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624"/>
  <workbookPr defaultThemeVersion="124226"/>
  <mc:AlternateContent xmlns:mc="http://schemas.openxmlformats.org/markup-compatibility/2006">
    <mc:Choice Requires="x15">
      <x15ac:absPath xmlns:x15ac="http://schemas.microsoft.com/office/spreadsheetml/2010/11/ac" url="C:\Users\thoma\Desktop\X_submission\"/>
    </mc:Choice>
  </mc:AlternateContent>
  <xr:revisionPtr revIDLastSave="0" documentId="13_ncr:1_{17198812-FEE9-4BEE-9C2C-502574DA9357}" xr6:coauthVersionLast="45" xr6:coauthVersionMax="45" xr10:uidLastSave="{00000000-0000-0000-0000-000000000000}"/>
  <bookViews>
    <workbookView xWindow="-120" yWindow="-120" windowWidth="38640" windowHeight="15840" tabRatio="414" activeTab="5" xr2:uid="{00000000-000D-0000-FFFF-FFFF00000000}"/>
  </bookViews>
  <sheets>
    <sheet name="Peanut" sheetId="4" r:id="rId1"/>
    <sheet name="Soy" sheetId="8" r:id="rId2"/>
    <sheet name="Hazelnut" sheetId="1" r:id="rId3"/>
    <sheet name="Wheat" sheetId="6" r:id="rId4"/>
    <sheet name="Milk" sheetId="7" r:id="rId5"/>
    <sheet name="Egg" sheetId="9"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224" i="7" l="1"/>
  <c r="H225" i="7"/>
  <c r="H226" i="7"/>
  <c r="H227" i="7"/>
  <c r="H228" i="7"/>
  <c r="H239" i="7"/>
  <c r="H241" i="7"/>
  <c r="H242" i="7"/>
  <c r="H243" i="7"/>
  <c r="H244" i="7"/>
  <c r="H245" i="7"/>
  <c r="H246" i="7"/>
  <c r="H247" i="7"/>
  <c r="H248" i="7"/>
  <c r="H249" i="7"/>
  <c r="H250" i="7"/>
  <c r="H251" i="7"/>
  <c r="H252" i="7"/>
  <c r="H253" i="7"/>
  <c r="H254" i="7"/>
  <c r="H255" i="7"/>
  <c r="H256" i="7"/>
  <c r="H257" i="7"/>
  <c r="H258" i="7"/>
  <c r="H259" i="7"/>
  <c r="H260" i="7"/>
  <c r="H261" i="7"/>
  <c r="H262" i="7"/>
  <c r="H263" i="7"/>
  <c r="H264" i="7"/>
  <c r="H265" i="7"/>
  <c r="H266" i="7"/>
  <c r="H267" i="7"/>
  <c r="H268" i="7"/>
  <c r="H269" i="7"/>
  <c r="H270" i="7"/>
  <c r="H272" i="7"/>
  <c r="H274" i="7"/>
  <c r="H275" i="7"/>
  <c r="H276" i="7"/>
  <c r="H284" i="7"/>
  <c r="H287" i="7"/>
  <c r="H288" i="7"/>
  <c r="H289" i="7"/>
  <c r="H290" i="7"/>
  <c r="H291" i="7"/>
  <c r="H292" i="7"/>
  <c r="H299" i="7"/>
  <c r="H300" i="7"/>
  <c r="H302" i="7"/>
  <c r="H304" i="7"/>
  <c r="H305" i="7"/>
  <c r="H306" i="7"/>
  <c r="H307" i="7"/>
  <c r="H308" i="7"/>
  <c r="H309" i="7"/>
  <c r="H310" i="7"/>
  <c r="H311" i="7"/>
  <c r="H312" i="7"/>
  <c r="H222" i="7"/>
  <c r="H64" i="7"/>
  <c r="H65" i="7"/>
  <c r="H66" i="7"/>
  <c r="H103" i="7"/>
  <c r="H112" i="7"/>
  <c r="H148" i="7"/>
  <c r="H156" i="7"/>
  <c r="H159" i="7"/>
  <c r="H164" i="7"/>
  <c r="H180" i="7"/>
  <c r="H181" i="7"/>
  <c r="H182" i="7"/>
  <c r="H183" i="7"/>
  <c r="H184" i="7"/>
  <c r="H185" i="7"/>
  <c r="H186" i="7"/>
  <c r="H187" i="7"/>
  <c r="H190" i="7"/>
  <c r="H192" i="7"/>
  <c r="I50" i="9" l="1"/>
  <c r="I51" i="9"/>
  <c r="I52" i="9"/>
  <c r="I53" i="9"/>
  <c r="I54" i="9"/>
  <c r="I55" i="9"/>
  <c r="I56" i="9"/>
  <c r="I57" i="9"/>
  <c r="I199" i="7"/>
  <c r="H199" i="7" s="1"/>
  <c r="I198" i="7"/>
  <c r="H198" i="7" s="1"/>
  <c r="I197" i="7"/>
  <c r="H197" i="7" s="1"/>
  <c r="I196" i="7"/>
  <c r="H196" i="7" s="1"/>
  <c r="I195" i="7"/>
  <c r="H195" i="7" s="1"/>
  <c r="I194" i="7"/>
  <c r="H194" i="7" s="1"/>
  <c r="I193" i="7"/>
  <c r="H193" i="7" s="1"/>
  <c r="I191" i="7"/>
  <c r="H191" i="7" s="1"/>
  <c r="I189" i="7"/>
  <c r="H189" i="7" s="1"/>
  <c r="I188" i="7"/>
  <c r="H188" i="7" s="1"/>
  <c r="I179" i="7"/>
  <c r="H179" i="7" s="1"/>
  <c r="I178" i="7"/>
  <c r="H178" i="7" s="1"/>
  <c r="I177" i="7"/>
  <c r="H177" i="7" s="1"/>
  <c r="I176" i="7"/>
  <c r="H176" i="7" s="1"/>
  <c r="I175" i="7"/>
  <c r="H175" i="7" s="1"/>
  <c r="I174" i="7"/>
  <c r="H174" i="7" s="1"/>
  <c r="I173" i="7"/>
  <c r="H173" i="7" s="1"/>
  <c r="I172" i="7"/>
  <c r="H172" i="7" s="1"/>
  <c r="I171" i="7"/>
  <c r="H171" i="7" s="1"/>
  <c r="I170" i="7"/>
  <c r="H170" i="7" s="1"/>
  <c r="I169" i="7"/>
  <c r="H169" i="7" s="1"/>
  <c r="I168" i="7"/>
  <c r="H168" i="7" s="1"/>
  <c r="I167" i="7"/>
  <c r="H167" i="7" s="1"/>
  <c r="I166" i="7"/>
  <c r="H166" i="7" s="1"/>
  <c r="I165" i="7"/>
  <c r="H165" i="7" s="1"/>
  <c r="I163" i="7"/>
  <c r="H163" i="7" s="1"/>
  <c r="I162" i="7"/>
  <c r="H162" i="7" s="1"/>
  <c r="I161" i="7"/>
  <c r="H161" i="7" s="1"/>
  <c r="I160" i="7"/>
  <c r="H160" i="7" s="1"/>
  <c r="I158" i="7"/>
  <c r="H158" i="7" s="1"/>
  <c r="I157" i="7"/>
  <c r="H157" i="7" s="1"/>
  <c r="I155" i="7"/>
  <c r="H155" i="7" s="1"/>
  <c r="I154" i="7"/>
  <c r="H154" i="7" s="1"/>
  <c r="I153" i="7"/>
  <c r="H153" i="7" s="1"/>
  <c r="I152" i="7"/>
  <c r="H152" i="7" s="1"/>
  <c r="I151" i="7"/>
  <c r="H151" i="7" s="1"/>
  <c r="I147" i="7"/>
  <c r="H147" i="7" s="1"/>
  <c r="I146" i="7"/>
  <c r="H146" i="7" s="1"/>
  <c r="I145" i="7"/>
  <c r="H145" i="7" s="1"/>
  <c r="I143" i="7"/>
  <c r="H143" i="7" s="1"/>
  <c r="I142" i="7"/>
  <c r="H142" i="7" s="1"/>
  <c r="I141" i="7"/>
  <c r="H141" i="7" s="1"/>
  <c r="I140" i="7"/>
  <c r="H140" i="7" s="1"/>
  <c r="I139" i="7"/>
  <c r="H139" i="7" s="1"/>
  <c r="I138" i="7"/>
  <c r="H138" i="7" s="1"/>
  <c r="I137" i="7"/>
  <c r="H137" i="7" s="1"/>
  <c r="I136" i="7"/>
  <c r="H136" i="7" s="1"/>
  <c r="I135" i="7"/>
  <c r="H135" i="7" s="1"/>
  <c r="I134" i="7"/>
  <c r="H134" i="7" s="1"/>
  <c r="I133" i="7"/>
  <c r="H133" i="7" s="1"/>
  <c r="I132" i="7"/>
  <c r="H132" i="7" s="1"/>
  <c r="I131" i="7"/>
  <c r="H131" i="7" s="1"/>
  <c r="I130" i="7"/>
  <c r="H130" i="7" s="1"/>
  <c r="I129" i="7"/>
  <c r="H129" i="7" s="1"/>
  <c r="I128" i="7"/>
  <c r="H128" i="7" s="1"/>
  <c r="I127" i="7"/>
  <c r="H127" i="7" s="1"/>
  <c r="I126" i="7"/>
  <c r="H126" i="7" s="1"/>
  <c r="I125" i="7"/>
  <c r="H125" i="7" s="1"/>
  <c r="I124" i="7"/>
  <c r="H124" i="7" s="1"/>
  <c r="I123" i="7"/>
  <c r="H123" i="7" s="1"/>
  <c r="I122" i="7"/>
  <c r="H122" i="7" s="1"/>
  <c r="I121" i="7"/>
  <c r="H121" i="7" s="1"/>
  <c r="I120" i="7"/>
  <c r="H120" i="7" s="1"/>
  <c r="I119" i="7"/>
  <c r="H119" i="7" s="1"/>
  <c r="I118" i="7"/>
  <c r="H118" i="7" s="1"/>
  <c r="I117" i="7"/>
  <c r="H117" i="7" s="1"/>
  <c r="I116" i="7"/>
  <c r="H116" i="7" s="1"/>
  <c r="I115" i="7"/>
  <c r="H115" i="7" s="1"/>
  <c r="I114" i="7"/>
  <c r="H114" i="7" s="1"/>
  <c r="I113" i="7"/>
  <c r="H113" i="7" s="1"/>
  <c r="I111" i="7"/>
  <c r="H111" i="7" s="1"/>
  <c r="I110" i="7"/>
  <c r="H110" i="7" s="1"/>
  <c r="I109" i="7"/>
  <c r="H109" i="7" s="1"/>
  <c r="I108" i="7"/>
  <c r="H108" i="7" s="1"/>
  <c r="I107" i="7"/>
  <c r="H107" i="7" s="1"/>
  <c r="I106" i="7"/>
  <c r="H106" i="7" s="1"/>
  <c r="I105" i="7"/>
  <c r="H105" i="7" s="1"/>
  <c r="I104" i="7"/>
  <c r="H104" i="7" s="1"/>
  <c r="I102" i="7"/>
  <c r="H102" i="7" s="1"/>
  <c r="I101" i="7"/>
  <c r="H101" i="7" s="1"/>
  <c r="I100" i="7"/>
  <c r="H100" i="7" s="1"/>
  <c r="I99" i="7"/>
  <c r="H99" i="7" s="1"/>
  <c r="I98" i="7"/>
  <c r="H98" i="7" s="1"/>
  <c r="I97" i="7"/>
  <c r="H97" i="7" s="1"/>
  <c r="I96" i="7"/>
  <c r="H96" i="7" s="1"/>
  <c r="I95" i="7"/>
  <c r="H95" i="7" s="1"/>
  <c r="I94" i="7"/>
  <c r="H94" i="7" s="1"/>
  <c r="I93" i="7"/>
  <c r="H93" i="7" s="1"/>
  <c r="I92" i="7"/>
  <c r="H92" i="7" s="1"/>
  <c r="I91" i="7"/>
  <c r="H91" i="7" s="1"/>
  <c r="I90" i="7"/>
  <c r="H90" i="7" s="1"/>
  <c r="I89" i="7"/>
  <c r="H89" i="7" s="1"/>
  <c r="I88" i="7"/>
  <c r="H88" i="7" s="1"/>
  <c r="I87" i="7"/>
  <c r="H87" i="7" s="1"/>
  <c r="I86" i="7"/>
  <c r="H86" i="7" s="1"/>
  <c r="I85" i="7"/>
  <c r="H85" i="7" s="1"/>
  <c r="I84" i="7"/>
  <c r="H84" i="7" s="1"/>
  <c r="I83" i="7"/>
  <c r="H83" i="7" s="1"/>
  <c r="I82" i="7"/>
  <c r="H82" i="7" s="1"/>
  <c r="I81" i="7"/>
  <c r="H81" i="7" s="1"/>
  <c r="I80" i="7"/>
  <c r="H80" i="7" s="1"/>
  <c r="I79" i="7"/>
  <c r="H79" i="7" s="1"/>
  <c r="I78" i="7"/>
  <c r="H78" i="7" s="1"/>
  <c r="I77" i="7"/>
  <c r="H77" i="7" s="1"/>
  <c r="I76" i="7"/>
  <c r="H76" i="7" s="1"/>
  <c r="I75" i="7"/>
  <c r="H75" i="7" s="1"/>
  <c r="I74" i="7"/>
  <c r="H74" i="7" s="1"/>
  <c r="I73" i="7"/>
  <c r="H73" i="7" s="1"/>
  <c r="I72" i="7"/>
  <c r="H72" i="7" s="1"/>
  <c r="I69" i="7"/>
  <c r="H69" i="7" s="1"/>
  <c r="I68" i="7"/>
  <c r="H68" i="7" s="1"/>
  <c r="I67" i="7"/>
  <c r="H67" i="7" s="1"/>
  <c r="I63" i="7"/>
  <c r="H63" i="7" s="1"/>
  <c r="I62" i="7"/>
  <c r="H62" i="7" s="1"/>
  <c r="I61" i="7"/>
  <c r="H61" i="7" s="1"/>
  <c r="I60" i="7"/>
  <c r="H60" i="7" s="1"/>
  <c r="I59" i="7"/>
  <c r="H59" i="7" s="1"/>
  <c r="I58" i="7"/>
  <c r="H58" i="7" s="1"/>
  <c r="I57" i="7"/>
  <c r="H57" i="7" s="1"/>
  <c r="I56" i="7"/>
  <c r="H56" i="7" s="1"/>
  <c r="I55" i="7"/>
  <c r="H55" i="7" s="1"/>
  <c r="I54" i="7"/>
  <c r="H54" i="7" s="1"/>
  <c r="I53" i="7"/>
  <c r="H53" i="7" s="1"/>
  <c r="I52" i="7"/>
  <c r="H52" i="7" s="1"/>
  <c r="I51" i="7"/>
  <c r="H51" i="7" s="1"/>
  <c r="I50" i="7"/>
  <c r="H50" i="7" s="1"/>
  <c r="I49" i="7"/>
  <c r="H49" i="7" s="1"/>
  <c r="I48" i="7"/>
  <c r="H48" i="7" s="1"/>
  <c r="I47" i="7"/>
  <c r="H47" i="7" s="1"/>
  <c r="I46" i="7"/>
  <c r="H46" i="7" s="1"/>
  <c r="I45" i="7"/>
  <c r="H45" i="7" s="1"/>
  <c r="I44" i="7"/>
  <c r="H44" i="7" s="1"/>
  <c r="I43" i="7"/>
  <c r="H43" i="7" s="1"/>
  <c r="I42" i="7"/>
  <c r="H42" i="7" s="1"/>
  <c r="I41" i="7"/>
  <c r="H41" i="7" s="1"/>
  <c r="I40" i="7"/>
  <c r="H40" i="7" s="1"/>
  <c r="I39" i="7"/>
  <c r="H39" i="7" s="1"/>
  <c r="I38" i="7"/>
  <c r="H38" i="7" s="1"/>
  <c r="I37" i="7"/>
  <c r="H37" i="7" s="1"/>
  <c r="I36" i="7"/>
  <c r="H36" i="7" s="1"/>
  <c r="I35" i="7"/>
  <c r="H35" i="7" s="1"/>
  <c r="I34" i="7"/>
  <c r="H34" i="7" s="1"/>
  <c r="I33" i="7"/>
  <c r="H33" i="7" s="1"/>
  <c r="I32" i="7"/>
  <c r="H32" i="7" s="1"/>
  <c r="I31" i="7"/>
  <c r="H31" i="7" s="1"/>
  <c r="I30" i="7"/>
  <c r="H30" i="7" s="1"/>
  <c r="I29" i="7"/>
  <c r="H29" i="7" s="1"/>
  <c r="I28" i="7"/>
  <c r="H28" i="7" s="1"/>
  <c r="I27" i="7"/>
  <c r="H27" i="7" s="1"/>
  <c r="I26" i="7"/>
  <c r="H26" i="7" s="1"/>
  <c r="I25" i="7"/>
  <c r="H25" i="7" s="1"/>
  <c r="I24" i="7"/>
  <c r="H24" i="7" s="1"/>
  <c r="I23" i="7"/>
  <c r="H23" i="7" s="1"/>
  <c r="I22" i="7"/>
  <c r="H22" i="7" s="1"/>
  <c r="I21" i="7"/>
  <c r="H21" i="7" s="1"/>
  <c r="I20" i="7"/>
  <c r="H20" i="7" s="1"/>
  <c r="I19" i="7"/>
  <c r="H19" i="7" s="1"/>
  <c r="I18" i="7"/>
  <c r="H18" i="7" s="1"/>
  <c r="I17" i="7"/>
  <c r="H17" i="7" s="1"/>
  <c r="I15" i="7"/>
  <c r="H15" i="7" s="1"/>
  <c r="I14" i="7"/>
  <c r="H14" i="7" s="1"/>
  <c r="I12" i="7"/>
  <c r="H12" i="7" s="1"/>
  <c r="I11" i="7"/>
  <c r="H11" i="7" s="1"/>
  <c r="I9" i="7"/>
  <c r="H9" i="7" s="1"/>
  <c r="I8" i="7"/>
  <c r="H8" i="7" s="1"/>
  <c r="I7" i="7"/>
  <c r="H7" i="7" s="1"/>
  <c r="I4" i="7"/>
  <c r="H4" i="7" s="1"/>
  <c r="I3" i="7"/>
  <c r="H3" i="7" s="1"/>
  <c r="I68" i="6"/>
</calcChain>
</file>

<file path=xl/sharedStrings.xml><?xml version="1.0" encoding="utf-8"?>
<sst xmlns="http://schemas.openxmlformats.org/spreadsheetml/2006/main" count="6798" uniqueCount="1624">
  <si>
    <t>reference</t>
  </si>
  <si>
    <t>method</t>
  </si>
  <si>
    <t>target(s)</t>
  </si>
  <si>
    <t>specificity: number of items tested (cross-reacts with)</t>
  </si>
  <si>
    <t>quantitative response shown (read-out)</t>
  </si>
  <si>
    <t>matrix</t>
  </si>
  <si>
    <t>largest serving size [g], in which reference dose is detectable</t>
  </si>
  <si>
    <t>comments</t>
  </si>
  <si>
    <t>ELISA</t>
  </si>
  <si>
    <t>p</t>
  </si>
  <si>
    <t>Pedersen (2008)</t>
  </si>
  <si>
    <t>S-ELISA</t>
  </si>
  <si>
    <t>total soybean protein</t>
  </si>
  <si>
    <t>≥10 (corn flour and walnut)</t>
  </si>
  <si>
    <t>yes (total soybean protein)</t>
  </si>
  <si>
    <t>soybean flake</t>
  </si>
  <si>
    <t>C-ELISA</t>
  </si>
  <si>
    <t>Morishita (2008)</t>
  </si>
  <si>
    <t>P34 protein (Gly m Bd 30K)</t>
  </si>
  <si>
    <t>≥100 (milk, barley, rice)</t>
  </si>
  <si>
    <t>yes (soybean soluble protein)</t>
  </si>
  <si>
    <t>rice gruel</t>
  </si>
  <si>
    <r>
      <t xml:space="preserve">accordingly to Morishita et al. (2008) </t>
    </r>
    <r>
      <rPr>
        <b/>
        <sz val="11"/>
        <color theme="1"/>
        <rFont val="Calibri"/>
        <family val="2"/>
        <scheme val="minor"/>
      </rPr>
      <t>"</t>
    </r>
    <r>
      <rPr>
        <sz val="11"/>
        <color theme="1"/>
        <rFont val="Calibri"/>
        <family val="2"/>
        <scheme val="minor"/>
      </rPr>
      <t>approximately 225 mg of soybean soluble protein/g of deffated soybean powder."</t>
    </r>
  </si>
  <si>
    <t>sausage</t>
  </si>
  <si>
    <t>sweet adzuki bean soup</t>
  </si>
  <si>
    <t>sweet potato cake</t>
  </si>
  <si>
    <t>tomato sauce</t>
  </si>
  <si>
    <t>Morishita (2014)</t>
  </si>
  <si>
    <t>hamburger steak</t>
  </si>
  <si>
    <t>Jiang (2015)</t>
  </si>
  <si>
    <t>soybean trypsin inhibitor (STI)</t>
  </si>
  <si>
    <t>yes (soybean protein isolate - SPI)</t>
  </si>
  <si>
    <t>surimi</t>
  </si>
  <si>
    <t>c</t>
  </si>
  <si>
    <t>R-Biopharm AG/Ridascreen® Fast Soya R7102</t>
  </si>
  <si>
    <t>total soybean proteins</t>
  </si>
  <si>
    <t>≥100 (various species of beans)</t>
  </si>
  <si>
    <t>sausages</t>
  </si>
  <si>
    <t>dressings</t>
  </si>
  <si>
    <t>bakery products</t>
  </si>
  <si>
    <t>ice cream</t>
  </si>
  <si>
    <t>chocolate</t>
  </si>
  <si>
    <t>soup</t>
  </si>
  <si>
    <t>sauce</t>
  </si>
  <si>
    <t>margarine</t>
  </si>
  <si>
    <t>Romer Labs Diagnostic GmbH/AgraQuant® Soy Assay COKAL0448</t>
  </si>
  <si>
    <t>soybean trypsin inhibitors (STI)</t>
  </si>
  <si>
    <t>≥70</t>
  </si>
  <si>
    <t>Diagnostic Automation/AccuDiag™ Soy Protein (In Food) ELISA Kit 5144-8</t>
  </si>
  <si>
    <t>Morinaga Institute of Biological Science, Inc./Morinaga (Soya ELISA Kit II)</t>
  </si>
  <si>
    <t>Beta-conglycinin</t>
  </si>
  <si>
    <t>yes (total soybean proteins)</t>
  </si>
  <si>
    <t>infant formulas</t>
  </si>
  <si>
    <t>infant cereals</t>
  </si>
  <si>
    <t>canned juice</t>
  </si>
  <si>
    <t>strawberry jam</t>
  </si>
  <si>
    <t>retorted braised tomatoes</t>
  </si>
  <si>
    <t>retorted baby food</t>
  </si>
  <si>
    <t>BioFront Technologies Inc./BioFront MonoTrace™ Soy ELISA Kit SG6-EK-48</t>
  </si>
  <si>
    <t>major soybean allergen/major protein component</t>
  </si>
  <si>
    <t xml:space="preserve">≥10 </t>
  </si>
  <si>
    <t>yes (soybean)</t>
  </si>
  <si>
    <t>cereals</t>
  </si>
  <si>
    <t>cake</t>
  </si>
  <si>
    <t>spices</t>
  </si>
  <si>
    <t>ELISA Systems/Soy ESSOYPRD-48</t>
  </si>
  <si>
    <t>major soybean proteins (including STI)</t>
  </si>
  <si>
    <t>yes (major soybean proteins)</t>
  </si>
  <si>
    <t>solid foods</t>
  </si>
  <si>
    <t>liquid foods</t>
  </si>
  <si>
    <t>PCR</t>
  </si>
  <si>
    <t>Bauer (2011)</t>
  </si>
  <si>
    <t>qPCR</t>
  </si>
  <si>
    <t>atpA Gene 
Mitochondrial soy DNA (mtDNA) 
113 bp sequence</t>
  </si>
  <si>
    <r>
      <rPr>
        <u/>
        <sz val="11"/>
        <color theme="1"/>
        <rFont val="Calibri"/>
        <family val="2"/>
        <scheme val="minor"/>
      </rPr>
      <t>&gt;</t>
    </r>
    <r>
      <rPr>
        <sz val="11"/>
        <color theme="1"/>
        <rFont val="Calibri"/>
        <family val="2"/>
        <scheme val="minor"/>
      </rPr>
      <t>50</t>
    </r>
  </si>
  <si>
    <t>yes (defatted soy flour)</t>
  </si>
  <si>
    <t>spice</t>
  </si>
  <si>
    <t>Bosiak (2009)</t>
  </si>
  <si>
    <t>soybean Lectin gene</t>
  </si>
  <si>
    <t>yes</t>
  </si>
  <si>
    <t>wheat flour</t>
  </si>
  <si>
    <t>Cheng (2016)</t>
  </si>
  <si>
    <t>PCR/CGE</t>
  </si>
  <si>
    <t>Gly m BD 28K</t>
  </si>
  <si>
    <t>&lt;10</t>
  </si>
  <si>
    <t>no</t>
  </si>
  <si>
    <t>maize powder</t>
  </si>
  <si>
    <t>3 haploid soy genome copies</t>
  </si>
  <si>
    <t>El-Nasser (2010)</t>
  </si>
  <si>
    <t>PCR/GE</t>
  </si>
  <si>
    <t>lectin gene (native soy) and CP4EPSPS gene (modified soy)</t>
  </si>
  <si>
    <t>meat</t>
  </si>
  <si>
    <t>Espineira (2010)</t>
  </si>
  <si>
    <t>≥10</t>
  </si>
  <si>
    <t>canned tuna</t>
  </si>
  <si>
    <t>40pg soy DNA</t>
  </si>
  <si>
    <t>corn flour</t>
  </si>
  <si>
    <t>yes (soy DNA)</t>
  </si>
  <si>
    <t>10pg soy DNA</t>
  </si>
  <si>
    <t>Gomez Galan (2011)</t>
  </si>
  <si>
    <t>mtDNA tRNA-MET gene</t>
  </si>
  <si>
    <t>≥20</t>
  </si>
  <si>
    <t>incurred cookies</t>
  </si>
  <si>
    <r>
      <t xml:space="preserve">1pg </t>
    </r>
    <r>
      <rPr>
        <sz val="11"/>
        <color theme="1"/>
        <rFont val="Calibri"/>
        <family val="2"/>
        <scheme val="minor"/>
      </rPr>
      <t>soy DNA</t>
    </r>
  </si>
  <si>
    <t>Gryson (2008)</t>
  </si>
  <si>
    <t xml:space="preserve">soybean Lectin gene Le1 </t>
  </si>
  <si>
    <t>bread crumb</t>
  </si>
  <si>
    <t>bread crust</t>
  </si>
  <si>
    <t>Hirao (2009)</t>
  </si>
  <si>
    <t xml:space="preserve">ITS-2 Sequence </t>
  </si>
  <si>
    <r>
      <t xml:space="preserve">≤50fg of </t>
    </r>
    <r>
      <rPr>
        <sz val="11"/>
        <color theme="1"/>
        <rFont val="Calibri"/>
        <family val="2"/>
        <scheme val="minor"/>
      </rPr>
      <t xml:space="preserve">soy DNA; predicted to be equivalent to ≤10 ppm soy protein </t>
    </r>
  </si>
  <si>
    <t>James (2004)</t>
  </si>
  <si>
    <t>chloroplast tRNA gene (trnL)</t>
  </si>
  <si>
    <t>Köppel (2010)</t>
  </si>
  <si>
    <t>≥40</t>
  </si>
  <si>
    <t>yes  (soy DNA)</t>
  </si>
  <si>
    <t>cookie</t>
  </si>
  <si>
    <r>
      <t>0.0032% (</t>
    </r>
    <r>
      <rPr>
        <sz val="11"/>
        <color theme="1"/>
        <rFont val="Calibri"/>
        <family val="2"/>
        <scheme val="minor"/>
      </rPr>
      <t>soy DNA extract)</t>
    </r>
  </si>
  <si>
    <t>Köppel (2012)</t>
  </si>
  <si>
    <t>rice cookie</t>
  </si>
  <si>
    <t>boiled sausage</t>
  </si>
  <si>
    <t>Kutatelaze (2013)</t>
  </si>
  <si>
    <t xml:space="preserve">no </t>
  </si>
  <si>
    <t>Lopez-Calleja (2017)</t>
  </si>
  <si>
    <t xml:space="preserve">PCR/
LPA </t>
  </si>
  <si>
    <t>ITS region</t>
  </si>
  <si>
    <t>Ladenburger (2018)</t>
  </si>
  <si>
    <t>mitochondrial DNA bait8</t>
  </si>
  <si>
    <t>≥60</t>
  </si>
  <si>
    <t>yes (soy)</t>
  </si>
  <si>
    <t>milk powder</t>
  </si>
  <si>
    <r>
      <t xml:space="preserve">25fg </t>
    </r>
    <r>
      <rPr>
        <sz val="11"/>
        <color theme="1"/>
        <rFont val="Calibri"/>
        <family val="2"/>
        <scheme val="minor"/>
      </rPr>
      <t>soy DNA</t>
    </r>
  </si>
  <si>
    <t>rice cookies</t>
  </si>
  <si>
    <t>hollandaise powder</t>
  </si>
  <si>
    <t>Luber (2015)</t>
  </si>
  <si>
    <t>in BVL method</t>
  </si>
  <si>
    <t>sausage lysate mixtures</t>
  </si>
  <si>
    <t>Meyer (1996)</t>
  </si>
  <si>
    <t>Muratoglu (2016)</t>
  </si>
  <si>
    <t>Ready to eat meat doner</t>
  </si>
  <si>
    <t>ready to eat meat doner</t>
  </si>
  <si>
    <t>Mustorp (2011)</t>
  </si>
  <si>
    <t>Multiplex-LPA</t>
  </si>
  <si>
    <t>yes; soy DNA</t>
  </si>
  <si>
    <r>
      <rPr>
        <sz val="11"/>
        <color theme="1"/>
        <rFont val="Calibri"/>
        <family val="2"/>
        <scheme val="minor"/>
      </rPr>
      <t>soy gene copy number 242</t>
    </r>
  </si>
  <si>
    <t>jytte flour</t>
  </si>
  <si>
    <t>Platteau (2011)</t>
  </si>
  <si>
    <t xml:space="preserve">Gly m BD 28K
</t>
  </si>
  <si>
    <t>≥30</t>
  </si>
  <si>
    <r>
      <t xml:space="preserve">3.2pg </t>
    </r>
    <r>
      <rPr>
        <sz val="11"/>
        <color theme="1"/>
        <rFont val="Calibri"/>
        <family val="2"/>
        <scheme val="minor"/>
      </rPr>
      <t>soy DNA; 2.8 copies</t>
    </r>
  </si>
  <si>
    <t>Rodriguez-Ramirez (2015)</t>
  </si>
  <si>
    <t>yes, calibration curve; 1% spike is lowest level</t>
  </si>
  <si>
    <t>Safdar (2016)</t>
  </si>
  <si>
    <t>ground buffalo meat</t>
  </si>
  <si>
    <t>Siegel (2012)</t>
  </si>
  <si>
    <t>results from proficiency testings</t>
  </si>
  <si>
    <t>primers and probes published in ISO21570 Annex C.1</t>
  </si>
  <si>
    <t>meat sausages</t>
  </si>
  <si>
    <t>Soares (2010)</t>
  </si>
  <si>
    <t>hydrated textured soy protein in unprocessed pork meat</t>
  </si>
  <si>
    <t>0.1% and 0.5% of hydrated textured protein; 10pg soy DNA</t>
  </si>
  <si>
    <t>hydrated textured soy protein in processed pork meat</t>
  </si>
  <si>
    <t>Soares (2014)</t>
  </si>
  <si>
    <t>pork meat</t>
  </si>
  <si>
    <t>0.1%  of hydrated textured protein</t>
  </si>
  <si>
    <t>Torp (2006)</t>
  </si>
  <si>
    <t>Gly mBD 30 K</t>
  </si>
  <si>
    <t>yes;  (soy DNA)</t>
  </si>
  <si>
    <t>Tortajado-Geanro (2014)</t>
  </si>
  <si>
    <t>PCR-Array</t>
  </si>
  <si>
    <t>≥ 20</t>
  </si>
  <si>
    <t>cookies</t>
  </si>
  <si>
    <t>jams</t>
  </si>
  <si>
    <t>sponge cake</t>
  </si>
  <si>
    <t>powdered milk</t>
  </si>
  <si>
    <t>frozen ready meals</t>
  </si>
  <si>
    <t>Wang (2011)</t>
  </si>
  <si>
    <t>PCR-Biosensor</t>
  </si>
  <si>
    <t>soy</t>
  </si>
  <si>
    <t>Yamakawa (2007)</t>
  </si>
  <si>
    <t>interspersed repetitive element</t>
  </si>
  <si>
    <t>Zhang (2018)</t>
  </si>
  <si>
    <t>Soy 28k</t>
  </si>
  <si>
    <t>different plant food powders</t>
  </si>
  <si>
    <t>0.01ng (for soybean DNA)</t>
  </si>
  <si>
    <t>4LabsDiagnostics / Incura SRL
SOYAKIT Real Time PCR Art No.:  IC-02-1021 (50 tests) / IC-02-1023 (25 tests)</t>
  </si>
  <si>
    <t>yes; however kit is intended for qualitative detection</t>
  </si>
  <si>
    <t>1 copy of soy haploid genome, equal to roughly 1.13pg of soy DNA</t>
  </si>
  <si>
    <t>BIOTECON Diagnostics GmbH/ 
foodproof ® Soya Detection Kit  Art No.: R30261</t>
  </si>
  <si>
    <t>calibration curve via Allergen ref material possible</t>
  </si>
  <si>
    <t>rice flour</t>
  </si>
  <si>
    <t>0.1 soy genome equivalent</t>
  </si>
  <si>
    <t>minced meat</t>
  </si>
  <si>
    <t>GEN-IAL
GEN-IAL® First-Soja-PCR-Kit  Art No.: 5207098</t>
  </si>
  <si>
    <t>rice product</t>
  </si>
  <si>
    <t>6pg soy DNA  (equivalent to 5 genome copies)</t>
  </si>
  <si>
    <t>R-Biopharm
SureFood® ALLERGEN 4plex Soya/Celery/Mustard+IAC real-time PCR Art No.: S3401</t>
  </si>
  <si>
    <t>R-Biopharm
SureFood® ALLERGEN QUANT Soya Art. No.: S3601</t>
  </si>
  <si>
    <t>kogene biotech
PowerChek™ Soybean Real-time PCR Kit Art no.: R0607E</t>
  </si>
  <si>
    <t>Qiagen
mericon Soy Kit Art no.: 293013</t>
  </si>
  <si>
    <t>10 copies</t>
  </si>
  <si>
    <t>Innosieve
Quickblue QPCR Glycine max ((L.) Merr. (Soya)) Art. No.: ID12403-xx</t>
  </si>
  <si>
    <t>MS</t>
  </si>
  <si>
    <t>Heick (2011a/b)</t>
  </si>
  <si>
    <t>MS/MRM</t>
  </si>
  <si>
    <t>glycinin (Gly m 6) peptide VFDGELQEGR</t>
  </si>
  <si>
    <t>yes; calibration curve (soy)</t>
  </si>
  <si>
    <t>bread</t>
  </si>
  <si>
    <t>Monaci (2014)</t>
  </si>
  <si>
    <t>conglycinin (Gly m 5) peptides ESYFVDAQPK &amp;TISSEDKPFNLR</t>
  </si>
  <si>
    <r>
      <t>yes; calibration curve (</t>
    </r>
    <r>
      <rPr>
        <sz val="11"/>
        <color theme="1"/>
        <rFont val="Calibri"/>
        <family val="2"/>
        <scheme val="minor"/>
      </rPr>
      <t>soy protein)</t>
    </r>
  </si>
  <si>
    <r>
      <t xml:space="preserve">incurred matrix was prepared with soy flour that had been "precooked" with Tris-HCL/Tween 20.  The authors call the result "allergen"; however, this is in reality a protein extraction, and </t>
    </r>
    <r>
      <rPr>
        <b/>
        <sz val="11"/>
        <color theme="1"/>
        <rFont val="Calibri"/>
        <family val="2"/>
        <scheme val="minor"/>
      </rPr>
      <t>I have therefore applied the LOD to the soy protein</t>
    </r>
  </si>
  <si>
    <t>Gomaa (2015)</t>
  </si>
  <si>
    <t>glycinin (G1 precursor) peptide VLIVPQNFVVAAR</t>
  </si>
  <si>
    <t>no; calibration not shown (soy protein)</t>
  </si>
  <si>
    <t>flour</t>
  </si>
  <si>
    <t>Monaci (2016)</t>
  </si>
  <si>
    <t>glycinin (Gly m 6) peptide peptide SQSDNFEYVSFK</t>
  </si>
  <si>
    <r>
      <t>incurred matrix was prepared with soy flour that had been "precooked" with Tris-HCL/Tween 20.  The authors call the result "allergen"; however, this is in reality a protein extraction, and</t>
    </r>
    <r>
      <rPr>
        <b/>
        <sz val="11"/>
        <color theme="1"/>
        <rFont val="Calibri"/>
        <family val="2"/>
        <scheme val="minor"/>
      </rPr>
      <t xml:space="preserve"> I have therefore applied the LOD to the soy protein</t>
    </r>
  </si>
  <si>
    <t>Huschek (2016)</t>
  </si>
  <si>
    <t>yes; calibration curve (soy peptide)</t>
  </si>
  <si>
    <t>LOQ, not LOD is given; authors have used conversion factors from peptide to allergenic food; LOQ calculated as 10xS/N; in previous table, I had calculated LOD as S/N=3</t>
  </si>
  <si>
    <t>LOQ, not LOD is given; authors have used conversion factors from peptide to allergenic food</t>
  </si>
  <si>
    <t>Planque (2016)</t>
  </si>
  <si>
    <t>glycinin (Gly m 6) peptide EAFGVNMQIVR  &amp; conglycinin (Gly m Bd60 K) peptide LITLAIPVNKPGR</t>
  </si>
  <si>
    <t>yes; calibration curve (soy protein)</t>
  </si>
  <si>
    <t xml:space="preserve">authors give LOQ as 5 mg/kg soybean protein/kg food, but calibration curves show different LODs for soy protein in different matrices; </t>
  </si>
  <si>
    <t>Pilolli (2016)</t>
  </si>
  <si>
    <t>glycinin (Gly m 6) peptide FYLAGNQEQEFLK</t>
  </si>
  <si>
    <t>Hoffmann (2017)</t>
  </si>
  <si>
    <t>meat products</t>
  </si>
  <si>
    <t>Croote (2017)</t>
  </si>
  <si>
    <t xml:space="preserve">glycinin (Gly m 6) peptide VFDGELQEGR </t>
  </si>
  <si>
    <t>wheat extract</t>
  </si>
  <si>
    <t>protein extract in matrix; result coverted by authors to ppm soy/food; food survey performed</t>
  </si>
  <si>
    <t>Planque (2017)</t>
  </si>
  <si>
    <t>incurred matrix prepared with soy flour, calibration with regard to calcultated protein content</t>
  </si>
  <si>
    <t>authors give LOQ as 5 mg/kg soybean protein/kg food, but calibration curves show different LODs for soy protein in different matrices</t>
  </si>
  <si>
    <t>Gu (2018)</t>
  </si>
  <si>
    <t>glycinin (G1) peptide VLIVPQNFVVAAR &amp; conglycinin (beta, beta-chain) peptide TISSEDEPFNLR</t>
  </si>
  <si>
    <t>yes; calibration curve (soy )</t>
  </si>
  <si>
    <t>recovery with incurred soy in chocolate</t>
  </si>
  <si>
    <t>legend</t>
  </si>
  <si>
    <t>GE</t>
  </si>
  <si>
    <t>LPA</t>
  </si>
  <si>
    <t>ligation dependent probe amplification</t>
  </si>
  <si>
    <t>RPA</t>
  </si>
  <si>
    <t>recombinase polymerase amplification</t>
  </si>
  <si>
    <t>sandwich-type ELISA</t>
  </si>
  <si>
    <t>competitive ELISA</t>
  </si>
  <si>
    <t>MS3</t>
  </si>
  <si>
    <t>References</t>
  </si>
  <si>
    <t>hazelnut proteins including Cor a 8, Cor a 9 and Cor a 11</t>
  </si>
  <si>
    <t>yes (hazelnut protein)</t>
  </si>
  <si>
    <t>4ng.ml-1 hazelnut protein in extracted sample</t>
  </si>
  <si>
    <t>same assay as above [Costa 2015]. No additional information about ELISA assay provided.</t>
  </si>
  <si>
    <t>hazelnut protein</t>
  </si>
  <si>
    <t>&gt;20</t>
  </si>
  <si>
    <t>chocolate spread</t>
  </si>
  <si>
    <t>5ng.ml-1 hazelnut protein in extracted sample</t>
  </si>
  <si>
    <t>the lowest level detected in different matrices was as low as 1ppm.</t>
  </si>
  <si>
    <t>chocolate bar</t>
  </si>
  <si>
    <t>chocolate cookie</t>
  </si>
  <si>
    <t>muesli cookie</t>
  </si>
  <si>
    <t>&gt;30</t>
  </si>
  <si>
    <t>whole-milk chocolate</t>
  </si>
  <si>
    <t>half-bitter chocolate</t>
  </si>
  <si>
    <t>chocolate dragees</t>
  </si>
  <si>
    <t>chocolate bar-candy cream I</t>
  </si>
  <si>
    <t>chocolate bar-candy cream II</t>
  </si>
  <si>
    <t>white chocolate I</t>
  </si>
  <si>
    <t>breakfast cereal bar</t>
  </si>
  <si>
    <t>ice cream-vanilla-cinnamon-peanut</t>
  </si>
  <si>
    <t>puffed corn-peanut flavored</t>
  </si>
  <si>
    <t>potato snack-paprika-flavored</t>
  </si>
  <si>
    <t xml:space="preserve">snack-asian nuts </t>
  </si>
  <si>
    <t>same assay as above [Holzhauser 1999]. 1ppm suggested to limit potential for false positives due to cross reactivity.</t>
  </si>
  <si>
    <t>hazelnut</t>
  </si>
  <si>
    <t>yes (hazelnut)</t>
  </si>
  <si>
    <t>dark chocolate</t>
  </si>
  <si>
    <t>milk chocolate</t>
  </si>
  <si>
    <t>breakfast cereals</t>
  </si>
  <si>
    <t>p of c</t>
  </si>
  <si>
    <t>Veratox (Neogen)</t>
  </si>
  <si>
    <t>oatmeal</t>
  </si>
  <si>
    <t>baked muffin</t>
  </si>
  <si>
    <t>Ridascreen (R Biopharm)</t>
  </si>
  <si>
    <t>ELISA systems hazelnut</t>
  </si>
  <si>
    <t>4ng.ml-1 hazelnut protein in sample</t>
  </si>
  <si>
    <t xml:space="preserve">Biokits </t>
  </si>
  <si>
    <t>Hazelnut residue (ELISA systems)</t>
  </si>
  <si>
    <t>yes (hazelnut flour)</t>
  </si>
  <si>
    <t>the lowest incurred amount was 1ppm</t>
  </si>
  <si>
    <t>wheat flour and sugar</t>
  </si>
  <si>
    <t>cookie dough</t>
  </si>
  <si>
    <t>Biokits hazelnut assay</t>
  </si>
  <si>
    <t>sunflower oil</t>
  </si>
  <si>
    <t>4ng.ml-1 of hazelnut protein in sample</t>
  </si>
  <si>
    <t>3.2ng.ml-1 of hazelnut protein in sample</t>
  </si>
  <si>
    <t>8ng.ml-1 of hazelnut protein in sample</t>
  </si>
  <si>
    <t>oatmeal cookies</t>
  </si>
  <si>
    <t>fruit bar</t>
  </si>
  <si>
    <t>almond granola bar</t>
  </si>
  <si>
    <t>apple granola bar</t>
  </si>
  <si>
    <t>honey nut breakfast cereals</t>
  </si>
  <si>
    <t>cake mix</t>
  </si>
  <si>
    <t>muesli</t>
  </si>
  <si>
    <t>Veratox for Hazelnut Allergen (Neogen)</t>
  </si>
  <si>
    <t>suggested: cookies</t>
  </si>
  <si>
    <t>suggested: crackers</t>
  </si>
  <si>
    <t>suggested: chocolate bars</t>
  </si>
  <si>
    <t>suggested: ice cream</t>
  </si>
  <si>
    <t>suggested: cereals</t>
  </si>
  <si>
    <t>AgraQuant ELISA Hazelnut (Romer Laboratories)</t>
  </si>
  <si>
    <t>no matrices provided</t>
  </si>
  <si>
    <t>RIDASCREEN FAST Hazelnut (R-Biopharm)</t>
  </si>
  <si>
    <t>hazelnut proteins</t>
  </si>
  <si>
    <t>&gt;3 (sunflower seeds, linseeds, almonds)</t>
  </si>
  <si>
    <t>suggested: bakery products</t>
  </si>
  <si>
    <t>suggested: chocolate</t>
  </si>
  <si>
    <t>Hazelnut residue (ELISA Systems)</t>
  </si>
  <si>
    <t>Indoor Biotechnologies</t>
  </si>
  <si>
    <t>Cor a 9</t>
  </si>
  <si>
    <t>yes (Cor a 9)</t>
  </si>
  <si>
    <t>0.39ng.ml-1 Cor a 9</t>
  </si>
  <si>
    <t>Holzhauser (2000)</t>
  </si>
  <si>
    <t>Cor a 1.04</t>
  </si>
  <si>
    <t>cereal bar</t>
  </si>
  <si>
    <t>almond chocolate</t>
  </si>
  <si>
    <t>Holzhauser (2002)</t>
  </si>
  <si>
    <t>PCR/ELISA</t>
  </si>
  <si>
    <t>cream dessert</t>
  </si>
  <si>
    <t>1 copy DNA target</t>
  </si>
  <si>
    <t>compared to hazelnut ELISA results</t>
  </si>
  <si>
    <t>bitter chocolate</t>
  </si>
  <si>
    <t>Herman (2003)</t>
  </si>
  <si>
    <t>nad1</t>
  </si>
  <si>
    <t xml:space="preserve">chocolate </t>
  </si>
  <si>
    <t>Germini (2005)</t>
  </si>
  <si>
    <t>PCR/HPLC</t>
  </si>
  <si>
    <t>Cor a 1.03</t>
  </si>
  <si>
    <t>5pg genomic DNA</t>
  </si>
  <si>
    <t>Arlorio (2007)</t>
  </si>
  <si>
    <t>100pg genomic DNA</t>
  </si>
  <si>
    <t>Bettazzi (2008)</t>
  </si>
  <si>
    <t>PCR/array</t>
  </si>
  <si>
    <t>Cor a 1.03, Cor a 1.04</t>
  </si>
  <si>
    <t>0.1-0.3nmol.L-1</t>
  </si>
  <si>
    <t>Piknova (2008)</t>
  </si>
  <si>
    <t>hsp1</t>
  </si>
  <si>
    <t>pastry</t>
  </si>
  <si>
    <t>13pg hazelnut DNA</t>
  </si>
  <si>
    <t>D'Andrea (2009)</t>
  </si>
  <si>
    <t>Cor a 8</t>
  </si>
  <si>
    <t>20 copies genomic DNA</t>
  </si>
  <si>
    <t>Ehlert (2009)</t>
  </si>
  <si>
    <t>LPA/PCR/CE</t>
  </si>
  <si>
    <t>walnut cookie</t>
  </si>
  <si>
    <t>Schöringhumer (2009)</t>
  </si>
  <si>
    <t>Cor a 1</t>
  </si>
  <si>
    <t xml:space="preserve">cookie </t>
  </si>
  <si>
    <t>≥40 (peach)</t>
  </si>
  <si>
    <t>10 to 50</t>
  </si>
  <si>
    <t>1.56 to 7.81</t>
  </si>
  <si>
    <t>Pafundo (2010)</t>
  </si>
  <si>
    <t xml:space="preserve">DNA </t>
  </si>
  <si>
    <t>5pg hazelnut DNA</t>
  </si>
  <si>
    <t>Cor a 13</t>
  </si>
  <si>
    <t>Platteau (2011b)</t>
  </si>
  <si>
    <t>two qPCR assays</t>
  </si>
  <si>
    <t>Cor a 1, Cor a 8</t>
  </si>
  <si>
    <t>3.2pg hazelnut DNA</t>
  </si>
  <si>
    <t>Platteau (2011c)</t>
  </si>
  <si>
    <t>incurred flour</t>
  </si>
  <si>
    <t>dough</t>
  </si>
  <si>
    <t>Platteau (2011a )</t>
  </si>
  <si>
    <t>1.4ng hazelnut DNA</t>
  </si>
  <si>
    <t>Costa (2012)</t>
  </si>
  <si>
    <t>HSP1</t>
  </si>
  <si>
    <t>wheat</t>
  </si>
  <si>
    <t>0.5pg hazelnut DNA</t>
  </si>
  <si>
    <t>Iniesto (2013)</t>
  </si>
  <si>
    <t>Cor a 9, Cor a 11, Cor a 13</t>
  </si>
  <si>
    <t>peanut</t>
  </si>
  <si>
    <t>Tortajado-Genaro (2012)</t>
  </si>
  <si>
    <t>diluted DNA</t>
  </si>
  <si>
    <t>Janska (2013)</t>
  </si>
  <si>
    <t xml:space="preserve">yes </t>
  </si>
  <si>
    <t>Madesis (2013)</t>
  </si>
  <si>
    <t>trnL</t>
  </si>
  <si>
    <t>biscuit</t>
  </si>
  <si>
    <t>Lopez-Calleja (2013)</t>
  </si>
  <si>
    <t>ITS1</t>
  </si>
  <si>
    <t>Vietina (2013)</t>
  </si>
  <si>
    <t>10% hazelnut oil in olive oil</t>
  </si>
  <si>
    <t>Costa (2014)</t>
  </si>
  <si>
    <t>ref. to Costa (2012)</t>
  </si>
  <si>
    <t>Köppel (2014)</t>
  </si>
  <si>
    <t>ref. to Köppel (2010)</t>
  </si>
  <si>
    <t>Rencova (2014)</t>
  </si>
  <si>
    <t>Santiago-Felipe (2014)</t>
  </si>
  <si>
    <t>RPA/ELISA</t>
  </si>
  <si>
    <t>1,29 mg hazelnut.kg-1 simulated from diluted hazelnut DNA in wheat DNA</t>
  </si>
  <si>
    <t>Costa (2015)</t>
  </si>
  <si>
    <t>ref. to Picnova (2008)</t>
  </si>
  <si>
    <t>Houhoula (2015)</t>
  </si>
  <si>
    <t>ref. to Schöringhumer (2009)</t>
  </si>
  <si>
    <t>≥100</t>
  </si>
  <si>
    <t>PCR/CE</t>
  </si>
  <si>
    <t>Montiel (2017)</t>
  </si>
  <si>
    <t>PCR/biosensor</t>
  </si>
  <si>
    <t>20pg hazelnut DNA</t>
  </si>
  <si>
    <t>Christopoulou (2018)</t>
  </si>
  <si>
    <t>1.4pM PCR product</t>
  </si>
  <si>
    <t>Generon, SPECIALfinder HAZELNUT Assay</t>
  </si>
  <si>
    <t>maize</t>
  </si>
  <si>
    <t>≤ 1-10 copies; 25fg hazelnut DNA;</t>
  </si>
  <si>
    <t>Biotecon Diagnostics, foodproof Hazelnut Kit</t>
  </si>
  <si>
    <t>qPCR (R30262)</t>
  </si>
  <si>
    <t>≥90</t>
  </si>
  <si>
    <t>R-Biopharm SureFood Allergen 4plex</t>
  </si>
  <si>
    <t>qPCR (S3402)</t>
  </si>
  <si>
    <t>R-Biopharm SureFood ALLERGEN QUANT Hazelnut</t>
  </si>
  <si>
    <t>qPCR (S3202)</t>
  </si>
  <si>
    <t>R-Biopharm SureFood Hazelnut (Ehlert 2009)</t>
  </si>
  <si>
    <t>PCRmax Ltd Corylus avellana</t>
  </si>
  <si>
    <t>&lt; 100 copies</t>
  </si>
  <si>
    <t>4LAB Diagnostics (gentaur, incura) Hazelnut DNA Detection Kit</t>
  </si>
  <si>
    <t>qPCR (IC-02-1031)</t>
  </si>
  <si>
    <t>≥50</t>
  </si>
  <si>
    <t>1 copy (0.48pg) DNA</t>
  </si>
  <si>
    <t xml:space="preserve">biolytix HAZELNUT STRIPKit </t>
  </si>
  <si>
    <t>Innosieve Diagnsotics BV QuickBlue Corylus avellana</t>
  </si>
  <si>
    <t>qPCR (ID 12401)</t>
  </si>
  <si>
    <t>GEN-IAL First-Hazelnut PCR Kit</t>
  </si>
  <si>
    <t>qPCR (PHAZ)</t>
  </si>
  <si>
    <t>soy meal</t>
  </si>
  <si>
    <t>Bignardi (2010)</t>
  </si>
  <si>
    <t>calibration curve</t>
  </si>
  <si>
    <t>breakfast cereal</t>
  </si>
  <si>
    <t>Heick (2011)</t>
  </si>
  <si>
    <t>Pilolli (2017)</t>
  </si>
  <si>
    <t>Korte (2016)</t>
  </si>
  <si>
    <t>Bignardi (2013)</t>
  </si>
  <si>
    <r>
      <t xml:space="preserve">Arlorio, M., E. Cereti, J. D. Coïsson, F. Travaglia, and A. Martelli. 2007. 'Detection of hazelnut (Corylus spp.) in processed foods using real-time PCR', </t>
    </r>
    <r>
      <rPr>
        <i/>
        <sz val="11"/>
        <color theme="1"/>
        <rFont val="Calibri"/>
        <family val="2"/>
        <scheme val="minor"/>
      </rPr>
      <t>Food Control</t>
    </r>
    <r>
      <rPr>
        <sz val="11"/>
        <color theme="1"/>
        <rFont val="Calibri"/>
        <family val="2"/>
        <scheme val="minor"/>
      </rPr>
      <t>, 18: 140-48.</t>
    </r>
  </si>
  <si>
    <r>
      <t xml:space="preserve">Ben Rejeb, S., M. Abbott, D. Davies, C. Cléroux, and P. Delahaut. 2005. 'Multi-allergen screening immunoassay for the detection of protein markers of peanut and four tree nuts in chocolate', </t>
    </r>
    <r>
      <rPr>
        <i/>
        <sz val="11"/>
        <color theme="1"/>
        <rFont val="Calibri"/>
        <family val="2"/>
        <scheme val="minor"/>
      </rPr>
      <t>Food Additives and Contaminants</t>
    </r>
    <r>
      <rPr>
        <sz val="11"/>
        <color theme="1"/>
        <rFont val="Calibri"/>
        <family val="2"/>
        <scheme val="minor"/>
      </rPr>
      <t>, 22: 709-15.</t>
    </r>
  </si>
  <si>
    <r>
      <t xml:space="preserve">Blais, B. W., and L. Phillippe. 2001. 'Detection of hazelnut proteins in foods by enzyme immunoassay using egg yolk antibodies', </t>
    </r>
    <r>
      <rPr>
        <i/>
        <sz val="11"/>
        <color theme="1"/>
        <rFont val="Calibri"/>
        <family val="2"/>
        <scheme val="minor"/>
      </rPr>
      <t>J Food Prot</t>
    </r>
    <r>
      <rPr>
        <sz val="11"/>
        <color theme="1"/>
        <rFont val="Calibri"/>
        <family val="2"/>
        <scheme val="minor"/>
      </rPr>
      <t>, 64: 895-8.</t>
    </r>
  </si>
  <si>
    <t>Christopoulou, S., Karaiskou, S., Kalogianni, D.P., 2018. Microbead-based simultaneous fluorometric detection of three nut allergens. Microchim. Acta. 185.</t>
  </si>
  <si>
    <r>
      <t xml:space="preserve">Heick, J., M. Fischer, and B. Popping. 2011. 'First screening method for the simultaneous detection of seven allergens by liquid chromatography mass spectrometry', </t>
    </r>
    <r>
      <rPr>
        <i/>
        <sz val="11"/>
        <color theme="1"/>
        <rFont val="Calibri"/>
        <family val="2"/>
        <scheme val="minor"/>
      </rPr>
      <t>J Chromatogr A</t>
    </r>
    <r>
      <rPr>
        <sz val="11"/>
        <color theme="1"/>
        <rFont val="Calibri"/>
        <family val="2"/>
        <scheme val="minor"/>
      </rPr>
      <t>, 1218: 938-43.</t>
    </r>
  </si>
  <si>
    <r>
      <t xml:space="preserve">Holzhauser, T., and S. Vieths. 1999. 'Indirect competitive ELISA for determination of traces of peanut (Arachis hypogaea L.) protein in complex food matrices', </t>
    </r>
    <r>
      <rPr>
        <i/>
        <sz val="11"/>
        <color theme="1"/>
        <rFont val="Calibri"/>
        <family val="2"/>
        <scheme val="minor"/>
      </rPr>
      <t>J Agric Food Chem</t>
    </r>
    <r>
      <rPr>
        <sz val="11"/>
        <color theme="1"/>
        <rFont val="Calibri"/>
        <family val="2"/>
        <scheme val="minor"/>
      </rPr>
      <t>, 47: 603-11.</t>
    </r>
  </si>
  <si>
    <r>
      <t xml:space="preserve">Holzhauser, T., A. Wangorsch, and S. Vieths. 2000. 'Polymerase chain reaction (PCR) for detection of potentially allergenic hazelnut residues in complex food matrixes', </t>
    </r>
    <r>
      <rPr>
        <i/>
        <sz val="11"/>
        <color theme="1"/>
        <rFont val="Calibri"/>
        <family val="2"/>
        <scheme val="minor"/>
      </rPr>
      <t>European Food Research and Technology</t>
    </r>
    <r>
      <rPr>
        <sz val="11"/>
        <color theme="1"/>
        <rFont val="Calibri"/>
        <family val="2"/>
        <scheme val="minor"/>
      </rPr>
      <t>, 211: 360-65.</t>
    </r>
  </si>
  <si>
    <r>
      <t xml:space="preserve">Iniesto, E., A. Jimenez, N. Prieto, B. Cabanillas, C. Burbano, M. M. Pedrosa, J. Rodriguez, M. Muzquiz, J. F. Crespo, C. Cuadrado, and R. Linacero. 2013. 'Real Time PCR to detect hazelnut allergen coding sequences in processed foods', </t>
    </r>
    <r>
      <rPr>
        <i/>
        <sz val="11"/>
        <color theme="1"/>
        <rFont val="Calibri"/>
        <family val="2"/>
        <scheme val="minor"/>
      </rPr>
      <t>Food Chem</t>
    </r>
    <r>
      <rPr>
        <sz val="11"/>
        <color theme="1"/>
        <rFont val="Calibri"/>
        <family val="2"/>
        <scheme val="minor"/>
      </rPr>
      <t>, 138: 1976-81.</t>
    </r>
  </si>
  <si>
    <r>
      <t xml:space="preserve">Janská, V., L. Piknová, and T. Kuchta. 2013. 'Quantification of Hazelnut Content in Fillings of Cakes and Wafers Using Real-Time Polymerase Chain Reaction', </t>
    </r>
    <r>
      <rPr>
        <i/>
        <sz val="11"/>
        <color theme="1"/>
        <rFont val="Calibri"/>
        <family val="2"/>
        <scheme val="minor"/>
      </rPr>
      <t>Food Analytical Methods</t>
    </r>
    <r>
      <rPr>
        <sz val="11"/>
        <color theme="1"/>
        <rFont val="Calibri"/>
        <family val="2"/>
        <scheme val="minor"/>
      </rPr>
      <t>, 6: 1492-95.</t>
    </r>
  </si>
  <si>
    <t>Platteau, Celine; Loose, Marc de; Meulenaer, Bruno de; Taverniers, Isabel (2011c): Quantitative detection of hazelnut (Corylus avellana) in cookies: ELISA versus real-time PCR. In: Journal of agricultural and food chemistry 59 (21), S. 11395–11402. DOI: 10.1021/jf202167b</t>
  </si>
  <si>
    <t>Chirdo (1998)</t>
  </si>
  <si>
    <t>gliadin</t>
  </si>
  <si>
    <t>20 ng/ml gliadin</t>
  </si>
  <si>
    <t>1 ng/ml gliadin</t>
  </si>
  <si>
    <t>5 ng/ml gliadin</t>
  </si>
  <si>
    <t>Ellis (1998)</t>
  </si>
  <si>
    <t>toxic A gliadin peptide (19 amino acids)</t>
  </si>
  <si>
    <t>&lt;10 (barley, rye, oats)</t>
  </si>
  <si>
    <t>yes (gliadin)</t>
  </si>
  <si>
    <t>4 ng/ml gliadin (equivalent to 0.008 mg/100 g flour)</t>
  </si>
  <si>
    <t>Sorell (1998)</t>
  </si>
  <si>
    <t>prolamins extracted from wheat, rye, barley, and oats</t>
  </si>
  <si>
    <t>yes (prolamins)</t>
  </si>
  <si>
    <t>1.5 mg/kg gliadin</t>
  </si>
  <si>
    <t>Yamashita (2001)</t>
  </si>
  <si>
    <t xml:space="preserve">Tri a Bd 17K </t>
  </si>
  <si>
    <t>yes (Tri a Bd 17K)</t>
  </si>
  <si>
    <t>4 ng Tri a Bd 17K/well</t>
  </si>
  <si>
    <t>Garcia (2003)</t>
  </si>
  <si>
    <t>wheat gliadins</t>
  </si>
  <si>
    <t>&lt;10 (triticale)</t>
  </si>
  <si>
    <t>80 ng/ml gliadin</t>
  </si>
  <si>
    <t>Valdes (2003)</t>
  </si>
  <si>
    <t>QQPFP epitope</t>
  </si>
  <si>
    <t>&lt;10 (barley, rye)</t>
  </si>
  <si>
    <t>1.56 mg/kg gliadin</t>
  </si>
  <si>
    <t>Spaenij-Dekking (2004)</t>
  </si>
  <si>
    <t>T-cell stimulatory  α- and  γ- gliadin peptides</t>
  </si>
  <si>
    <t>&lt;10 (barley, rye, triticale, oats)</t>
  </si>
  <si>
    <t>yes (gluten)</t>
  </si>
  <si>
    <t>12 ng/ml gliadin</t>
  </si>
  <si>
    <t>Redondo(2005)</t>
  </si>
  <si>
    <t>&lt;10 (rye, barley, oats)</t>
  </si>
  <si>
    <t>0.128 mg/kg gliadin</t>
  </si>
  <si>
    <t>Hernando (2008)</t>
  </si>
  <si>
    <t>Moron (2008a)</t>
  </si>
  <si>
    <t>α-2 gliadin 33-mer peptide</t>
  </si>
  <si>
    <t>yes (α-2 gliadin 33-mer peptide)</t>
  </si>
  <si>
    <r>
      <t>0.33 mg/kg gluten</t>
    </r>
    <r>
      <rPr>
        <i/>
        <sz val="11"/>
        <color theme="1"/>
        <rFont val="Calibri"/>
        <family val="2"/>
        <scheme val="minor"/>
      </rPr>
      <t xml:space="preserve"> (0.165 mg/kg gliadin)</t>
    </r>
  </si>
  <si>
    <t>Moron (2008b)</t>
  </si>
  <si>
    <t>&lt;1 mg/kg prolamin</t>
  </si>
  <si>
    <t>&lt;0.5 mg/kg gliadin</t>
  </si>
  <si>
    <t>Murakami-Yamaguchi (2009)</t>
  </si>
  <si>
    <t>wheat non-specific lipid transfer protein (ns-LTP)</t>
  </si>
  <si>
    <t xml:space="preserve">&lt;10 (rye) </t>
  </si>
  <si>
    <t>yes (ns-LTP)</t>
  </si>
  <si>
    <t>3 pg/ml ns-LTP</t>
  </si>
  <si>
    <t>Mena (2012)</t>
  </si>
  <si>
    <t>0.36 ng/ml gliadin</t>
  </si>
  <si>
    <t>Sunwoo (2012)</t>
  </si>
  <si>
    <t>Tranquet (2015)</t>
  </si>
  <si>
    <t>LQPEEPFPE peptide in deamidated gluten</t>
  </si>
  <si>
    <t xml:space="preserve">&lt;10 </t>
  </si>
  <si>
    <t>yes (deamidated gluten)</t>
  </si>
  <si>
    <t>25 ng/ml deamidated gluten</t>
  </si>
  <si>
    <t>Sajic (2017)</t>
  </si>
  <si>
    <t>DQ2.5-glia-α3 peptide</t>
  </si>
  <si>
    <t xml:space="preserve">&lt;10 (barley, rye) </t>
  </si>
  <si>
    <t>oats</t>
  </si>
  <si>
    <t>2.9 mg/kg gliadin</t>
  </si>
  <si>
    <t>Astori Tecnica</t>
  </si>
  <si>
    <t>1 mg/kg gliadin</t>
  </si>
  <si>
    <t>Bio-Check/Gluten-Check ELISA Kit</t>
  </si>
  <si>
    <t>gliadin (QQPFP epitope)</t>
  </si>
  <si>
    <t>&gt;60 (barley, rye)</t>
  </si>
  <si>
    <r>
      <t xml:space="preserve">0.14 mg/kg gluten </t>
    </r>
    <r>
      <rPr>
        <i/>
        <sz val="11"/>
        <color theme="1"/>
        <rFont val="Calibri"/>
        <family val="2"/>
        <scheme val="minor"/>
      </rPr>
      <t>(0.07 mg/kg gliadin)</t>
    </r>
  </si>
  <si>
    <t>Biocontrol/TRANSIA PLATE-Prolamins</t>
  </si>
  <si>
    <t>&lt;10 (barley, rye, triticale)</t>
  </si>
  <si>
    <t>Biomedal/GlutenTox ELISA Sandwich A1-G12</t>
  </si>
  <si>
    <t>gliadin-33mer epitope</t>
  </si>
  <si>
    <t>Biomedal/GlutenTox ELISA Competitive G12</t>
  </si>
  <si>
    <r>
      <rPr>
        <sz val="11"/>
        <color theme="1"/>
        <rFont val="Calibri"/>
        <family val="1"/>
        <charset val="2"/>
        <scheme val="minor"/>
      </rPr>
      <t xml:space="preserve">6.25 mg/kg gluten </t>
    </r>
    <r>
      <rPr>
        <i/>
        <sz val="11"/>
        <color theme="1"/>
        <rFont val="Calibri"/>
        <family val="2"/>
        <scheme val="minor"/>
      </rPr>
      <t>(3.125 mg/kg gliadin)</t>
    </r>
  </si>
  <si>
    <t>Biomedal/GlutenTox ELISA Competitive A1</t>
  </si>
  <si>
    <t>Diagnostic Automation/AccuDiag Gluten/Gliadin ELISA</t>
  </si>
  <si>
    <t xml:space="preserve">&gt;10 (barley, rye, triticale) </t>
  </si>
  <si>
    <t>beer</t>
  </si>
  <si>
    <t>0.03 mg/kg gliadin</t>
  </si>
  <si>
    <t>others (not specified)</t>
  </si>
  <si>
    <t>0.3 mg/kg gliadin</t>
  </si>
  <si>
    <t>ELISA Systems/Gluten</t>
  </si>
  <si>
    <t>0.5 mg/kg gliadin</t>
  </si>
  <si>
    <t>ELISA Technologies/ALLER-TEK Gluten Elisa Test Kit</t>
  </si>
  <si>
    <t>gliadin and glutenin</t>
  </si>
  <si>
    <t>EuroClone/Gliadin/Gluten ELISA</t>
  </si>
  <si>
    <t>Europroxima/Gluten-TEC ELISA</t>
  </si>
  <si>
    <t xml:space="preserve"> α20-gliadinT-cell stimulatory epitope</t>
  </si>
  <si>
    <t>yes (α20-peptide)</t>
  </si>
  <si>
    <t>LOQ: 3.6 mg/kg gliadin</t>
  </si>
  <si>
    <t>Immunolab/Gliadin/Gluten ELISA</t>
  </si>
  <si>
    <t>Ingenasa/Ingezim Gluten</t>
  </si>
  <si>
    <t>&gt;50 (barley, rye)</t>
  </si>
  <si>
    <r>
      <t>3 mg/kg gluten</t>
    </r>
    <r>
      <rPr>
        <i/>
        <sz val="11"/>
        <color theme="1"/>
        <rFont val="Calibri"/>
        <family val="2"/>
        <scheme val="minor"/>
      </rPr>
      <t xml:space="preserve"> (1.5 mg/kg gliadin)</t>
    </r>
  </si>
  <si>
    <t>Ingenasa/Ingezim Gluten Quick</t>
  </si>
  <si>
    <t>Ingenasa/Ingezim Gluten Hidrolizado</t>
  </si>
  <si>
    <t>&gt;20 (barley, rye)</t>
  </si>
  <si>
    <r>
      <t xml:space="preserve">0.25 mg/kg gluten </t>
    </r>
    <r>
      <rPr>
        <i/>
        <sz val="11"/>
        <color theme="1"/>
        <rFont val="Calibri"/>
        <family val="2"/>
        <scheme val="minor"/>
      </rPr>
      <t>(0.125 mg/kg gliadin)</t>
    </r>
  </si>
  <si>
    <t>Morinaga/Wheat (Gluten/Gliadin) ELISA Kit</t>
  </si>
  <si>
    <t>yes (wheat protein)</t>
  </si>
  <si>
    <t xml:space="preserve">Neogen/Veratox Quantitative Gliadin Test </t>
  </si>
  <si>
    <t>LOQ: 5 mg/kg gliadin</t>
  </si>
  <si>
    <t>Neogen/Veratox Quantitative Gliadin R5 Test</t>
  </si>
  <si>
    <t>&gt;60 (barley, rye, triticale, kamut, spelt)</t>
  </si>
  <si>
    <t>0.63 mg/kg gliadin</t>
  </si>
  <si>
    <t>1.23 mg/kg gliadin</t>
  </si>
  <si>
    <t>cooked hamburger</t>
  </si>
  <si>
    <t>1.21 mg/kg gliadin</t>
  </si>
  <si>
    <t>2.16 mg/kg gliadin</t>
  </si>
  <si>
    <t>R-Biopharm/RIDASCREEN Gliadin</t>
  </si>
  <si>
    <t xml:space="preserve">R-Biopharm/RIDASCREEN Fast Gliadin </t>
  </si>
  <si>
    <t xml:space="preserve">R-Biopharm/RIDASCREEN Fast Gliadin Sensitive </t>
  </si>
  <si>
    <t>0.2 mg/kg gliadin</t>
  </si>
  <si>
    <t>oat flour</t>
  </si>
  <si>
    <t>quinoa flour</t>
  </si>
  <si>
    <t>millet flour</t>
  </si>
  <si>
    <t>R-Biopharm/RIDASCREEN Gliadin Competitive</t>
  </si>
  <si>
    <t>2.3 mg/kg gliadin</t>
  </si>
  <si>
    <t>Romer Labs/AgraQuant Gluten G12 Assay</t>
  </si>
  <si>
    <t xml:space="preserve">toxic 33-mer gliadin peptide </t>
  </si>
  <si>
    <r>
      <t xml:space="preserve">2 mg/kg gluten </t>
    </r>
    <r>
      <rPr>
        <i/>
        <sz val="11"/>
        <color theme="1"/>
        <rFont val="Calibri"/>
        <family val="2"/>
        <scheme val="minor"/>
      </rPr>
      <t>(1 mg/kg gliadin)</t>
    </r>
  </si>
  <si>
    <t>Zeulab/Proteon ELISA</t>
  </si>
  <si>
    <r>
      <rPr>
        <sz val="11"/>
        <color theme="1"/>
        <rFont val="Calibri"/>
        <family val="1"/>
        <charset val="2"/>
        <scheme val="minor"/>
      </rPr>
      <t xml:space="preserve">2.5 mg/kg gluten </t>
    </r>
    <r>
      <rPr>
        <i/>
        <sz val="11"/>
        <color theme="1"/>
        <rFont val="Calibri"/>
        <family val="2"/>
        <scheme val="minor"/>
      </rPr>
      <t>(1.25 mg/kg gliadin)</t>
    </r>
  </si>
  <si>
    <t>Fang Cheng (2016) http://dx.doi.org/10.1016/j.foodchem.2015.12.058
0308-8146/</t>
  </si>
  <si>
    <t>Gliadin gene</t>
  </si>
  <si>
    <t xml:space="preserve">&gt;10 </t>
  </si>
  <si>
    <t>yes (wheat)</t>
  </si>
  <si>
    <t>soya flour</t>
  </si>
  <si>
    <t>maize flour</t>
  </si>
  <si>
    <t>Garcia-Garcia (2018) http://dx.doi.org/10.1016/j.foodcont.2017.07.037
0956-7135/</t>
  </si>
  <si>
    <t>PCR/LPA</t>
  </si>
  <si>
    <t>LMW Glutenin</t>
  </si>
  <si>
    <t>maize dough</t>
  </si>
  <si>
    <t>4LabDiagnostics Product Code: IC-02-1061 (50 tests) / IC-02-1063 (25 tests)</t>
  </si>
  <si>
    <t>yes, however kit is intended for qualitative detection</t>
  </si>
  <si>
    <r>
      <t xml:space="preserve">1 copy of haploid genome of gluten-containing cereals, equal to roughly 17.33 pg of </t>
    </r>
    <r>
      <rPr>
        <i/>
        <sz val="11"/>
        <rFont val="Calibri"/>
        <family val="2"/>
        <scheme val="minor"/>
      </rPr>
      <t>Triticum</t>
    </r>
    <r>
      <rPr>
        <sz val="11"/>
        <rFont val="Calibri"/>
        <family val="2"/>
        <scheme val="minor"/>
      </rPr>
      <t xml:space="preserve"> DNA</t>
    </r>
  </si>
  <si>
    <t>BIOTECON Diagnostics GmbH/ foodproof ® Gluten Detection Kit  Art No.: R 302 64</t>
  </si>
  <si>
    <t>0.1 wheat genome equivalent</t>
  </si>
  <si>
    <t>µg/g of peptide marker per g of Rye flour</t>
  </si>
  <si>
    <t>flours</t>
  </si>
  <si>
    <t>13 µg peptide marker/g rye flour</t>
  </si>
  <si>
    <t>not enough information was provided to calcualte an LOD in wheat flour or wheat protein</t>
  </si>
  <si>
    <t>4 undisclosed peptide markers from wheat</t>
  </si>
  <si>
    <t>mg/kg wheat flour</t>
  </si>
  <si>
    <t>VQQQIPIVQPSVL</t>
  </si>
  <si>
    <t xml:space="preserve">mg gliadin/ kg </t>
  </si>
  <si>
    <t>3 mg gliadin/kg</t>
  </si>
  <si>
    <t>CQAIHNVVHAIIL</t>
  </si>
  <si>
    <t>5 mg gliadin/kg</t>
  </si>
  <si>
    <t>mg/gliadin/kg</t>
  </si>
  <si>
    <t>gluten free flour</t>
  </si>
  <si>
    <t>2.5 mg gliadin/kg</t>
  </si>
  <si>
    <t>LMW-GS  QQPLPPQQTFPQQPL</t>
  </si>
  <si>
    <t>µg/g of peptide marker per g of flour</t>
  </si>
  <si>
    <t>potato flour</t>
  </si>
  <si>
    <t>1.7 µg peptide/kg</t>
  </si>
  <si>
    <t>conversion factors to gluten from a single peptide were not provided in paper</t>
  </si>
  <si>
    <t>LMW-GS  GQQPQQQQL</t>
  </si>
  <si>
    <t>0.2 µg peptide/kg</t>
  </si>
  <si>
    <t>LMW-GS  VQQQIPVVQPSIL</t>
  </si>
  <si>
    <t>1.2 µg peptide/kg</t>
  </si>
  <si>
    <t>LMW-GS  SIILQEQQQGF</t>
  </si>
  <si>
    <t>0.5 µg peptide/kg</t>
  </si>
  <si>
    <t>HMW-GS  LQPGQGQQGY</t>
  </si>
  <si>
    <t>1.1 µg peptide/kg</t>
  </si>
  <si>
    <t>HMW-GS  TASLQQPGQGQQGHYPASL</t>
  </si>
  <si>
    <t>7.5 µg peptide/kg</t>
  </si>
  <si>
    <t>HMW-GS  HVSVEHQAASL</t>
  </si>
  <si>
    <t>3.4 µg peptide/kg</t>
  </si>
  <si>
    <t>0.8 µg peptide/kg</t>
  </si>
  <si>
    <t>14.5 µg peptide/kg</t>
  </si>
  <si>
    <t>0.7 µg peptide/kg</t>
  </si>
  <si>
    <t>3.1 µg peptide/kg</t>
  </si>
  <si>
    <t>1.9 µg peptide/kg</t>
  </si>
  <si>
    <t>1.3 µg peptide/kg</t>
  </si>
  <si>
    <t>2.6 µg peptide/kg</t>
  </si>
  <si>
    <r>
      <t xml:space="preserve">Valdés, I., García, E., Llorente, M., Méndez, E., 2003. Innovative approach to low-level gluten determination in foods using a novel sandwich enzyme-linked immunosorbent assay protocol. </t>
    </r>
    <r>
      <rPr>
        <i/>
        <sz val="11"/>
        <color theme="1"/>
        <rFont val="Calibri"/>
        <family val="2"/>
        <scheme val="minor"/>
      </rPr>
      <t>Eur. J. Gastroenterol. Hepatol.</t>
    </r>
    <r>
      <rPr>
        <sz val="11"/>
        <color theme="1"/>
        <rFont val="Calibri"/>
        <family val="2"/>
        <scheme val="minor"/>
      </rPr>
      <t xml:space="preserve"> 15, 465-474.</t>
    </r>
  </si>
  <si>
    <t>De Luis (2007)</t>
  </si>
  <si>
    <t>In-house BLG competitive ELISA</t>
  </si>
  <si>
    <t>BLG</t>
  </si>
  <si>
    <t>yes (BLG)</t>
  </si>
  <si>
    <t>0.2 mg BLG/kg food</t>
  </si>
  <si>
    <r>
      <t xml:space="preserve">Conversion from mg </t>
    </r>
    <r>
      <rPr>
        <sz val="11"/>
        <rFont val="Symbol"/>
        <family val="1"/>
        <charset val="2"/>
      </rPr>
      <t>b</t>
    </r>
    <r>
      <rPr>
        <sz val="11"/>
        <rFont val="Calibri"/>
        <family val="2"/>
        <scheme val="minor"/>
      </rPr>
      <t>LG to mg total protein ((reported quantity*100)/9.24)</t>
    </r>
  </si>
  <si>
    <t>in-house BLG sandwich  ELISA</t>
  </si>
  <si>
    <t>0.06 mg BLG/kg food</t>
  </si>
  <si>
    <t>Negroni (1998)</t>
  </si>
  <si>
    <t>BLG assay</t>
  </si>
  <si>
    <t>yes (BLG and Reduced and carboxymethylated (RCM) BLG)</t>
  </si>
  <si>
    <t>30 pg BLG/mL</t>
  </si>
  <si>
    <t>conversion not possible, author not providing enough details</t>
  </si>
  <si>
    <t>He (2017)</t>
  </si>
  <si>
    <t>in-house BLG sandwich ELISA</t>
  </si>
  <si>
    <r>
      <rPr>
        <u/>
        <sz val="11"/>
        <rFont val="Calibri"/>
        <family val="2"/>
        <scheme val="minor"/>
      </rPr>
      <t>&gt;</t>
    </r>
    <r>
      <rPr>
        <sz val="11"/>
        <rFont val="Calibri"/>
        <family val="2"/>
        <scheme val="minor"/>
      </rPr>
      <t>10 (weak cross-reactivity with: kappa casein, alpha casein and beta casein)</t>
    </r>
  </si>
  <si>
    <t>1.96 ng BLG/mL in the assay.</t>
  </si>
  <si>
    <t>Deckwart (2014)</t>
  </si>
  <si>
    <t>in-house sandwich casein ELISA</t>
  </si>
  <si>
    <t>casein</t>
  </si>
  <si>
    <t xml:space="preserve">≥10  </t>
  </si>
  <si>
    <t>yes (casein  and casein fining agent)</t>
  </si>
  <si>
    <t>white wine</t>
  </si>
  <si>
    <t xml:space="preserve">0.1 mg casein/L </t>
  </si>
  <si>
    <t>Converted from ml wine to kg wine,  converted from mg of Caseinates to mg total protein</t>
  </si>
  <si>
    <t>red wine</t>
  </si>
  <si>
    <t xml:space="preserve">0.2 mg casein/L </t>
  </si>
  <si>
    <t>Hefle (2004)</t>
  </si>
  <si>
    <r>
      <rPr>
        <u/>
        <sz val="11"/>
        <rFont val="Calibri"/>
        <family val="2"/>
        <scheme val="minor"/>
      </rPr>
      <t>&gt;</t>
    </r>
    <r>
      <rPr>
        <sz val="11"/>
        <rFont val="Calibri"/>
        <family val="2"/>
        <scheme val="minor"/>
      </rPr>
      <t>30</t>
    </r>
  </si>
  <si>
    <t>yes (casein)</t>
  </si>
  <si>
    <t>0.5 mg casein/kg</t>
  </si>
  <si>
    <t>conversion made assuming ((0.5*100)/84.45</t>
  </si>
  <si>
    <t>Lifrani (2009)</t>
  </si>
  <si>
    <t xml:space="preserve">4 ng caseinate/mL </t>
  </si>
  <si>
    <t>conversion not possible, unclear whether LOD reported is in the assay or in the wine</t>
  </si>
  <si>
    <t>Weber (2009)</t>
  </si>
  <si>
    <t>in-house indirect ELISA</t>
  </si>
  <si>
    <t>alpha-lactalbumin</t>
  </si>
  <si>
    <t>yes (casein, Potassium caseinate, alpha-lactalbumin and BLG)</t>
  </si>
  <si>
    <t>Buffer</t>
  </si>
  <si>
    <t>5.2 mg ALA/L (white wine)</t>
  </si>
  <si>
    <t>Converted from ml wine to kg wine,  converted from mg of ALA to mg total protein</t>
  </si>
  <si>
    <t>1.8 mg BLG/L (white wine)</t>
  </si>
  <si>
    <r>
      <t xml:space="preserve">Converted from ml wine to kg wine,  converted from mg of </t>
    </r>
    <r>
      <rPr>
        <sz val="11"/>
        <rFont val="Symbol"/>
        <family val="1"/>
        <charset val="2"/>
      </rPr>
      <t>b</t>
    </r>
    <r>
      <rPr>
        <sz val="11"/>
        <rFont val="Calibri"/>
        <family val="2"/>
        <scheme val="minor"/>
      </rPr>
      <t>LG to mg total protein</t>
    </r>
  </si>
  <si>
    <t>whole casein</t>
  </si>
  <si>
    <t>yes (casein, Potassium caseinate, alpha-lactalbumin (ALA) and beta-lactoglobulin (BLG))</t>
  </si>
  <si>
    <t>6 white wines</t>
  </si>
  <si>
    <t>0.23 - 0.70</t>
  </si>
  <si>
    <t>0.2-0.6 mg caseinate/L (white wines)</t>
  </si>
  <si>
    <t>50-250</t>
  </si>
  <si>
    <t>Pelaez-Lorenzo (2010)</t>
  </si>
  <si>
    <t>in-house sandwich BLG ELISA</t>
  </si>
  <si>
    <t>BLG (18300 Da)</t>
  </si>
  <si>
    <r>
      <t>9.7 10</t>
    </r>
    <r>
      <rPr>
        <vertAlign val="superscript"/>
        <sz val="11"/>
        <rFont val="Calibri"/>
        <family val="2"/>
        <scheme val="minor"/>
      </rPr>
      <t>-13</t>
    </r>
    <r>
      <rPr>
        <sz val="11"/>
        <rFont val="Calibri"/>
        <family val="1"/>
        <charset val="2"/>
        <scheme val="minor"/>
      </rPr>
      <t xml:space="preserve"> M of BLG in the assay</t>
    </r>
  </si>
  <si>
    <t>conversion made assuming 1L=1kg, BLG=18300Da and 40 time sample dilution as recommended in the assay</t>
  </si>
  <si>
    <t>Restani (2014)</t>
  </si>
  <si>
    <t>caseinate fining agent</t>
  </si>
  <si>
    <t>0.1517 ppm caseinate</t>
  </si>
  <si>
    <t>Conversion from mg total caseins to mg total protein ((reported quantity*100)/84.45)</t>
  </si>
  <si>
    <t>Rosendal (2000)</t>
  </si>
  <si>
    <t>0.3 ng BLG/mL in the assay</t>
  </si>
  <si>
    <t>Stumr (2010)</t>
  </si>
  <si>
    <t>0.5 mg caseins/kg</t>
  </si>
  <si>
    <t>Stumr (2009)</t>
  </si>
  <si>
    <t>0.07 mg BLG/kg</t>
  </si>
  <si>
    <t>Tomkova (2009)</t>
  </si>
  <si>
    <t xml:space="preserve">BSA </t>
  </si>
  <si>
    <t>0.20 mg BSA/kg</t>
  </si>
  <si>
    <t xml:space="preserve">BLG </t>
  </si>
  <si>
    <t xml:space="preserve">Casein </t>
  </si>
  <si>
    <t xml:space="preserve">0.24 mg caseins/kg </t>
  </si>
  <si>
    <t xml:space="preserve">Castillo (2017) </t>
  </si>
  <si>
    <t xml:space="preserve">Beta-casein Assay competitive </t>
  </si>
  <si>
    <t>Beta-casein</t>
  </si>
  <si>
    <t xml:space="preserve">≥20 </t>
  </si>
  <si>
    <t>sorghum</t>
  </si>
  <si>
    <t>0.29 ppm beta casein for 1H3 based icELISA</t>
  </si>
  <si>
    <r>
      <t xml:space="preserve">Conversion from mg </t>
    </r>
    <r>
      <rPr>
        <sz val="11"/>
        <rFont val="Symbol"/>
        <family val="1"/>
        <charset val="2"/>
      </rPr>
      <t>b-</t>
    </r>
    <r>
      <rPr>
        <sz val="11"/>
        <rFont val="Calibri"/>
        <family val="2"/>
        <scheme val="minor"/>
      </rPr>
      <t>casein to mg total protein ((reported quantity*100)/26,39)</t>
    </r>
  </si>
  <si>
    <t>almond</t>
  </si>
  <si>
    <t>linseed</t>
  </si>
  <si>
    <t>barley</t>
  </si>
  <si>
    <t>quinoa</t>
  </si>
  <si>
    <t>carob</t>
  </si>
  <si>
    <t>cashew</t>
  </si>
  <si>
    <t>chick peas</t>
  </si>
  <si>
    <t>sunflower seeds</t>
  </si>
  <si>
    <t>lupin bean</t>
  </si>
  <si>
    <t>rice</t>
  </si>
  <si>
    <t>poppy seeds</t>
  </si>
  <si>
    <t>sesame seeds</t>
  </si>
  <si>
    <t>oat</t>
  </si>
  <si>
    <t>rye</t>
  </si>
  <si>
    <t>corn</t>
  </si>
  <si>
    <t>soy bean</t>
  </si>
  <si>
    <t>egg white</t>
  </si>
  <si>
    <t>soy milk</t>
  </si>
  <si>
    <t>0.98 ppm beta casein for 6A12-based icELISA</t>
  </si>
  <si>
    <t>Cellerino (2014)</t>
  </si>
  <si>
    <t>Neogen Veratox® Total Milk Allergen Quantitative Test , S-ELISA</t>
  </si>
  <si>
    <t>milk proteins</t>
  </si>
  <si>
    <t>R-Biopharm Ridascreen® Fast Milk , S-ELISA</t>
  </si>
  <si>
    <t>Török (2014)</t>
  </si>
  <si>
    <t>R-Biopharm RidaScreen FAST milk, S-ELISA</t>
  </si>
  <si>
    <t>RömerLabs AgraQuant casein, S-ELISA</t>
  </si>
  <si>
    <t>caseins</t>
  </si>
  <si>
    <t>0.04 mg casein/kg as declared by manufacturer</t>
  </si>
  <si>
    <t>Conversion factors used</t>
  </si>
  <si>
    <t>Zhang (2013)</t>
  </si>
  <si>
    <t>ELISA Systems (Casein Residue), S-ELISA</t>
  </si>
  <si>
    <t>1 mg skim milk powder/kg</t>
  </si>
  <si>
    <t>Milk Proteins</t>
  </si>
  <si>
    <t>ELISA Systems (BLG Residue), S-ELISA</t>
  </si>
  <si>
    <t>0.1 mg BLG/kg</t>
  </si>
  <si>
    <t>AS1 Casein</t>
  </si>
  <si>
    <t>Neogen (Veratox for Total Milk Allergen), S-ELISA</t>
  </si>
  <si>
    <t>5 ug/mL</t>
  </si>
  <si>
    <t>AS2 Casein</t>
  </si>
  <si>
    <t>R-Biopharm RidaScreen FAST Casein, S-ELISA</t>
  </si>
  <si>
    <t>500 ng/mL</t>
  </si>
  <si>
    <t>B Casein</t>
  </si>
  <si>
    <t>Schubert-Ullrich 2009</t>
  </si>
  <si>
    <t>0.12 mg casein/kg as declared by manufacturer</t>
  </si>
  <si>
    <t>Gamma Casein</t>
  </si>
  <si>
    <t>Neogen Veratox Total milk, S-ELISA</t>
  </si>
  <si>
    <t>2.5 ppm non-fat dry milk</t>
  </si>
  <si>
    <t>1 mg SMP = 0.351 mg milk protein</t>
  </si>
  <si>
    <t>Kappa Casein</t>
  </si>
  <si>
    <t>ELISA Systems BLG Residue, S-ELISA</t>
  </si>
  <si>
    <t>Total caseins</t>
  </si>
  <si>
    <t>ELISA systems  Casein Residue, S-ELISA</t>
  </si>
  <si>
    <t xml:space="preserve">1 ppm skim milk powder </t>
  </si>
  <si>
    <t>Alpha Lactalbumin</t>
  </si>
  <si>
    <t>Diaz-Amigo, C. 2010</t>
  </si>
  <si>
    <t>Veratox for milk (Neogen), S-ELISA</t>
  </si>
  <si>
    <t>Beta lactoglobuiln</t>
  </si>
  <si>
    <t>peanut butter baked cookies</t>
  </si>
  <si>
    <t>Immunoglobulins</t>
  </si>
  <si>
    <t>RIDASCREEN FAST for casein  (r-Biopharm), S-ELISA</t>
  </si>
  <si>
    <t>BSA</t>
  </si>
  <si>
    <t>lactoferrin</t>
  </si>
  <si>
    <t>RIDASCREEN FAST β-lactoglobulin (r-Biopharm), S-ELISA</t>
  </si>
  <si>
    <t xml:space="preserve">0.12 mg BLG/kg </t>
  </si>
  <si>
    <t>Non Fat Dry Milk</t>
  </si>
  <si>
    <t>Taylor S. et al. (2014)</t>
  </si>
  <si>
    <t>BIOKIT casein  Assay Kits (Tepnel), indirect C-ELISA</t>
  </si>
  <si>
    <t>1 ppm casein</t>
  </si>
  <si>
    <t>BIOKIT  β-lactoglobulin Assay Kits (Tepnel), indirect C-ELISA</t>
  </si>
  <si>
    <t>2 ppm BLG</t>
  </si>
  <si>
    <t>Morinaga Casein, S-ELISA</t>
  </si>
  <si>
    <t>0.31 ppm casein</t>
  </si>
  <si>
    <t>Downs, M.L., Taylor, S.L. (2010)</t>
  </si>
  <si>
    <t>Neogen Veratox Total milk, , S-ELISA</t>
  </si>
  <si>
    <t>pastry dough unheated</t>
  </si>
  <si>
    <t>pastry dough boiled</t>
  </si>
  <si>
    <t>pastry dough baked</t>
  </si>
  <si>
    <t>pastry dough fried</t>
  </si>
  <si>
    <t>ELISA Systems BLG,  S-ELISA</t>
  </si>
  <si>
    <t>ELISA Systems casein, S-ELISA</t>
  </si>
  <si>
    <t>Gomaa, A., Boye, J. (2015)</t>
  </si>
  <si>
    <t xml:space="preserve">ELISA Systems Total Milk, S-ELISA </t>
  </si>
  <si>
    <t>ELISA Systems Casein, S-ELISA</t>
  </si>
  <si>
    <t>ELISA Systems BLG, S-ELISA</t>
  </si>
  <si>
    <t>0.1 ppm BLG</t>
  </si>
  <si>
    <t xml:space="preserve"> R-Biopharm RidaScreen  FAST milk, S-ELISA</t>
  </si>
  <si>
    <t xml:space="preserve"> R-Biopharm RidaScreen  FAST Casein, S-ELISA</t>
  </si>
  <si>
    <t>0.5 caseins</t>
  </si>
  <si>
    <t xml:space="preserve"> R-Biopharm RidaScreen BLG, C-ELISA</t>
  </si>
  <si>
    <t>0.115 ppm BLG</t>
  </si>
  <si>
    <t>Ivens (2016)</t>
  </si>
  <si>
    <t>Neogen Veratox Total Milk, S-ELISA</t>
  </si>
  <si>
    <t>1.0 ppm non-fat dry milk</t>
  </si>
  <si>
    <t>Neogen Veratox Casein, S-ELISA</t>
  </si>
  <si>
    <t xml:space="preserve">1.0 ppm non-fat dry milk </t>
  </si>
  <si>
    <t>Neogen BioKits BLG ELISA kits, indirect C-ELISA</t>
  </si>
  <si>
    <t xml:space="preserve">&lt;10  </t>
  </si>
  <si>
    <t>ELISA Systems Casein , S-ELISA</t>
  </si>
  <si>
    <t xml:space="preserve">0.5 ppm skim milk powder </t>
  </si>
  <si>
    <t>ELISA Systems β-lactoglobulin ELISA, S-ELISA</t>
  </si>
  <si>
    <t>0.05 mg BLG/kg</t>
  </si>
  <si>
    <t>R-Biopharm RIDASCREEN  Fast Casein, S-ELISA</t>
  </si>
  <si>
    <t>R-Biopharm RIDASCREEN FastMilk, S-ELISA</t>
  </si>
  <si>
    <t>R-Biopharm RIDASCREEN Fast BLG, S-ELISA</t>
  </si>
  <si>
    <t xml:space="preserve">0.19 mg BLG/kg </t>
  </si>
  <si>
    <t>The Romer Labs  AgraQuant  BLG ELISA kit, S-ELISA</t>
  </si>
  <si>
    <t>1.5 ppb BLG</t>
  </si>
  <si>
    <t>Johnson (2014)</t>
  </si>
  <si>
    <t>Elisa Systems Casein - ESCASPRD-48, S-ELISA</t>
  </si>
  <si>
    <t>yes (skim milk powder)</t>
  </si>
  <si>
    <t>Neogen Veratox Casein - 8460, S-ELISA</t>
  </si>
  <si>
    <t>yes (Non-fat Dry Milk)</t>
  </si>
  <si>
    <t xml:space="preserve">2.5 ppm non-fat dry milk </t>
  </si>
  <si>
    <t>Morinaga Casein - 10152, S-ELISA</t>
  </si>
  <si>
    <t>yes (milk proteins)</t>
  </si>
  <si>
    <t>R-Biopharm Ridascreen FAST casein -  R4612, S-ELISA</t>
  </si>
  <si>
    <t>yes (caseins)</t>
  </si>
  <si>
    <t>RömerLabs AgraQuant casein - COKAL1200, S-ELISA</t>
  </si>
  <si>
    <t>0.04 ppm casein</t>
  </si>
  <si>
    <t>Elisa Systems BLG - 10172, S-ELISA</t>
  </si>
  <si>
    <t>Neogen Veratox for total milk - 8470, S-ELISA</t>
  </si>
  <si>
    <t>Morinaga BLG - 10172, S-ELISA</t>
  </si>
  <si>
    <t>0.31 ppm BLG</t>
  </si>
  <si>
    <t>R-Biopharm RidaScreen FAST BLG - R4902, S-ELISA</t>
  </si>
  <si>
    <t>0.19 mg/kg BLG</t>
  </si>
  <si>
    <t>RömerLabs AgraQuant BLG - COKAL1048, S-ELISA</t>
  </si>
  <si>
    <t>Zeu Proteon BLG</t>
  </si>
  <si>
    <t>0.03 ppm BLG</t>
  </si>
  <si>
    <t>Khuda (2012)</t>
  </si>
  <si>
    <t>baked cookie dough</t>
  </si>
  <si>
    <t>R-Biopharm RidaScreen BLG, S-ELISA</t>
  </si>
  <si>
    <t>0.12 mg BLG/kg</t>
  </si>
  <si>
    <t>Morinaga casein, S-ELISA</t>
  </si>
  <si>
    <t>Morinaga BLG, S-ELISA</t>
  </si>
  <si>
    <t>Tepnel BioKits Casein  (BioKits casein test kit does not exist anymore), indirect C-ELISA</t>
  </si>
  <si>
    <t>Tepnel BioKits  BLG (BLG kit taken over by Neogen), indirect C-ELISA</t>
  </si>
  <si>
    <t>Elisa Systems casein, S-ELISA</t>
  </si>
  <si>
    <t>Elisa Systems BLG, S-ELISA</t>
  </si>
  <si>
    <t>Lacorn( 2014)</t>
  </si>
  <si>
    <t>R-Biopharm RIdaScreen FAST Casein, S-ELISA</t>
  </si>
  <si>
    <t>Wine</t>
  </si>
  <si>
    <t>0.18-0.32</t>
  </si>
  <si>
    <t>0.15 - 0.27 mg casein/L of wine</t>
  </si>
  <si>
    <t>250-  500</t>
  </si>
  <si>
    <t>Matsuda (2006)</t>
  </si>
  <si>
    <t>Cosmo Bio Co FastKit ELISA Ver II Milk, S-ELISA</t>
  </si>
  <si>
    <t xml:space="preserve">0.78 ng milk proteins/mL  in the well
</t>
  </si>
  <si>
    <t>multiply by 400 according to manufacturer's instructions</t>
  </si>
  <si>
    <t>Parker (2015)</t>
  </si>
  <si>
    <t>Neogen Veratox Milk, S-ELISA</t>
  </si>
  <si>
    <t xml:space="preserve"> R-Biopharm RidaScreen FAST Milk, S-ELISA</t>
  </si>
  <si>
    <t>LOQ=2.5 ppm milk protein</t>
  </si>
  <si>
    <t xml:space="preserve"> reported LOQ divided by 3.3 to yield LOD</t>
  </si>
  <si>
    <t>Weiss (2016)</t>
  </si>
  <si>
    <t>chocolate dessert</t>
  </si>
  <si>
    <t>0.75 - 1.29</t>
  </si>
  <si>
    <t>0.28 - 0.78</t>
  </si>
  <si>
    <t>50 - 250</t>
  </si>
  <si>
    <t>Neogen Veratox Casein allergen</t>
  </si>
  <si>
    <t>Neogen BLG Biokits</t>
  </si>
  <si>
    <t>Neogen Veratox Total milk</t>
  </si>
  <si>
    <t>ELISA Systems Casein  (ESCASPRD-48)</t>
  </si>
  <si>
    <t>ELISA Systems BLG (ESMRDBLG-48)</t>
  </si>
  <si>
    <t>0.1 ppm beta-lactoglobulin</t>
  </si>
  <si>
    <t>ELISASystems Total milk (ESTMLK-48)</t>
  </si>
  <si>
    <t>R- Biopharm RIDASCREEN®FAST Casein (R4612)</t>
  </si>
  <si>
    <t xml:space="preserve">0.12 mg casein/kg </t>
  </si>
  <si>
    <t>0.71 mg casein/kg (RIDA extractor 2)</t>
  </si>
  <si>
    <t>R-Biopharm RIDASCREEN®FAST Milk (R4652)</t>
  </si>
  <si>
    <t>R-Biopharm RIDASCREEN® ß-Lactoglobulin</t>
  </si>
  <si>
    <t>R-Biopharm RIDASCREEN®FAST ß-Lactoglobulin</t>
  </si>
  <si>
    <t>RömerLabs AgraQuant Beta-Lactoglobulin</t>
  </si>
  <si>
    <t>RömerLabs AgraQuant Casein</t>
  </si>
  <si>
    <t>RömerLabs AgraQuant Milk</t>
  </si>
  <si>
    <t>RömerLabs AgraQuant Plus Casein</t>
  </si>
  <si>
    <t>Foodstuff</t>
  </si>
  <si>
    <t>0.2 ppm casein (foodstuff)</t>
  </si>
  <si>
    <t>Rinse water</t>
  </si>
  <si>
    <t>20 μg/L casein (rinse water)</t>
  </si>
  <si>
    <t>Biocheck UK BLG ELISA (R6037)</t>
  </si>
  <si>
    <t xml:space="preserve"> &lt;0.1 ppm skimmed milk powder</t>
  </si>
  <si>
    <t>Biocheck UK casein ELISA (R6023)</t>
  </si>
  <si>
    <t xml:space="preserve"> &lt;0.2 ppm skimmed milk powder</t>
  </si>
  <si>
    <t>Biochek UK milk total ELISA (R6041)</t>
  </si>
  <si>
    <t>&lt;0.1 ppm skimmed milk powder</t>
  </si>
  <si>
    <t>MIOBS Casein ELISA KitII (M2113)</t>
  </si>
  <si>
    <t>MIOBS Beta-lactoglobulin ELISA kitII (M2112)</t>
  </si>
  <si>
    <t>Elution Technologies Bovine Casein ELISA kit (E-75CAS)</t>
  </si>
  <si>
    <t xml:space="preserve">≥30 </t>
  </si>
  <si>
    <t>1.778 ng/mL casein
= 0.1778 ppm casein if sample dilution is 1/100</t>
  </si>
  <si>
    <t>Elution Technologies Bovine Total Milk Protein ELISA kit (E-75MLK)</t>
  </si>
  <si>
    <t xml:space="preserve">3.342 ng/mL milk proteins
</t>
  </si>
  <si>
    <t>0.3342 ppm milk proteins if sample dilution is 1/100</t>
  </si>
  <si>
    <t>Cosmo Bio Co FastKit ELISA ver. II  Milk (sandwich ELISA)</t>
  </si>
  <si>
    <t xml:space="preserve">0.78 ng/mL milk proteins 
</t>
  </si>
  <si>
    <t xml:space="preserve"> to multiply by 400 according to manufacturer's instructions =&gt;0.312 mg/kg milk proteins</t>
  </si>
  <si>
    <t>Zeu Inmunotec Proteon ELISA BLG</t>
  </si>
  <si>
    <t>Sedium R&amp;D - BLG ELISA KIT</t>
  </si>
  <si>
    <t>0.07 ppm BLG</t>
  </si>
  <si>
    <t>Sedium R&amp;D - CASEIN ELISA KIT</t>
  </si>
  <si>
    <t>0.24 ppm casein</t>
  </si>
  <si>
    <t>Sedium R&amp;D - BSA ELISA KIT</t>
  </si>
  <si>
    <t>0.62 ppm BSA</t>
  </si>
  <si>
    <t>BioFront Technologies Inc. - BioFront MonoTrace™ Milk ELISA Kit CAS-EK-48</t>
  </si>
  <si>
    <t>Diagnostic Automation / Cortez Diagnostics Inc. - AccuDiag ™ Milk Elisa, 5165-8</t>
  </si>
  <si>
    <t>milk</t>
  </si>
  <si>
    <t>foodstuff</t>
  </si>
  <si>
    <t>orange juice</t>
  </si>
  <si>
    <t>bread crumbs</t>
  </si>
  <si>
    <t>Diagnostic Automation / Cortez Diagnostics Inc. - AccuDiag ™ Casein Elisa, 5157-8</t>
  </si>
  <si>
    <t>Diagnostic Automation / Cortez Diagnostics Inc. - AccuDiag ™ BLG Elisa, 5136-8</t>
  </si>
  <si>
    <t xml:space="preserve">≥40 </t>
  </si>
  <si>
    <t>Indoor Biotechnologies / NBos d 5 ELISA kit (EL-NBD5)</t>
  </si>
  <si>
    <t>0.19 ng BLG/ml in the assay</t>
  </si>
  <si>
    <t>Biomedal/AlerTox Casein</t>
  </si>
  <si>
    <t>0.05 ppm caseins</t>
  </si>
  <si>
    <t>Biomedal/AlerTox Milk</t>
  </si>
  <si>
    <t>Biomedal/AlerTox BLG</t>
  </si>
  <si>
    <t>EuroClone /Casein Food ELISA - EAE003096</t>
  </si>
  <si>
    <t>LOQ=1.5 ppm caseins</t>
  </si>
  <si>
    <t>Reported LOQ divided by 3.3, Conversion from mg total caseins to mg total protein ((reported quantity*100)/84.45)</t>
  </si>
  <si>
    <t>EuroClone /BLG ELISA - EAE002096</t>
  </si>
  <si>
    <t>LOQ=0.4 ppm BLG</t>
  </si>
  <si>
    <r>
      <t xml:space="preserve">Reported LOQ divided by 3.3, Conversion from mg </t>
    </r>
    <r>
      <rPr>
        <sz val="11"/>
        <rFont val="Symbol"/>
        <family val="1"/>
        <charset val="2"/>
      </rPr>
      <t>b</t>
    </r>
    <r>
      <rPr>
        <sz val="11"/>
        <rFont val="Calibri"/>
        <family val="2"/>
        <scheme val="minor"/>
      </rPr>
      <t>LG to mg total protein ((reported quantity*100)/9.24)</t>
    </r>
  </si>
  <si>
    <t>EuroClone/ Casein Food High Senstitive - EAE017096</t>
  </si>
  <si>
    <t>0.04 ppm caseins</t>
  </si>
  <si>
    <t>EuroClone/ BLG Food High Senstitive -  EAE018096</t>
  </si>
  <si>
    <t>10 ppb BLG</t>
  </si>
  <si>
    <t>Ingenesa/INgezim Casein R.30.CAS.K2</t>
  </si>
  <si>
    <t>0.25 ppm casein</t>
  </si>
  <si>
    <t>Ingenesa/INgezim B-Lactoglobulin R.30.BLG.K2</t>
  </si>
  <si>
    <t>Maudet and Taberlet (2001)</t>
  </si>
  <si>
    <t>cytb, tRNA-Thr and tRNA-Pro genes</t>
  </si>
  <si>
    <t>Yes, semi-quantitive (cow's milk)</t>
  </si>
  <si>
    <t>goat cheese</t>
  </si>
  <si>
    <t>Mafra (2004)</t>
  </si>
  <si>
    <t>bovine mt12S rRNA, ovine mt12S/16S rRNA</t>
  </si>
  <si>
    <t>Yes, semi-quantitive normalised (cow's milk)</t>
  </si>
  <si>
    <t>ovine cheese</t>
  </si>
  <si>
    <t>López-Calleja (2004)</t>
  </si>
  <si>
    <t>cow's mt12S rRNA</t>
  </si>
  <si>
    <t>sheep milk</t>
  </si>
  <si>
    <t>goat milk</t>
  </si>
  <si>
    <t>Kotowicz (2007)</t>
  </si>
  <si>
    <t>cow's mt12rRNA, goat's mt12rRNA</t>
  </si>
  <si>
    <t>Rodrigues (2012)</t>
  </si>
  <si>
    <t>milk samples</t>
  </si>
  <si>
    <t>semi-quantitative (cow's milk)</t>
  </si>
  <si>
    <t>Cottenet (2011)</t>
  </si>
  <si>
    <t>cow's cyt b</t>
  </si>
  <si>
    <t>yes (cow's milk)</t>
  </si>
  <si>
    <t>buffalo milk</t>
  </si>
  <si>
    <t>Mayer (2012)</t>
  </si>
  <si>
    <t>reported in previous works</t>
  </si>
  <si>
    <t>mixed-milk cheese</t>
  </si>
  <si>
    <t>soy milk products</t>
  </si>
  <si>
    <t>Xiao (2016)</t>
  </si>
  <si>
    <t>Cow's α-lactalbumin gene</t>
  </si>
  <si>
    <t xml:space="preserve">yes (cow's DNA) </t>
  </si>
  <si>
    <t>chocolates</t>
  </si>
  <si>
    <t>0.05 ng (bovine DNA)</t>
  </si>
  <si>
    <t>biscuits</t>
  </si>
  <si>
    <t>drinks</t>
  </si>
  <si>
    <t>Ansari (2011)</t>
  </si>
  <si>
    <t>SRM</t>
  </si>
  <si>
    <t>α-Lactalbumin-VGINYWLAHK</t>
  </si>
  <si>
    <t>ng/ml individual protein</t>
  </si>
  <si>
    <t>solvent standards</t>
  </si>
  <si>
    <t>131 ng/ml α-Lactalbumin</t>
  </si>
  <si>
    <t>The LOD refers to solvent based calibration solutions only. Not enough detail was provided to convert to mg protein/kg food</t>
  </si>
  <si>
    <t>b-Lactoglobulin-IPAVFK</t>
  </si>
  <si>
    <t>30 ng/ml b-Lactoglobulin</t>
  </si>
  <si>
    <t>b-Lactoglobulin-LIVTQTMK</t>
  </si>
  <si>
    <t>73 ng/ml b-Lactoglobulin</t>
  </si>
  <si>
    <t>a S1-casein-YLGYLEQLLR</t>
  </si>
  <si>
    <t>20 ng/ml a S1-casein</t>
  </si>
  <si>
    <t>a S1-casein-FFVAPFPEVFGK</t>
  </si>
  <si>
    <t>18 ng/ml a S1-casein</t>
  </si>
  <si>
    <t>b-casein-GPFPIIV</t>
  </si>
  <si>
    <t>35 ng/ml b-casein</t>
  </si>
  <si>
    <t>b-casein-VLPVPQK</t>
  </si>
  <si>
    <t>34 ng/ml b-casein</t>
  </si>
  <si>
    <t>De Angelis (2017)</t>
  </si>
  <si>
    <t>ng/ml Casinates</t>
  </si>
  <si>
    <t>wine</t>
  </si>
  <si>
    <t>50 ng/ml casinates</t>
  </si>
  <si>
    <t>a S1-casein-EPMIGVNQELAYFYPELFR</t>
  </si>
  <si>
    <t>b-casein -DMPIQAFLLYQEPVLGPVR</t>
  </si>
  <si>
    <t>53 ng/ml casinates</t>
  </si>
  <si>
    <t>µg/g SMP</t>
  </si>
  <si>
    <t>5 µg/g SMP in bread</t>
  </si>
  <si>
    <t>a S2-casein-NAVPITPTLNR</t>
  </si>
  <si>
    <t>a S2-casein-FALPQYLK</t>
  </si>
  <si>
    <t>µg/ml solvent standard</t>
  </si>
  <si>
    <t>spiked bread/flour</t>
  </si>
  <si>
    <t>0.14 µg/ml spiked extract</t>
  </si>
  <si>
    <t>Ji (2017)</t>
  </si>
  <si>
    <t>µg/ml individual protein</t>
  </si>
  <si>
    <t>0.2 µg/ml a S1 Casein</t>
  </si>
  <si>
    <t>a S1-casein-HQGLPQEVINENLLR</t>
  </si>
  <si>
    <t>b-Lactoglobulin-TPEVDDEALEK</t>
  </si>
  <si>
    <t>0.2 µg/ml B-lactoglobulin</t>
  </si>
  <si>
    <t>0.39 g/ml α-Lactalbumin</t>
  </si>
  <si>
    <t>µg/g individual protein</t>
  </si>
  <si>
    <t>1.3 mg/kg SMP</t>
  </si>
  <si>
    <t>Lutter (2011)</t>
  </si>
  <si>
    <t>b-casein-AVPYPQR</t>
  </si>
  <si>
    <t>mg SMP/ kg food</t>
  </si>
  <si>
    <t>infant formula</t>
  </si>
  <si>
    <t xml:space="preserve">20 mg SMP/kg </t>
  </si>
  <si>
    <t>20 mg SMP/kg</t>
  </si>
  <si>
    <t>b-Lactoglobulin-VLVLDTDYK</t>
  </si>
  <si>
    <t>5 mg SMP/kg</t>
  </si>
  <si>
    <t>a S2-casein-ALNEINQFYQK</t>
  </si>
  <si>
    <t>50 mg SMP/kg</t>
  </si>
  <si>
    <t>k-casein-YIPIQYVLSR</t>
  </si>
  <si>
    <t>1 mg SMP/kg</t>
  </si>
  <si>
    <t>2 mg SMP/kg</t>
  </si>
  <si>
    <t>infant cereal</t>
  </si>
  <si>
    <t>baby food</t>
  </si>
  <si>
    <t>rinse water</t>
  </si>
  <si>
    <t xml:space="preserve">1 mg SMP/kg </t>
  </si>
  <si>
    <t>Mattarozzi (2014)</t>
  </si>
  <si>
    <t>MS/MS</t>
  </si>
  <si>
    <t>µg/ml single protein</t>
  </si>
  <si>
    <r>
      <t xml:space="preserve">0.5 µg </t>
    </r>
    <r>
      <rPr>
        <sz val="11"/>
        <rFont val="Symbol"/>
        <family val="1"/>
        <charset val="2"/>
      </rPr>
      <t>a</t>
    </r>
    <r>
      <rPr>
        <sz val="11"/>
        <rFont val="Calibri"/>
        <family val="2"/>
        <scheme val="minor"/>
      </rPr>
      <t>S1 Casein / ml</t>
    </r>
  </si>
  <si>
    <r>
      <t xml:space="preserve">Converted from ml wine to kg wine,  converted from mg of </t>
    </r>
    <r>
      <rPr>
        <sz val="11"/>
        <rFont val="Symbol"/>
        <family val="1"/>
        <charset val="2"/>
      </rPr>
      <t>a</t>
    </r>
    <r>
      <rPr>
        <sz val="11"/>
        <rFont val="Calibri"/>
        <family val="2"/>
        <scheme val="minor"/>
      </rPr>
      <t>s1 Casein to mg total protein</t>
    </r>
  </si>
  <si>
    <r>
      <t>0.01 µg</t>
    </r>
    <r>
      <rPr>
        <sz val="11"/>
        <rFont val="Symbol"/>
        <family val="1"/>
        <charset val="2"/>
      </rPr>
      <t xml:space="preserve"> b</t>
    </r>
    <r>
      <rPr>
        <sz val="11"/>
        <rFont val="Calibri"/>
        <family val="2"/>
        <scheme val="minor"/>
      </rPr>
      <t xml:space="preserve"> Casein / ml</t>
    </r>
  </si>
  <si>
    <r>
      <t xml:space="preserve">Converted from ml wine to kg wine,  converted from mg of </t>
    </r>
    <r>
      <rPr>
        <sz val="11"/>
        <rFont val="Symbol"/>
        <family val="1"/>
        <charset val="2"/>
      </rPr>
      <t>b</t>
    </r>
    <r>
      <rPr>
        <sz val="11"/>
        <rFont val="Calibri"/>
        <family val="2"/>
        <scheme val="minor"/>
      </rPr>
      <t xml:space="preserve"> Casein to mg total protein</t>
    </r>
  </si>
  <si>
    <t>Monaci (2008)</t>
  </si>
  <si>
    <t xml:space="preserve">MS </t>
  </si>
  <si>
    <t>a lactalbumin</t>
  </si>
  <si>
    <t>fruit juice</t>
  </si>
  <si>
    <r>
      <t xml:space="preserve">1 µg/ml </t>
    </r>
    <r>
      <rPr>
        <sz val="11"/>
        <rFont val="Symbol"/>
        <family val="1"/>
        <charset val="2"/>
      </rPr>
      <t>a</t>
    </r>
    <r>
      <rPr>
        <sz val="11"/>
        <rFont val="Calibri"/>
        <family val="2"/>
        <scheme val="minor"/>
      </rPr>
      <t xml:space="preserve"> lactalbumin</t>
    </r>
  </si>
  <si>
    <r>
      <t xml:space="preserve">As the density of fruit juice varies so much a g of fruit juice was considered to equal 1 ml,   converted from mg of </t>
    </r>
    <r>
      <rPr>
        <sz val="11"/>
        <rFont val="Symbol"/>
        <family val="1"/>
        <charset val="2"/>
      </rPr>
      <t xml:space="preserve">a </t>
    </r>
    <r>
      <rPr>
        <sz val="11"/>
        <rFont val="Calibri"/>
        <family val="2"/>
        <scheme val="minor"/>
      </rPr>
      <t>lactalbumin to total protein</t>
    </r>
  </si>
  <si>
    <t>b-lactoglobulin</t>
  </si>
  <si>
    <r>
      <t xml:space="preserve">1 µg/ml </t>
    </r>
    <r>
      <rPr>
        <sz val="11"/>
        <rFont val="Symbol"/>
        <family val="1"/>
        <charset val="2"/>
      </rPr>
      <t>b</t>
    </r>
    <r>
      <rPr>
        <sz val="11"/>
        <rFont val="Calibri"/>
        <family val="2"/>
        <scheme val="minor"/>
      </rPr>
      <t xml:space="preserve"> lactogolbulin</t>
    </r>
  </si>
  <si>
    <r>
      <t xml:space="preserve">As the density of fruit juice varies so much a g of fruit juice was considered to equal 1 ml,   converted from mg of </t>
    </r>
    <r>
      <rPr>
        <sz val="11"/>
        <rFont val="Symbol"/>
        <family val="1"/>
        <charset val="2"/>
      </rPr>
      <t>b</t>
    </r>
    <r>
      <rPr>
        <sz val="11"/>
        <rFont val="Calibri"/>
        <family val="2"/>
        <scheme val="minor"/>
      </rPr>
      <t xml:space="preserve"> lactoglobulin to total protein</t>
    </r>
  </si>
  <si>
    <t>Monaci (2010a)</t>
  </si>
  <si>
    <t>TOF MS</t>
  </si>
  <si>
    <t xml:space="preserve">mg total casinate/l </t>
  </si>
  <si>
    <t>a S2-casein-YIPIQYVLSR</t>
  </si>
  <si>
    <t>b-casein-DMPIQAFLLYQEPVLGPVR</t>
  </si>
  <si>
    <t>50 µg/ml Casinate</t>
  </si>
  <si>
    <t>k-casein-SPAQILQWQVLSNTVPAK</t>
  </si>
  <si>
    <t>Monaci (2010b)</t>
  </si>
  <si>
    <t>100 µg/g SMP</t>
  </si>
  <si>
    <t>Monaci (2013)</t>
  </si>
  <si>
    <t>HR MS</t>
  </si>
  <si>
    <t>0.4 µg/ml Casinate</t>
  </si>
  <si>
    <t>0.5 µg/ml Casinate</t>
  </si>
  <si>
    <t>0.6 µg/ml Casinate</t>
  </si>
  <si>
    <t>mg milk protein/ kg food</t>
  </si>
  <si>
    <t>b-lactoglobulin-LSFNPTQLEEQCHI</t>
  </si>
  <si>
    <t>b-lactoglobulin-TPEVDDEALEK</t>
  </si>
  <si>
    <t>b-lactoglobulin-VLVLDTDYK</t>
  </si>
  <si>
    <t>Pilolli (2014)</t>
  </si>
  <si>
    <t>HR MS &amp;  SRM</t>
  </si>
  <si>
    <t>0.2 µg/ml casinate</t>
  </si>
  <si>
    <t>winw</t>
  </si>
  <si>
    <t>0.3 µg/ml casinate</t>
  </si>
  <si>
    <t>µg/g skimkmed milk powder</t>
  </si>
  <si>
    <t>7 µg/g SMP</t>
  </si>
  <si>
    <t>Reported as LOQ. No LOD reported</t>
  </si>
  <si>
    <t>b-Lactoglobulin-VYVEELKPTPEGDLEILLQK</t>
  </si>
  <si>
    <t>b-Lactoglobulin-LSFNPTQLEEQCHIN</t>
  </si>
  <si>
    <t>Weber (2006)</t>
  </si>
  <si>
    <t>Spiked hot dog</t>
  </si>
  <si>
    <t>5 µg/g SMP</t>
  </si>
  <si>
    <t>conversion made assuming 1L wine=0.99kg (according to FAO/INFOODS Databases,"wine, table, all")</t>
  </si>
  <si>
    <t>Diaz-Amigo C. Towards a Comprehensive Validation of ELISA Kits for Food Allergens. Case 2—Milk. Food Anal. Methods (2010) 3:351–356. DOI 10.1007/s12161-009-9095-y</t>
  </si>
  <si>
    <t>Zhang B, Feldman A, Wang Q. A novel insight in rapid allergen detection in food systems: From threshold dose to real-world concentration. Sensors and Actuators B 186 (2013) 597– 602. doi 10.1016/j.snb.2013.06.049</t>
  </si>
  <si>
    <t>Yeung (2000)</t>
  </si>
  <si>
    <t>ELISA Polyclonal antibody</t>
  </si>
  <si>
    <t>whole egg proteins</t>
  </si>
  <si>
    <t>ice creams</t>
  </si>
  <si>
    <t>ice cream spiked at 0.8 and 1.6 ppm</t>
  </si>
  <si>
    <t>noodles</t>
  </si>
  <si>
    <t>pasta</t>
  </si>
  <si>
    <t>breads</t>
  </si>
  <si>
    <t>Hefle (2001)</t>
  </si>
  <si>
    <t>commercially-purified ovalbmin (OVA) and dehdyrated egg white solids were used as antigens to induce antibodies</t>
  </si>
  <si>
    <t>egg-free pasta noodles</t>
  </si>
  <si>
    <t>1 ppm spray dried whole egg</t>
  </si>
  <si>
    <t>Li (2008)</t>
  </si>
  <si>
    <t>2 monoclonal antibodies (mAb) recognizing different epitopes of ovomucoid. However, these mAb were generated using a commercial purified ovalbumin as immunogen</t>
  </si>
  <si>
    <t>0.041ng/ml (0.041ug/kg)</t>
  </si>
  <si>
    <t>assay not validated on food matrices as this was for pharma applications in vaccines - cross-reactivity reported for chicken sera</t>
  </si>
  <si>
    <t>Schubert-Ullrich (2009)</t>
  </si>
  <si>
    <t>literature review of commercially available assay; does not list how the validation has been undertaken</t>
  </si>
  <si>
    <t>Shoji (2009)</t>
  </si>
  <si>
    <t>Fu (2010)</t>
  </si>
  <si>
    <t>study focusing on the impact of processing vs. detectablity of NIST egg; Neogen, Biosystems &amp; Morrinaga</t>
  </si>
  <si>
    <t>Neogen Biokits - Commerical Assay</t>
  </si>
  <si>
    <t>egg white protein</t>
  </si>
  <si>
    <t xml:space="preserve">multiple commodities </t>
  </si>
  <si>
    <t xml:space="preserve">reduced sensitivity to heat treated matrices </t>
  </si>
  <si>
    <t>r-biopharm  Commerical Assay</t>
  </si>
  <si>
    <t>whole egg powder</t>
  </si>
  <si>
    <t>Romer Commerical Assay</t>
  </si>
  <si>
    <t>ELISA Sytems Commerical Assay</t>
  </si>
  <si>
    <t>egg powder</t>
  </si>
  <si>
    <t>Morinaga Commerical Assay</t>
  </si>
  <si>
    <t>total egg protein</t>
  </si>
  <si>
    <t>Neogen Veratox Commerical Assay</t>
  </si>
  <si>
    <t>whole egg</t>
  </si>
  <si>
    <t>Köppel (2009)</t>
  </si>
  <si>
    <t>transforming growth factor 3 gene</t>
  </si>
  <si>
    <t>≥ 40</t>
  </si>
  <si>
    <t>LOD not determined</t>
  </si>
  <si>
    <t>only tested with chicken meat ; LOD not determined for egg</t>
  </si>
  <si>
    <t>Boo (2018)</t>
  </si>
  <si>
    <t>MRM</t>
  </si>
  <si>
    <t xml:space="preserve">ovalbumin GGLEPINFQTAADQAR </t>
  </si>
  <si>
    <t>µg/g (egg)</t>
  </si>
  <si>
    <t>lysozyme FESNFNTQATNR</t>
  </si>
  <si>
    <t>ovalbumin (Gal d2) HIATNAVLFFGR</t>
  </si>
  <si>
    <t>µg/g (total soluble protein)</t>
  </si>
  <si>
    <t>42 µg/g egg white protein</t>
  </si>
  <si>
    <t>ovalbumin (Gal d2) YPILPEYLQCVK</t>
  </si>
  <si>
    <t>ovalbumin (Gal d2) DILNQITKPNDVYSFSLASR</t>
  </si>
  <si>
    <t>ovalbumin (Gal d2) ELINSWVESQTNGIIR</t>
  </si>
  <si>
    <t>ovalbumin (Gal d2) GGLEPINFQTAADQAR</t>
  </si>
  <si>
    <t>µg/ml (ovalbumin)</t>
  </si>
  <si>
    <t>0,8 µg/ml Ovalbumin</t>
  </si>
  <si>
    <t>ovalbumin (Gal d2) VASMASEK</t>
  </si>
  <si>
    <t>HRMS</t>
  </si>
  <si>
    <t>ovalbumin (Gal d2) LTEWTSSNVMEER</t>
  </si>
  <si>
    <t>µg/ml (egg white powder)</t>
  </si>
  <si>
    <t>0,4 µg/g egg white powder</t>
  </si>
  <si>
    <t>converted from dry egg white powder to total  protein by dividing by a factor of 1,2</t>
  </si>
  <si>
    <t>lysozyme NTDGSTDYGILQINSR</t>
  </si>
  <si>
    <t>0,8 µg/g egg white powder</t>
  </si>
  <si>
    <t>lysozyme GTDVQAWIR</t>
  </si>
  <si>
    <t>ovalbumin (Gal d2) EVVGSAEAGVDAASVSEEFR</t>
  </si>
  <si>
    <t>µg/g (egg protein)</t>
  </si>
  <si>
    <t>lysozyme YPILPEYLQCVK</t>
  </si>
  <si>
    <t>ovalbumin GGLEPINFQTAADQAR</t>
  </si>
  <si>
    <t>HRMS (EIC Full MS) /SRM</t>
  </si>
  <si>
    <t>µg/ml (Lysozyme)</t>
  </si>
  <si>
    <t>0,18 µg/ml lysozyme</t>
  </si>
  <si>
    <t>ovalbumin LTEWTSSNVMEER</t>
  </si>
  <si>
    <t>µg/ml (Ovalbumin)</t>
  </si>
  <si>
    <t>0,3 µg/ml Ovalbumin</t>
  </si>
  <si>
    <t>0,4 µg/ml Ovalbumin</t>
  </si>
  <si>
    <t>µg/g (egg powder)</t>
  </si>
  <si>
    <t>ovalbumin YPILPEYLQCVK</t>
  </si>
  <si>
    <t>IA-MS/SRM</t>
  </si>
  <si>
    <t>0,01 µg/ml ovalbumin</t>
  </si>
  <si>
    <t>3.4 LOQ (mg egg protein.kg-1)</t>
  </si>
  <si>
    <t>ovalbumin (Gal d2) ISQAVHAAHAEINEAGR</t>
  </si>
  <si>
    <t>vitellogenin-2 EALQPIHDLADEAISR</t>
  </si>
  <si>
    <t>30.8 LOQ (mg egg protein.kg-1)</t>
  </si>
  <si>
    <t>vitellogenin-2 NIPFAEYPTYK</t>
  </si>
  <si>
    <t>vitellogenin-2 NIGELGVEK</t>
  </si>
  <si>
    <t>vitellogenin-1 YLLDLLPAAASHR</t>
  </si>
  <si>
    <t>apovitellenin NFLINETAR</t>
  </si>
  <si>
    <t>paper indicates primarily Ara h 3</t>
  </si>
  <si>
    <t>not reported</t>
  </si>
  <si>
    <t>yes (NIST peanut SRM)</t>
  </si>
  <si>
    <t>peanut butter</t>
  </si>
  <si>
    <t>Biokits (Neogen)</t>
  </si>
  <si>
    <t>AgraQuant (Romer Laboratories)</t>
  </si>
  <si>
    <t>RidaScreen (R-Biopharm)</t>
  </si>
  <si>
    <t>Moringa (Crystal Chem)</t>
  </si>
  <si>
    <t>paper indicates primarily Ara h 2 and Ara h 6</t>
  </si>
  <si>
    <t>Peanut Residue (ELISA Systems)</t>
  </si>
  <si>
    <t>paper indicates primarily Ara h 1 and Ara h 3</t>
  </si>
  <si>
    <t>Ara h 1</t>
  </si>
  <si>
    <t>yes (peanut)</t>
  </si>
  <si>
    <t>Peanut residue kit (ELISA Systems)</t>
  </si>
  <si>
    <t>Ara h 2</t>
  </si>
  <si>
    <t>PROLISA (Pro-Lab Diagnostics)</t>
  </si>
  <si>
    <t>total soluble peanut protein</t>
  </si>
  <si>
    <t>vanilla ice cream</t>
  </si>
  <si>
    <t>Bio-kits (ELISA Technologies)</t>
  </si>
  <si>
    <t>not sensitive enough</t>
  </si>
  <si>
    <t>yes (Ara h 1)</t>
  </si>
  <si>
    <t>cookie, pancake</t>
  </si>
  <si>
    <t>30ng of Ara h 1 per ml of extracted sample</t>
  </si>
  <si>
    <t>yes (peanut and peanut protein)</t>
  </si>
  <si>
    <t>Peanut Protein Test kit (Cortecs)</t>
  </si>
  <si>
    <t>Con-A</t>
  </si>
  <si>
    <t>yes (peanut protein)</t>
  </si>
  <si>
    <t>peanut butter spiked chocolate</t>
  </si>
  <si>
    <t>anti peanut</t>
  </si>
  <si>
    <t>ELISA Systems Peanut</t>
  </si>
  <si>
    <t>Ara h 1 and Ara h 2</t>
  </si>
  <si>
    <t>muffin</t>
  </si>
  <si>
    <t>Morinaga Peanut</t>
  </si>
  <si>
    <t>peanut protein</t>
  </si>
  <si>
    <t>Neogen Biokits</t>
  </si>
  <si>
    <t>Neogen Veratox</t>
  </si>
  <si>
    <t>R-Biopharm RidaScreen FAST</t>
  </si>
  <si>
    <t>RidaScreen FAST peanut (R-Biopharm)</t>
  </si>
  <si>
    <t>peanut proteins including Ara h 1</t>
  </si>
  <si>
    <t>baked cookie</t>
  </si>
  <si>
    <t>recovery at 2.5ppm less than 20%</t>
  </si>
  <si>
    <t>Tepnal Biokits (Neogen)</t>
  </si>
  <si>
    <t>peanut protein Ara h 1</t>
  </si>
  <si>
    <t>ELISA systems (BioMerieux)</t>
  </si>
  <si>
    <t>Ara h 1, Ara h 2, and other major peanut proteins</t>
  </si>
  <si>
    <t>semi sweet chocolate</t>
  </si>
  <si>
    <t>whole milk chocolate</t>
  </si>
  <si>
    <t>peanut protein including Ara h 1</t>
  </si>
  <si>
    <t>rice cracker</t>
  </si>
  <si>
    <t>hazelnut chocolate candy</t>
  </si>
  <si>
    <t>Veratox for peanut allergen (Neogen)</t>
  </si>
  <si>
    <t>not provided on website</t>
  </si>
  <si>
    <t>Not provided on website</t>
  </si>
  <si>
    <t>crackers</t>
  </si>
  <si>
    <t>chocolate bars</t>
  </si>
  <si>
    <t>BioKits (Neogen)</t>
  </si>
  <si>
    <t>no matrix, so not able to apply to any serving size?</t>
  </si>
  <si>
    <t>AgraQuant ELISA Peanut (Romer Laboratories)</t>
  </si>
  <si>
    <t>RIDASCREEN FAST Peanut (R-Biopharm)</t>
  </si>
  <si>
    <t>peanut proteins including the peanut allergens Ara h 1 and Ara h 2</t>
  </si>
  <si>
    <t>Peanut Protein (Morinaga)</t>
  </si>
  <si>
    <t>soluble peanut Protein Mixture</t>
  </si>
  <si>
    <t>peanut soup</t>
  </si>
  <si>
    <t>peanut cream</t>
  </si>
  <si>
    <t>chicken meatball</t>
  </si>
  <si>
    <t>jelly</t>
  </si>
  <si>
    <t>porridge</t>
  </si>
  <si>
    <t>no matrix or LOD mentioned on website</t>
  </si>
  <si>
    <t>31.5ng.ml-1 Ara h 1</t>
  </si>
  <si>
    <t>yes (Ara h 2)</t>
  </si>
  <si>
    <t>2.0ng.ml-1 Ara h 2</t>
  </si>
  <si>
    <t>Ara h 3</t>
  </si>
  <si>
    <t>yes (Ara h 3)</t>
  </si>
  <si>
    <t>0.49ng.ml-1 Ara h 3</t>
  </si>
  <si>
    <t>Ara h 6</t>
  </si>
  <si>
    <t>yes (Ara h 6)</t>
  </si>
  <si>
    <t>0.2ng.ml-1 Ara h 6</t>
  </si>
  <si>
    <t>Ara h 8</t>
  </si>
  <si>
    <t>yes (Ara h 8)</t>
  </si>
  <si>
    <t>2ng.ml-1 Ara h 8</t>
  </si>
  <si>
    <t>0.375pg DNA from peanut leaves; 31pg DNA from peanuts</t>
  </si>
  <si>
    <t>ground maize powder</t>
  </si>
  <si>
    <t>20 copies of haploid genome</t>
  </si>
  <si>
    <r>
      <rPr>
        <u/>
        <sz val="11"/>
        <color theme="1"/>
        <rFont val="Calibri"/>
        <family val="2"/>
        <scheme val="minor"/>
      </rPr>
      <t>&gt;</t>
    </r>
    <r>
      <rPr>
        <sz val="11"/>
        <color theme="1"/>
        <rFont val="Calibri"/>
        <family val="2"/>
        <scheme val="minor"/>
      </rPr>
      <t>40</t>
    </r>
  </si>
  <si>
    <t>walnut cookies</t>
  </si>
  <si>
    <t>biscuit sample</t>
  </si>
  <si>
    <t xml:space="preserve">ITS </t>
  </si>
  <si>
    <t>≤50fg of peanut DNA</t>
  </si>
  <si>
    <t>in Scaravelli (2008)</t>
  </si>
  <si>
    <t>chloroplast tRN</t>
  </si>
  <si>
    <t>in Stephan (2004)</t>
  </si>
  <si>
    <t>yes (peanut DNA)</t>
  </si>
  <si>
    <t>0.0032 % peanut DNA extract</t>
  </si>
  <si>
    <t>mitochondrial DNA atp6</t>
  </si>
  <si>
    <r>
      <t xml:space="preserve">25fg </t>
    </r>
    <r>
      <rPr>
        <sz val="11"/>
        <color theme="1"/>
        <rFont val="Calibri"/>
        <family val="2"/>
        <scheme val="minor"/>
      </rPr>
      <t>peanut DNA</t>
    </r>
  </si>
  <si>
    <r>
      <t>25fg</t>
    </r>
    <r>
      <rPr>
        <sz val="11"/>
        <color theme="1"/>
        <rFont val="Calibri"/>
        <family val="2"/>
        <scheme val="minor"/>
      </rPr>
      <t xml:space="preserve"> peanut DNA</t>
    </r>
  </si>
  <si>
    <t>cocoa</t>
  </si>
  <si>
    <t>232 gene copy number</t>
  </si>
  <si>
    <r>
      <t xml:space="preserve">5pg </t>
    </r>
    <r>
      <rPr>
        <sz val="11"/>
        <color theme="1"/>
        <rFont val="Calibri"/>
        <family val="2"/>
        <scheme val="minor"/>
      </rPr>
      <t xml:space="preserve">peanut DNA </t>
    </r>
  </si>
  <si>
    <r>
      <t xml:space="preserve">10pg.ml-1 </t>
    </r>
    <r>
      <rPr>
        <sz val="11"/>
        <color theme="1"/>
        <rFont val="Calibri"/>
        <family val="2"/>
        <scheme val="minor"/>
      </rPr>
      <t>peanut DNA</t>
    </r>
  </si>
  <si>
    <r>
      <t>50pg</t>
    </r>
    <r>
      <rPr>
        <sz val="11"/>
        <color theme="1"/>
        <rFont val="Calibri"/>
        <family val="2"/>
        <scheme val="minor"/>
      </rPr>
      <t xml:space="preserve"> peanut DNA </t>
    </r>
  </si>
  <si>
    <t>RPA-ELISA</t>
  </si>
  <si>
    <t>wheat flour extracts</t>
  </si>
  <si>
    <r>
      <t xml:space="preserve">2.5pg </t>
    </r>
    <r>
      <rPr>
        <sz val="11"/>
        <color theme="1"/>
        <rFont val="Calibri"/>
        <family val="2"/>
        <scheme val="minor"/>
      </rPr>
      <t xml:space="preserve">peanut DNA </t>
    </r>
  </si>
  <si>
    <t>milk  chocolate</t>
  </si>
  <si>
    <r>
      <t>&gt;</t>
    </r>
    <r>
      <rPr>
        <sz val="11"/>
        <color theme="1"/>
        <rFont val="Calibri"/>
        <family val="2"/>
        <scheme val="minor"/>
      </rPr>
      <t>20</t>
    </r>
  </si>
  <si>
    <t>semi-sweet chocolate</t>
  </si>
  <si>
    <t>Agglutinin Precursor</t>
  </si>
  <si>
    <r>
      <rPr>
        <u/>
        <sz val="11"/>
        <color theme="1"/>
        <rFont val="Calibri"/>
        <family val="2"/>
        <scheme val="minor"/>
      </rPr>
      <t>&gt;</t>
    </r>
    <r>
      <rPr>
        <sz val="11"/>
        <color theme="1"/>
        <rFont val="Calibri"/>
        <family val="2"/>
        <scheme val="minor"/>
      </rPr>
      <t>10</t>
    </r>
  </si>
  <si>
    <t>Japanese yam</t>
  </si>
  <si>
    <t>wheat powder</t>
  </si>
  <si>
    <t>0.1ng for peanut DNA</t>
  </si>
  <si>
    <t>4LabsDiagnostics/Incura SRL/
PeanutKit Real-Time PCR Art no.: IC-02-1011 (50 tests) / IC-02-1013 (25 tests)</t>
  </si>
  <si>
    <t>1 copy of peanut haploid genome</t>
  </si>
  <si>
    <t>equal to roughly 2.87 pg of peanut DNA</t>
  </si>
  <si>
    <t>BIOTECON Diagnostics GmbH/ 
foodproof Peanut Detection Kit Art. No.: R30263</t>
  </si>
  <si>
    <t>≥80</t>
  </si>
  <si>
    <t>0.2 peanut genome equivalents</t>
  </si>
  <si>
    <t>GEN-IAL/
GEN-IAL® First-Peanut-PCR-Kit Art. No.: PPEA 0050</t>
  </si>
  <si>
    <r>
      <t>8pg</t>
    </r>
    <r>
      <rPr>
        <sz val="11"/>
        <color theme="1"/>
        <rFont val="Calibri"/>
        <family val="2"/>
        <scheme val="minor"/>
      </rPr>
      <t xml:space="preserve"> peanut DNA </t>
    </r>
  </si>
  <si>
    <t>R-Biopharm/
SureFood® ALLERGEN 4plex Peanut/Hazelnut/Walnut+IAC PCR 3402</t>
  </si>
  <si>
    <t>R-Biopharm/
SureFood® ALLERGEN QUANT Peanut S3603</t>
  </si>
  <si>
    <t>kogene biotech/
R0608E PowerChekTM Peanut Real-time PCR Kit</t>
  </si>
  <si>
    <t>chocolate/rice crispy-based matrix</t>
  </si>
  <si>
    <t>buffer (none)</t>
  </si>
  <si>
    <t>defatted flour, namely roasted hazelnuts, almonds, walnuts and pistachios</t>
  </si>
  <si>
    <t>MS/MRM(MS3)</t>
  </si>
  <si>
    <t>Poms, R. E., M. E. Agazzi, A. Bau, M. Brohee, C. Capelletti, J. V. Nørgaard, and E. Anklam. 2005. 'Inter-laboratory validation study of five commercial ELISA test kits for the determination of peanut proteins in biscuits and dark chocolate', Food Additives &amp; Contaminants, 22: 104-12</t>
  </si>
  <si>
    <r>
      <t xml:space="preserve">Ben Rejeb, S., M. Abbott, D. Davies, C. Cléroux, and P. Delahaut. 2005. 'Multi-allergen screening immunoassay for the detection of protein markers of peanut and four tree nuts in chocolate', </t>
    </r>
    <r>
      <rPr>
        <i/>
        <sz val="11"/>
        <color theme="1"/>
        <rFont val="Calibri"/>
        <family val="2"/>
        <scheme val="minor"/>
      </rPr>
      <t>Food Additives and Contaminants</t>
    </r>
    <r>
      <rPr>
        <sz val="11"/>
        <color theme="1"/>
        <rFont val="Calibri"/>
        <family val="2"/>
        <scheme val="minor"/>
      </rPr>
      <t>, 22: 709-15</t>
    </r>
  </si>
  <si>
    <r>
      <t xml:space="preserve">Careri, M., A. Costa, L. Elviri, J. B. Lagos, A. Mangia, M. Terenghi, A. Cereti, and L. P. Garoffo. 2007. 'Use of specific peptide biomarkers for quantitative confirmation of hidden allergenic peanut proteins Ara h 2 and Ara h 3/4 for food control by liquid chromatography-tandem mass spectrometry', </t>
    </r>
    <r>
      <rPr>
        <i/>
        <sz val="11"/>
        <color theme="1"/>
        <rFont val="Calibri"/>
        <family val="2"/>
        <scheme val="minor"/>
      </rPr>
      <t>Anal Bioanal Chem</t>
    </r>
    <r>
      <rPr>
        <sz val="11"/>
        <color theme="1"/>
        <rFont val="Calibri"/>
        <family val="2"/>
        <scheme val="minor"/>
      </rPr>
      <t>, 389: 1901-7</t>
    </r>
  </si>
  <si>
    <r>
      <t xml:space="preserve">Heick, J., M. Fischer, S. Kerbach, U. Tamm, and B. Popping. 2011. 'Application of a liquid chromatography tandem mass spectrometry method for the simultaneous detection of seven allergenic foods in flour and bread and comparison of the method with commercially available ELISA test kits', </t>
    </r>
    <r>
      <rPr>
        <i/>
        <sz val="11"/>
        <color theme="1"/>
        <rFont val="Calibri"/>
        <family val="2"/>
        <scheme val="minor"/>
      </rPr>
      <t>J AOAC Int</t>
    </r>
    <r>
      <rPr>
        <sz val="11"/>
        <color theme="1"/>
        <rFont val="Calibri"/>
        <family val="2"/>
        <scheme val="minor"/>
      </rPr>
      <t>, 94: 1060-8</t>
    </r>
  </si>
  <si>
    <r>
      <t xml:space="preserve">Hirao, T., S. Watanabe, Y. Temmei, M. Hiramoto, and H. Kato. 2009. 'Qualitative polymerase chain reaction methods for detecting major food allergens (peanut, soybean, and wheat) by using internal transcribed spacer region', </t>
    </r>
    <r>
      <rPr>
        <i/>
        <sz val="11"/>
        <color theme="1"/>
        <rFont val="Calibri"/>
        <family val="2"/>
        <scheme val="minor"/>
      </rPr>
      <t>J AOAC Int</t>
    </r>
    <r>
      <rPr>
        <sz val="11"/>
        <color theme="1"/>
        <rFont val="Calibri"/>
        <family val="2"/>
        <scheme val="minor"/>
      </rPr>
      <t>, 92: 1464-71</t>
    </r>
  </si>
  <si>
    <r>
      <t xml:space="preserve">Hird, H., J. Lloyd, R. Goodier, J. Brown, and P. Reece. 2003. 'Detection of peanut using real-time polymerase chain reaction', </t>
    </r>
    <r>
      <rPr>
        <i/>
        <sz val="11"/>
        <color theme="1"/>
        <rFont val="Calibri"/>
        <family val="2"/>
        <scheme val="minor"/>
      </rPr>
      <t>European Food Research and Technology</t>
    </r>
    <r>
      <rPr>
        <sz val="11"/>
        <color theme="1"/>
        <rFont val="Calibri"/>
        <family val="2"/>
        <scheme val="minor"/>
      </rPr>
      <t>, 217: 265-68</t>
    </r>
  </si>
  <si>
    <r>
      <t xml:space="preserve">Holzhauser, T., K. Kleiner, A. Janise, and M. Roder. 2014. 'Matrix-normalised quantification of species by threshold-calibrated competitive real-time PCR: allergenic peanut in food as one example', </t>
    </r>
    <r>
      <rPr>
        <i/>
        <sz val="11"/>
        <color theme="1"/>
        <rFont val="Calibri"/>
        <family val="2"/>
        <scheme val="minor"/>
      </rPr>
      <t>Food Chem</t>
    </r>
    <r>
      <rPr>
        <sz val="11"/>
        <color theme="1"/>
        <rFont val="Calibri"/>
        <family val="2"/>
        <scheme val="minor"/>
      </rPr>
      <t>, 163: 68-76</t>
    </r>
  </si>
  <si>
    <r>
      <t xml:space="preserve">Holzhauser, T., and S. Vieths. 1999. 'Indirect competitive ELISA for determination of traces of peanut (Arachis hypogaea L.) protein in complex food matrices', </t>
    </r>
    <r>
      <rPr>
        <i/>
        <sz val="11"/>
        <color theme="1"/>
        <rFont val="Calibri"/>
        <family val="2"/>
        <scheme val="minor"/>
      </rPr>
      <t>J Agric Food Chem</t>
    </r>
    <r>
      <rPr>
        <sz val="11"/>
        <color theme="1"/>
        <rFont val="Calibri"/>
        <family val="2"/>
        <scheme val="minor"/>
      </rPr>
      <t>, 47: 603-11</t>
    </r>
  </si>
  <si>
    <r>
      <t xml:space="preserve">Mustorp, Stina L., Signe M. Drømtorp, and Askild L. Holck. 2011. 'Multiplex, Quantitative, Ligation-Dependent Probe Amplification for Determination of Allergens in Food', </t>
    </r>
    <r>
      <rPr>
        <i/>
        <sz val="11"/>
        <color theme="1"/>
        <rFont val="Calibri"/>
        <family val="2"/>
        <scheme val="minor"/>
      </rPr>
      <t>Journal of Agricultural and Food Chemistry</t>
    </r>
    <r>
      <rPr>
        <sz val="11"/>
        <color theme="1"/>
        <rFont val="Calibri"/>
        <family val="2"/>
        <scheme val="minor"/>
      </rPr>
      <t>, 59: 5231-39</t>
    </r>
  </si>
  <si>
    <r>
      <t xml:space="preserve">Park, D. L., S. Coates, V. A. Brewer, E. A. Garber, M. Abouzied, K. Johnson, B. Ritter, and D. McKenzie. 2005. 'Performance Tested Method multiple laboratory validation study of ELISA-based assays for the detection of peanuts in food', </t>
    </r>
    <r>
      <rPr>
        <i/>
        <sz val="11"/>
        <color theme="1"/>
        <rFont val="Calibri"/>
        <family val="2"/>
        <scheme val="minor"/>
      </rPr>
      <t>J AOAC Int</t>
    </r>
    <r>
      <rPr>
        <sz val="11"/>
        <color theme="1"/>
        <rFont val="Calibri"/>
        <family val="2"/>
        <scheme val="minor"/>
      </rPr>
      <t>, 88: 156-60</t>
    </r>
  </si>
  <si>
    <r>
      <t xml:space="preserve">Parker, C. H., S. E. Khuda, M. Pereira, M. M. Ross, T. J. Fu, X. Fan, Y. Wu, K. M. Williams, J. DeVries, B. Pulvermacher, B. Bedford, X. Zhang, and L. S. Jackson. 2015. 'Multi-allergen Quantitation and the Impact of Thermal Treatment in Industry-Processed Baked Goods by ELISA and Liquid Chromatography-Tandem Mass Spectrometry', </t>
    </r>
    <r>
      <rPr>
        <i/>
        <sz val="11"/>
        <color theme="1"/>
        <rFont val="Calibri"/>
        <family val="2"/>
        <scheme val="minor"/>
      </rPr>
      <t>J Agric Food Chem</t>
    </r>
    <r>
      <rPr>
        <sz val="11"/>
        <color theme="1"/>
        <rFont val="Calibri"/>
        <family val="2"/>
        <scheme val="minor"/>
      </rPr>
      <t>, 63: 10669-80</t>
    </r>
  </si>
  <si>
    <r>
      <t xml:space="preserve">Pomes, A., R. M. Helm, G. A. Bannon, A. W. Burks, A. Tsay, and M. D. Chapman. 2003. 'Monitoring peanut allergen in food products by measuring Ara h 1', </t>
    </r>
    <r>
      <rPr>
        <i/>
        <sz val="11"/>
        <color theme="1"/>
        <rFont val="Calibri"/>
        <family val="2"/>
        <scheme val="minor"/>
      </rPr>
      <t>J Allergy Clin Immunol</t>
    </r>
    <r>
      <rPr>
        <sz val="11"/>
        <color theme="1"/>
        <rFont val="Calibri"/>
        <family val="2"/>
        <scheme val="minor"/>
      </rPr>
      <t>, 111: 640-5</t>
    </r>
  </si>
  <si>
    <r>
      <t xml:space="preserve">Santiago-Felipe, S., L. A. Tortajada-Genaro, R. Puchades, and A. Maquieira. 2014. 'Recombinase polymerase and enzyme-linked immunosorbent assay as a DNA amplification-detection strategy for food analysis', </t>
    </r>
    <r>
      <rPr>
        <i/>
        <sz val="11"/>
        <color theme="1"/>
        <rFont val="Calibri"/>
        <family val="2"/>
        <scheme val="minor"/>
      </rPr>
      <t>Analytica Chimica Acta</t>
    </r>
    <r>
      <rPr>
        <sz val="11"/>
        <color theme="1"/>
        <rFont val="Calibri"/>
        <family val="2"/>
        <scheme val="minor"/>
      </rPr>
      <t>, 811: 81-87</t>
    </r>
  </si>
  <si>
    <r>
      <t xml:space="preserve">Whitaker, T. B., K. M. Williams, M. W. Trucksess, and A. B. Slate. 2005. 'Immunochemical analytical methods for the determination of peanut proteins in foods', </t>
    </r>
    <r>
      <rPr>
        <i/>
        <sz val="11"/>
        <color theme="1"/>
        <rFont val="Calibri"/>
        <family val="2"/>
        <scheme val="minor"/>
      </rPr>
      <t>J AOAC Int</t>
    </r>
    <r>
      <rPr>
        <sz val="11"/>
        <color theme="1"/>
        <rFont val="Calibri"/>
        <family val="2"/>
        <scheme val="minor"/>
      </rPr>
      <t>, 88: 161-74</t>
    </r>
  </si>
  <si>
    <r>
      <t xml:space="preserve"> Zhang Wen-Ju, Q. Cai, X. Guan, Q. Chen. 2005. 'Detection of peanut (Arachis hypogaea) allergen by Real-time PCR method with internal amplification control' </t>
    </r>
    <r>
      <rPr>
        <i/>
        <sz val="11"/>
        <color theme="1"/>
        <rFont val="Calibri"/>
        <family val="2"/>
        <scheme val="minor"/>
      </rPr>
      <t>Food Chemistry,</t>
    </r>
    <r>
      <rPr>
        <sz val="11"/>
        <color theme="1"/>
        <rFont val="Calibri"/>
        <family val="2"/>
        <scheme val="minor"/>
      </rPr>
      <t xml:space="preserve"> 174: 547-552</t>
    </r>
    <r>
      <rPr>
        <i/>
        <sz val="11"/>
        <color theme="1"/>
        <rFont val="Calibri"/>
        <family val="2"/>
        <scheme val="minor"/>
      </rPr>
      <t xml:space="preserve"> </t>
    </r>
  </si>
  <si>
    <r>
      <t>Watanabe, T. , Akiyama, H. , Maleki, S. , Yamakawa, H. , Iijima, K. , Yamazaki, F. , Matsumoto, T. , Futo, S. , Arakawa, F. , Watai, M. and Maitani, T. 2006. A specific qualitative detection method for peanut (</t>
    </r>
    <r>
      <rPr>
        <i/>
        <sz val="11"/>
        <color theme="1"/>
        <rFont val="Calibri"/>
        <family val="2"/>
        <scheme val="minor"/>
      </rPr>
      <t>Arachis hypogaea</t>
    </r>
    <r>
      <rPr>
        <sz val="11"/>
        <color theme="1"/>
        <rFont val="Calibri"/>
        <family val="2"/>
        <scheme val="minor"/>
      </rPr>
      <t xml:space="preserve">) in foods using polymerase chain reaction', </t>
    </r>
    <r>
      <rPr>
        <i/>
        <sz val="11"/>
        <color theme="1"/>
        <rFont val="Calibri"/>
        <family val="2"/>
        <scheme val="minor"/>
      </rPr>
      <t>Journal of Food Biochemistry</t>
    </r>
    <r>
      <rPr>
        <sz val="11"/>
        <color theme="1"/>
        <rFont val="Calibri"/>
        <family val="2"/>
        <scheme val="minor"/>
      </rPr>
      <t>, 30: 215-233</t>
    </r>
  </si>
  <si>
    <r>
      <t xml:space="preserve">Zhang W., Zhao Y., Xu Q., Chen Q. 2018. 'Development of a triplex real-time PCR for simultaneous detection of allergenic ingredients in processed food' </t>
    </r>
    <r>
      <rPr>
        <i/>
        <sz val="11"/>
        <color theme="1"/>
        <rFont val="Calibri"/>
        <family val="2"/>
        <scheme val="minor"/>
      </rPr>
      <t>Czech J. Food Sci.</t>
    </r>
    <r>
      <rPr>
        <sz val="11"/>
        <color theme="1"/>
        <rFont val="Calibri"/>
        <family val="2"/>
        <scheme val="minor"/>
      </rPr>
      <t>, 36: 22-27</t>
    </r>
  </si>
  <si>
    <r>
      <t xml:space="preserve">Boo, C. C., C. H. Parker, and L. S. Jackson. 2018. 'A Targeted LC-MS/MS Method for the Simultaneous Detection and Quantitation of Egg, Milk, and Peanut Allergens in Sugar Cookies', </t>
    </r>
    <r>
      <rPr>
        <i/>
        <sz val="11"/>
        <color theme="1"/>
        <rFont val="Calibri"/>
        <family val="2"/>
        <scheme val="minor"/>
      </rPr>
      <t>J AOAC Int</t>
    </r>
    <r>
      <rPr>
        <sz val="11"/>
        <color theme="1"/>
        <rFont val="Calibri"/>
        <family val="2"/>
        <scheme val="minor"/>
      </rPr>
      <t>, 101: 108-17</t>
    </r>
  </si>
  <si>
    <r>
      <t xml:space="preserve">Fu, T. J., N. Maks, and K. Banaszewski. 2010. 'Effect of heat treatment on the quantitative detection of egg protein residues by commercial enzyme-linked immunosorbent assay test kits', </t>
    </r>
    <r>
      <rPr>
        <i/>
        <sz val="11"/>
        <color theme="1"/>
        <rFont val="Calibri"/>
        <family val="2"/>
        <scheme val="minor"/>
      </rPr>
      <t>J Agric Food Chem</t>
    </r>
    <r>
      <rPr>
        <sz val="11"/>
        <color theme="1"/>
        <rFont val="Calibri"/>
        <family val="2"/>
        <scheme val="minor"/>
      </rPr>
      <t>, 58: 4831-8</t>
    </r>
  </si>
  <si>
    <r>
      <t xml:space="preserve">Hefle, S. L., E. Jeanniton, and S. L. Taylor. 2001. 'Development of a sandwich enzyme-linked immunosorbent assay for the detection of egg residues in processed foodst', </t>
    </r>
    <r>
      <rPr>
        <i/>
        <sz val="11"/>
        <color theme="1"/>
        <rFont val="Calibri"/>
        <family val="2"/>
        <scheme val="minor"/>
      </rPr>
      <t>J Food Prot</t>
    </r>
    <r>
      <rPr>
        <sz val="11"/>
        <color theme="1"/>
        <rFont val="Calibri"/>
        <family val="2"/>
        <scheme val="minor"/>
      </rPr>
      <t>, 64: 1812-6</t>
    </r>
  </si>
  <si>
    <r>
      <t xml:space="preserve">Heick, J., M. Fischer, and B. Popping. 2011. 'First screening method for the simultaneous detection of seven allergens by liquid chromatography mass spectrometry', </t>
    </r>
    <r>
      <rPr>
        <i/>
        <sz val="11"/>
        <color theme="1"/>
        <rFont val="Calibri"/>
        <family val="2"/>
        <scheme val="minor"/>
      </rPr>
      <t>J Chromatogr A</t>
    </r>
    <r>
      <rPr>
        <sz val="11"/>
        <color theme="1"/>
        <rFont val="Calibri"/>
        <family val="2"/>
        <scheme val="minor"/>
      </rPr>
      <t>, 1218: 938-43</t>
    </r>
  </si>
  <si>
    <r>
      <t xml:space="preserve">Monaci, L., R. Pilolli, E. De Angelis, M. Godula, and A. Visconti. 2014. 'Multi-allergen detection in food by micro high-performance liquid chromatography coupled to a dual cell linear ion trap mass spectrometry', </t>
    </r>
    <r>
      <rPr>
        <i/>
        <sz val="11"/>
        <color theme="1"/>
        <rFont val="Calibri"/>
        <family val="2"/>
        <scheme val="minor"/>
      </rPr>
      <t>J Chromatogr A</t>
    </r>
    <r>
      <rPr>
        <sz val="11"/>
        <color theme="1"/>
        <rFont val="Calibri"/>
        <family val="2"/>
        <scheme val="minor"/>
      </rPr>
      <t>, 1358: 136-44</t>
    </r>
  </si>
  <si>
    <r>
      <t xml:space="preserve">Pilolli, R., E. De Angelis, M. Godula, A. Visconti, and L. Monaci. 2014. 'Orbitrap monostage MS versus hybrid linear ion trap MS: application to multi-allergen screening in wine', </t>
    </r>
    <r>
      <rPr>
        <i/>
        <sz val="11"/>
        <color theme="1"/>
        <rFont val="Calibri"/>
        <family val="2"/>
        <scheme val="minor"/>
      </rPr>
      <t>J Mass Spectrom</t>
    </r>
    <r>
      <rPr>
        <sz val="11"/>
        <color theme="1"/>
        <rFont val="Calibri"/>
        <family val="2"/>
        <scheme val="minor"/>
      </rPr>
      <t>, 49: 1254-63</t>
    </r>
  </si>
  <si>
    <r>
      <t xml:space="preserve">Pilolli, R., E. De Angelis, and L. Monaci. 2017. 'Streamlining the analytical workflow for multiplex MS/MS allergen detection in processed foods', </t>
    </r>
    <r>
      <rPr>
        <i/>
        <sz val="11"/>
        <color theme="1"/>
        <rFont val="Calibri"/>
        <family val="2"/>
        <scheme val="minor"/>
      </rPr>
      <t>Food Chem</t>
    </r>
    <r>
      <rPr>
        <sz val="11"/>
        <color theme="1"/>
        <rFont val="Calibri"/>
        <family val="2"/>
        <scheme val="minor"/>
      </rPr>
      <t>, 221: 1747-53</t>
    </r>
  </si>
  <si>
    <r>
      <t xml:space="preserve">Planque, M., T. Arnould, M. Dieu, P. Delahaut, P. Renard, and N. Gillard. 2016. 'Advances in ultra-high performance liquid chromatography coupled to tandem mass spectrometry for sensitive detection of several food allergens in complex and processed foodstuffs', </t>
    </r>
    <r>
      <rPr>
        <i/>
        <sz val="11"/>
        <color theme="1"/>
        <rFont val="Calibri"/>
        <family val="2"/>
        <scheme val="minor"/>
      </rPr>
      <t>J Chromatogr A</t>
    </r>
    <r>
      <rPr>
        <sz val="11"/>
        <color theme="1"/>
        <rFont val="Calibri"/>
        <family val="2"/>
        <scheme val="minor"/>
      </rPr>
      <t>, 1464: 115-23</t>
    </r>
  </si>
  <si>
    <r>
      <t xml:space="preserve">Schubert-Ullrich, P., J. Rudolf, P. Ansari, B. Galler, M. Fuhrer, A. Molinelli, and S. Baumgartner. 2009. 'Commercialized rapid immunoanalytical tests for determination of allergenic food proteins: an overview', </t>
    </r>
    <r>
      <rPr>
        <i/>
        <sz val="11"/>
        <color theme="1"/>
        <rFont val="Calibri"/>
        <family val="2"/>
        <scheme val="minor"/>
      </rPr>
      <t>Anal Bioanal Chem</t>
    </r>
    <r>
      <rPr>
        <sz val="11"/>
        <color theme="1"/>
        <rFont val="Calibri"/>
        <family val="2"/>
        <scheme val="minor"/>
      </rPr>
      <t>, 395: 69-81</t>
    </r>
  </si>
  <si>
    <r>
      <t xml:space="preserve">Yeung, J. M., W. H. Newsome, and M. A. Abbott. 2000. 'Determination of egg proteins in food products by enzyme immunoassay', </t>
    </r>
    <r>
      <rPr>
        <i/>
        <sz val="11"/>
        <color theme="1"/>
        <rFont val="Calibri"/>
        <family val="2"/>
        <scheme val="minor"/>
      </rPr>
      <t>J AOAC Int</t>
    </r>
    <r>
      <rPr>
        <sz val="11"/>
        <color theme="1"/>
        <rFont val="Calibri"/>
        <family val="2"/>
        <scheme val="minor"/>
      </rPr>
      <t>, 83: 139-43</t>
    </r>
  </si>
  <si>
    <r>
      <t xml:space="preserve">Ansari, P., N. Stoppacher, J. Rudolf, R. Schuhmacher, and S. Baumgartner. 2011. 'Selection of possible marker peptides for the detection of major ruminant milk proteins in food by liquid chromatography-tandem mass spectrometry', </t>
    </r>
    <r>
      <rPr>
        <i/>
        <sz val="11"/>
        <color theme="1"/>
        <rFont val="Calibri"/>
        <family val="2"/>
        <scheme val="minor"/>
      </rPr>
      <t>Anal Bioanal Chem</t>
    </r>
    <r>
      <rPr>
        <sz val="11"/>
        <color theme="1"/>
        <rFont val="Calibri"/>
        <family val="2"/>
        <scheme val="minor"/>
      </rPr>
      <t>, 399: 1105-15</t>
    </r>
  </si>
  <si>
    <r>
      <t xml:space="preserve">Castillo, D. S., and A. Cassola. 2017. 'Novel sensitive monoclonal antibody based competitive enzyme-linked immunosorbent assay for the detection of raw and processed bovine beta-casein', </t>
    </r>
    <r>
      <rPr>
        <i/>
        <sz val="11"/>
        <color theme="1"/>
        <rFont val="Calibri"/>
        <family val="2"/>
        <scheme val="minor"/>
      </rPr>
      <t>PLoS One</t>
    </r>
    <r>
      <rPr>
        <sz val="11"/>
        <color theme="1"/>
        <rFont val="Calibri"/>
        <family val="2"/>
        <scheme val="minor"/>
      </rPr>
      <t>, 12: e0182447</t>
    </r>
  </si>
  <si>
    <r>
      <t xml:space="preserve">Cottenet, G., C. Blancpain, and P. A. Golay. 2011. 'Simultaneous detection of cow and buffalo species in milk from China, India, and Pakistan using multiplex real-time PCR', </t>
    </r>
    <r>
      <rPr>
        <i/>
        <sz val="11"/>
        <color theme="1"/>
        <rFont val="Calibri"/>
        <family val="2"/>
        <scheme val="minor"/>
      </rPr>
      <t>Journal of Dairy Science</t>
    </r>
    <r>
      <rPr>
        <sz val="11"/>
        <color theme="1"/>
        <rFont val="Calibri"/>
        <family val="2"/>
        <scheme val="minor"/>
      </rPr>
      <t>, 94: 3787-93</t>
    </r>
  </si>
  <si>
    <r>
      <t xml:space="preserve">Downs, M. L., and S. L. Taylor. 2010. 'Effects of thermal processing on the enzyme-linked immunosorbent assay (ELISA) detection of milk residues in a model food matrix', </t>
    </r>
    <r>
      <rPr>
        <i/>
        <sz val="11"/>
        <color theme="1"/>
        <rFont val="Calibri"/>
        <family val="2"/>
        <scheme val="minor"/>
      </rPr>
      <t>J Agric Food Chem</t>
    </r>
    <r>
      <rPr>
        <sz val="11"/>
        <color theme="1"/>
        <rFont val="Calibri"/>
        <family val="2"/>
        <scheme val="minor"/>
      </rPr>
      <t>, 58: 10085-91</t>
    </r>
  </si>
  <si>
    <r>
      <t xml:space="preserve">Gomaa, A., and J. Boye. 2015. 'Simultaneous detection of multi-allergens in an incurred food matrix using ELISA, multiplex flow cytometry and liquid chromatography mass spectrometry (LC-MS)', </t>
    </r>
    <r>
      <rPr>
        <i/>
        <sz val="11"/>
        <color theme="1"/>
        <rFont val="Calibri"/>
        <family val="2"/>
        <scheme val="minor"/>
      </rPr>
      <t>Food Chem</t>
    </r>
    <r>
      <rPr>
        <sz val="11"/>
        <color theme="1"/>
        <rFont val="Calibri"/>
        <family val="2"/>
        <scheme val="minor"/>
      </rPr>
      <t>, 175: 585-92</t>
    </r>
  </si>
  <si>
    <r>
      <t xml:space="preserve">Hefle, S. L., and D. M. Lambrecht. 2004. 'Validated sandwich enzyme-linked immunosorbent assay for casein and its application to retail and milk-allergic complaint foods', </t>
    </r>
    <r>
      <rPr>
        <i/>
        <sz val="11"/>
        <color theme="1"/>
        <rFont val="Calibri"/>
        <family val="2"/>
        <scheme val="minor"/>
      </rPr>
      <t>J Food Prot</t>
    </r>
    <r>
      <rPr>
        <sz val="11"/>
        <color theme="1"/>
        <rFont val="Calibri"/>
        <family val="2"/>
        <scheme val="minor"/>
      </rPr>
      <t>, 67: 1933-8</t>
    </r>
  </si>
  <si>
    <r>
      <t xml:space="preserve">Ivens, K. O., J. L. Baumert, and S. L. Taylor. 2016. 'Commercial Milk Enzyme-Linked Immunosorbent Assay (ELISA) Kit Reactivities to Purified Milk Proteins and Milk-Derived Ingredients', </t>
    </r>
    <r>
      <rPr>
        <i/>
        <sz val="11"/>
        <color theme="1"/>
        <rFont val="Calibri"/>
        <family val="2"/>
        <scheme val="minor"/>
      </rPr>
      <t>J Food Sci</t>
    </r>
    <r>
      <rPr>
        <sz val="11"/>
        <color theme="1"/>
        <rFont val="Calibri"/>
        <family val="2"/>
        <scheme val="minor"/>
      </rPr>
      <t>, 81: T1871-8</t>
    </r>
  </si>
  <si>
    <r>
      <t xml:space="preserve">Johnson, P. E., N. M. Rigby, J. R. Dainty, A. R. Mackie, U. U. Immer, A. Rogers, P. Titchener, M. Shoji, A. Ryan, L. Mata, H. Brown, T. Holzhauser, V. Dumont, J. A. Wykes, M. Walker, J. Griffin, J. White, G. Taylor, B. Popping, R. Crevel, S. Miguel, P. Lutter, F. Gaskin, T. B. Koerner, D. Clarke, R. Sherlock, A. Flanagan, C. H. Chan, and E. N. Mills. 2014. 'A multi-laboratory evaluation of a clinically-validated incurred quality control material for analysis of allergens in food', </t>
    </r>
    <r>
      <rPr>
        <i/>
        <sz val="11"/>
        <color theme="1"/>
        <rFont val="Calibri"/>
        <family val="2"/>
        <scheme val="minor"/>
      </rPr>
      <t>Food Chem</t>
    </r>
    <r>
      <rPr>
        <sz val="11"/>
        <color theme="1"/>
        <rFont val="Calibri"/>
        <family val="2"/>
        <scheme val="minor"/>
      </rPr>
      <t>, 148: 30-6</t>
    </r>
  </si>
  <si>
    <r>
      <t xml:space="preserve">Kotowicz, M., E. Adamczyk, and J. Bania. 2007. 'Application of a duplex-PCR for detection of cows' milk in goats' milk', </t>
    </r>
    <r>
      <rPr>
        <i/>
        <sz val="11"/>
        <color theme="1"/>
        <rFont val="Calibri"/>
        <family val="2"/>
        <scheme val="minor"/>
      </rPr>
      <t>Ann Agric Environ Med</t>
    </r>
    <r>
      <rPr>
        <sz val="11"/>
        <color theme="1"/>
        <rFont val="Calibri"/>
        <family val="2"/>
        <scheme val="minor"/>
      </rPr>
      <t>, 14: 215-8</t>
    </r>
  </si>
  <si>
    <r>
      <t xml:space="preserve">Lamberti, C., E. Acquadro, D. Corpillo, M. Giribaldi, L. Decastelli, C. Garino, M. Arlorio, C. Ricciardi, L. Cavallarin, and M. G. Giuffrida. 2016. 'Validation of a mass spectrometry-based method for milk traces detection in baked food', </t>
    </r>
    <r>
      <rPr>
        <i/>
        <sz val="11"/>
        <color theme="1"/>
        <rFont val="Calibri"/>
        <family val="2"/>
        <scheme val="minor"/>
      </rPr>
      <t>Food Chem</t>
    </r>
    <r>
      <rPr>
        <sz val="11"/>
        <color theme="1"/>
        <rFont val="Calibri"/>
        <family val="2"/>
        <scheme val="minor"/>
      </rPr>
      <t>, 199: 119-27</t>
    </r>
  </si>
  <si>
    <r>
      <t xml:space="preserve">López-Calleja, I., I. González, V. Fajardo, M. A. Rodríguez, P. E. Hernández, T. García, and R. Martín. 2004. 'Rapid Detection of Cows’ Milk in Sheeps’ and Goats’ Milk by a Species-Specific Polymerase Chain Reaction Technique', </t>
    </r>
    <r>
      <rPr>
        <i/>
        <sz val="11"/>
        <color theme="1"/>
        <rFont val="Calibri"/>
        <family val="2"/>
        <scheme val="minor"/>
      </rPr>
      <t>Journal of Dairy Science</t>
    </r>
    <r>
      <rPr>
        <sz val="11"/>
        <color theme="1"/>
        <rFont val="Calibri"/>
        <family val="2"/>
        <scheme val="minor"/>
      </rPr>
      <t>, 87: 2839-45</t>
    </r>
  </si>
  <si>
    <r>
      <t xml:space="preserve">Lutter, P., V. Parisod, and H. Weymuth. 2011. 'Development and validation of a method for the quantification of milk proteins in food products based on liquid chromatography with mass spectrometric detection', </t>
    </r>
    <r>
      <rPr>
        <i/>
        <sz val="11"/>
        <color theme="1"/>
        <rFont val="Calibri"/>
        <family val="2"/>
        <scheme val="minor"/>
      </rPr>
      <t>J AOAC Int</t>
    </r>
    <r>
      <rPr>
        <sz val="11"/>
        <color theme="1"/>
        <rFont val="Calibri"/>
        <family val="2"/>
        <scheme val="minor"/>
      </rPr>
      <t>, 94: 1043-59</t>
    </r>
  </si>
  <si>
    <r>
      <t xml:space="preserve">Matsuda, R., Y. Yoshioka, H. Akiyama, K. Aburatani, Y. Watanabe, T. Matsumoto, N. Morishita, H. Sato, T. Mishima, R. Gamo, Y. Kihira, and T. Maitani. 2006. 'Interlaboratory evaluation of two enzyme-linked immunosorbent assay kits for the detection of egg, milk, wheat, buckwheat, and peanut in foods', </t>
    </r>
    <r>
      <rPr>
        <i/>
        <sz val="11"/>
        <color theme="1"/>
        <rFont val="Calibri"/>
        <family val="2"/>
        <scheme val="minor"/>
      </rPr>
      <t>J AOAC Int</t>
    </r>
    <r>
      <rPr>
        <sz val="11"/>
        <color theme="1"/>
        <rFont val="Calibri"/>
        <family val="2"/>
        <scheme val="minor"/>
      </rPr>
      <t>, 89: 1600-8</t>
    </r>
  </si>
  <si>
    <r>
      <t xml:space="preserve">Monaci, L., and A. J. van Hengel. 2008. 'Development of a method for the quantification of whey allergen traces in mixed-fruit juices based on liquid chromatography with mass spectrometric detection', </t>
    </r>
    <r>
      <rPr>
        <i/>
        <sz val="11"/>
        <color theme="1"/>
        <rFont val="Calibri"/>
        <family val="2"/>
        <scheme val="minor"/>
      </rPr>
      <t>J Chromatogr A</t>
    </r>
    <r>
      <rPr>
        <sz val="11"/>
        <color theme="1"/>
        <rFont val="Calibri"/>
        <family val="2"/>
        <scheme val="minor"/>
      </rPr>
      <t>, 1192: 113-20</t>
    </r>
  </si>
  <si>
    <r>
      <t xml:space="preserve">Negroni, L., H. Bernard, G. Clement, J. M. Chatel, P. Brune, Y. Frobert, J. M. Wal, and J. Grassi. 1998. 'Two-site enzyme immunometric assays for determination of native and denatured beta-lactoglobulin', </t>
    </r>
    <r>
      <rPr>
        <i/>
        <sz val="11"/>
        <color theme="1"/>
        <rFont val="Calibri"/>
        <family val="2"/>
        <scheme val="minor"/>
      </rPr>
      <t>J Immunol Methods</t>
    </r>
    <r>
      <rPr>
        <sz val="11"/>
        <color theme="1"/>
        <rFont val="Calibri"/>
        <family val="2"/>
        <scheme val="minor"/>
      </rPr>
      <t>, 220: 25-37</t>
    </r>
  </si>
  <si>
    <r>
      <t xml:space="preserve">Pelaez-Lorenzo, C., J. C. Diez-Masa, I. Vasallo, and M. de Frutos. 2010. 'Development of an optimized ELISA and a sample preparation method for the detection of beta-lactoglobulin traces in baby foods', </t>
    </r>
    <r>
      <rPr>
        <i/>
        <sz val="11"/>
        <color theme="1"/>
        <rFont val="Calibri"/>
        <family val="2"/>
        <scheme val="minor"/>
      </rPr>
      <t>J Agric Food Chem</t>
    </r>
    <r>
      <rPr>
        <sz val="11"/>
        <color theme="1"/>
        <rFont val="Calibri"/>
        <family val="2"/>
        <scheme val="minor"/>
      </rPr>
      <t>, 58: 1664-71</t>
    </r>
  </si>
  <si>
    <r>
      <t xml:space="preserve">Planque, M., T. Arnould, P. Renard, P. Delahaut, M. Dieu, and N. Gillard. 2017. 'Highlight on Bottlenecks in Food Allergen Analysis: Detection and Quantification by Mass Spectrometry', </t>
    </r>
    <r>
      <rPr>
        <i/>
        <sz val="11"/>
        <color theme="1"/>
        <rFont val="Calibri"/>
        <family val="2"/>
        <scheme val="minor"/>
      </rPr>
      <t>J AOAC Int</t>
    </r>
    <r>
      <rPr>
        <sz val="11"/>
        <color theme="1"/>
        <rFont val="Calibri"/>
        <family val="2"/>
        <scheme val="minor"/>
      </rPr>
      <t>, 100: 1126-30</t>
    </r>
  </si>
  <si>
    <r>
      <t xml:space="preserve">Rodrigues, N. P. A., P. E. N. Givisiez, R. C. R. E. Queiroga, P. S. Azevedo, W. A. Gebreyes, and C. J. B. Oliveira. 2012. 'Milk adulteration: Detection of bovine milk in bulk goat milk produced by smallholders in northeastern Brazil by a duplex PCR assay', </t>
    </r>
    <r>
      <rPr>
        <i/>
        <sz val="11"/>
        <color rgb="FF000000"/>
        <rFont val="Calibri"/>
        <family val="2"/>
        <scheme val="minor"/>
      </rPr>
      <t>Journal of Dairy Science</t>
    </r>
    <r>
      <rPr>
        <sz val="11"/>
        <color rgb="FF000000"/>
        <rFont val="Calibri"/>
        <family val="2"/>
        <scheme val="minor"/>
      </rPr>
      <t>, 95: 2749-52</t>
    </r>
  </si>
  <si>
    <r>
      <t xml:space="preserve">Rosendal, A., and V. Barkholt. 2000. 'Detection of Potentially Allergenic Material in 12 Hydrolyzed Milk Formulas', </t>
    </r>
    <r>
      <rPr>
        <i/>
        <sz val="11"/>
        <color rgb="FF000000"/>
        <rFont val="Calibri"/>
        <family val="2"/>
        <scheme val="minor"/>
      </rPr>
      <t>Journal of Dairy Science</t>
    </r>
    <r>
      <rPr>
        <sz val="11"/>
        <color rgb="FF000000"/>
        <rFont val="Calibri"/>
        <family val="2"/>
        <scheme val="minor"/>
      </rPr>
      <t>, 83: 2200-10</t>
    </r>
  </si>
  <si>
    <r>
      <t xml:space="preserve">Schubert-Ullrich, P., J. Rudolf, P. Ansari, B. Galler, M. Fuhrer, A. Molinelli, and S. Baumgartner. 2009. 'Commercialized rapid immunoanalytical tests for determination of allergenic food proteins: an overview', </t>
    </r>
    <r>
      <rPr>
        <i/>
        <sz val="11"/>
        <color rgb="FF000000"/>
        <rFont val="Calibri"/>
        <family val="2"/>
        <scheme val="minor"/>
      </rPr>
      <t>Anal Bioanal Chem</t>
    </r>
    <r>
      <rPr>
        <sz val="11"/>
        <color rgb="FF000000"/>
        <rFont val="Calibri"/>
        <family val="2"/>
        <scheme val="minor"/>
      </rPr>
      <t>, 395: 69-81</t>
    </r>
  </si>
  <si>
    <r>
      <t xml:space="preserve">Stumr, F., D. Gabrovska, J. Rysova, P. Hanak, J. Plicka, K. Tomkova, P. Cuhra, M. Kubik, S. Barsova, L. Karsulinovi, H. Bulawova, and J. Brychta. 2009. 'Enzyme-linked immunosorbent assay kit for beta-lactoglobulin determination: interlaboratory study', </t>
    </r>
    <r>
      <rPr>
        <i/>
        <sz val="11"/>
        <color rgb="FF000000"/>
        <rFont val="Calibri"/>
        <family val="2"/>
        <scheme val="minor"/>
      </rPr>
      <t>J AOAC Int</t>
    </r>
    <r>
      <rPr>
        <sz val="11"/>
        <color rgb="FF000000"/>
        <rFont val="Calibri"/>
        <family val="2"/>
        <scheme val="minor"/>
      </rPr>
      <t>, 92: 1519-25</t>
    </r>
  </si>
  <si>
    <r>
      <t xml:space="preserve">Stumr, F., D. Gabrovska, J. Rysova, P. Hanak, J. Plicka, K. Tomkova, P. Dvorska, P. Cuhra, M. Kubik, S. Barsova, L. Karsulinova, H. Bulawova, J. Brychta, and I. M. Yman. 2010. 'ELISA kit for casein determination: interlaboratory study', </t>
    </r>
    <r>
      <rPr>
        <i/>
        <sz val="11"/>
        <color rgb="FF000000"/>
        <rFont val="Calibri"/>
        <family val="2"/>
        <scheme val="minor"/>
      </rPr>
      <t>J AOAC Int</t>
    </r>
    <r>
      <rPr>
        <sz val="11"/>
        <color rgb="FF000000"/>
        <rFont val="Calibri"/>
        <family val="2"/>
        <scheme val="minor"/>
      </rPr>
      <t>, 93: 676-82</t>
    </r>
  </si>
  <si>
    <r>
      <t xml:space="preserve">Weber, D., P. Raymond, S. Ben-Rejeb, and B. Lau. 2006. 'Development of a liquid chromatography-tandem mass spectrometry method using capillary liquid chromatography and nanoelectrospray ionization-quadrupole time-of-flight hybrid mass spectrometer for the detection of milk allergens', </t>
    </r>
    <r>
      <rPr>
        <i/>
        <sz val="11"/>
        <color rgb="FF000000"/>
        <rFont val="Calibri"/>
        <family val="2"/>
        <scheme val="minor"/>
      </rPr>
      <t>J Agric Food Chem</t>
    </r>
    <r>
      <rPr>
        <sz val="11"/>
        <color rgb="FF000000"/>
        <rFont val="Calibri"/>
        <family val="2"/>
        <scheme val="minor"/>
      </rPr>
      <t>, 54: 1604-10</t>
    </r>
  </si>
  <si>
    <t>Lamberti (2016)</t>
  </si>
  <si>
    <t>Keck-Gassenmeier, B., S. Benet, C. Rosa, and C. Hischenhuber. 1999. 'Determination of Peanut Traces in Food by a Commercially-available ELISA Test', Food and Agricultural Immunology, 11: 243-50</t>
  </si>
  <si>
    <t>Heick (2011a)</t>
  </si>
  <si>
    <t>Heick (2011b)</t>
  </si>
  <si>
    <r>
      <t xml:space="preserve">Heick, J., M. Fischer, S. Kerbach, U. Tamm, and B. Popping. 2011a. 'Application of a liquid chromatography tandem mass spectrometry method for the simultaneous detection of seven allergenic foods in flour and bread and comparison of the method with commercially available ELISA test kits', </t>
    </r>
    <r>
      <rPr>
        <i/>
        <sz val="11"/>
        <color theme="1"/>
        <rFont val="Calibri"/>
        <family val="2"/>
        <scheme val="minor"/>
      </rPr>
      <t>J AOAC Int</t>
    </r>
    <r>
      <rPr>
        <sz val="11"/>
        <color theme="1"/>
        <rFont val="Calibri"/>
        <family val="2"/>
        <scheme val="minor"/>
      </rPr>
      <t>, 94: 1060-8.</t>
    </r>
  </si>
  <si>
    <r>
      <t xml:space="preserve">Heick, J., M. Fischer, and B. Popping. 2011b. 'First screening method for the simultaneous detection of seven allergens by liquid chromatography mass spectrometry', </t>
    </r>
    <r>
      <rPr>
        <i/>
        <sz val="11"/>
        <color theme="1"/>
        <rFont val="Calibri"/>
        <family val="2"/>
        <scheme val="minor"/>
      </rPr>
      <t>J Chromatogr A</t>
    </r>
    <r>
      <rPr>
        <sz val="11"/>
        <color theme="1"/>
        <rFont val="Calibri"/>
        <family val="2"/>
        <scheme val="minor"/>
      </rPr>
      <t>, 1218: 938-43</t>
    </r>
  </si>
  <si>
    <r>
      <t xml:space="preserve">Kutateladze, T., Gabriadze, I., Vishnepolsky B., Karseladze, M., and Datukishvili N. 2013. 'Development of triplex PCR for simultaneous detection of maize, wheat and soybean', </t>
    </r>
    <r>
      <rPr>
        <i/>
        <sz val="11"/>
        <color theme="1"/>
        <rFont val="Calibri"/>
        <family val="2"/>
        <scheme val="minor"/>
      </rPr>
      <t>Food Control</t>
    </r>
    <r>
      <rPr>
        <sz val="11"/>
        <color theme="1"/>
        <rFont val="Calibri"/>
        <family val="2"/>
        <scheme val="minor"/>
      </rPr>
      <t>, 34: 698-702.</t>
    </r>
  </si>
  <si>
    <r>
      <t xml:space="preserve">Bettazzi, F., Lucarelli, F., Palchetti, I., Berti, F., Marrazza, G., and Mascini, M. 2008. 'Disposable electrochemical DNA-array for PCR amplified detection of hazelnut allergens in foodstuffs', </t>
    </r>
    <r>
      <rPr>
        <i/>
        <sz val="11"/>
        <color theme="1"/>
        <rFont val="Calibri"/>
        <family val="2"/>
        <scheme val="minor"/>
      </rPr>
      <t>Analytica Chimica Acta</t>
    </r>
    <r>
      <rPr>
        <sz val="11"/>
        <color theme="1"/>
        <rFont val="Calibri"/>
        <family val="2"/>
        <scheme val="minor"/>
      </rPr>
      <t>, 614: 93-102.</t>
    </r>
  </si>
  <si>
    <r>
      <t xml:space="preserve">Bignardi, C.,  L., Elviri, A., Penna, M., Careri, and A. Mangia. 2010. 'Particle-packed column versus silica-based monolithic column for liquid chromatography–electrospray-linear ion trap-tandem mass spectrometry multiallergen trace analysis in foods', </t>
    </r>
    <r>
      <rPr>
        <i/>
        <sz val="11"/>
        <color theme="1"/>
        <rFont val="Calibri"/>
        <family val="2"/>
        <scheme val="minor"/>
      </rPr>
      <t>Journal of Chromatography A</t>
    </r>
    <r>
      <rPr>
        <sz val="11"/>
        <color theme="1"/>
        <rFont val="Calibri"/>
        <family val="2"/>
        <scheme val="minor"/>
      </rPr>
      <t>, 1217: 7579-85.</t>
    </r>
  </si>
  <si>
    <r>
      <t xml:space="preserve">Bignardi, C., M., Mattarozzi, A., Penna, S., Sidoli, L., Elviri, M., Careri, and A. Mangia. 2013. 'A Rapid Size-Exclusion Solid-Phase Extraction Step for Enhanced Sensitivity in Multi-Allergen Determination in Dark Chocolate and Biscuits by Liquid Chromatography–Tandem Mass Spectrometry', </t>
    </r>
    <r>
      <rPr>
        <i/>
        <sz val="11"/>
        <color theme="1"/>
        <rFont val="Calibri"/>
        <family val="2"/>
        <scheme val="minor"/>
      </rPr>
      <t>Food Analytical Methods</t>
    </r>
    <r>
      <rPr>
        <sz val="11"/>
        <color theme="1"/>
        <rFont val="Calibri"/>
        <family val="2"/>
        <scheme val="minor"/>
      </rPr>
      <t>, 6: 1144-52.</t>
    </r>
  </si>
  <si>
    <r>
      <t xml:space="preserve">Cheng, F., J., Wu, J., Zhang, A., Pan, S., Quan, D., Zhang, H.Y., Kim, X., Li, S., Zhou, and L. Yang. 2016. 'Development and inter-laboratory transfer of a decaplex polymerase chain reaction assay combined with capillary electrophoresis for the simultaneous detection of ten food allergens', </t>
    </r>
    <r>
      <rPr>
        <i/>
        <sz val="11"/>
        <color theme="1"/>
        <rFont val="Calibri"/>
        <family val="2"/>
        <scheme val="minor"/>
      </rPr>
      <t>Food Chemistry</t>
    </r>
    <r>
      <rPr>
        <sz val="11"/>
        <color theme="1"/>
        <rFont val="Calibri"/>
        <family val="2"/>
        <scheme val="minor"/>
      </rPr>
      <t>, 199: 799-808.</t>
    </r>
  </si>
  <si>
    <r>
      <t xml:space="preserve">Costa, J., I., Mafra, T., Kuchta, and M.B.P.P. Oliveira. 2012. 'Single-Tube Nested Real-Time PCR as a New Highly Sensitive Approach to Trace Hazelnut', </t>
    </r>
    <r>
      <rPr>
        <i/>
        <sz val="11"/>
        <color theme="1"/>
        <rFont val="Calibri"/>
        <family val="2"/>
        <scheme val="minor"/>
      </rPr>
      <t>Journal of Agricultural and Food Chemistry</t>
    </r>
    <r>
      <rPr>
        <sz val="11"/>
        <color theme="1"/>
        <rFont val="Calibri"/>
        <family val="2"/>
        <scheme val="minor"/>
      </rPr>
      <t>, 60: 8103-10.</t>
    </r>
  </si>
  <si>
    <r>
      <t xml:space="preserve">Costa, J., P., Ansari, I., Mafra, M. B.P.P., Oliveira, and . Baumgartner. 2014. 'Assessing hazelnut allergens by protein- and DNA-based approaches: LC-MS/MS, ELISA and real-time PCR', </t>
    </r>
    <r>
      <rPr>
        <i/>
        <sz val="11"/>
        <color theme="1"/>
        <rFont val="Calibri"/>
        <family val="2"/>
        <scheme val="minor"/>
      </rPr>
      <t>Analytical and Bioanalytical Chemistry</t>
    </r>
    <r>
      <rPr>
        <sz val="11"/>
        <color theme="1"/>
        <rFont val="Calibri"/>
        <family val="2"/>
        <scheme val="minor"/>
      </rPr>
      <t>, 406: 2581-90.</t>
    </r>
  </si>
  <si>
    <r>
      <t xml:space="preserve">Costa, J., V.S., Melo, C.G. Santos, M.B.P.P. Oliveira, and I. Mafra. 2015. 'Tracing tree nut allergens in chocolate: A comparison of DNA extraction protocols', </t>
    </r>
    <r>
      <rPr>
        <i/>
        <sz val="11"/>
        <color theme="1"/>
        <rFont val="Calibri"/>
        <family val="2"/>
        <scheme val="minor"/>
      </rPr>
      <t>Food Chemistry</t>
    </r>
    <r>
      <rPr>
        <sz val="11"/>
        <color theme="1"/>
        <rFont val="Calibri"/>
        <family val="2"/>
        <scheme val="minor"/>
      </rPr>
      <t>, 187: 469-76.</t>
    </r>
  </si>
  <si>
    <r>
      <t xml:space="preserve">Cucu, T., B.,Devreese, B., Kerkaert, M., Rogge, L., Vercruysse, and B. De Meulenaer. 2011. 'ELISA-Based Detection of Soybean Proteins: A Comparative Study Using Antibodies Against Modified and Native Proteins', </t>
    </r>
    <r>
      <rPr>
        <i/>
        <sz val="11"/>
        <color theme="1"/>
        <rFont val="Calibri"/>
        <family val="2"/>
        <scheme val="minor"/>
      </rPr>
      <t>Food Analytical Methods</t>
    </r>
    <r>
      <rPr>
        <sz val="11"/>
        <color theme="1"/>
        <rFont val="Calibri"/>
        <family val="2"/>
        <scheme val="minor"/>
      </rPr>
      <t>, 5: 1121-30.</t>
    </r>
  </si>
  <si>
    <r>
      <t xml:space="preserve">D’Andrea, M., J.D., Coïsson, F., Travaglia, C., Garino, and M. Arlorio. 2009. 'Development and Validation of a SYBR-Green I Real-Time PCR Protocol To Detect Hazelnut (Corylus avellana L.) in Foods through Calibration via Plasmid Reference Standard', </t>
    </r>
    <r>
      <rPr>
        <i/>
        <sz val="11"/>
        <color theme="1"/>
        <rFont val="Calibri"/>
        <family val="2"/>
        <scheme val="minor"/>
      </rPr>
      <t>Journal of Agricultural and Food Chemistry</t>
    </r>
    <r>
      <rPr>
        <sz val="11"/>
        <color theme="1"/>
        <rFont val="Calibri"/>
        <family val="2"/>
        <scheme val="minor"/>
      </rPr>
      <t>, 57: 11201-08.</t>
    </r>
  </si>
  <si>
    <r>
      <t xml:space="preserve">Ehlert, A., A., Demmel, C., Hupfer, U., Busch, and K.-H. Engel. 2009. 'Simultaneous detection of DNA from 10 food allergens by ligation-dependent probe amplification', </t>
    </r>
    <r>
      <rPr>
        <i/>
        <sz val="11"/>
        <color theme="1"/>
        <rFont val="Calibri"/>
        <family val="2"/>
        <scheme val="minor"/>
      </rPr>
      <t>Food Additives &amp; Contaminants: Part A</t>
    </r>
    <r>
      <rPr>
        <sz val="11"/>
        <color theme="1"/>
        <rFont val="Calibri"/>
        <family val="2"/>
        <scheme val="minor"/>
      </rPr>
      <t>, 26: 409-18.</t>
    </r>
  </si>
  <si>
    <r>
      <t xml:space="preserve">Garber, E.A.E., and J. Perry. 2010. 'Detection of hazelnuts and almonds using commercial ELISA test kits', </t>
    </r>
    <r>
      <rPr>
        <i/>
        <sz val="11"/>
        <color theme="1"/>
        <rFont val="Calibri"/>
        <family val="2"/>
        <scheme val="minor"/>
      </rPr>
      <t>Analytical and Bioanalytical Chemistry</t>
    </r>
    <r>
      <rPr>
        <sz val="11"/>
        <color theme="1"/>
        <rFont val="Calibri"/>
        <family val="2"/>
        <scheme val="minor"/>
      </rPr>
      <t>, 396: 1939-45.</t>
    </r>
  </si>
  <si>
    <r>
      <t xml:space="preserve">Germini, A., E., Scaravelli, F., Lesignoli, S., Sforza, R., Corradini, and R. Marchelli. 2005. 'Polymerase chain reaction coupled with peptide nucleic acid high-performance liquid chromatography for the sensitive detection of traces of potentially allergenic hazelnut in foodstuffs', </t>
    </r>
    <r>
      <rPr>
        <i/>
        <sz val="11"/>
        <color theme="1"/>
        <rFont val="Calibri"/>
        <family val="2"/>
        <scheme val="minor"/>
      </rPr>
      <t>European Food Research and Technology</t>
    </r>
    <r>
      <rPr>
        <sz val="11"/>
        <color theme="1"/>
        <rFont val="Calibri"/>
        <family val="2"/>
        <scheme val="minor"/>
      </rPr>
      <t>, 220: 619-24.</t>
    </r>
  </si>
  <si>
    <r>
      <t xml:space="preserve">Herman, L., J., De Block, and R. Viane. 2003. 'Detection of hazelnut DNA traces in chocolate by PCR', </t>
    </r>
    <r>
      <rPr>
        <i/>
        <sz val="11"/>
        <color theme="1"/>
        <rFont val="Calibri"/>
        <family val="2"/>
        <scheme val="minor"/>
      </rPr>
      <t>International Journal of Food Science and Technology</t>
    </r>
    <r>
      <rPr>
        <sz val="11"/>
        <color theme="1"/>
        <rFont val="Calibri"/>
        <family val="2"/>
        <scheme val="minor"/>
      </rPr>
      <t>, 38: 633-40.</t>
    </r>
  </si>
  <si>
    <r>
      <t xml:space="preserve">Holzhauser, T., O., Stephan, and S. Vieths. 2002. 'Detection of Potentially Allergenic Hazelnut (Corylus avellana) Residues in Food:  A Comparative Study with DNA PCR-ELISA and Protein Sandwich-ELISA', </t>
    </r>
    <r>
      <rPr>
        <i/>
        <sz val="11"/>
        <color theme="1"/>
        <rFont val="Calibri"/>
        <family val="2"/>
        <scheme val="minor"/>
      </rPr>
      <t>Journal of Agricultural and Food Chemistry</t>
    </r>
    <r>
      <rPr>
        <sz val="11"/>
        <color theme="1"/>
        <rFont val="Calibri"/>
        <family val="2"/>
        <scheme val="minor"/>
      </rPr>
      <t>, 50: 5808-15.</t>
    </r>
  </si>
  <si>
    <r>
      <t>Houhoula, D.P., Lagou, K., Varvaresou, M., Giannakourou, M., Bratakos, S.M., Lougovois, V., Tsaknis, J., Koussissis, S., 2015. Food safety and label claims for hazelnut allergy traces: evaluation of two PCR assays.</t>
    </r>
    <r>
      <rPr>
        <i/>
        <sz val="11"/>
        <color theme="1"/>
        <rFont val="Calibri"/>
        <family val="2"/>
        <scheme val="minor"/>
      </rPr>
      <t xml:space="preserve"> Czech J. Food Sci.</t>
    </r>
    <r>
      <rPr>
        <sz val="11"/>
        <color theme="1"/>
        <rFont val="Calibri"/>
        <family val="2"/>
        <scheme val="minor"/>
      </rPr>
      <t xml:space="preserve"> 33, 410-415.</t>
    </r>
  </si>
  <si>
    <r>
      <t xml:space="preserve">Kiening, M., R., Niessner, E., Drs, S., Baumgartner, R., Krska, M., Bremer, V., Tomkies, P., Reece, C., Danks, U., Immer, and M.G. Weller. 2005. 'Sandwich Immunoassays for the Determination of Peanut and Hazelnut Traces in Foods', </t>
    </r>
    <r>
      <rPr>
        <i/>
        <sz val="11"/>
        <color theme="1"/>
        <rFont val="Calibri"/>
        <family val="2"/>
        <scheme val="minor"/>
      </rPr>
      <t>Journal of Agricultural and Food Chemistry</t>
    </r>
    <r>
      <rPr>
        <sz val="11"/>
        <color theme="1"/>
        <rFont val="Calibri"/>
        <family val="2"/>
        <scheme val="minor"/>
      </rPr>
      <t>, 53: 3321-27.</t>
    </r>
  </si>
  <si>
    <r>
      <t xml:space="preserve">Köppel, R., V., Dvorak, F., Zimmerli, A., Breitenmoser, A., Eugster, and H.-U. Waiblinger. 2010. 'Two tetraplex real-time PCR for the detection and quantification of DNA from eight allergens in food', </t>
    </r>
    <r>
      <rPr>
        <i/>
        <sz val="11"/>
        <color theme="1"/>
        <rFont val="Calibri"/>
        <family val="2"/>
        <scheme val="minor"/>
      </rPr>
      <t>European Food Research and Technology</t>
    </r>
    <r>
      <rPr>
        <sz val="11"/>
        <color theme="1"/>
        <rFont val="Calibri"/>
        <family val="2"/>
        <scheme val="minor"/>
      </rPr>
      <t>, 230: 367-74.</t>
    </r>
  </si>
  <si>
    <r>
      <t xml:space="preserve">Köppel, R., F., van Velsen-Zimmerli, and T. Bucher. 2012. 'Two quantitative hexaplex real-time PCR systems for the detection and quantification of DNA from twelve allergens in food', </t>
    </r>
    <r>
      <rPr>
        <i/>
        <sz val="11"/>
        <color theme="1"/>
        <rFont val="Calibri"/>
        <family val="2"/>
        <scheme val="minor"/>
      </rPr>
      <t>European Food Research and Technology</t>
    </r>
    <r>
      <rPr>
        <sz val="11"/>
        <color theme="1"/>
        <rFont val="Calibri"/>
        <family val="2"/>
        <scheme val="minor"/>
      </rPr>
      <t>, 235: 843-52.</t>
    </r>
  </si>
  <si>
    <r>
      <t xml:space="preserve">Köppel, R., J,. Rentsch, J., Ruf, A., Eugster, C., Graf, N., Felderer, K., Pietsch, and E. Ilg. 2014. 'Results of an International Interlaboratory Trial to Determine Twelve Allergens Using Real-time PCR- and ELISA-based Assays', </t>
    </r>
    <r>
      <rPr>
        <i/>
        <sz val="11"/>
        <color theme="1"/>
        <rFont val="Calibri"/>
        <family val="2"/>
        <scheme val="minor"/>
      </rPr>
      <t>CHIMIA International Journal for Chemistry</t>
    </r>
    <r>
      <rPr>
        <sz val="11"/>
        <color theme="1"/>
        <rFont val="Calibri"/>
        <family val="2"/>
        <scheme val="minor"/>
      </rPr>
      <t>, 68: 721-25.</t>
    </r>
  </si>
  <si>
    <r>
      <t xml:space="preserve">Koppelman, S.J., A.C., Knulst, W.J., Koers, A.H., Penninks, H., Peppelman, R., Vlooswijk, I., Pigmans, G., van Duijn, and M. Hessing. 1999. 'Comparison of different immunochemical methods for the detection and quantification of hazelnut proteins in food products', </t>
    </r>
    <r>
      <rPr>
        <i/>
        <sz val="11"/>
        <color theme="1"/>
        <rFont val="Calibri"/>
        <family val="2"/>
        <scheme val="minor"/>
      </rPr>
      <t>Journal of Immunological Methods</t>
    </r>
    <r>
      <rPr>
        <sz val="11"/>
        <color theme="1"/>
        <rFont val="Calibri"/>
        <family val="2"/>
        <scheme val="minor"/>
      </rPr>
      <t>, 229: 107-20.</t>
    </r>
  </si>
  <si>
    <r>
      <t xml:space="preserve">Korte, R., S., Lepski, and J. Brockmeyer. 2016. 'Comprehensive peptide marker identification for the detection of multiple nut allergens using a non-targeted LC–HRMS multi-method', </t>
    </r>
    <r>
      <rPr>
        <i/>
        <sz val="11"/>
        <color theme="1"/>
        <rFont val="Calibri"/>
        <family val="2"/>
        <scheme val="minor"/>
      </rPr>
      <t>Analytical and Bioanalytical Chemistry</t>
    </r>
    <r>
      <rPr>
        <sz val="11"/>
        <color theme="1"/>
        <rFont val="Calibri"/>
        <family val="2"/>
        <scheme val="minor"/>
      </rPr>
      <t>, 408: 3059-69</t>
    </r>
  </si>
  <si>
    <r>
      <t xml:space="preserve">López-Calleja, I.M., S., de la Cruz, N., Pegels, I., González, T., García, and R. Martín. 2013. 'High resolution TaqMan real-time PCR approach to detect hazelnut DNA encoding for ITS rDNA in foods', </t>
    </r>
    <r>
      <rPr>
        <i/>
        <sz val="11"/>
        <color theme="1"/>
        <rFont val="Calibri"/>
        <family val="2"/>
        <scheme val="minor"/>
      </rPr>
      <t>Food Chemistry</t>
    </r>
    <r>
      <rPr>
        <sz val="11"/>
        <color theme="1"/>
        <rFont val="Calibri"/>
        <family val="2"/>
        <scheme val="minor"/>
      </rPr>
      <t>, 141: 1872-80.</t>
    </r>
  </si>
  <si>
    <r>
      <t xml:space="preserve">Madesis, P., I., Ganopoulos, I., Bosmali, and A. Tsaftaris. 2013. 'Barcode High Resolution Melting analysis for forensic uses in nuts: A case study on allergenic hazelnuts (Corylus avellana)', </t>
    </r>
    <r>
      <rPr>
        <i/>
        <sz val="11"/>
        <color theme="1"/>
        <rFont val="Calibri"/>
        <family val="2"/>
        <scheme val="minor"/>
      </rPr>
      <t>Food Research International</t>
    </r>
    <r>
      <rPr>
        <sz val="11"/>
        <color theme="1"/>
        <rFont val="Calibri"/>
        <family val="2"/>
        <scheme val="minor"/>
      </rPr>
      <t>, 50: 351-60.</t>
    </r>
  </si>
  <si>
    <r>
      <t xml:space="preserve">Montiel, V., R.M., Torrente-Rodríguez, G., González de Rivera, A.J., Reviejo, C., Cuadrado, R., Linacero, F.J., Gallego, S., Campuzano, and J.M. Pingarrón. 2017. 'Amperometric determination of hazelnut traces by means of Express PCR coupled to magnetic beads assembled on disposable DNA sensing scaffolds', </t>
    </r>
    <r>
      <rPr>
        <i/>
        <sz val="11"/>
        <color theme="1"/>
        <rFont val="Calibri"/>
        <family val="2"/>
        <scheme val="minor"/>
      </rPr>
      <t>Sensors and Actuators B: Chemical</t>
    </r>
    <r>
      <rPr>
        <sz val="11"/>
        <color theme="1"/>
        <rFont val="Calibri"/>
        <family val="2"/>
        <scheme val="minor"/>
      </rPr>
      <t>, 245: 895-902.</t>
    </r>
  </si>
  <si>
    <r>
      <t xml:space="preserve">Mustorp, S.L., S.M. Drømtorp, and A.L. Holck. 2011. 'Multiplex, Quantitative, Ligation-Dependent Probe Amplification for Determination of Allergens in Food', </t>
    </r>
    <r>
      <rPr>
        <i/>
        <sz val="11"/>
        <color theme="1"/>
        <rFont val="Calibri"/>
        <family val="2"/>
        <scheme val="minor"/>
      </rPr>
      <t>Journal of Agricultural and Food Chemistry</t>
    </r>
    <r>
      <rPr>
        <sz val="11"/>
        <color theme="1"/>
        <rFont val="Calibri"/>
        <family val="2"/>
        <scheme val="minor"/>
      </rPr>
      <t>, 59: 5231-39.</t>
    </r>
  </si>
  <si>
    <r>
      <t xml:space="preserve">Pafundo, S., M., Gullì, and N. Marmiroli. 2010. 'Multiplex real-time PCR using SYBR® GreenER™ for the detection of DNA allergens in food', </t>
    </r>
    <r>
      <rPr>
        <i/>
        <sz val="11"/>
        <color theme="1"/>
        <rFont val="Calibri"/>
        <family val="2"/>
        <scheme val="minor"/>
      </rPr>
      <t>Analytical and Bioanalytical Chemistry</t>
    </r>
    <r>
      <rPr>
        <sz val="11"/>
        <color theme="1"/>
        <rFont val="Calibri"/>
        <family val="2"/>
        <scheme val="minor"/>
      </rPr>
      <t>, 396: 1831-39.</t>
    </r>
  </si>
  <si>
    <r>
      <t xml:space="preserve">Piknová, L., D., Pangallo, and T. Kuchta. 2008. 'A novel real-time polymerase chain reaction (PCR) method for the detection of hazelnuts in food', </t>
    </r>
    <r>
      <rPr>
        <i/>
        <sz val="11"/>
        <color theme="1"/>
        <rFont val="Calibri"/>
        <family val="2"/>
        <scheme val="minor"/>
      </rPr>
      <t>European Food Research and Technology</t>
    </r>
    <r>
      <rPr>
        <sz val="11"/>
        <color theme="1"/>
        <rFont val="Calibri"/>
        <family val="2"/>
        <scheme val="minor"/>
      </rPr>
      <t>, 226: 1155-58.</t>
    </r>
  </si>
  <si>
    <t>Piloli, R., E., De Angelis and L., Monaci. 2017. Streamlining the analytical workflow for multiplex MS/MS allergen detection in processed foods. Food Chem. 221, 1747-1753.</t>
  </si>
  <si>
    <r>
      <t>Platteau, C., B. de Meulenaer, M., de Loose and I. Taverniers. 2011a. "Detection of hazelnut in food by PCR"</t>
    </r>
    <r>
      <rPr>
        <i/>
        <sz val="11"/>
        <color rgb="FF000000"/>
        <rFont val="Calibri"/>
        <family val="2"/>
        <scheme val="minor"/>
      </rPr>
      <t xml:space="preserve"> Communications in agricultural and applied biological sciences</t>
    </r>
    <r>
      <rPr>
        <sz val="11"/>
        <color rgb="FF000000"/>
        <rFont val="Calibri"/>
        <family val="2"/>
        <scheme val="minor"/>
      </rPr>
      <t xml:space="preserve"> 76 (1), S. 93–96</t>
    </r>
  </si>
  <si>
    <r>
      <t xml:space="preserve">Platteau, C., M., de Loose, B., de Meulenaer and I. Taverniers 2011b "Detection of allergenic ingredients using real-time PCR: a case study on hazelnut (Corylus avellena) and soy (Glycine max)" </t>
    </r>
    <r>
      <rPr>
        <i/>
        <sz val="11"/>
        <color rgb="FF000000"/>
        <rFont val="Calibri"/>
        <family val="2"/>
        <scheme val="minor"/>
      </rPr>
      <t xml:space="preserve">Journal of agricultural and food chemistry </t>
    </r>
    <r>
      <rPr>
        <sz val="11"/>
        <color rgb="FF000000"/>
        <rFont val="Calibri"/>
        <family val="2"/>
        <scheme val="minor"/>
      </rPr>
      <t>59 (20), S. 10803–10814. DOI: 10.1021/jf202110f</t>
    </r>
  </si>
  <si>
    <t>Platteau, C., T., Cucu, I., Taverniers, B., Devreese, Marc De Loose, and Bruno De Meulenaer. 2013. 'Effect of oxidation in the presence or absence of lipids on hazelnut and soybean protein detectability by commercial ELISA', Food and Agricultural Immunology, 24: 179-92</t>
  </si>
  <si>
    <r>
      <t xml:space="preserve">Renčová, E., Z., Piskatá, D., Kostelníková and B. Tremlová. 2014. 'Simultaneous detection of peanut and hazelnut allergens in food matrices using multiplex PCR method', </t>
    </r>
    <r>
      <rPr>
        <i/>
        <sz val="11"/>
        <color theme="1"/>
        <rFont val="Calibri"/>
        <family val="2"/>
        <scheme val="minor"/>
      </rPr>
      <t>Acta Veterinaria Brno</t>
    </r>
    <r>
      <rPr>
        <sz val="11"/>
        <color theme="1"/>
        <rFont val="Calibri"/>
        <family val="2"/>
        <scheme val="minor"/>
      </rPr>
      <t>, 83: S77-S83.</t>
    </r>
  </si>
  <si>
    <r>
      <t xml:space="preserve">Santiago-Felipe, S.,  L.A.,Tortajada-Genaro, R., Puchades and A.  Maquieira. 2014. Recombinase polymerase and enzyme-linked immunosorbent assay as a DNA amplification-detection strategy for food analysis. </t>
    </r>
    <r>
      <rPr>
        <i/>
        <sz val="11"/>
        <color theme="1"/>
        <rFont val="Calibri"/>
        <family val="2"/>
        <scheme val="minor"/>
      </rPr>
      <t>Anal. Cnhim. Acta</t>
    </r>
    <r>
      <rPr>
        <sz val="11"/>
        <color theme="1"/>
        <rFont val="Calibri"/>
        <family val="2"/>
        <scheme val="minor"/>
      </rPr>
      <t>. 811, 81-87.</t>
    </r>
  </si>
  <si>
    <r>
      <t xml:space="preserve">Schöringhumer, K., G., Redl and M.Cichna-Markl. 2009. 'Development and Validation of a Duplex Real-Time PCR Method To Simultaneously Detect Potentially Allergenic Sesame and Hazelnut in Food', </t>
    </r>
    <r>
      <rPr>
        <i/>
        <sz val="11"/>
        <color theme="1"/>
        <rFont val="Calibri"/>
        <family val="2"/>
        <scheme val="minor"/>
      </rPr>
      <t>Journal of Agricultural and Food Chemistry</t>
    </r>
    <r>
      <rPr>
        <sz val="11"/>
        <color theme="1"/>
        <rFont val="Calibri"/>
        <family val="2"/>
        <scheme val="minor"/>
      </rPr>
      <t>, 57: 2126-34.</t>
    </r>
  </si>
  <si>
    <r>
      <t xml:space="preserve">Tortajada-Genaro, L.A., S., Santiago-Felipe, S., Morais, J.A., Gabaldón, R., Puchades and Á. Maquieira. 2012. 'Multiplex DNA Detection of Food Allergens on a Digital Versatile Disk', </t>
    </r>
    <r>
      <rPr>
        <i/>
        <sz val="11"/>
        <color theme="1"/>
        <rFont val="Calibri"/>
        <family val="2"/>
        <scheme val="minor"/>
      </rPr>
      <t>Journal of Agricultural and Food Chemistry</t>
    </r>
    <r>
      <rPr>
        <sz val="11"/>
        <color theme="1"/>
        <rFont val="Calibri"/>
        <family val="2"/>
        <scheme val="minor"/>
      </rPr>
      <t>, 60: 36-43.</t>
    </r>
  </si>
  <si>
    <r>
      <t xml:space="preserve">Vietina, M., C., Agrimonti and N. Marmiroli. 2013. 'Detection of plant oil DNA using high resolution melting (HRM) post PCR analysis: A tool for disclosure of olive oil adulteration', </t>
    </r>
    <r>
      <rPr>
        <i/>
        <sz val="11"/>
        <color theme="1"/>
        <rFont val="Calibri"/>
        <family val="2"/>
        <scheme val="minor"/>
      </rPr>
      <t>Food Chemistry</t>
    </r>
    <r>
      <rPr>
        <sz val="11"/>
        <color theme="1"/>
        <rFont val="Calibri"/>
        <family val="2"/>
        <scheme val="minor"/>
      </rPr>
      <t>, 141: 3820-26.</t>
    </r>
  </si>
  <si>
    <r>
      <t xml:space="preserve">Wang, W., Y., Li, F., Zhao, Y., Chen and Y. Ge. 2011. 'Optical thin-film biochips for multiplex detection of eight allergens in food', </t>
    </r>
    <r>
      <rPr>
        <i/>
        <sz val="11"/>
        <color theme="1"/>
        <rFont val="Calibri"/>
        <family val="2"/>
        <scheme val="minor"/>
      </rPr>
      <t>Food Research International</t>
    </r>
    <r>
      <rPr>
        <sz val="11"/>
        <color theme="1"/>
        <rFont val="Calibri"/>
        <family val="2"/>
        <scheme val="minor"/>
      </rPr>
      <t>, 44: 3229-34.</t>
    </r>
  </si>
  <si>
    <r>
      <t xml:space="preserve">Bermudo Redondo, M.C., P.B., Griffin, M., Garzon Ransanz, H.J., Ellis, P.J., Ciclitira and C.K. O'Sullivan. 2005. Monoclonal antibody-based competitive assay for the sensitive detection of coeliac disease toxic prolamins. </t>
    </r>
    <r>
      <rPr>
        <i/>
        <sz val="11"/>
        <color theme="1"/>
        <rFont val="Calibri"/>
        <family val="2"/>
        <scheme val="minor"/>
      </rPr>
      <t>Anal. Chim. Acta</t>
    </r>
    <r>
      <rPr>
        <sz val="11"/>
        <color theme="1"/>
        <rFont val="Calibri"/>
        <family val="2"/>
        <scheme val="minor"/>
      </rPr>
      <t>. 551, 105-114.</t>
    </r>
  </si>
  <si>
    <r>
      <t xml:space="preserve">Cheng, F., J., Wu,  J.,  Zhang, A.,Pan, S., Quan, D., Zhang, H.Y., Kim, X., Li, S.,  Zhou and L. Yang. 2016. Development and inter-laboratory transfer of a decaplex polymerase chain reaction assay combined with capillary electrophoresis for the simultaneous detection of ten food allergens. </t>
    </r>
    <r>
      <rPr>
        <i/>
        <sz val="11"/>
        <color theme="1"/>
        <rFont val="Calibri"/>
        <family val="2"/>
        <scheme val="minor"/>
      </rPr>
      <t>Food Chem</t>
    </r>
    <r>
      <rPr>
        <sz val="11"/>
        <color theme="1"/>
        <rFont val="Calibri"/>
        <family val="2"/>
        <scheme val="minor"/>
      </rPr>
      <t>. 199, 799-808.</t>
    </r>
  </si>
  <si>
    <r>
      <t xml:space="preserve">Chirdo, F.G., Añón, M.C., Fossati, C.A., 1998. Development of high-sensitive enzyme immunoassays for gliadin quantification using the streptavidin-biotin amplification system. </t>
    </r>
    <r>
      <rPr>
        <i/>
        <sz val="11"/>
        <color theme="1"/>
        <rFont val="Calibri"/>
        <family val="2"/>
        <scheme val="minor"/>
      </rPr>
      <t>Food Agric Immunol.</t>
    </r>
    <r>
      <rPr>
        <sz val="11"/>
        <color theme="1"/>
        <rFont val="Calibri"/>
        <family val="2"/>
        <scheme val="minor"/>
      </rPr>
      <t xml:space="preserve"> 10, 143-55.</t>
    </r>
  </si>
  <si>
    <r>
      <t xml:space="preserve">Colgrave, M.L., Goswami, H., Byrne, K., Blundell, M., Howitt, C.A., Tanner, G.J., 2015. Proteomic profiling of 16 cereal grains and the application of targeted proteomics to detect wheat contamination, J. </t>
    </r>
    <r>
      <rPr>
        <i/>
        <sz val="11"/>
        <color theme="1"/>
        <rFont val="Calibri"/>
        <family val="2"/>
        <scheme val="minor"/>
      </rPr>
      <t>Proteome Res</t>
    </r>
    <r>
      <rPr>
        <sz val="11"/>
        <color theme="1"/>
        <rFont val="Calibri"/>
        <family val="2"/>
        <scheme val="minor"/>
      </rPr>
      <t>. 14, 2659-68.</t>
    </r>
  </si>
  <si>
    <r>
      <t xml:space="preserve">Ellis, H.J., Rosen-Bronson, S., O'Reilly, N., Ciclitira, P.J., 1998. Measurement of gluten using a monoclonal antibody to a coeliac toxic peptide of A-gliadin. </t>
    </r>
    <r>
      <rPr>
        <i/>
        <sz val="11"/>
        <color theme="1"/>
        <rFont val="Calibri"/>
        <family val="2"/>
        <scheme val="minor"/>
      </rPr>
      <t>Gut</t>
    </r>
    <r>
      <rPr>
        <sz val="11"/>
        <color theme="1"/>
        <rFont val="Calibri"/>
        <family val="2"/>
        <scheme val="minor"/>
      </rPr>
      <t>. 43, 190-195.</t>
    </r>
  </si>
  <si>
    <r>
      <t xml:space="preserve">Gil García, J.R., Solano, J., Brazil-Dos Santos, F., Osuna, A., 2003. Development of a monoclonal antibody capable of detecting prolamine in wheat and oats. </t>
    </r>
    <r>
      <rPr>
        <i/>
        <sz val="11"/>
        <color theme="1"/>
        <rFont val="Calibri"/>
        <family val="2"/>
        <scheme val="minor"/>
      </rPr>
      <t>Hybridoma Hybridom</t>
    </r>
    <r>
      <rPr>
        <sz val="11"/>
        <color theme="1"/>
        <rFont val="Calibri"/>
        <family val="2"/>
        <scheme val="minor"/>
      </rPr>
      <t>. 22, 383-388.</t>
    </r>
  </si>
  <si>
    <r>
      <t>García-García, A., Madrid, R., García, T., Martín, R., González, I., 2018. Use of multiplex ligation-dependent probe amplification (MLPA) for screening of wheat, barley, rye and oats in foods.</t>
    </r>
    <r>
      <rPr>
        <i/>
        <sz val="11"/>
        <color theme="1"/>
        <rFont val="Calibri"/>
        <family val="2"/>
        <scheme val="minor"/>
      </rPr>
      <t xml:space="preserve"> Food Control.</t>
    </r>
    <r>
      <rPr>
        <sz val="11"/>
        <color theme="1"/>
        <rFont val="Calibri"/>
        <family val="2"/>
        <scheme val="minor"/>
      </rPr>
      <t xml:space="preserve"> 84, 268-277.</t>
    </r>
  </si>
  <si>
    <r>
      <t xml:space="preserve">Hernando, A., Mujico, J.R., Mena, M.C., Lombardía, M., Mendez, E., 2008. Measurement of wheat gluten and barley hordeins in contaminated oats from Europe, the United States and Canada by Sandwich R5 ELISA. </t>
    </r>
    <r>
      <rPr>
        <i/>
        <sz val="11"/>
        <color theme="1"/>
        <rFont val="Calibri"/>
        <family val="2"/>
        <scheme val="minor"/>
      </rPr>
      <t>Eur J Gastroenterol Hepatol.</t>
    </r>
    <r>
      <rPr>
        <sz val="11"/>
        <color theme="1"/>
        <rFont val="Calibri"/>
        <family val="2"/>
        <scheme val="minor"/>
      </rPr>
      <t xml:space="preserve"> 20, 545-554.</t>
    </r>
  </si>
  <si>
    <r>
      <t>Liao, Y.S., Kuo, J.H., Chen, B.L., Tsuei, H.W., Lin, C.Y., Lin H.Y., Cheng, H.F., 2017. Development and validation of the detection method for wheat and barley glutens using mass spectrometry in processed foods.</t>
    </r>
    <r>
      <rPr>
        <i/>
        <sz val="11"/>
        <color theme="1"/>
        <rFont val="Calibri"/>
        <family val="2"/>
        <scheme val="minor"/>
      </rPr>
      <t xml:space="preserve"> Food Anal. Method</t>
    </r>
    <r>
      <rPr>
        <sz val="11"/>
        <color theme="1"/>
        <rFont val="Calibri"/>
        <family val="2"/>
        <scheme val="minor"/>
      </rPr>
      <t>. 10, 2839-2847.</t>
    </r>
  </si>
  <si>
    <r>
      <t>Manfredi, A., Mattarozzi, M., Giannetto, M., Careri, M., 2015. Multiplex liquid chromatography-tandem mass spectrometry for the detection of wheat, oat, barley and rye prolamins towards the assessment of gluten-free product safety.</t>
    </r>
    <r>
      <rPr>
        <i/>
        <sz val="11"/>
        <color theme="1"/>
        <rFont val="Calibri"/>
        <family val="2"/>
        <scheme val="minor"/>
      </rPr>
      <t xml:space="preserve"> Anal. Chim. Acta</t>
    </r>
    <r>
      <rPr>
        <sz val="11"/>
        <color theme="1"/>
        <rFont val="Calibri"/>
        <family val="2"/>
        <scheme val="minor"/>
      </rPr>
      <t>. 895, 62-70.</t>
    </r>
  </si>
  <si>
    <r>
      <t xml:space="preserve">Mena, M.C., Lombardía, M., Hernando, A., Méndez, E., Albar, J.P., 2012. Comprehensive analysis of gluten in processed foods using a new extraction method and a competitive ELISA based on the R5 antibody. </t>
    </r>
    <r>
      <rPr>
        <i/>
        <sz val="11"/>
        <color theme="1"/>
        <rFont val="Calibri"/>
        <family val="2"/>
        <scheme val="minor"/>
      </rPr>
      <t>Talanta</t>
    </r>
    <r>
      <rPr>
        <sz val="11"/>
        <color theme="1"/>
        <rFont val="Calibri"/>
        <family val="2"/>
        <scheme val="minor"/>
      </rPr>
      <t>. 91, 33-40.</t>
    </r>
  </si>
  <si>
    <r>
      <t xml:space="preserve">Morón, B., Bethune, M.T., Comino, I., Manyani, H., Ferragud, M., Lopez, M.C., Cebolla, A., Khosla, C., Sousa, C., 2008a. Toward the assessment of food toxicity for celiac patients: characterization of monoclonal antibodies to a main immunogenic gluten peptide. </t>
    </r>
    <r>
      <rPr>
        <i/>
        <sz val="11"/>
        <color theme="1"/>
        <rFont val="Calibri"/>
        <family val="2"/>
        <scheme val="minor"/>
      </rPr>
      <t>PLoS One</t>
    </r>
    <r>
      <rPr>
        <sz val="11"/>
        <color theme="1"/>
        <rFont val="Calibri"/>
        <family val="2"/>
        <scheme val="minor"/>
      </rPr>
      <t>, 3, e2294.</t>
    </r>
  </si>
  <si>
    <r>
      <t xml:space="preserve">Morón, B., Cebolla, A., Manyani, H., Álvarez-Maqueda, M., Megías, M., Thomas Mdel, C., López, M.C., Sousa, C., 2008b. Sensitive detection of cereal fractions that are toxic to celiac disease patients by using monoclonal antibodies to a main immunogenic wheat peptide. </t>
    </r>
    <r>
      <rPr>
        <i/>
        <sz val="11"/>
        <color theme="1"/>
        <rFont val="Calibri"/>
        <family val="2"/>
        <scheme val="minor"/>
      </rPr>
      <t>Am. J. Clin. Nutr</t>
    </r>
    <r>
      <rPr>
        <sz val="11"/>
        <color theme="1"/>
        <rFont val="Calibri"/>
        <family val="2"/>
        <scheme val="minor"/>
      </rPr>
      <t>. 87, 405-414.</t>
    </r>
  </si>
  <si>
    <r>
      <t>Murakami-Yamaguchi Y., Hirose J., Honjoh T., Narita H. Evaluation of Wheat Content with Monoclonal Antibodies against Lipid Transfer Protein.</t>
    </r>
    <r>
      <rPr>
        <i/>
        <sz val="11"/>
        <color rgb="FF000000"/>
        <rFont val="Calibri"/>
        <family val="2"/>
        <scheme val="minor"/>
      </rPr>
      <t xml:space="preserve"> Journal of the Japanese Society for Food Science and Technology- Nippon Shokuhin Kagaku Kogaku Kaishi</t>
    </r>
    <r>
      <rPr>
        <sz val="11"/>
        <color rgb="FF000000"/>
        <rFont val="Calibri"/>
        <family val="2"/>
        <scheme val="minor"/>
      </rPr>
      <t>. 2009; 56 (8): 444-452</t>
    </r>
  </si>
  <si>
    <r>
      <t xml:space="preserve">Sajic, N., Oplatowska-Stachowiak, M., Streppel, L., Drijfhout J.W., Salden, M., Koning, F., 2017. Development and in-house validation of a competitive ELISA for the quantitative detection of gluten in food. </t>
    </r>
    <r>
      <rPr>
        <i/>
        <sz val="11"/>
        <color theme="1"/>
        <rFont val="Calibri"/>
        <family val="2"/>
        <scheme val="minor"/>
      </rPr>
      <t>Food Control</t>
    </r>
    <r>
      <rPr>
        <sz val="11"/>
        <color theme="1"/>
        <rFont val="Calibri"/>
        <family val="2"/>
        <scheme val="minor"/>
      </rPr>
      <t>. 80, 401-410.</t>
    </r>
  </si>
  <si>
    <r>
      <t xml:space="preserve">Schalk, K., Lang, C., Wieser, H., Koehler, P., Scherf, K.A., 2017. Quantitation of the immunodominant 33-mer peptide from α-gliadin in wheat flours by liquid chromatography tandem mass spectrometry. </t>
    </r>
    <r>
      <rPr>
        <i/>
        <sz val="11"/>
        <color theme="1"/>
        <rFont val="Calibri"/>
        <family val="2"/>
        <scheme val="minor"/>
      </rPr>
      <t>Sci. Rep</t>
    </r>
    <r>
      <rPr>
        <sz val="11"/>
        <color theme="1"/>
        <rFont val="Calibri"/>
        <family val="2"/>
        <scheme val="minor"/>
      </rPr>
      <t>. 7, 45092.</t>
    </r>
  </si>
  <si>
    <r>
      <t xml:space="preserve">Schalk, K., Koehler, P., Scherf, K.A., 2018. Targeted liquid chromatography tandem mass spectrometry to quantitate wheat gluten using well-defined reference proteins. </t>
    </r>
    <r>
      <rPr>
        <i/>
        <sz val="11"/>
        <color theme="1"/>
        <rFont val="Calibri"/>
        <family val="2"/>
        <scheme val="minor"/>
      </rPr>
      <t>PLoS One</t>
    </r>
    <r>
      <rPr>
        <sz val="11"/>
        <color theme="1"/>
        <rFont val="Calibri"/>
        <family val="2"/>
        <scheme val="minor"/>
      </rPr>
      <t>. 13, e0192804.</t>
    </r>
  </si>
  <si>
    <r>
      <t xml:space="preserve">Sorell, L., López, J.A., Valdés, I., Alfonso, P., Camafeita, E., Acevedo, B., Chirdo, F., Gavilondo, J., Méndez, E., 1998. An innovative sandwich ELISA system based on an antibody cocktail for gluten analysis. </t>
    </r>
    <r>
      <rPr>
        <i/>
        <sz val="11"/>
        <color theme="1"/>
        <rFont val="Calibri"/>
        <family val="2"/>
        <scheme val="minor"/>
      </rPr>
      <t>FEBS Lett</t>
    </r>
    <r>
      <rPr>
        <sz val="11"/>
        <color theme="1"/>
        <rFont val="Calibri"/>
        <family val="2"/>
        <scheme val="minor"/>
      </rPr>
      <t>. 439, 46-50.</t>
    </r>
  </si>
  <si>
    <r>
      <t xml:space="preserve">Spaenij-Dekking, E.H., Kooy-Winkelaar, E.M., Nieuwenhuizen, W.F., Drijfhout, J.W., Koning, F., 2004. A novel and sensitive method for the detection of T cell stimulatory epitopes of alpha/beta- and gamma-gliadin. </t>
    </r>
    <r>
      <rPr>
        <i/>
        <sz val="11"/>
        <color theme="1"/>
        <rFont val="Calibri"/>
        <family val="2"/>
        <scheme val="minor"/>
      </rPr>
      <t>Gut.</t>
    </r>
    <r>
      <rPr>
        <sz val="11"/>
        <color theme="1"/>
        <rFont val="Calibri"/>
        <family val="2"/>
        <scheme val="minor"/>
      </rPr>
      <t xml:space="preserve"> 53, 1267-1273.</t>
    </r>
  </si>
  <si>
    <r>
      <t xml:space="preserve">Sunwoo, H.H.,  Gujral, N., Lutz, S., Suresh, M., 2012. Double antibody sandwich enzyme linked immunoassay and rapid Immunoswab assay for detection of gliadin in food', </t>
    </r>
    <r>
      <rPr>
        <i/>
        <sz val="11"/>
        <color theme="1"/>
        <rFont val="Calibri"/>
        <family val="2"/>
        <scheme val="minor"/>
      </rPr>
      <t>Food Agr. Immunol</t>
    </r>
    <r>
      <rPr>
        <sz val="11"/>
        <color theme="1"/>
        <rFont val="Calibri"/>
        <family val="2"/>
        <scheme val="minor"/>
      </rPr>
      <t>. 23, 169-181.</t>
    </r>
  </si>
  <si>
    <r>
      <t xml:space="preserve">Tranquet, O., Lupi, R., Echasserieau-Laporte, V., Pietri, M., Larré, C., Denery-Papini, S., 2015. Characterization of antibodies and development of an indirect competitive immunoassay for detection of deamidated gluten. </t>
    </r>
    <r>
      <rPr>
        <i/>
        <sz val="11"/>
        <color theme="1"/>
        <rFont val="Calibri"/>
        <family val="2"/>
        <scheme val="minor"/>
      </rPr>
      <t>J. Agric. Food Chem</t>
    </r>
    <r>
      <rPr>
        <sz val="11"/>
        <color theme="1"/>
        <rFont val="Calibri"/>
        <family val="2"/>
        <scheme val="minor"/>
      </rPr>
      <t>. 63, 5403-5409.</t>
    </r>
  </si>
  <si>
    <r>
      <t>Yamashita, H., Kimoto, M., Hiemori, M., Okita, M., Suzuki, K., Tsuji, H., 2001. Sandwich enzyme-linked immunosorbent assay system for micro-detection of the wheat allergen, Tri a Bd 17 K.</t>
    </r>
    <r>
      <rPr>
        <i/>
        <sz val="11"/>
        <color theme="1"/>
        <rFont val="Calibri"/>
        <family val="2"/>
        <scheme val="minor"/>
      </rPr>
      <t xml:space="preserve"> Biosci. Biotechnol. Biochem</t>
    </r>
    <r>
      <rPr>
        <sz val="11"/>
        <color theme="1"/>
        <rFont val="Calibri"/>
        <family val="2"/>
        <scheme val="minor"/>
      </rPr>
      <t>. 65, 2730-2734.</t>
    </r>
  </si>
  <si>
    <r>
      <t xml:space="preserve">Monaci, L., J.V. Nørgaard and A.J. van Hengel. 2010b. 'Feasibility of a capillary LC/ESI-Q-TOF MS method for the detection of milk allergens in an incurred model food matrix', </t>
    </r>
    <r>
      <rPr>
        <i/>
        <sz val="11"/>
        <rFont val="Calibri"/>
        <family val="2"/>
        <scheme val="minor"/>
      </rPr>
      <t>Analytical Methods</t>
    </r>
    <r>
      <rPr>
        <sz val="11"/>
        <rFont val="Calibri"/>
        <family val="2"/>
        <scheme val="minor"/>
      </rPr>
      <t>, 2: 967.</t>
    </r>
  </si>
  <si>
    <r>
      <t xml:space="preserve">Cellerino, K., M.J. Binaghi, C.E. Cagnasso, G. Docena and L.B. Lopez. 2014. 'Milk Protein Detection in Raw and Cooked Meat Products Using Immunochemichal Methods', </t>
    </r>
    <r>
      <rPr>
        <i/>
        <sz val="11"/>
        <color theme="1"/>
        <rFont val="Calibri"/>
        <family val="2"/>
        <scheme val="minor"/>
      </rPr>
      <t>Journal of Food and Nutrition Sciences</t>
    </r>
    <r>
      <rPr>
        <sz val="11"/>
        <color theme="1"/>
        <rFont val="Calibri"/>
        <family val="2"/>
        <scheme val="minor"/>
      </rPr>
      <t>, 2: 236</t>
    </r>
  </si>
  <si>
    <r>
      <t xml:space="preserve">De Angelis, El., R. Pilolli and L. Monaci. 2017. 'Coupling SPE on-line pre-enrichment with HPLC and MS/MS for the sensitive detection of multiple allergens in wine', </t>
    </r>
    <r>
      <rPr>
        <i/>
        <sz val="11"/>
        <color theme="1"/>
        <rFont val="Calibri"/>
        <family val="2"/>
        <scheme val="minor"/>
      </rPr>
      <t>Food Control</t>
    </r>
    <r>
      <rPr>
        <sz val="11"/>
        <color theme="1"/>
        <rFont val="Calibri"/>
        <family val="2"/>
        <scheme val="minor"/>
      </rPr>
      <t>, 73: 814-20</t>
    </r>
  </si>
  <si>
    <t xml:space="preserve">de Luis R., M.D. Pérez, L. Sánchez, M. Lavilla and M. Calvo. Development of two immunoassay formats to detect beta-lactoglobulin: influence of heat treatment on beta-lactoglobulin immunoreactivity and assay applicability in processed food. J Food Prot. 2007 Jul;70(7):1691-7. DOI: 10.4315/0362-028x-70.7.1691 </t>
  </si>
  <si>
    <r>
      <t xml:space="preserve">Deckwart, M., C. Carstens, M. Webber-Witt, V. Schäfer, L. Eichhorn, S. Kang, M. Fischer, K. Brockow, M. Christmann and A. Paschke-Kratzin. 2014. 'Development of a Sensitive ELISA for the Detection of Casein-Containing Fining Agents in Red and White Wines', </t>
    </r>
    <r>
      <rPr>
        <i/>
        <sz val="11"/>
        <color theme="1"/>
        <rFont val="Calibri"/>
        <family val="2"/>
        <scheme val="minor"/>
      </rPr>
      <t>Journal of Agricultural and Food Chemistry</t>
    </r>
    <r>
      <rPr>
        <sz val="11"/>
        <color theme="1"/>
        <rFont val="Calibri"/>
        <family val="2"/>
        <scheme val="minor"/>
      </rPr>
      <t>, 62: 6803-12</t>
    </r>
  </si>
  <si>
    <r>
      <t xml:space="preserve">He, S., X. Li, J. Gao, P. Tong and H. Chen. 2017. 'Development of sandwich ELISA for testing bovine β-lactoglobulin allergenic residues by specific polyclonal antibody against human IgE binding epitopes', </t>
    </r>
    <r>
      <rPr>
        <i/>
        <sz val="11"/>
        <color theme="1"/>
        <rFont val="Calibri"/>
        <family val="2"/>
        <scheme val="minor"/>
      </rPr>
      <t>Food Chemistry</t>
    </r>
    <r>
      <rPr>
        <sz val="11"/>
        <color theme="1"/>
        <rFont val="Calibri"/>
        <family val="2"/>
        <scheme val="minor"/>
      </rPr>
      <t>, 227: 33-40</t>
    </r>
  </si>
  <si>
    <r>
      <t xml:space="preserve">Ji, J., P. Zhu, F. Pi, C. Sun, J. Sun, M. Jia, C. Ying, Y. Zhang and X. Sun. 2017. 'Development of a liquid chromatography-tandem mass spectrometry method for simultaneous detection of the main milk allergens', </t>
    </r>
    <r>
      <rPr>
        <i/>
        <sz val="11"/>
        <color theme="1"/>
        <rFont val="Calibri"/>
        <family val="2"/>
        <scheme val="minor"/>
      </rPr>
      <t>Food Control</t>
    </r>
    <r>
      <rPr>
        <sz val="11"/>
        <color theme="1"/>
        <rFont val="Calibri"/>
        <family val="2"/>
        <scheme val="minor"/>
      </rPr>
      <t>, 74: 79-88</t>
    </r>
  </si>
  <si>
    <r>
      <t xml:space="preserve">Khuda, S., A. Slate, M. Pereira, F. Al-Taher, L. Jackson, C. Diaz-Amigo, E.C. Bigley, T. Whitaker and K. Williams. 2012. 'Effect of Processing on Recovery and Variability Associated with Immunochemical Analytical Methods for Multiple Allergens in a Single Matrix: Dark Chocolate', </t>
    </r>
    <r>
      <rPr>
        <i/>
        <sz val="11"/>
        <color theme="1"/>
        <rFont val="Calibri"/>
        <family val="2"/>
        <scheme val="minor"/>
      </rPr>
      <t>Journal of Agricultural and Food Chemistry</t>
    </r>
    <r>
      <rPr>
        <sz val="11"/>
        <color theme="1"/>
        <rFont val="Calibri"/>
        <family val="2"/>
        <scheme val="minor"/>
      </rPr>
      <t>, 60: 4204-11</t>
    </r>
  </si>
  <si>
    <r>
      <t xml:space="preserve">Lacorn M, R. Ristow, R. Weiss and U. Immer. Collaborative Tests of ELISA Methods for the Determination of Egg White Protein and Caseins Used as Fining Agents in Red and White Wines. </t>
    </r>
    <r>
      <rPr>
        <i/>
        <sz val="11"/>
        <color rgb="FF000000"/>
        <rFont val="Calibri"/>
        <family val="2"/>
        <scheme val="minor"/>
      </rPr>
      <t>Food Anal. Methods</t>
    </r>
    <r>
      <rPr>
        <sz val="11"/>
        <color rgb="FF000000"/>
        <rFont val="Calibri"/>
        <family val="2"/>
        <scheme val="minor"/>
      </rPr>
      <t xml:space="preserve"> (2014) 7:417–429. DOI 10.1007/s12161-013-9641-5</t>
    </r>
  </si>
  <si>
    <r>
      <t xml:space="preserve">Lifrani, A., J. Dos Santos, M. Dubarry, M. Rautureau, F. Blachier and D. Tome. 2009. 'Development of Animal Models and Sandwich-ELISA Tests to Detect the Allergenicity and Antigenicity of Fining Agent Residues in Wines', </t>
    </r>
    <r>
      <rPr>
        <i/>
        <sz val="11"/>
        <color theme="1"/>
        <rFont val="Calibri"/>
        <family val="2"/>
        <scheme val="minor"/>
      </rPr>
      <t>Journal of Agricultural and Food Chemistry</t>
    </r>
    <r>
      <rPr>
        <sz val="11"/>
        <color theme="1"/>
        <rFont val="Calibri"/>
        <family val="2"/>
        <scheme val="minor"/>
      </rPr>
      <t>, 57: 525-34</t>
    </r>
  </si>
  <si>
    <r>
      <t xml:space="preserve">Mafra, I., I.M.P.L.V.O. Ferreira, M.A. Faria and B.P.P. Oliveira. 2004. 'A Novel Approach to the Quantification of Bovine Milk in Ovine Cheeses Using a Duplex Polymerase Chain Reaction Method', </t>
    </r>
    <r>
      <rPr>
        <i/>
        <sz val="11"/>
        <color theme="1"/>
        <rFont val="Calibri"/>
        <family val="2"/>
        <scheme val="minor"/>
      </rPr>
      <t>Journal of Agricultural and Food Chemistry</t>
    </r>
    <r>
      <rPr>
        <sz val="11"/>
        <color theme="1"/>
        <rFont val="Calibri"/>
        <family val="2"/>
        <scheme val="minor"/>
      </rPr>
      <t>, 52: 4943-47</t>
    </r>
  </si>
  <si>
    <r>
      <t xml:space="preserve">Mattarozzi, M., M. Milioli, C. Bignardi, L. Elviri, C. Corradini and M. Careri. 2014. 'Investigation of different sample pre-treatment routes for liquid chromatography–tandem mass spectrometry detection of caseins and ovalbumin in fortified red wine', </t>
    </r>
    <r>
      <rPr>
        <i/>
        <sz val="11"/>
        <color theme="1"/>
        <rFont val="Calibri"/>
        <family val="2"/>
        <scheme val="minor"/>
      </rPr>
      <t>Food Control</t>
    </r>
    <r>
      <rPr>
        <sz val="11"/>
        <color theme="1"/>
        <rFont val="Calibri"/>
        <family val="2"/>
        <scheme val="minor"/>
      </rPr>
      <t>, 38: 82-87</t>
    </r>
  </si>
  <si>
    <r>
      <t xml:space="preserve">Maudet, C. and P. Taberlet. 2001. 'Detection of cows' milk in goats' cheeses inferred from mitochondrial DNA polymorphism', </t>
    </r>
    <r>
      <rPr>
        <i/>
        <sz val="11"/>
        <color theme="1"/>
        <rFont val="Calibri"/>
        <family val="2"/>
        <scheme val="minor"/>
      </rPr>
      <t>Journal of Dairy Research</t>
    </r>
    <r>
      <rPr>
        <sz val="11"/>
        <color theme="1"/>
        <rFont val="Calibri"/>
        <family val="2"/>
        <scheme val="minor"/>
      </rPr>
      <t>, 68: 229-35</t>
    </r>
  </si>
  <si>
    <r>
      <t xml:space="preserve">Mayer, H.K., J. Bürger and N. Kaar. 2012. 'Quantification of cow’s milk percentage in dairy products – a myth?', </t>
    </r>
    <r>
      <rPr>
        <i/>
        <sz val="11"/>
        <color theme="1"/>
        <rFont val="Calibri"/>
        <family val="2"/>
        <scheme val="minor"/>
      </rPr>
      <t>Analytical and Bioanalytical Chemistry</t>
    </r>
    <r>
      <rPr>
        <sz val="11"/>
        <color theme="1"/>
        <rFont val="Calibri"/>
        <family val="2"/>
        <scheme val="minor"/>
      </rPr>
      <t>, 403: 3031-40</t>
    </r>
  </si>
  <si>
    <r>
      <t>Monaci, L., I. Losito, F. Palmisano, and A. Visconti. 2010a. 'Identification of allergenic milk proteins markers in fined white wines by capillary liquid chromatography-electrospray ionization-tandem mass spectrometry',</t>
    </r>
    <r>
      <rPr>
        <i/>
        <sz val="11"/>
        <rFont val="Calibri"/>
        <family val="2"/>
        <scheme val="minor"/>
      </rPr>
      <t xml:space="preserve"> J Chromatogr A</t>
    </r>
    <r>
      <rPr>
        <sz val="11"/>
        <rFont val="Calibri"/>
        <family val="2"/>
        <scheme val="minor"/>
      </rPr>
      <t>, 1217: 4300-5</t>
    </r>
  </si>
  <si>
    <r>
      <t xml:space="preserve">Monaci, L., I. Losito, E. De Angelis, R. Pilolli and A. Visconti. 2013. 'Multi-allergen quantification of fining-related egg and milk proteins in white wines by high-resolution mass spectrometry', </t>
    </r>
    <r>
      <rPr>
        <i/>
        <sz val="11"/>
        <color theme="1"/>
        <rFont val="Calibri"/>
        <family val="2"/>
        <scheme val="minor"/>
      </rPr>
      <t>Rapid Communications in Mass Spectrometry</t>
    </r>
    <r>
      <rPr>
        <sz val="11"/>
        <color theme="1"/>
        <rFont val="Calibri"/>
        <family val="2"/>
        <scheme val="minor"/>
      </rPr>
      <t>, 27: 2009-18</t>
    </r>
  </si>
  <si>
    <t>Restani P., F. Uberti, C. Tarantino, C. Ballabio, F. Gombac, E. Bastiani, L. Bolognini, F. Pavanello and R. Danzi. Collaborative Interlaboratory Studies for the Validation of ELISA Methods for the Detection of Allergenic Fining Agents Used in Wine According to the Criteria of OIV Resolution 427–2010 Modified by OIV–Comex 502–2012. Food Anal. Methods (2014) 7:706–712. DOI 10.1007/s12161-013-9741-2</t>
  </si>
  <si>
    <r>
      <t xml:space="preserve">Tomková K., F. Štumr, P. Dvorská, P. Šafářová, J. Rysová, D. Gabrovská, P. Hanák and J. Plicka. 2009. 'Methods for the Determination of Allergenic Substances in Foods', </t>
    </r>
    <r>
      <rPr>
        <i/>
        <sz val="11"/>
        <color rgb="FF000000"/>
        <rFont val="Calibri"/>
        <family val="2"/>
        <scheme val="minor"/>
      </rPr>
      <t>Czech J. Food Sci.</t>
    </r>
    <r>
      <rPr>
        <sz val="11"/>
        <color rgb="FF000000"/>
        <rFont val="Calibri"/>
        <family val="2"/>
        <scheme val="minor"/>
      </rPr>
      <t>, 27: S369-S71</t>
    </r>
  </si>
  <si>
    <r>
      <t xml:space="preserve">Török, K., V. Horváth, Á. Horváth, L. Hajas, Z. Bugyi, and S. Tömösközi. 2014. 'Investigation of incurred single- and multi-component model food matrices for determination of food proteins triggering allergy and coeliac disease', </t>
    </r>
    <r>
      <rPr>
        <i/>
        <sz val="11"/>
        <color rgb="FF000000"/>
        <rFont val="Calibri"/>
        <family val="2"/>
        <scheme val="minor"/>
      </rPr>
      <t>European Food Research and Technology</t>
    </r>
    <r>
      <rPr>
        <sz val="11"/>
        <color rgb="FF000000"/>
        <rFont val="Calibri"/>
        <family val="2"/>
        <scheme val="minor"/>
      </rPr>
      <t>, 239: 923-32</t>
    </r>
  </si>
  <si>
    <r>
      <t xml:space="preserve">Weber P, Steinhart H, Paschke A. Determination of the Bovine Food Allergen Casein in White Wines by Quantitative Indirect ELISA, SDS-PAGE, Western Blot and Immunostaining. </t>
    </r>
    <r>
      <rPr>
        <i/>
        <sz val="11"/>
        <color rgb="FF000000"/>
        <rFont val="Calibri"/>
        <family val="2"/>
        <scheme val="minor"/>
      </rPr>
      <t>J. Agric. Food Chem.</t>
    </r>
    <r>
      <rPr>
        <sz val="11"/>
        <color rgb="FF000000"/>
        <rFont val="Calibri"/>
        <family val="2"/>
        <scheme val="minor"/>
      </rPr>
      <t xml:space="preserve"> 2009, 57, 8399–8405. DOI:10.1021/jf9013982</t>
    </r>
  </si>
  <si>
    <r>
      <t xml:space="preserve">Weiss, T., M. Lacorn, J. Flannery, M.J. Benzinger, P. Bird, E.S. Crowley, D. Goins, J.R. Agin, S. Gilani, B. Popping and E. Garber. 2016. 'Validation of the RIDASCREEN®FAST Milk Kit', </t>
    </r>
    <r>
      <rPr>
        <i/>
        <sz val="11"/>
        <color rgb="FF000000"/>
        <rFont val="Calibri"/>
        <family val="2"/>
        <scheme val="minor"/>
      </rPr>
      <t>Journal of AOAC International</t>
    </r>
    <r>
      <rPr>
        <sz val="11"/>
        <color rgb="FF000000"/>
        <rFont val="Calibri"/>
        <family val="2"/>
        <scheme val="minor"/>
      </rPr>
      <t>, 99: 495-503</t>
    </r>
  </si>
  <si>
    <r>
      <t xml:space="preserve">Xiao, G., C. Qin, Z. Wenju and C. Qin. 2016. 'Development of a real-time quantitative PCR assay using a TaqMan minor groove binder probe for the detection of α-lactalbumin in food', </t>
    </r>
    <r>
      <rPr>
        <i/>
        <sz val="11"/>
        <color rgb="FF000000"/>
        <rFont val="Calibri"/>
        <family val="2"/>
        <scheme val="minor"/>
      </rPr>
      <t>Journal of Dairy Science</t>
    </r>
    <r>
      <rPr>
        <sz val="11"/>
        <color rgb="FF000000"/>
        <rFont val="Calibri"/>
        <family val="2"/>
        <scheme val="minor"/>
      </rPr>
      <t>, 99: 1716-24</t>
    </r>
  </si>
  <si>
    <r>
      <t xml:space="preserve">Köppel, R., V. Dvorak, F. Zimmerli, A. Breitenmoser, A. Eugster and H.-U. Waiblinger. 2009. 'Two tetraplex real-time PCR for the detection and quantification of DNA from eight allergens in food', </t>
    </r>
    <r>
      <rPr>
        <i/>
        <sz val="11"/>
        <color theme="1"/>
        <rFont val="Calibri"/>
        <family val="2"/>
        <scheme val="minor"/>
      </rPr>
      <t>European Food Research and Technology</t>
    </r>
    <r>
      <rPr>
        <sz val="11"/>
        <color theme="1"/>
        <rFont val="Calibri"/>
        <family val="2"/>
        <scheme val="minor"/>
      </rPr>
      <t>, 230: 367-74</t>
    </r>
  </si>
  <si>
    <r>
      <t xml:space="preserve">Köppel, R., F. van Velsen-Zimmerli, and T. Bucher. 2012. 'Two quantitative hexaplex real-time PCR systems for the detection and quantification of DNA from twelve allergens in food', </t>
    </r>
    <r>
      <rPr>
        <i/>
        <sz val="11"/>
        <color theme="1"/>
        <rFont val="Calibri"/>
        <family val="2"/>
        <scheme val="minor"/>
      </rPr>
      <t>European Food Research and Technology</t>
    </r>
    <r>
      <rPr>
        <sz val="11"/>
        <color theme="1"/>
        <rFont val="Calibri"/>
        <family val="2"/>
        <scheme val="minor"/>
      </rPr>
      <t>, 235: 843-52</t>
    </r>
  </si>
  <si>
    <r>
      <t xml:space="preserve">Li, Y., C. Song, K. Zhang, M. Wang, K. Yang, A. Yang, and B. Jin. 2008. 'Establishment of a highly sensitive sandwich enzyme-linked immunosorbent assay specific for ovomucoid from hen's egg white', </t>
    </r>
    <r>
      <rPr>
        <i/>
        <sz val="11"/>
        <color rgb="FF000000"/>
        <rFont val="Calibri"/>
        <family val="2"/>
        <scheme val="minor"/>
      </rPr>
      <t>J Agric Food Chem</t>
    </r>
    <r>
      <rPr>
        <sz val="11"/>
        <color rgb="FF000000"/>
        <rFont val="Calibri"/>
        <family val="2"/>
        <scheme val="minor"/>
      </rPr>
      <t>, 56: 337-42</t>
    </r>
  </si>
  <si>
    <r>
      <t xml:space="preserve">Mattarozzi, M., M. Milioli, C. Bignardi, L. Elviri, C. Corradini, and M. Careri. 2014. 'Investigation of different sample pre-treatment routes for liquid chromatography–tandem mass spectrometry detection of caseins and ovalbumin in fortified red wine', </t>
    </r>
    <r>
      <rPr>
        <i/>
        <sz val="11"/>
        <color theme="1"/>
        <rFont val="Calibri"/>
        <family val="2"/>
        <scheme val="minor"/>
      </rPr>
      <t>Food Control</t>
    </r>
    <r>
      <rPr>
        <sz val="11"/>
        <color theme="1"/>
        <rFont val="Calibri"/>
        <family val="2"/>
        <scheme val="minor"/>
      </rPr>
      <t>, 38: 82-87</t>
    </r>
  </si>
  <si>
    <r>
      <t xml:space="preserve">Monaci, L., I. Losito, E. De Angelis, R. Pilolli, and A. Visconti. 2013. 'Multi-allergen quantification of fining-related egg and milk proteins in white wines by high-resolution mass spectrometry', </t>
    </r>
    <r>
      <rPr>
        <i/>
        <sz val="11"/>
        <color theme="1"/>
        <rFont val="Calibri"/>
        <family val="2"/>
        <scheme val="minor"/>
      </rPr>
      <t>Rapid Communications in Mass Spectrometry</t>
    </r>
    <r>
      <rPr>
        <sz val="11"/>
        <color theme="1"/>
        <rFont val="Calibri"/>
        <family val="2"/>
        <scheme val="minor"/>
      </rPr>
      <t>, 27: 2009-18.</t>
    </r>
  </si>
  <si>
    <r>
      <t xml:space="preserve">Bergerová, E., B. Brežná and T. Kuchta. 2011. 'A novel method with improved sensitivity for the detection of peanuts based upon single-tube nested real-time polymerase chain reaction', </t>
    </r>
    <r>
      <rPr>
        <i/>
        <sz val="11"/>
        <color theme="1"/>
        <rFont val="Calibri"/>
        <family val="2"/>
        <scheme val="minor"/>
      </rPr>
      <t>European Food Research and Technology</t>
    </r>
    <r>
      <rPr>
        <sz val="11"/>
        <color theme="1"/>
        <rFont val="Calibri"/>
        <family val="2"/>
        <scheme val="minor"/>
      </rPr>
      <t>, 232: 1087-91</t>
    </r>
  </si>
  <si>
    <r>
      <t xml:space="preserve">Bignardi, C., L. Elviri, A. Penna, M. Careri, and A. Mangia. 2010. 'Particle-packed column versus silica-based monolithic column for liquid chromatography–electrospray-linear ion trap-tandem mass spectrometry multiallergen trace analysis in foods', </t>
    </r>
    <r>
      <rPr>
        <i/>
        <sz val="11"/>
        <color theme="1"/>
        <rFont val="Calibri"/>
        <family val="2"/>
        <scheme val="minor"/>
      </rPr>
      <t>Journal of Chromatography A</t>
    </r>
    <r>
      <rPr>
        <sz val="11"/>
        <color theme="1"/>
        <rFont val="Calibri"/>
        <family val="2"/>
        <scheme val="minor"/>
      </rPr>
      <t>, 1217: 7579-85</t>
    </r>
  </si>
  <si>
    <r>
      <t xml:space="preserve">Bignardi, C., M. Mattarozzi, A. Penna, S. Sidoli, L. Elviri, M. Careri, and A. Mangia. 2012. 'A Rapid Size-Exclusion Solid-Phase Extraction Step for Enhanced Sensitivity in Multi-Allergen Determination in Dark Chocolate and Biscuits by Liquid Chromatography–Tandem Mass Spectrometry', </t>
    </r>
    <r>
      <rPr>
        <i/>
        <sz val="11"/>
        <color theme="1"/>
        <rFont val="Calibri"/>
        <family val="2"/>
        <scheme val="minor"/>
      </rPr>
      <t>Food Analytical Methods</t>
    </r>
    <r>
      <rPr>
        <sz val="11"/>
        <color theme="1"/>
        <rFont val="Calibri"/>
        <family val="2"/>
        <scheme val="minor"/>
      </rPr>
      <t>, 6: 1144-52</t>
    </r>
  </si>
  <si>
    <r>
      <t>Careri M.,  L. Elviri,  M. Maffini,  A. Mangia,  C, Mucchino and  M. Terenghi. 2008b. Determination of peanut allergens in cereal-chocolate-based snacks: metal-tag inductively coupled plasma mass spectrometry immunoassay versus liquid chromatography/electrospray ionization tandem mass spectrometry.</t>
    </r>
    <r>
      <rPr>
        <i/>
        <sz val="11"/>
        <color theme="1"/>
        <rFont val="Calibri"/>
        <family val="2"/>
        <scheme val="minor"/>
      </rPr>
      <t xml:space="preserve"> Rapid Communication in Mass Spectrometry</t>
    </r>
    <r>
      <rPr>
        <sz val="11"/>
        <color theme="1"/>
        <rFont val="Calibri"/>
        <family val="2"/>
        <scheme val="minor"/>
      </rPr>
      <t xml:space="preserve">, 22 (6): 807-811
</t>
    </r>
  </si>
  <si>
    <r>
      <t xml:space="preserve">Cheng, F., J. Wu, J. Zhang, A. Pan, S. Quan, D. Zhang, H.Y. Kim, X. Li, S. Zhou, and L. Yang. 2016. 'Development and inter-laboratory transfer of a decaplex polymerase chain reaction assay combined with capillary electrophoresis for the simultaneous detection of ten food allergens', </t>
    </r>
    <r>
      <rPr>
        <i/>
        <sz val="11"/>
        <color theme="1"/>
        <rFont val="Calibri"/>
        <family val="2"/>
        <scheme val="minor"/>
      </rPr>
      <t>Food Chemistry</t>
    </r>
    <r>
      <rPr>
        <sz val="11"/>
        <color theme="1"/>
        <rFont val="Calibri"/>
        <family val="2"/>
        <scheme val="minor"/>
      </rPr>
      <t>, 199: 799-808</t>
    </r>
  </si>
  <si>
    <r>
      <t xml:space="preserve">Ehlert, A., A. Demmel, C. Hupfer, U. Busch, and K.-H. Engel. 2009. 'Simultaneous detection of DNA from 10 food allergens by ligation-dependent probe amplification', </t>
    </r>
    <r>
      <rPr>
        <i/>
        <sz val="11"/>
        <color theme="1"/>
        <rFont val="Calibri"/>
        <family val="2"/>
        <scheme val="minor"/>
      </rPr>
      <t>Food Additives &amp; Contaminants: Part A</t>
    </r>
    <r>
      <rPr>
        <sz val="11"/>
        <color theme="1"/>
        <rFont val="Calibri"/>
        <family val="2"/>
        <scheme val="minor"/>
      </rPr>
      <t>, 26: 409-18</t>
    </r>
  </si>
  <si>
    <r>
      <t xml:space="preserve">Houhoula, D.P., Lagou, K., Varvaresou, M., Giannakourou, M., Bratakos, S.M., Lougovois, V., Tsaknis, J., Koussissis, S., 2015. Food safety and label claims for hazelnut allergy traces: evaluation of two PCR assays. </t>
    </r>
    <r>
      <rPr>
        <i/>
        <sz val="11"/>
        <color theme="1"/>
        <rFont val="Calibri"/>
        <family val="2"/>
        <scheme val="minor"/>
      </rPr>
      <t>Czech J. Food Sci</t>
    </r>
    <r>
      <rPr>
        <sz val="11"/>
        <color theme="1"/>
        <rFont val="Calibri"/>
        <family val="2"/>
        <scheme val="minor"/>
      </rPr>
      <t>. 33, 410-415.</t>
    </r>
  </si>
  <si>
    <r>
      <t xml:space="preserve">Iqbal, A., and N. Ateeq. 2013. 'Effect of processing on the detectability of peanut protein by ELISA', </t>
    </r>
    <r>
      <rPr>
        <i/>
        <sz val="11"/>
        <color theme="1"/>
        <rFont val="Calibri"/>
        <family val="2"/>
        <scheme val="minor"/>
      </rPr>
      <t>Food Chemistry</t>
    </r>
    <r>
      <rPr>
        <sz val="11"/>
        <color theme="1"/>
        <rFont val="Calibri"/>
        <family val="2"/>
        <scheme val="minor"/>
      </rPr>
      <t>, 141: 1651-54</t>
    </r>
  </si>
  <si>
    <r>
      <t xml:space="preserve">James, D. and A.-M. Schmidt. 2004. 'Use of an intron region of a chloroplast tRNA gene (trnL) as a target for PCR identification of specific food crops including sources of potential allergens', </t>
    </r>
    <r>
      <rPr>
        <i/>
        <sz val="11"/>
        <color theme="1"/>
        <rFont val="Calibri"/>
        <family val="2"/>
        <scheme val="minor"/>
      </rPr>
      <t>Food Research International</t>
    </r>
    <r>
      <rPr>
        <sz val="11"/>
        <color theme="1"/>
        <rFont val="Calibri"/>
        <family val="2"/>
        <scheme val="minor"/>
      </rPr>
      <t>, 37: 395-402</t>
    </r>
  </si>
  <si>
    <r>
      <t xml:space="preserve">Jayasena, S., M. Smits, D. Fiechter, A. de Jong, J. Nordlee, J. Baumert, S.L. Taylor, R.H. Pieters and S.J. Koppelman. 2015. 'Comparison of Six Commercial ELISA Kits for Their Specificity and Sensitivity in Detecting Different Major Peanut Allergens', </t>
    </r>
    <r>
      <rPr>
        <i/>
        <sz val="11"/>
        <color theme="1"/>
        <rFont val="Calibri"/>
        <family val="2"/>
        <scheme val="minor"/>
      </rPr>
      <t>Journal of Agricultural and Food Chemistry</t>
    </r>
    <r>
      <rPr>
        <sz val="11"/>
        <color theme="1"/>
        <rFont val="Calibri"/>
        <family val="2"/>
        <scheme val="minor"/>
      </rPr>
      <t>, 63: 1849-55</t>
    </r>
  </si>
  <si>
    <r>
      <t xml:space="preserve">Kiening, M., R. Niessner, E. Drs, S. Baumgartner, R. Krska, M. Bremer, V. Tomkies, P. Reece, C. Danks, U. Immer and M.G. Weller. 2005. 'Sandwich Immunoassays for the Determination of Peanut and Hazelnut Traces in Foods', </t>
    </r>
    <r>
      <rPr>
        <i/>
        <sz val="11"/>
        <color theme="1"/>
        <rFont val="Calibri"/>
        <family val="2"/>
        <scheme val="minor"/>
      </rPr>
      <t>Journal of Agricultural and Food Chemistry</t>
    </r>
    <r>
      <rPr>
        <sz val="11"/>
        <color theme="1"/>
        <rFont val="Calibri"/>
        <family val="2"/>
        <scheme val="minor"/>
      </rPr>
      <t>, 53: 3321-27</t>
    </r>
  </si>
  <si>
    <r>
      <t xml:space="preserve">Koch, P., G. F. Schäppi, R. E. Poms, B. Wüthrich, E. Anklam, and R. Battaglia. 2003. 'Comparison of commercially available ELISA kits with human sera-based detection methods for peanut allergens in foods', </t>
    </r>
    <r>
      <rPr>
        <i/>
        <sz val="11"/>
        <color theme="1"/>
        <rFont val="Calibri"/>
        <family val="2"/>
        <scheme val="minor"/>
      </rPr>
      <t>Food Additives and Contaminants</t>
    </r>
    <r>
      <rPr>
        <sz val="11"/>
        <color theme="1"/>
        <rFont val="Calibri"/>
        <family val="2"/>
        <scheme val="minor"/>
      </rPr>
      <t>, 20: 797-803</t>
    </r>
  </si>
  <si>
    <r>
      <t xml:space="preserve">Köppel, R., V. Dvorak, F. Zimmerli, A. Breitenmoser, A. Eugster and H.-U. Waiblinger. 2010. 'Two tetraplex real-time PCR for the detection and quantification of DNA from eight allergens in food', </t>
    </r>
    <r>
      <rPr>
        <i/>
        <sz val="11"/>
        <color theme="1"/>
        <rFont val="Calibri"/>
        <family val="2"/>
        <scheme val="minor"/>
      </rPr>
      <t>European Food Research and Technology</t>
    </r>
    <r>
      <rPr>
        <sz val="11"/>
        <color theme="1"/>
        <rFont val="Calibri"/>
        <family val="2"/>
        <scheme val="minor"/>
      </rPr>
      <t>, 230: 367-74</t>
    </r>
  </si>
  <si>
    <r>
      <t xml:space="preserve">Köppel, R., F. van Velsen-Zimmerli and T. Bucher. 2012. 'Two quantitative hexaplex real-time PCR systems for the detection and quantification of DNA from twelve allergens in food', </t>
    </r>
    <r>
      <rPr>
        <i/>
        <sz val="11"/>
        <color theme="1"/>
        <rFont val="Calibri"/>
        <family val="2"/>
        <scheme val="minor"/>
      </rPr>
      <t>European Food Research and Technology</t>
    </r>
    <r>
      <rPr>
        <sz val="11"/>
        <color theme="1"/>
        <rFont val="Calibri"/>
        <family val="2"/>
        <scheme val="minor"/>
      </rPr>
      <t>, 235: 843-52</t>
    </r>
  </si>
  <si>
    <r>
      <t xml:space="preserve">Korte, R., S. Lepski and J. Brockmeyer. 2016. 'Comprehensive peptide marker identification for the detection of multiple nut allergens using a non-targeted LC–HRMS multi-method', </t>
    </r>
    <r>
      <rPr>
        <i/>
        <sz val="11"/>
        <color theme="1"/>
        <rFont val="Calibri"/>
        <family val="2"/>
        <scheme val="minor"/>
      </rPr>
      <t>Analytical and Bioanalytical Chemistry</t>
    </r>
    <r>
      <rPr>
        <sz val="11"/>
        <color theme="1"/>
        <rFont val="Calibri"/>
        <family val="2"/>
        <scheme val="minor"/>
      </rPr>
      <t>, 408: 3059-69</t>
    </r>
  </si>
  <si>
    <r>
      <t xml:space="preserve">Ladenburger, E.-M., M. Dehmer, R. Grünberg, H.-U. Waiblinger, D. Stoll and J. Bergemann. 2018. 'Highly Sensitive Matrix-Independent Quantification of Major Food Allergens Peanut and Soy by Competitive Real-Time PCR Targeting Mitochondrial DNA', </t>
    </r>
    <r>
      <rPr>
        <i/>
        <sz val="11"/>
        <color theme="1"/>
        <rFont val="Calibri"/>
        <family val="2"/>
        <scheme val="minor"/>
      </rPr>
      <t>Journal of AOAC International</t>
    </r>
    <r>
      <rPr>
        <sz val="11"/>
        <color theme="1"/>
        <rFont val="Calibri"/>
        <family val="2"/>
        <scheme val="minor"/>
      </rPr>
      <t>, 101: 170-84</t>
    </r>
  </si>
  <si>
    <r>
      <t xml:space="preserve">López-Calleja, I.M., S. de la Cruz, N. Pegels, I. González, T. García and R. Martín. 2013. 'High resolution TaqMan real-time PCR approach to detect hazelnut DNA encoding for ITS rDNA in foods', </t>
    </r>
    <r>
      <rPr>
        <i/>
        <sz val="11"/>
        <color theme="1"/>
        <rFont val="Calibri"/>
        <family val="2"/>
        <scheme val="minor"/>
      </rPr>
      <t>Food Chemistry</t>
    </r>
    <r>
      <rPr>
        <sz val="11"/>
        <color theme="1"/>
        <rFont val="Calibri"/>
        <family val="2"/>
        <scheme val="minor"/>
      </rPr>
      <t>, 141: 1872-80</t>
    </r>
  </si>
  <si>
    <r>
      <t xml:space="preserve">Monaci, L., E. De Angelis, S.L. Bavaro and R. Pilolli. 2015. 'High-resolution Orbitrap™-based mass spectrometry for rapid detection of peanuts in nuts', </t>
    </r>
    <r>
      <rPr>
        <i/>
        <sz val="11"/>
        <color theme="1"/>
        <rFont val="Calibri"/>
        <family val="2"/>
        <scheme val="minor"/>
      </rPr>
      <t>Food Additives &amp; Contaminants: Part A</t>
    </r>
    <r>
      <rPr>
        <sz val="11"/>
        <color theme="1"/>
        <rFont val="Calibri"/>
        <family val="2"/>
        <scheme val="minor"/>
      </rPr>
      <t>, 32: 1607-16</t>
    </r>
  </si>
  <si>
    <r>
      <t xml:space="preserve">Pafundo, S., M. Gullì and N. Marmiroli. 2010. 'Multiplex real-time PCR using SYBR® GreenER™ for the detection of DNA allergens in food', </t>
    </r>
    <r>
      <rPr>
        <i/>
        <sz val="11"/>
        <color theme="1"/>
        <rFont val="Calibri"/>
        <family val="2"/>
        <scheme val="minor"/>
      </rPr>
      <t>Analytical and Bioanalytical Chemistry</t>
    </r>
    <r>
      <rPr>
        <sz val="11"/>
        <color theme="1"/>
        <rFont val="Calibri"/>
        <family val="2"/>
        <scheme val="minor"/>
      </rPr>
      <t>, 396: 1831-39</t>
    </r>
  </si>
  <si>
    <r>
      <t xml:space="preserve">Renčová, E., Z. Piskatá, D. Kostelníková and B.Tremlová. 2014. 'Simultaneous detection of peanut and hazelnut allergens in food matrices using multiplex PCR method', </t>
    </r>
    <r>
      <rPr>
        <i/>
        <sz val="11"/>
        <color theme="1"/>
        <rFont val="Calibri"/>
        <family val="2"/>
        <scheme val="minor"/>
      </rPr>
      <t>Acta Veterinaria Brno</t>
    </r>
    <r>
      <rPr>
        <sz val="11"/>
        <color theme="1"/>
        <rFont val="Calibri"/>
        <family val="2"/>
        <scheme val="minor"/>
      </rPr>
      <t>, 83: S77-S83</t>
    </r>
  </si>
  <si>
    <r>
      <t xml:space="preserve">Rossi, S., E. Scaravelli, A. Germini, R. Corradini, C. Fogher and R. Marchelli. 2006. 'A PNA-array platform for the detection of hidden allergens in foodstuffs', </t>
    </r>
    <r>
      <rPr>
        <i/>
        <sz val="11"/>
        <color theme="1"/>
        <rFont val="Calibri"/>
        <family val="2"/>
        <scheme val="minor"/>
      </rPr>
      <t>European Food Research and Technology</t>
    </r>
    <r>
      <rPr>
        <sz val="11"/>
        <color theme="1"/>
        <rFont val="Calibri"/>
        <family val="2"/>
        <scheme val="minor"/>
      </rPr>
      <t>, 223: 1-6</t>
    </r>
  </si>
  <si>
    <t>Scaravelli, E, M Brohée, R Marchelli and A.J. van Hengel. 2007. 'Development of three real-time PCR assays to detect peanut allergen residue in processed food products', European Food Research and Technology, 227: 857-69</t>
  </si>
  <si>
    <r>
      <t xml:space="preserve">Stephan, O. and S. Vieths. 2004. 'Development of a Real-Time PCR and a Sandwich ELISA for Detection of Potentially Allergenic Trace Amounts of Peanut (Arachis hypogaea) in Processed Foods', </t>
    </r>
    <r>
      <rPr>
        <i/>
        <sz val="11"/>
        <color theme="1"/>
        <rFont val="Calibri"/>
        <family val="2"/>
        <scheme val="minor"/>
      </rPr>
      <t>Journal of Agricultural and Food Chemistry</t>
    </r>
    <r>
      <rPr>
        <sz val="11"/>
        <color theme="1"/>
        <rFont val="Calibri"/>
        <family val="2"/>
        <scheme val="minor"/>
      </rPr>
      <t>, 52: 3754-60</t>
    </r>
  </si>
  <si>
    <t>Tortajada-Genaro, L.A., S. Santiago-Felipe, S. Morais, J.A. Gabaldón, R. Puchades and Á.l Maquieira. 2011. 'Multiplex DNA Detection of Food Allergens on a Digital Versatile Disk', Journal of Agricultural and Food Chemistry, 60: 36-43</t>
  </si>
  <si>
    <r>
      <t xml:space="preserve">Wang, W., Y. Li, F. Zhao, Y. Chen and Y. Ge. 2011. 'Optical thin-film biochips for multiplex detection of eight allergens in food', </t>
    </r>
    <r>
      <rPr>
        <i/>
        <sz val="11"/>
        <color theme="1"/>
        <rFont val="Calibri"/>
        <family val="2"/>
        <scheme val="minor"/>
      </rPr>
      <t>Food Research International</t>
    </r>
    <r>
      <rPr>
        <sz val="11"/>
        <color theme="1"/>
        <rFont val="Calibri"/>
        <family val="2"/>
        <scheme val="minor"/>
      </rPr>
      <t>, 44: 3229-34</t>
    </r>
  </si>
  <si>
    <t>Schalk (2018)</t>
  </si>
  <si>
    <t>Liao (2017)</t>
  </si>
  <si>
    <t>Manfredi (2015)</t>
  </si>
  <si>
    <t>Colgrave (2015)</t>
  </si>
  <si>
    <t>Schalk (2017)</t>
  </si>
  <si>
    <t>Blais (2001)</t>
  </si>
  <si>
    <t>Platteau (2013)</t>
  </si>
  <si>
    <t>Ben Rejeb (2005)</t>
  </si>
  <si>
    <t>CuCu (2011)</t>
  </si>
  <si>
    <t>Garber (2010)</t>
  </si>
  <si>
    <t>Kiening (2005)</t>
  </si>
  <si>
    <t>Holzhauser (1999)</t>
  </si>
  <si>
    <t>Koppelman (1999)</t>
  </si>
  <si>
    <t>Monaci (2015)</t>
  </si>
  <si>
    <t>Careri, M., L. Elviri, J. B. Lagos, A. Mangia, F. Speroni, and M. Terenghi. 2008a. 'Selective and rapid immunomagnetic bead-based sample treatment for the liquid chromatography-electrospray ion-trap mass spectrometry detection of Ara h3/4 peanut protein in foods', J Chromatogr A, 1206: 89-94.</t>
  </si>
  <si>
    <t>Careri (2008b)</t>
  </si>
  <si>
    <t>Careri (2008a)</t>
  </si>
  <si>
    <t>Careri (2007)</t>
  </si>
  <si>
    <t>Bignardi (2012)</t>
  </si>
  <si>
    <t>Zhang (2015)</t>
  </si>
  <si>
    <t>Watanabe (2006)</t>
  </si>
  <si>
    <t>Tortajado-Genaro (2011)</t>
  </si>
  <si>
    <t>Stephan (2004)</t>
  </si>
  <si>
    <t>Scaravelli (2007)</t>
  </si>
  <si>
    <t>Rossi (2006)</t>
  </si>
  <si>
    <t>López-Calleja (2013)</t>
  </si>
  <si>
    <t xml:space="preserve">Köppel (2012) </t>
  </si>
  <si>
    <t xml:space="preserve">Köppel (2010) </t>
  </si>
  <si>
    <t>Holzhauser (2014)</t>
  </si>
  <si>
    <t>Houhoula  (2018)</t>
  </si>
  <si>
    <t xml:space="preserve">Hirao (2009) </t>
  </si>
  <si>
    <t>Hird (2003)</t>
  </si>
  <si>
    <t xml:space="preserve">Bergerová (2011) </t>
  </si>
  <si>
    <t>Iqbal (2013)</t>
  </si>
  <si>
    <t>Keck-Gassenmeier (1999)</t>
  </si>
  <si>
    <t>Whitaker (2005)</t>
  </si>
  <si>
    <t>Pomes (2003)</t>
  </si>
  <si>
    <t>Koch (2003)</t>
  </si>
  <si>
    <t>Park (2005)</t>
  </si>
  <si>
    <t>Poms (2005)</t>
  </si>
  <si>
    <t>Jayasena (2015)</t>
  </si>
  <si>
    <r>
      <t xml:space="preserve">Zhang, W., Zhao, Y., Xu, Q., Chen, Q., 2018. Development of a triplex real-time PCR for simultaneous detection of allergenic ingredients in processed food. </t>
    </r>
    <r>
      <rPr>
        <i/>
        <sz val="11"/>
        <color theme="1"/>
        <rFont val="Calibri"/>
        <family val="2"/>
        <scheme val="minor"/>
      </rPr>
      <t>Czech J. Food Sci</t>
    </r>
    <r>
      <rPr>
        <sz val="11"/>
        <color theme="1"/>
        <rFont val="Calibri"/>
        <family val="2"/>
        <scheme val="minor"/>
      </rPr>
      <t>. 36, 22-27.</t>
    </r>
  </si>
  <si>
    <r>
      <t>Abd El-Nasser, M., Labieb, H.Y., Abd El-Aziz, D.M., 2010. Detection of native and modified soybean in some meat products in Assiut city,</t>
    </r>
    <r>
      <rPr>
        <i/>
        <sz val="11"/>
        <color theme="1"/>
        <rFont val="Calibri"/>
        <family val="2"/>
        <scheme val="minor"/>
      </rPr>
      <t xml:space="preserve"> Egypt. Ass. Univ. Bull. Environ. Res</t>
    </r>
    <r>
      <rPr>
        <sz val="11"/>
        <color theme="1"/>
        <rFont val="Calibri"/>
        <family val="2"/>
        <scheme val="minor"/>
      </rPr>
      <t>. 13,27-35</t>
    </r>
  </si>
  <si>
    <r>
      <t xml:space="preserve">Bauer, T., Kirschbaum, K., Panter, S., Kenk, M., Bergemann, J., 2011. Sensitive detection of soy (Glycine max) by real-time polymerase chain reaction targeting the mitochondrial atpA gene. </t>
    </r>
    <r>
      <rPr>
        <i/>
        <sz val="11"/>
        <color theme="1"/>
        <rFont val="Calibri"/>
        <family val="2"/>
        <scheme val="minor"/>
      </rPr>
      <t xml:space="preserve">J. AOAC Int. </t>
    </r>
    <r>
      <rPr>
        <sz val="11"/>
        <color theme="1"/>
        <rFont val="Calibri"/>
        <family val="2"/>
        <scheme val="minor"/>
      </rPr>
      <t>94, 1863-1873.</t>
    </r>
  </si>
  <si>
    <r>
      <t xml:space="preserve">Bošiak, M., Židek , R., Golian, J., 2009. Soy quantification in food products by real-time polymerase chain reaction. </t>
    </r>
    <r>
      <rPr>
        <i/>
        <sz val="11"/>
        <color theme="1"/>
        <rFont val="Calibri"/>
        <family val="2"/>
        <scheme val="minor"/>
      </rPr>
      <t>Potravinárstvo</t>
    </r>
    <r>
      <rPr>
        <sz val="11"/>
        <color theme="1"/>
        <rFont val="Calibri"/>
        <family val="2"/>
        <scheme val="minor"/>
      </rPr>
      <t xml:space="preserve"> (Slovak Republic). 3, 3-5.</t>
    </r>
  </si>
  <si>
    <r>
      <t xml:space="preserve">Cheng, F., Wu, J., Zhang, J., Pan, A., Quan, S., Zhang, D., Kim, H., Li, X., Zhou, S., Yang, L., 2016. Development and inter-laboratory transfer of a decaplex polymerase chain reaction assay combined with capillary electrophoresis for the simultaneous detection of ten food allergens. </t>
    </r>
    <r>
      <rPr>
        <i/>
        <sz val="11"/>
        <color theme="1"/>
        <rFont val="Calibri"/>
        <family val="2"/>
        <scheme val="minor"/>
      </rPr>
      <t>Food Chem</t>
    </r>
    <r>
      <rPr>
        <sz val="11"/>
        <color theme="1"/>
        <rFont val="Calibri"/>
        <family val="2"/>
        <scheme val="minor"/>
      </rPr>
      <t>. 199, 799-808.</t>
    </r>
  </si>
  <si>
    <r>
      <t xml:space="preserve">Croote, D. ,Quake, S.R., 2016. Food allergen detection by mass spectrometry: the role of systems biology. </t>
    </r>
    <r>
      <rPr>
        <i/>
        <sz val="11"/>
        <color theme="1"/>
        <rFont val="Calibri"/>
        <family val="2"/>
        <scheme val="minor"/>
      </rPr>
      <t>NPJ Syst. Biol. Appl</t>
    </r>
    <r>
      <rPr>
        <sz val="11"/>
        <color theme="1"/>
        <rFont val="Calibri"/>
        <family val="2"/>
        <scheme val="minor"/>
      </rPr>
      <t>. 2, 16022.</t>
    </r>
  </si>
  <si>
    <r>
      <t xml:space="preserve">Espiñeira, M., Herrero, B., Vieites, J.M., Santaclara, F.J., 2010. Validation of end-point and real-time PCR methods for the rapid detection of soy allergen in processed products. </t>
    </r>
    <r>
      <rPr>
        <i/>
        <sz val="11"/>
        <color theme="1"/>
        <rFont val="Calibri"/>
        <family val="2"/>
        <scheme val="minor"/>
      </rPr>
      <t>Food Addit. Contam. A</t>
    </r>
    <r>
      <rPr>
        <sz val="11"/>
        <color theme="1"/>
        <rFont val="Calibri"/>
        <family val="2"/>
        <scheme val="minor"/>
      </rPr>
      <t>, 27, 426-432.</t>
    </r>
  </si>
  <si>
    <r>
      <t xml:space="preserve">Galan, A.M., Brohée, M., de Andrade Silva, E., van Hengel, A.J., Chassaigne, H., 2011. Development of a real-time PCR method for the simultaneous detection of soya and lupin mitochondrial DNA as markers for the presence of allergens in processed food. </t>
    </r>
    <r>
      <rPr>
        <i/>
        <sz val="11"/>
        <color theme="1"/>
        <rFont val="Calibri"/>
        <family val="2"/>
        <scheme val="minor"/>
      </rPr>
      <t>Food Chem</t>
    </r>
    <r>
      <rPr>
        <sz val="11"/>
        <color theme="1"/>
        <rFont val="Calibri"/>
        <family val="2"/>
        <scheme val="minor"/>
      </rPr>
      <t>. 127, 834-841.</t>
    </r>
  </si>
  <si>
    <r>
      <t>Gomaa, A., Boye, J., 2015. Simultaneous detection of multi-allergens in an incurred food matrix using ELISA, multiplex flow cytometry and liquid chromatography mass spectrometry (LC-MS).</t>
    </r>
    <r>
      <rPr>
        <i/>
        <sz val="11"/>
        <color theme="1"/>
        <rFont val="Calibri"/>
        <family val="2"/>
        <scheme val="minor"/>
      </rPr>
      <t xml:space="preserve"> Food Chem</t>
    </r>
    <r>
      <rPr>
        <sz val="11"/>
        <color theme="1"/>
        <rFont val="Calibri"/>
        <family val="2"/>
        <scheme val="minor"/>
      </rPr>
      <t>. 175, 585-592.</t>
    </r>
  </si>
  <si>
    <r>
      <t xml:space="preserve">Gryson, N., Messens, K., Dewettinck, K., 2008. PCR detection of soy ingredients in bread. </t>
    </r>
    <r>
      <rPr>
        <i/>
        <sz val="11"/>
        <color theme="1"/>
        <rFont val="Calibri"/>
        <family val="2"/>
        <scheme val="minor"/>
      </rPr>
      <t>Eur. Food Res. Technol.</t>
    </r>
    <r>
      <rPr>
        <sz val="11"/>
        <color theme="1"/>
        <rFont val="Calibri"/>
        <family val="2"/>
        <scheme val="minor"/>
      </rPr>
      <t xml:space="preserve"> 227, 345-351.</t>
    </r>
  </si>
  <si>
    <r>
      <t xml:space="preserve">Gu, S., Chen, N., Zhou, Y., Zhao, C., Zhan. L., Qu, L., Cao, C., Han, L., Deng, X., Ding, T., Song, C., Ding, Y., 2018. A rapid solid-phase extraction combined with liquid chromatography-tandem mass spectrometry for simultaneous screening of multiple allergens in chocolates. </t>
    </r>
    <r>
      <rPr>
        <i/>
        <sz val="11"/>
        <color theme="1"/>
        <rFont val="Calibri"/>
        <family val="2"/>
        <scheme val="minor"/>
      </rPr>
      <t>Food Control.</t>
    </r>
    <r>
      <rPr>
        <sz val="11"/>
        <color theme="1"/>
        <rFont val="Calibri"/>
        <family val="2"/>
        <scheme val="minor"/>
      </rPr>
      <t xml:space="preserve"> 84, 89-96.</t>
    </r>
  </si>
  <si>
    <r>
      <t>Heick, J., Fischer, M., Kerbach, S., Tamm, U., Popping, B., 2011a. Application of a liquid chromatography tandem mass spectrometry method for the simultaneous detection of seven allergenic foods in flour and bread and comparison of the method with commercially available ELISA test kits.</t>
    </r>
    <r>
      <rPr>
        <i/>
        <sz val="11"/>
        <color theme="1"/>
        <rFont val="Calibri"/>
        <family val="2"/>
        <scheme val="minor"/>
      </rPr>
      <t xml:space="preserve"> J. AOAC Int</t>
    </r>
    <r>
      <rPr>
        <sz val="11"/>
        <color theme="1"/>
        <rFont val="Calibri"/>
        <family val="2"/>
        <scheme val="minor"/>
      </rPr>
      <t>., 94, 1060-1068.</t>
    </r>
  </si>
  <si>
    <r>
      <t xml:space="preserve">Heick, J., Fischer, M., Popping, B., 2011b. First screening method for the simultaneous detection of seven allergens by liquid chromatography mass spectrometry. </t>
    </r>
    <r>
      <rPr>
        <i/>
        <sz val="11"/>
        <color theme="1"/>
        <rFont val="Calibri"/>
        <family val="2"/>
        <scheme val="minor"/>
      </rPr>
      <t>J. Chromatogr. A</t>
    </r>
    <r>
      <rPr>
        <sz val="11"/>
        <color theme="1"/>
        <rFont val="Calibri"/>
        <family val="2"/>
        <scheme val="minor"/>
      </rPr>
      <t>. 1218, 938-943.</t>
    </r>
  </si>
  <si>
    <r>
      <t>Hirao, T., Watanabe, S., Temmei, Y., Hiramoto, M., Kato, H., 2009. Qualitative polymerase chain reaction methods for detecting major food allergens (peanut, soybean, and wheat) by using internal transcribed spacer region.</t>
    </r>
    <r>
      <rPr>
        <i/>
        <sz val="11"/>
        <color theme="1"/>
        <rFont val="Calibri"/>
        <family val="2"/>
        <scheme val="minor"/>
      </rPr>
      <t xml:space="preserve"> J. AOAC Int</t>
    </r>
    <r>
      <rPr>
        <sz val="11"/>
        <color theme="1"/>
        <rFont val="Calibri"/>
        <family val="2"/>
        <scheme val="minor"/>
      </rPr>
      <t>. 92, 1464-1471.</t>
    </r>
  </si>
  <si>
    <r>
      <t>Hoffmann, B., Münch, S., Schwägele, F., Neusüß, C., Jira, W., 2017. A sensitive HPLC-MS/MS screening method for the simultaneous detection of lupine, pea, and soy proteins in meat products.</t>
    </r>
    <r>
      <rPr>
        <i/>
        <sz val="11"/>
        <color theme="1"/>
        <rFont val="Calibri"/>
        <family val="2"/>
        <scheme val="minor"/>
      </rPr>
      <t xml:space="preserve"> Food Control</t>
    </r>
    <r>
      <rPr>
        <sz val="11"/>
        <color theme="1"/>
        <rFont val="Calibri"/>
        <family val="2"/>
        <scheme val="minor"/>
      </rPr>
      <t>. 71, 200-209</t>
    </r>
  </si>
  <si>
    <r>
      <t xml:space="preserve">Huschek, G., Bönick, J., Löwenstein, Y., Sievers, S., Rawel, H., 2016. Quantification of allergenic plant traces in baked products by targeted proteomics using isotope marked peptides. </t>
    </r>
    <r>
      <rPr>
        <i/>
        <sz val="11"/>
        <color theme="1"/>
        <rFont val="Calibri"/>
        <family val="2"/>
        <scheme val="minor"/>
      </rPr>
      <t>Lwt.</t>
    </r>
    <r>
      <rPr>
        <sz val="11"/>
        <color theme="1"/>
        <rFont val="Calibri"/>
        <family val="2"/>
        <scheme val="minor"/>
      </rPr>
      <t xml:space="preserve"> 74, 286-293.</t>
    </r>
  </si>
  <si>
    <r>
      <t xml:space="preserve">James, D., Schmidt, A.M., 2004. Use of an intron region of a chloroplast tRNA gene (trnL) as a target for PCR identification of specific food crops including sources of potential allergens. </t>
    </r>
    <r>
      <rPr>
        <i/>
        <sz val="11"/>
        <color theme="1"/>
        <rFont val="Calibri"/>
        <family val="2"/>
        <scheme val="minor"/>
      </rPr>
      <t>Food Res</t>
    </r>
    <r>
      <rPr>
        <sz val="11"/>
        <color theme="1"/>
        <rFont val="Calibri"/>
        <family val="2"/>
        <scheme val="minor"/>
      </rPr>
      <t>. Int. 37, 395-402.</t>
    </r>
  </si>
  <si>
    <r>
      <t xml:space="preserve">Jiang, T.L., Cai, Q.F., Shen, J.D., Huang, M.J., Zhang, L.J., Liu, G.M., Cao, M.J., 2015. Establishment of immunological methods for the detection of soybean proteins in surimi products. </t>
    </r>
    <r>
      <rPr>
        <i/>
        <sz val="11"/>
        <color theme="1"/>
        <rFont val="Calibri"/>
        <family val="2"/>
        <scheme val="minor"/>
      </rPr>
      <t>LWT-Food Sci.Technol</t>
    </r>
    <r>
      <rPr>
        <sz val="11"/>
        <color theme="1"/>
        <rFont val="Calibri"/>
        <family val="2"/>
        <scheme val="minor"/>
      </rPr>
      <t>. 64, 344-349.</t>
    </r>
  </si>
  <si>
    <r>
      <t>Köppel, R., Dvorak, V., Zimmerli, F., Breitenmoser, A., Eugster, A., Waiblinger, H.U., 2010. Two tetraplex real-time PCR for the detection and quantification of DNA from eight allergens in food',</t>
    </r>
    <r>
      <rPr>
        <i/>
        <sz val="11"/>
        <color theme="1"/>
        <rFont val="Calibri"/>
        <family val="2"/>
        <scheme val="minor"/>
      </rPr>
      <t xml:space="preserve"> Eur. Food Res.Technol.</t>
    </r>
    <r>
      <rPr>
        <sz val="11"/>
        <color theme="1"/>
        <rFont val="Calibri"/>
        <family val="2"/>
        <scheme val="minor"/>
      </rPr>
      <t xml:space="preserve"> 230, 367-374.</t>
    </r>
  </si>
  <si>
    <r>
      <t xml:space="preserve">Köppel, R., van Velsen-Zimmerli, F., Bucher, T., 2012. Two quantitative hexaplex real-time PCR systems for the detection and quantification of DNA from twelve allergens in food. </t>
    </r>
    <r>
      <rPr>
        <i/>
        <sz val="11"/>
        <color theme="1"/>
        <rFont val="Calibri"/>
        <family val="2"/>
        <scheme val="minor"/>
      </rPr>
      <t>Eur. Food Res. Technol</t>
    </r>
    <r>
      <rPr>
        <sz val="11"/>
        <color theme="1"/>
        <rFont val="Calibri"/>
        <family val="2"/>
        <scheme val="minor"/>
      </rPr>
      <t>. 235, 843-852.</t>
    </r>
  </si>
  <si>
    <r>
      <t xml:space="preserve">Ladenburger, E.M., Dehmer, M., Grünberg, R., Waiblinger, H.U., Stoll, D., Bergemann, J., 2018. Highly Sensitive Matrix-Independent Quantification of Major Food Allergens Peanut and Soy by Competitive Real-Time PCR Targeting Mitochondrial DNA. </t>
    </r>
    <r>
      <rPr>
        <i/>
        <sz val="11"/>
        <color theme="1"/>
        <rFont val="Calibri"/>
        <family val="2"/>
        <scheme val="minor"/>
      </rPr>
      <t>J. AOAC Int</t>
    </r>
    <r>
      <rPr>
        <sz val="11"/>
        <color theme="1"/>
        <rFont val="Calibri"/>
        <family val="2"/>
        <scheme val="minor"/>
      </rPr>
      <t>. 101, 170-184.</t>
    </r>
  </si>
  <si>
    <r>
      <t xml:space="preserve">López-Calleja, I.M., García, A., Madrid, R., García, T., Martín, R., González, I., 2017. Multiplex ligation-dependent probe amplification (MLPA) for simultaneous detection of DNA from sunflower, poppy, flaxseed, sesame and soy allergenic ingredients in commercial food products. </t>
    </r>
    <r>
      <rPr>
        <i/>
        <sz val="11"/>
        <color theme="1"/>
        <rFont val="Calibri"/>
        <family val="2"/>
        <scheme val="minor"/>
      </rPr>
      <t>Food Control</t>
    </r>
    <r>
      <rPr>
        <sz val="11"/>
        <color theme="1"/>
        <rFont val="Calibri"/>
        <family val="2"/>
        <scheme val="minor"/>
      </rPr>
      <t>. 71, 301-310.</t>
    </r>
  </si>
  <si>
    <r>
      <t xml:space="preserve">Luber, F., Demmel, A., Herbert, D., Hosken, A., Hupfer, C., Huber, I., Busch, U., Engel, K.H., 2014. Comparative assessment of DNA-based approaches for the quantification of food allergens. </t>
    </r>
    <r>
      <rPr>
        <i/>
        <sz val="11"/>
        <color theme="1"/>
        <rFont val="Calibri"/>
        <family val="2"/>
        <scheme val="minor"/>
      </rPr>
      <t>Food Chem</t>
    </r>
    <r>
      <rPr>
        <sz val="11"/>
        <color theme="1"/>
        <rFont val="Calibri"/>
        <family val="2"/>
        <scheme val="minor"/>
      </rPr>
      <t>. 160, 104-111.</t>
    </r>
  </si>
  <si>
    <r>
      <t xml:space="preserve">Meyer, R., Chardonnens, F., Hübner, P., Lüthy, J., 1996. Polymerase chain reaction (PCR) in the quality and safety assurance of food: Detection of soya in processed meat products. </t>
    </r>
    <r>
      <rPr>
        <i/>
        <sz val="11"/>
        <color theme="1"/>
        <rFont val="Calibri"/>
        <family val="2"/>
        <scheme val="minor"/>
      </rPr>
      <t>Z. Lebensm. Unters. Forsch</t>
    </r>
    <r>
      <rPr>
        <sz val="11"/>
        <color theme="1"/>
        <rFont val="Calibri"/>
        <family val="2"/>
        <scheme val="minor"/>
      </rPr>
      <t>.</t>
    </r>
    <r>
      <rPr>
        <i/>
        <sz val="11"/>
        <color theme="1"/>
        <rFont val="Calibri"/>
        <family val="2"/>
        <scheme val="minor"/>
      </rPr>
      <t xml:space="preserve"> </t>
    </r>
    <r>
      <rPr>
        <sz val="11"/>
        <color theme="1"/>
        <rFont val="Calibri"/>
        <family val="2"/>
        <scheme val="minor"/>
      </rPr>
      <t>203, 339-344.</t>
    </r>
  </si>
  <si>
    <r>
      <t>Monaci, L., Pilolli, R., De Angelis, E., Godula, M., Visconti, A., 2014. Multi-allergen detection in food by micro high-performance liquid chromatography coupled to a dual cell linear ion trap mass spectrometry.</t>
    </r>
    <r>
      <rPr>
        <i/>
        <sz val="11"/>
        <color theme="1"/>
        <rFont val="Calibri"/>
        <family val="2"/>
        <scheme val="minor"/>
      </rPr>
      <t xml:space="preserve"> J. Chromatogr. A</t>
    </r>
    <r>
      <rPr>
        <sz val="11"/>
        <color theme="1"/>
        <rFont val="Calibri"/>
        <family val="2"/>
        <scheme val="minor"/>
      </rPr>
      <t>. 1358, 136-144.</t>
    </r>
  </si>
  <si>
    <r>
      <t xml:space="preserve">Monaci, L., Pilolli, R., De Angelis, E., Carone, R., Pascale, M., 2016. LC-tandem mass spectrometry as a screening tool for multiple detection of allergenic ingredients in complex foods. </t>
    </r>
    <r>
      <rPr>
        <i/>
        <sz val="11"/>
        <color theme="1"/>
        <rFont val="Calibri"/>
        <family val="2"/>
        <scheme val="minor"/>
      </rPr>
      <t>Acta Imeko</t>
    </r>
    <r>
      <rPr>
        <sz val="11"/>
        <color theme="1"/>
        <rFont val="Calibri"/>
        <family val="2"/>
        <scheme val="minor"/>
      </rPr>
      <t xml:space="preserve"> 5, 5.</t>
    </r>
  </si>
  <si>
    <r>
      <t xml:space="preserve">Morishita, N., Kamiya, K., Matsumoto, T., Sakai, S., Teshima, R., Urisu, A., Moriyama, T., Ogawa, T., Akiyama, H., Morimatsu, F., 2008. Reliable Enzyme-Linked Immunosorbent Assay for the Determination of Soybean Proteins in Processed Foods. </t>
    </r>
    <r>
      <rPr>
        <i/>
        <sz val="11"/>
        <color theme="1"/>
        <rFont val="Calibri"/>
        <family val="2"/>
        <scheme val="minor"/>
      </rPr>
      <t>J. Agric. Food Chem</t>
    </r>
    <r>
      <rPr>
        <sz val="11"/>
        <color theme="1"/>
        <rFont val="Calibri"/>
        <family val="2"/>
        <scheme val="minor"/>
      </rPr>
      <t>. 56, 6818-6824.</t>
    </r>
  </si>
  <si>
    <r>
      <t>Morishita, N., Matsumoto, T., Morimatsu, F., Toyoda, M., 2014. Detection of Soybean Proteins in Fermented Soybean Products by Using Heating Extraction.</t>
    </r>
    <r>
      <rPr>
        <i/>
        <sz val="11"/>
        <color theme="1"/>
        <rFont val="Calibri"/>
        <family val="2"/>
        <scheme val="minor"/>
      </rPr>
      <t xml:space="preserve"> J. Food Sci</t>
    </r>
    <r>
      <rPr>
        <sz val="11"/>
        <color theme="1"/>
        <rFont val="Calibri"/>
        <family val="2"/>
        <scheme val="minor"/>
      </rPr>
      <t>. 79, T1049-T1054.</t>
    </r>
  </si>
  <si>
    <r>
      <t xml:space="preserve">Muratoglu, K., Yilmaz Eker, F., Ozgen Arun, O., 2016. Tüketime Hazır Dönerlerde PCR ile Soya Proteininin Aranması. </t>
    </r>
    <r>
      <rPr>
        <i/>
        <sz val="11"/>
        <color theme="1"/>
        <rFont val="Calibri"/>
        <family val="2"/>
        <scheme val="minor"/>
      </rPr>
      <t>Kafkas Univ. Vet. Fak. Derg</t>
    </r>
    <r>
      <rPr>
        <sz val="11"/>
        <color theme="1"/>
        <rFont val="Calibri"/>
        <family val="2"/>
        <scheme val="minor"/>
      </rPr>
      <t>. 22, 557-560.</t>
    </r>
  </si>
  <si>
    <r>
      <t xml:space="preserve">Mustorp, S.L., Drømtorp, S.M., Holck, A.L., 2011. Multiplex, Quantitative, Ligation-Dependent Probe Amplification for Determination of Allergens in Food. </t>
    </r>
    <r>
      <rPr>
        <i/>
        <sz val="11"/>
        <color theme="1"/>
        <rFont val="Calibri"/>
        <family val="2"/>
        <scheme val="minor"/>
      </rPr>
      <t>J. Agric. Food Chem</t>
    </r>
    <r>
      <rPr>
        <sz val="11"/>
        <color theme="1"/>
        <rFont val="Calibri"/>
        <family val="2"/>
        <scheme val="minor"/>
      </rPr>
      <t>. 59, 5231-5239.</t>
    </r>
  </si>
  <si>
    <r>
      <t xml:space="preserve">Pedersen, M.H., Holzhauser, T., Bisson, C., Conti, A., Jensen, L.B., Skov, P.S., Bindslev-Jensen, C., Brinch, D.S., Poulsen, L.K., 2008. Soybean allergen detection methods-A comparison study. </t>
    </r>
    <r>
      <rPr>
        <i/>
        <sz val="11"/>
        <color theme="1"/>
        <rFont val="Calibri"/>
        <family val="2"/>
        <scheme val="minor"/>
      </rPr>
      <t>Mol. Nutr. Food Res</t>
    </r>
    <r>
      <rPr>
        <sz val="11"/>
        <color theme="1"/>
        <rFont val="Calibri"/>
        <family val="2"/>
        <scheme val="minor"/>
      </rPr>
      <t>. 52, 1486-1496.</t>
    </r>
  </si>
  <si>
    <r>
      <t xml:space="preserve">Piloli, R., De Angelis, E., Monaci, L.. 2017. Streamlining the analytical workflow for multiplex MS/MS allergen detection in processed foods. </t>
    </r>
    <r>
      <rPr>
        <i/>
        <sz val="11"/>
        <color theme="1"/>
        <rFont val="Calibri"/>
        <family val="2"/>
        <scheme val="minor"/>
      </rPr>
      <t>Food Chem</t>
    </r>
    <r>
      <rPr>
        <sz val="11"/>
        <color theme="1"/>
        <rFont val="Calibri"/>
        <family val="2"/>
        <scheme val="minor"/>
      </rPr>
      <t>. 221, 1747-1753.</t>
    </r>
  </si>
  <si>
    <r>
      <t xml:space="preserve">Planque, M., Arnould, T., Dieu, M., Delahaut, P., Renard, P., Gillard, N., 2016. Advances in ultra-high performance liquid chromatography coupled to tandem mass spectrometry for sensitive detection of several food allergens in complex and processed foodstuffs. </t>
    </r>
    <r>
      <rPr>
        <i/>
        <sz val="11"/>
        <color theme="1"/>
        <rFont val="Calibri"/>
        <family val="2"/>
        <scheme val="minor"/>
      </rPr>
      <t>J. Chromatogr. A</t>
    </r>
    <r>
      <rPr>
        <sz val="11"/>
        <color theme="1"/>
        <rFont val="Calibri"/>
        <family val="2"/>
        <scheme val="minor"/>
      </rPr>
      <t>. 1464, 115-123.</t>
    </r>
  </si>
  <si>
    <r>
      <t xml:space="preserve">Planque, M., Arnould, T., Renard, P., Delahaut, P., Dieu, M., aGillard, N., 2017. Highlight on Bottlenecks in Food Allergen Analysis: Detection and Quantification by Mass Spectrometry. </t>
    </r>
    <r>
      <rPr>
        <i/>
        <sz val="11"/>
        <color theme="1"/>
        <rFont val="Calibri"/>
        <family val="2"/>
        <scheme val="minor"/>
      </rPr>
      <t>J. AOAC Int</t>
    </r>
    <r>
      <rPr>
        <sz val="11"/>
        <color theme="1"/>
        <rFont val="Calibri"/>
        <family val="2"/>
        <scheme val="minor"/>
      </rPr>
      <t>. 100, 1126-1130.</t>
    </r>
  </si>
  <si>
    <r>
      <t>Platteau C, De Loose M, De Meulenaer B, Taverniers I. 2011. Detection of Allergenic Ingredients Using Real-Time PCR: A Case Study on Hazelnut (Corylus avellena) and Soy (Glycine max).</t>
    </r>
    <r>
      <rPr>
        <i/>
        <sz val="11"/>
        <color rgb="FF000000"/>
        <rFont val="Calibri"/>
        <family val="2"/>
        <scheme val="minor"/>
      </rPr>
      <t> J. Agric. Food Chem</t>
    </r>
    <r>
      <rPr>
        <sz val="11"/>
        <color rgb="FF000000"/>
        <rFont val="Calibri"/>
        <family val="2"/>
        <scheme val="minor"/>
      </rPr>
      <t>.2011592010803-10814</t>
    </r>
  </si>
  <si>
    <r>
      <t xml:space="preserve">Rodríguez-Ramírez, R., Vallejo-Cordoba, B., Mazorra-Manzano, M.A., González-Córdova, A.F., 2015. Soy detection in canned tuna by PCR and capillary electrophoresis. </t>
    </r>
    <r>
      <rPr>
        <i/>
        <sz val="11"/>
        <color theme="1"/>
        <rFont val="Calibri"/>
        <family val="2"/>
        <scheme val="minor"/>
      </rPr>
      <t>Anal. Methods</t>
    </r>
    <r>
      <rPr>
        <sz val="11"/>
        <color theme="1"/>
        <rFont val="Calibri"/>
        <family val="2"/>
        <scheme val="minor"/>
      </rPr>
      <t>. 7, 530-537.</t>
    </r>
  </si>
  <si>
    <r>
      <t xml:space="preserve">Safdar, M., Junejo, Y., 2016. The development of a hexaplex-conventional PCR for identification of six animal and plant species in foodstuffs. </t>
    </r>
    <r>
      <rPr>
        <i/>
        <sz val="11"/>
        <color theme="1"/>
        <rFont val="Calibri"/>
        <family val="2"/>
        <scheme val="minor"/>
      </rPr>
      <t>Food Chem</t>
    </r>
    <r>
      <rPr>
        <sz val="11"/>
        <color theme="1"/>
        <rFont val="Calibri"/>
        <family val="2"/>
        <scheme val="minor"/>
      </rPr>
      <t>. 192, 745-749.</t>
    </r>
  </si>
  <si>
    <r>
      <t xml:space="preserve">Siegel, M., Mutschler, A., Boernsen, B., Pietsch, K., Waiblinger, H.U., 2013. Food matrix standards for the quantification of allergenic food ingredients using real-time PCR. </t>
    </r>
    <r>
      <rPr>
        <i/>
        <sz val="11"/>
        <color theme="1"/>
        <rFont val="Calibri"/>
        <family val="2"/>
        <scheme val="minor"/>
      </rPr>
      <t>Eur. Food Res. Technol</t>
    </r>
    <r>
      <rPr>
        <sz val="11"/>
        <color theme="1"/>
        <rFont val="Calibri"/>
        <family val="2"/>
        <scheme val="minor"/>
      </rPr>
      <t>. 237, 185-197.</t>
    </r>
  </si>
  <si>
    <r>
      <t>Soares, S., Mafra, I., Amaral, J.S., Oliveira, M.B.P.P., 2010. A PCR assay to detect trace amounts of soybean in meat sausages.</t>
    </r>
    <r>
      <rPr>
        <i/>
        <sz val="11"/>
        <color theme="1"/>
        <rFont val="Calibri"/>
        <family val="2"/>
        <scheme val="minor"/>
      </rPr>
      <t xml:space="preserve"> Int. J. Food Sci. Technol</t>
    </r>
    <r>
      <rPr>
        <sz val="11"/>
        <color theme="1"/>
        <rFont val="Calibri"/>
        <family val="2"/>
        <scheme val="minor"/>
      </rPr>
      <t>. 45, 2581-2588.</t>
    </r>
  </si>
  <si>
    <r>
      <t xml:space="preserve">Soares, S., Amaral, J.S., Oliveira, M.B.P.P., Marfa, I., 2014. Quantitative detection of soybean in meat products by a TaqMan real-time PCR assay. </t>
    </r>
    <r>
      <rPr>
        <i/>
        <sz val="11"/>
        <color theme="1"/>
        <rFont val="Calibri"/>
        <family val="2"/>
        <scheme val="minor"/>
      </rPr>
      <t>Meat Sci</t>
    </r>
    <r>
      <rPr>
        <sz val="11"/>
        <color theme="1"/>
        <rFont val="Calibri"/>
        <family val="2"/>
        <scheme val="minor"/>
      </rPr>
      <t>. 98, 41-46.</t>
    </r>
  </si>
  <si>
    <r>
      <t xml:space="preserve">Torp, A.M., Olesen, A., Sten, E., Stahl Skov, P., Bindslev-Jensen, U., Poulsen, L.K., Bindslev-Jensen, C., Andersen S.B., 2006. Specific, semi-quantitative detection of the soybean allergen Gly m Bd 30K DNA by PCR. </t>
    </r>
    <r>
      <rPr>
        <i/>
        <sz val="11"/>
        <color theme="1"/>
        <rFont val="Calibri"/>
        <family val="2"/>
        <scheme val="minor"/>
      </rPr>
      <t>Food Control</t>
    </r>
    <r>
      <rPr>
        <sz val="11"/>
        <color theme="1"/>
        <rFont val="Calibri"/>
        <family val="2"/>
        <scheme val="minor"/>
      </rPr>
      <t>. 17, 30-36.</t>
    </r>
  </si>
  <si>
    <r>
      <t>Tortajada-Genaro, L.A., Santiago-Felipe, S., Morais, S., Gabaldón, J.A., Puchades, R., Maquieira, A., 2012. Multiplex DNA Detection of Food Allergens on a Digital Versatile Disk.</t>
    </r>
    <r>
      <rPr>
        <i/>
        <sz val="11"/>
        <color theme="1"/>
        <rFont val="Calibri"/>
        <family val="2"/>
        <scheme val="minor"/>
      </rPr>
      <t xml:space="preserve"> J. Agric. Food Chem</t>
    </r>
    <r>
      <rPr>
        <sz val="11"/>
        <color theme="1"/>
        <rFont val="Calibri"/>
        <family val="2"/>
        <scheme val="minor"/>
      </rPr>
      <t>. 60, 36-43.</t>
    </r>
  </si>
  <si>
    <r>
      <t>Wang, W., Li, Y., Zhao, F., Chen, Y., Ge, Y., 2011. Optical thin-film biochips for multiplex detection of eight allergens in food.</t>
    </r>
    <r>
      <rPr>
        <i/>
        <sz val="11"/>
        <color theme="1"/>
        <rFont val="Calibri"/>
        <family val="2"/>
        <scheme val="minor"/>
      </rPr>
      <t xml:space="preserve"> Food Res. Int</t>
    </r>
    <r>
      <rPr>
        <sz val="11"/>
        <color theme="1"/>
        <rFont val="Calibri"/>
        <family val="2"/>
        <scheme val="minor"/>
      </rPr>
      <t>. 44, 3229-3234.</t>
    </r>
  </si>
  <si>
    <r>
      <t xml:space="preserve">Yamakawa, H., Hirose, T., Kuroda, M., Yamaguchi, T., 2007. Comprehensive Expression Profiling of Rice Grain Filling-Related Genes under High Temperature Using DNA Microarray. </t>
    </r>
    <r>
      <rPr>
        <i/>
        <sz val="11"/>
        <color theme="1"/>
        <rFont val="Calibri"/>
        <family val="2"/>
        <scheme val="minor"/>
      </rPr>
      <t>Plant Physiol</t>
    </r>
    <r>
      <rPr>
        <sz val="11"/>
        <color theme="1"/>
        <rFont val="Calibri"/>
        <family val="2"/>
        <scheme val="minor"/>
      </rPr>
      <t>. 144, 258-277.</t>
    </r>
  </si>
  <si>
    <t>de Luis R., M.D. Pérez, L. Sánchez, M. Lavilla and M. Calvo. 2007. "Development of two immunoassay formats to detect beta-lactoglobulin: influence of heat treatment on beta-lactoglobulin immunoreactivity and assay applicability in processed food", J Food Prot. 70(7):1691-7.</t>
  </si>
  <si>
    <r>
      <t xml:space="preserve">Shoji M., 2009. Egg allergen detection. </t>
    </r>
    <r>
      <rPr>
        <i/>
        <sz val="11"/>
        <color theme="1"/>
        <rFont val="Calibri"/>
        <family val="2"/>
        <scheme val="minor"/>
      </rPr>
      <t>Molecular Biological and immunological Techniques and Applications for Food Chemists</t>
    </r>
    <r>
      <rPr>
        <sz val="11"/>
        <color theme="1"/>
        <rFont val="Calibri"/>
        <family val="2"/>
        <scheme val="minor"/>
      </rPr>
      <t>. Eds Popping B, Diaz-Amigo C and Hoenicke K. John Wiley &amp; Sons, NJ, 311-334</t>
    </r>
  </si>
  <si>
    <t>published method (not kit)</t>
  </si>
  <si>
    <t>commercially available kit</t>
  </si>
  <si>
    <t>peer reviewed publication of commercially available kit(s)</t>
  </si>
  <si>
    <t>triple-stage based mass spectrometry</t>
  </si>
  <si>
    <t>gel electrohoresis</t>
  </si>
  <si>
    <t>polymerase chain reaction</t>
  </si>
  <si>
    <t>real-time PCR (quantitative PCR)</t>
  </si>
  <si>
    <t>mass spectrometry</t>
  </si>
  <si>
    <t>enzyme-linked immunosorbent assay</t>
  </si>
  <si>
    <t>C(G)E</t>
  </si>
  <si>
    <t>capillary (gel) electrophoresis</t>
  </si>
  <si>
    <t>HPLC</t>
  </si>
  <si>
    <t>high performance liquid chromatography</t>
  </si>
  <si>
    <t>TOF</t>
  </si>
  <si>
    <t>time of flight</t>
  </si>
  <si>
    <t>HR</t>
  </si>
  <si>
    <t>high resolution</t>
  </si>
  <si>
    <t>multiple-reaction monitoring</t>
  </si>
  <si>
    <t>selected-reaction monitoring</t>
  </si>
  <si>
    <t>highlighted LOD</t>
  </si>
  <si>
    <t>original data</t>
  </si>
  <si>
    <t>non-highlighted LOD</t>
  </si>
  <si>
    <t>converted data</t>
  </si>
  <si>
    <t>LoD (other units reported by source)</t>
  </si>
  <si>
    <r>
      <rPr>
        <sz val="11"/>
        <rFont val="Symbol"/>
        <family val="1"/>
        <charset val="2"/>
      </rPr>
      <t>a2</t>
    </r>
    <r>
      <rPr>
        <sz val="11"/>
        <rFont val="Calibri"/>
        <family val="2"/>
        <scheme val="minor"/>
      </rPr>
      <t>- gliadin 33 mer LQLQPFPQPQLPYPQOQLPYPQPQLPYPQPQPF</t>
    </r>
  </si>
  <si>
    <r>
      <rPr>
        <sz val="11"/>
        <rFont val="Symbol"/>
        <family val="1"/>
        <charset val="2"/>
      </rPr>
      <t>a</t>
    </r>
    <r>
      <rPr>
        <sz val="11"/>
        <rFont val="Calibri"/>
        <family val="2"/>
        <scheme val="minor"/>
      </rPr>
      <t>- gliadin LWQIPEQSR</t>
    </r>
  </si>
  <si>
    <r>
      <rPr>
        <sz val="11"/>
        <rFont val="Symbol"/>
        <family val="1"/>
        <charset val="2"/>
      </rPr>
      <t>g</t>
    </r>
    <r>
      <rPr>
        <sz val="11"/>
        <rFont val="Calibri"/>
        <family val="2"/>
        <scheme val="minor"/>
      </rPr>
      <t>- gliadin  ASIVAGIGGQ</t>
    </r>
  </si>
  <si>
    <r>
      <rPr>
        <sz val="11"/>
        <rFont val="Symbol"/>
        <family val="1"/>
        <charset val="2"/>
      </rPr>
      <t>g</t>
    </r>
    <r>
      <rPr>
        <sz val="11"/>
        <rFont val="Calibri"/>
        <family val="2"/>
        <scheme val="minor"/>
      </rPr>
      <t>- gliadin NIQVDPSGQVQW</t>
    </r>
  </si>
  <si>
    <r>
      <rPr>
        <sz val="11"/>
        <rFont val="Symbol"/>
        <family val="1"/>
        <charset val="2"/>
      </rPr>
      <t>g</t>
    </r>
    <r>
      <rPr>
        <sz val="11"/>
        <rFont val="Calibri"/>
        <family val="2"/>
        <scheme val="minor"/>
      </rPr>
      <t>- gliadin LQPQQPQQSFPQQQQPL</t>
    </r>
  </si>
  <si>
    <r>
      <rPr>
        <sz val="11"/>
        <rFont val="Symbol"/>
        <family val="1"/>
        <charset val="2"/>
      </rPr>
      <t>a</t>
    </r>
    <r>
      <rPr>
        <sz val="11"/>
        <rFont val="Calibri"/>
        <family val="2"/>
        <scheme val="minor"/>
      </rPr>
      <t>- gliadin LQLQPFPQPQLPYPQPQPF</t>
    </r>
  </si>
  <si>
    <r>
      <rPr>
        <sz val="11"/>
        <rFont val="Symbol"/>
        <family val="1"/>
        <charset val="2"/>
      </rPr>
      <t>a</t>
    </r>
    <r>
      <rPr>
        <sz val="11"/>
        <rFont val="Calibri"/>
        <family val="2"/>
        <scheme val="minor"/>
      </rPr>
      <t>- gliadin  FQPSQQNPQAQGF</t>
    </r>
  </si>
  <si>
    <r>
      <rPr>
        <sz val="11"/>
        <rFont val="Symbol"/>
        <family val="1"/>
        <charset val="2"/>
      </rPr>
      <t>a</t>
    </r>
    <r>
      <rPr>
        <sz val="11"/>
        <rFont val="Calibri"/>
        <family val="2"/>
        <scheme val="minor"/>
      </rPr>
      <t>- gliadin  RPQQPYPQPQPQY</t>
    </r>
  </si>
  <si>
    <r>
      <rPr>
        <sz val="11"/>
        <rFont val="Symbol"/>
        <family val="1"/>
        <charset val="2"/>
      </rPr>
      <t>w5</t>
    </r>
    <r>
      <rPr>
        <sz val="11"/>
        <rFont val="Calibri"/>
        <family val="2"/>
        <scheme val="minor"/>
      </rPr>
      <t>- gliadin  QQYPQQQPSGSDVISISGL</t>
    </r>
  </si>
  <si>
    <r>
      <rPr>
        <sz val="11"/>
        <rFont val="Symbol"/>
        <family val="1"/>
        <charset val="2"/>
      </rPr>
      <t>w</t>
    </r>
    <r>
      <rPr>
        <sz val="11"/>
        <rFont val="Calibri"/>
        <family val="2"/>
        <scheme val="minor"/>
      </rPr>
      <t>1,2- gliadin  GSSLTSIGGQ</t>
    </r>
  </si>
  <si>
    <r>
      <rPr>
        <sz val="11"/>
        <rFont val="Symbol"/>
        <family val="1"/>
        <charset val="2"/>
      </rPr>
      <t>w</t>
    </r>
    <r>
      <rPr>
        <sz val="11"/>
        <rFont val="Calibri"/>
        <family val="2"/>
        <scheme val="minor"/>
      </rPr>
      <t>1,2- gliadin  FPHQSQQPF</t>
    </r>
  </si>
  <si>
    <t xml:space="preserve">
Conversion factors given in Taylor et al, Food Chem Toxicol 2014:63,9-17
Total egg protein  x 8 = Raw whole egg 
Total egg protein x 9,5 = raw egg white 
Total egg protein  x 7,9 = cooked whole egg
Total egg protein  x 9,5 = cooked egg white
Total egg protein x  2.2 = dried whole egg 
Total egg protein x 1,2 = dried egg white 
</t>
  </si>
  <si>
    <t xml:space="preserve">% total proteins, Mean (calculated) </t>
  </si>
  <si>
    <t>% total proteins, Mean (calculated)</t>
  </si>
  <si>
    <t>converted from dried whole egg to total egg protein by dividing by 2,2</t>
  </si>
  <si>
    <r>
      <t>LOD (mg peanut.kg</t>
    </r>
    <r>
      <rPr>
        <b/>
        <vertAlign val="superscript"/>
        <sz val="11"/>
        <color rgb="FF3F3F3F"/>
        <rFont val="Calibri"/>
        <family val="2"/>
        <scheme val="minor"/>
      </rPr>
      <t>-1</t>
    </r>
    <r>
      <rPr>
        <b/>
        <sz val="11"/>
        <color rgb="FF3F3F3F"/>
        <rFont val="Calibri"/>
        <family val="2"/>
        <scheme val="minor"/>
      </rPr>
      <t>)</t>
    </r>
  </si>
  <si>
    <r>
      <t>LOD (mg peanut protein.kg</t>
    </r>
    <r>
      <rPr>
        <b/>
        <vertAlign val="superscript"/>
        <sz val="11"/>
        <color rgb="FF3F3F3F"/>
        <rFont val="Calibri"/>
        <family val="2"/>
        <scheme val="minor"/>
      </rPr>
      <t>-1</t>
    </r>
    <r>
      <rPr>
        <b/>
        <sz val="11"/>
        <color rgb="FF3F3F3F"/>
        <rFont val="Calibri"/>
        <family val="2"/>
        <scheme val="minor"/>
      </rPr>
      <t>)</t>
    </r>
  </si>
  <si>
    <r>
      <t>LOD (mg soybean.kg</t>
    </r>
    <r>
      <rPr>
        <b/>
        <vertAlign val="superscript"/>
        <sz val="11"/>
        <color rgb="FF3F3F3F"/>
        <rFont val="Calibri"/>
        <family val="2"/>
        <scheme val="minor"/>
      </rPr>
      <t>-1</t>
    </r>
    <r>
      <rPr>
        <b/>
        <sz val="11"/>
        <color rgb="FF3F3F3F"/>
        <rFont val="Calibri"/>
        <family val="2"/>
        <scheme val="minor"/>
      </rPr>
      <t>)</t>
    </r>
  </si>
  <si>
    <r>
      <t>LOD (mg soybean protein.kg</t>
    </r>
    <r>
      <rPr>
        <b/>
        <vertAlign val="superscript"/>
        <sz val="11"/>
        <color rgb="FF3F3F3F"/>
        <rFont val="Calibri"/>
        <family val="2"/>
        <scheme val="minor"/>
      </rPr>
      <t>-1</t>
    </r>
    <r>
      <rPr>
        <b/>
        <sz val="11"/>
        <color rgb="FF3F3F3F"/>
        <rFont val="Calibri"/>
        <family val="2"/>
        <scheme val="minor"/>
      </rPr>
      <t>)</t>
    </r>
  </si>
  <si>
    <r>
      <t>LOD (mg hazelnut.kg</t>
    </r>
    <r>
      <rPr>
        <b/>
        <vertAlign val="superscript"/>
        <sz val="11"/>
        <color rgb="FF3F3F3F"/>
        <rFont val="Calibri"/>
        <family val="2"/>
        <scheme val="minor"/>
      </rPr>
      <t>-1</t>
    </r>
    <r>
      <rPr>
        <b/>
        <sz val="11"/>
        <color rgb="FF3F3F3F"/>
        <rFont val="Calibri"/>
        <family val="2"/>
        <scheme val="minor"/>
      </rPr>
      <t>)</t>
    </r>
  </si>
  <si>
    <r>
      <t>LOD (mg hazelnut protein.kg</t>
    </r>
    <r>
      <rPr>
        <b/>
        <vertAlign val="superscript"/>
        <sz val="11"/>
        <color rgb="FF3F3F3F"/>
        <rFont val="Calibri"/>
        <family val="2"/>
        <scheme val="minor"/>
      </rPr>
      <t>-1</t>
    </r>
    <r>
      <rPr>
        <b/>
        <sz val="11"/>
        <color rgb="FF3F3F3F"/>
        <rFont val="Calibri"/>
        <family val="2"/>
        <scheme val="minor"/>
      </rPr>
      <t>)</t>
    </r>
  </si>
  <si>
    <r>
      <t>LOD (mg wheat.kg</t>
    </r>
    <r>
      <rPr>
        <b/>
        <vertAlign val="superscript"/>
        <sz val="11"/>
        <color rgb="FF3F3F3F"/>
        <rFont val="Calibri"/>
        <family val="2"/>
        <scheme val="minor"/>
      </rPr>
      <t>-1</t>
    </r>
    <r>
      <rPr>
        <b/>
        <sz val="11"/>
        <color rgb="FF3F3F3F"/>
        <rFont val="Calibri"/>
        <family val="2"/>
        <scheme val="minor"/>
      </rPr>
      <t>)</t>
    </r>
  </si>
  <si>
    <r>
      <t>LOD (mg wheat protein.kg</t>
    </r>
    <r>
      <rPr>
        <b/>
        <vertAlign val="superscript"/>
        <sz val="11"/>
        <color rgb="FF3F3F3F"/>
        <rFont val="Calibri"/>
        <family val="2"/>
        <scheme val="minor"/>
      </rPr>
      <t>-1</t>
    </r>
    <r>
      <rPr>
        <b/>
        <sz val="11"/>
        <color rgb="FF3F3F3F"/>
        <rFont val="Calibri"/>
        <family val="2"/>
        <scheme val="minor"/>
      </rPr>
      <t>)</t>
    </r>
  </si>
  <si>
    <r>
      <t>LOD (mg milk.kg</t>
    </r>
    <r>
      <rPr>
        <b/>
        <vertAlign val="superscript"/>
        <sz val="11"/>
        <color rgb="FF3F3F3F"/>
        <rFont val="Calibri"/>
        <family val="2"/>
        <scheme val="minor"/>
      </rPr>
      <t>-1</t>
    </r>
    <r>
      <rPr>
        <b/>
        <sz val="11"/>
        <color rgb="FF3F3F3F"/>
        <rFont val="Calibri"/>
        <family val="2"/>
        <scheme val="minor"/>
      </rPr>
      <t>) NFDM</t>
    </r>
  </si>
  <si>
    <r>
      <t>LOD (mg milk protein.kg</t>
    </r>
    <r>
      <rPr>
        <b/>
        <vertAlign val="superscript"/>
        <sz val="11"/>
        <color rgb="FF3F3F3F"/>
        <rFont val="Calibri"/>
        <family val="2"/>
        <scheme val="minor"/>
      </rPr>
      <t>-1</t>
    </r>
    <r>
      <rPr>
        <b/>
        <sz val="11"/>
        <color rgb="FF3F3F3F"/>
        <rFont val="Calibri"/>
        <family val="2"/>
        <scheme val="minor"/>
      </rPr>
      <t>)</t>
    </r>
  </si>
  <si>
    <r>
      <t>LOD (mg egg.kg</t>
    </r>
    <r>
      <rPr>
        <b/>
        <vertAlign val="superscript"/>
        <sz val="11"/>
        <color rgb="FF3F3F3F"/>
        <rFont val="Calibri"/>
        <family val="2"/>
        <scheme val="minor"/>
      </rPr>
      <t>-1</t>
    </r>
    <r>
      <rPr>
        <b/>
        <sz val="11"/>
        <color rgb="FF3F3F3F"/>
        <rFont val="Calibri"/>
        <family val="2"/>
        <scheme val="minor"/>
      </rPr>
      <t>)</t>
    </r>
  </si>
  <si>
    <r>
      <t>LOD (mg egg protein.kg</t>
    </r>
    <r>
      <rPr>
        <b/>
        <vertAlign val="superscript"/>
        <sz val="11"/>
        <color rgb="FF3F3F3F"/>
        <rFont val="Calibri"/>
        <family val="2"/>
        <scheme val="minor"/>
      </rPr>
      <t>-1</t>
    </r>
    <r>
      <rPr>
        <b/>
        <sz val="11"/>
        <color rgb="FF3F3F3F"/>
        <rFont val="Calibri"/>
        <family val="2"/>
        <scheme val="minor"/>
      </rPr>
      <t>)</t>
    </r>
  </si>
  <si>
    <t>the peanut used was defatted peanut flour</t>
  </si>
  <si>
    <t>According to kit manufacturer, soybean flour has 39% of soybean total protein. Conversion factor of 2.56.</t>
  </si>
  <si>
    <t>variety of foodstuffs (not specified)</t>
  </si>
  <si>
    <t>0,016 mg.kg-1 STI</t>
  </si>
  <si>
    <t>yes (soybean trypsin inhibitors, STI)</t>
  </si>
  <si>
    <t>cookies, cereals, ice cream, chocolate, instant soup and sausage</t>
  </si>
  <si>
    <t>Conversion factors from STI to: unroasted soybean flour (42),  roasted soybean flour (470), soybean protein isolate of 90% (864), soybean milk (2,500) and tofu (50,000), provided by kit manufacturer.</t>
  </si>
  <si>
    <t>LOD of 0,016 mg.kg-1 of soybean trypsin inhibitor (STI), with a conversion factor of 6,67 to total soybean protein, independently on the type of matrix. Other conversion factors from STI to: unroasted soybean flour (42.5),  roasted soybean flour (475), soybean milk (2,500) and tofu (50,000), provided by kit manufacturer.</t>
  </si>
  <si>
    <r>
      <rPr>
        <sz val="11"/>
        <color theme="1"/>
        <rFont val="Calibri"/>
        <family val="2"/>
        <scheme val="minor"/>
      </rPr>
      <t xml:space="preserve">LOQ: 0.6 mg/kg gluten </t>
    </r>
    <r>
      <rPr>
        <i/>
        <sz val="11"/>
        <color theme="1"/>
        <rFont val="Calibri"/>
        <family val="2"/>
        <scheme val="minor"/>
      </rPr>
      <t>(0.3 mg/kg gliadin)</t>
    </r>
  </si>
  <si>
    <r>
      <rPr>
        <sz val="11"/>
        <color theme="1"/>
        <rFont val="Calibri"/>
        <family val="2"/>
        <scheme val="minor"/>
      </rPr>
      <t xml:space="preserve">LOQ: 5 mg/kg gluten  </t>
    </r>
    <r>
      <rPr>
        <i/>
        <sz val="11"/>
        <color theme="1"/>
        <rFont val="Calibri"/>
        <family val="2"/>
        <scheme val="minor"/>
      </rPr>
      <t>(2.5 mg/kg gliadin)</t>
    </r>
  </si>
  <si>
    <t xml:space="preserve">converted from egg white protein to total egg protein by multiplying by 1.8 </t>
  </si>
  <si>
    <t>converted from lysozyme to total egg protein by multiplying by 49,7 to obtain total protein</t>
  </si>
  <si>
    <t>converted from ovalbumin to total egg protein by multiplying by 3.13 to obtain total protein</t>
  </si>
  <si>
    <t>LOQ divided by 3,3 to yield LOD</t>
  </si>
  <si>
    <r>
      <t>1000 mg milk.kg</t>
    </r>
    <r>
      <rPr>
        <vertAlign val="superscript"/>
        <sz val="11"/>
        <rFont val="Calibri"/>
        <family val="2"/>
        <scheme val="minor"/>
      </rPr>
      <t>-1</t>
    </r>
    <r>
      <rPr>
        <sz val="11"/>
        <rFont val="Calibri"/>
        <family val="2"/>
        <scheme val="minor"/>
      </rPr>
      <t xml:space="preserve"> divided by 30,3 (Taylor et al., 2014) to obtain total milk protein</t>
    </r>
  </si>
  <si>
    <t>1000 mg milk.kg-1 divided by 30,3 (Taylor et al., 2014) to obtain total milk protein</t>
  </si>
  <si>
    <t>10000 mg milk.kg-1 divided by 30,3 (Taylor et al., 2014) to obtain total milk protein</t>
  </si>
  <si>
    <t>5000 mg milk.kg-1 divided by 30,3 (Taylor et al., 2014) to obtain total milk protein</t>
  </si>
  <si>
    <t>0,1% milk</t>
  </si>
  <si>
    <t>1% milk</t>
  </si>
  <si>
    <t>0,5% milk</t>
  </si>
  <si>
    <t>&gt;20 (rye, barley)</t>
  </si>
  <si>
    <r>
      <t xml:space="preserve">Martín-Fernández, B., Costa, J., de-Los-Santos-Álvarez, N., López-Ruiz, B., Oliveira, M.B., Mafra, I., 2016b. High resolution melting analysis as a new approach to discriminate gluten-containing cereals. </t>
    </r>
    <r>
      <rPr>
        <i/>
        <sz val="11"/>
        <color theme="1"/>
        <rFont val="Calibri"/>
        <family val="2"/>
        <scheme val="minor"/>
      </rPr>
      <t>Food Chem</t>
    </r>
    <r>
      <rPr>
        <sz val="11"/>
        <color theme="1"/>
        <rFont val="Calibri"/>
        <family val="2"/>
        <scheme val="minor"/>
      </rPr>
      <t>. 211, 383-391.</t>
    </r>
  </si>
  <si>
    <t>Martin Fernandez (2016b)</t>
  </si>
  <si>
    <t>Martin Fernandez (2016a)</t>
  </si>
  <si>
    <r>
      <t xml:space="preserve">Martín-Fernández, B., Costa, J., Oliveira, MBPP., López-Ruiz, B., Mafra, I., 2016a. Combined effects of matrix and gene marker on the real-time PCR detection of wheat. </t>
    </r>
    <r>
      <rPr>
        <i/>
        <sz val="11"/>
        <color theme="1"/>
        <rFont val="Arial"/>
        <family val="2"/>
      </rPr>
      <t>Int J Food Sci Technol,</t>
    </r>
    <r>
      <rPr>
        <sz val="11"/>
        <color theme="1"/>
        <rFont val="Arial"/>
        <family val="2"/>
      </rPr>
      <t xml:space="preserve"> 51,1680-1688.</t>
    </r>
  </si>
  <si>
    <t>Tri a 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</si>
</sst>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29">
    <font>
      <sz val="11"/>
      <color theme="1"/>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sz val="11"/>
      <name val="Calibri"/>
      <family val="2"/>
      <scheme val="minor"/>
    </font>
    <font>
      <u/>
      <sz val="11"/>
      <color rgb="FFFF0000"/>
      <name val="Calibri"/>
      <family val="2"/>
      <scheme val="minor"/>
    </font>
    <font>
      <u/>
      <sz val="11"/>
      <color theme="1"/>
      <name val="Calibri"/>
      <family val="2"/>
      <scheme val="minor"/>
    </font>
    <font>
      <b/>
      <sz val="11"/>
      <color rgb="FFFF0000"/>
      <name val="Calibri"/>
      <family val="2"/>
      <scheme val="minor"/>
    </font>
    <font>
      <i/>
      <sz val="11"/>
      <color theme="1"/>
      <name val="Calibri"/>
      <family val="2"/>
      <scheme val="minor"/>
    </font>
    <font>
      <sz val="11"/>
      <color rgb="FF000000"/>
      <name val="Calibri"/>
      <family val="2"/>
      <scheme val="minor"/>
    </font>
    <font>
      <i/>
      <sz val="11"/>
      <name val="Calibri"/>
      <family val="2"/>
      <scheme val="minor"/>
    </font>
    <font>
      <sz val="11"/>
      <color theme="1"/>
      <name val="Calibri"/>
      <family val="2"/>
      <charset val="238"/>
      <scheme val="minor"/>
    </font>
    <font>
      <sz val="11"/>
      <color theme="1"/>
      <name val="Calibri"/>
      <family val="1"/>
      <charset val="2"/>
      <scheme val="minor"/>
    </font>
    <font>
      <sz val="11"/>
      <name val="Symbol"/>
      <family val="1"/>
      <charset val="2"/>
    </font>
    <font>
      <sz val="11"/>
      <color rgb="FF00B050"/>
      <name val="Calibri"/>
      <family val="2"/>
      <scheme val="minor"/>
    </font>
    <font>
      <u/>
      <sz val="11"/>
      <name val="Calibri"/>
      <family val="2"/>
      <scheme val="minor"/>
    </font>
    <font>
      <vertAlign val="superscript"/>
      <sz val="11"/>
      <name val="Calibri"/>
      <family val="2"/>
      <scheme val="minor"/>
    </font>
    <font>
      <sz val="11"/>
      <name val="Calibri"/>
      <family val="1"/>
      <charset val="2"/>
      <scheme val="minor"/>
    </font>
    <font>
      <sz val="11"/>
      <color theme="5"/>
      <name val="Calibri"/>
      <family val="2"/>
      <scheme val="minor"/>
    </font>
    <font>
      <b/>
      <sz val="11"/>
      <color theme="0"/>
      <name val="Calibri"/>
      <family val="2"/>
      <scheme val="minor"/>
    </font>
    <font>
      <b/>
      <sz val="11"/>
      <color rgb="FF3F3F3F"/>
      <name val="Calibri"/>
      <family val="2"/>
      <scheme val="minor"/>
    </font>
    <font>
      <sz val="11"/>
      <color rgb="FF9C0006"/>
      <name val="Calibri"/>
      <family val="2"/>
      <scheme val="minor"/>
    </font>
    <font>
      <sz val="11"/>
      <color rgb="FF9C6500"/>
      <name val="Calibri"/>
      <family val="2"/>
      <scheme val="minor"/>
    </font>
    <font>
      <b/>
      <sz val="18"/>
      <color theme="1"/>
      <name val="Calibri"/>
      <family val="2"/>
      <scheme val="minor"/>
    </font>
    <font>
      <i/>
      <sz val="11"/>
      <color rgb="FF000000"/>
      <name val="Calibri"/>
      <family val="2"/>
      <scheme val="minor"/>
    </font>
    <font>
      <sz val="11"/>
      <color theme="1"/>
      <name val="Calibri"/>
      <family val="2"/>
      <scheme val="minor"/>
    </font>
    <font>
      <b/>
      <vertAlign val="superscript"/>
      <sz val="11"/>
      <color rgb="FF3F3F3F"/>
      <name val="Calibri"/>
      <family val="2"/>
      <scheme val="minor"/>
    </font>
    <font>
      <sz val="11"/>
      <color theme="1"/>
      <name val="Arial"/>
      <family val="2"/>
    </font>
    <font>
      <i/>
      <sz val="11"/>
      <color theme="1"/>
      <name val="Arial"/>
      <family val="2"/>
    </font>
  </fonts>
  <fills count="12">
    <fill>
      <patternFill patternType="none"/>
    </fill>
    <fill>
      <patternFill patternType="gray125"/>
    </fill>
    <fill>
      <patternFill patternType="solid">
        <fgColor rgb="FF00B050"/>
        <bgColor indexed="64"/>
      </patternFill>
    </fill>
    <fill>
      <patternFill patternType="solid">
        <fgColor theme="7" tint="0.79998168889431442"/>
        <bgColor indexed="64"/>
      </patternFill>
    </fill>
    <fill>
      <patternFill patternType="solid">
        <fgColor rgb="FFFFFF00"/>
        <bgColor indexed="64"/>
      </patternFill>
    </fill>
    <fill>
      <patternFill patternType="solid">
        <fgColor rgb="FFF2F2F2"/>
      </patternFill>
    </fill>
    <fill>
      <patternFill patternType="solid">
        <fgColor rgb="FFFF0000"/>
        <bgColor indexed="64"/>
      </patternFill>
    </fill>
    <fill>
      <patternFill patternType="solid">
        <fgColor rgb="FF0000FF"/>
        <bgColor indexed="64"/>
      </patternFill>
    </fill>
    <fill>
      <patternFill patternType="solid">
        <fgColor rgb="FFFFC7CE"/>
      </patternFill>
    </fill>
    <fill>
      <patternFill patternType="solid">
        <fgColor rgb="FFFFEB9C"/>
      </patternFill>
    </fill>
    <fill>
      <patternFill patternType="solid">
        <fgColor rgb="FFFFFFFF"/>
        <bgColor indexed="64"/>
      </patternFill>
    </fill>
    <fill>
      <patternFill patternType="solid">
        <fgColor theme="0"/>
        <bgColor indexed="64"/>
      </patternFill>
    </fill>
  </fills>
  <borders count="10">
    <border>
      <left/>
      <right/>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top/>
      <bottom/>
      <diagonal/>
    </border>
    <border>
      <left/>
      <right style="medium">
        <color auto="1"/>
      </right>
      <top/>
      <bottom/>
      <diagonal/>
    </border>
    <border>
      <left style="thin">
        <color rgb="FF3F3F3F"/>
      </left>
      <right style="thin">
        <color rgb="FF3F3F3F"/>
      </right>
      <top style="thin">
        <color rgb="FF3F3F3F"/>
      </top>
      <bottom style="thin">
        <color rgb="FF3F3F3F"/>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4">
    <xf numFmtId="0" fontId="0" fillId="0" borderId="0"/>
    <xf numFmtId="0" fontId="20" fillId="5" borderId="7" applyNumberFormat="0" applyAlignment="0" applyProtection="0"/>
    <xf numFmtId="0" fontId="21" fillId="8" borderId="0" applyNumberFormat="0" applyBorder="0" applyAlignment="0" applyProtection="0"/>
    <xf numFmtId="0" fontId="22" fillId="9" borderId="0" applyNumberFormat="0" applyBorder="0" applyAlignment="0" applyProtection="0"/>
  </cellStyleXfs>
  <cellXfs count="181">
    <xf numFmtId="0" fontId="0" fillId="0" borderId="0" xfId="0"/>
    <xf numFmtId="0" fontId="2" fillId="0" borderId="0" xfId="0" applyFont="1" applyAlignment="1">
      <alignment horizontal="left" vertical="top" wrapText="1"/>
    </xf>
    <xf numFmtId="0" fontId="1" fillId="0" borderId="0" xfId="0" applyFont="1" applyAlignment="1">
      <alignment horizontal="left" vertical="top" wrapText="1"/>
    </xf>
    <xf numFmtId="0" fontId="4" fillId="0" borderId="0" xfId="0" applyFont="1" applyAlignment="1">
      <alignment horizontal="left" vertical="top"/>
    </xf>
    <xf numFmtId="0" fontId="6" fillId="0" borderId="0" xfId="0" applyFont="1" applyFill="1" applyAlignment="1">
      <alignment horizontal="left" vertical="top"/>
    </xf>
    <xf numFmtId="49" fontId="0" fillId="0" borderId="0" xfId="0" applyNumberFormat="1" applyFont="1" applyFill="1" applyAlignment="1">
      <alignment horizontal="left" vertical="top"/>
    </xf>
    <xf numFmtId="49" fontId="0" fillId="0" borderId="0" xfId="0" applyNumberFormat="1" applyFont="1" applyFill="1" applyAlignment="1">
      <alignment horizontal="left" vertical="top" wrapText="1"/>
    </xf>
    <xf numFmtId="0" fontId="0" fillId="0" borderId="0" xfId="0" applyNumberFormat="1" applyFont="1" applyFill="1" applyAlignment="1">
      <alignment horizontal="left" vertical="top"/>
    </xf>
    <xf numFmtId="0" fontId="0" fillId="0" borderId="0" xfId="0" applyFont="1" applyFill="1" applyAlignment="1">
      <alignment horizontal="left" vertical="top" wrapText="1"/>
    </xf>
    <xf numFmtId="0" fontId="2" fillId="0" borderId="0" xfId="0" applyFont="1" applyFill="1" applyAlignment="1">
      <alignment horizontal="left" vertical="top" wrapText="1"/>
    </xf>
    <xf numFmtId="0" fontId="0" fillId="0" borderId="0" xfId="0"/>
    <xf numFmtId="0" fontId="0" fillId="0" borderId="0" xfId="0" applyFont="1" applyAlignment="1">
      <alignment horizontal="left" vertical="top"/>
    </xf>
    <xf numFmtId="0" fontId="0" fillId="0" borderId="0" xfId="0" applyFont="1" applyFill="1" applyBorder="1" applyAlignment="1">
      <alignment horizontal="left" vertical="top"/>
    </xf>
    <xf numFmtId="0" fontId="0" fillId="0" borderId="0" xfId="0" applyFont="1" applyFill="1" applyAlignment="1">
      <alignment horizontal="left" vertical="top"/>
    </xf>
    <xf numFmtId="0" fontId="0" fillId="0" borderId="0" xfId="0" applyFont="1" applyAlignment="1">
      <alignment horizontal="left" vertical="top" wrapText="1"/>
    </xf>
    <xf numFmtId="0" fontId="3" fillId="0" borderId="0" xfId="0" applyFont="1" applyFill="1" applyAlignment="1">
      <alignment horizontal="left" vertical="top"/>
    </xf>
    <xf numFmtId="0" fontId="1" fillId="0" borderId="0" xfId="0" applyFont="1" applyAlignment="1">
      <alignment horizontal="left" vertical="top"/>
    </xf>
    <xf numFmtId="0" fontId="1" fillId="0" borderId="0" xfId="0" applyFont="1" applyFill="1" applyAlignment="1">
      <alignment horizontal="left" vertical="top"/>
    </xf>
    <xf numFmtId="0" fontId="0" fillId="0" borderId="0" xfId="0" applyFont="1" applyBorder="1" applyAlignment="1">
      <alignment horizontal="left" vertical="top"/>
    </xf>
    <xf numFmtId="0" fontId="5" fillId="0" borderId="0" xfId="0" applyFont="1" applyFill="1" applyAlignment="1">
      <alignment horizontal="left" vertical="top"/>
    </xf>
    <xf numFmtId="0" fontId="8" fillId="0" borderId="0" xfId="0" applyFont="1" applyFill="1" applyAlignment="1">
      <alignment horizontal="left" vertical="top"/>
    </xf>
    <xf numFmtId="0" fontId="4" fillId="0" borderId="0" xfId="0" applyNumberFormat="1" applyFont="1" applyFill="1" applyAlignment="1">
      <alignment horizontal="left" vertical="top"/>
    </xf>
    <xf numFmtId="2" fontId="1" fillId="0" borderId="0" xfId="0" applyNumberFormat="1" applyFont="1" applyFill="1" applyAlignment="1">
      <alignment horizontal="left" vertical="top"/>
    </xf>
    <xf numFmtId="0" fontId="1" fillId="0" borderId="0" xfId="0" applyNumberFormat="1" applyFont="1" applyFill="1" applyAlignment="1">
      <alignment horizontal="left" vertical="top"/>
    </xf>
    <xf numFmtId="0" fontId="10" fillId="0" borderId="0" xfId="0" applyFont="1" applyFill="1" applyAlignment="1">
      <alignment horizontal="left" vertical="top"/>
    </xf>
    <xf numFmtId="2" fontId="4" fillId="0" borderId="0" xfId="0" applyNumberFormat="1" applyFont="1" applyFill="1" applyAlignment="1">
      <alignment horizontal="left" vertical="top"/>
    </xf>
    <xf numFmtId="0" fontId="4" fillId="0" borderId="0" xfId="0" applyFont="1" applyFill="1" applyAlignment="1">
      <alignment horizontal="left" vertical="top" wrapText="1"/>
    </xf>
    <xf numFmtId="49" fontId="4" fillId="0" borderId="0" xfId="0" applyNumberFormat="1" applyFont="1" applyFill="1" applyAlignment="1">
      <alignment horizontal="left" vertical="top"/>
    </xf>
    <xf numFmtId="0" fontId="11" fillId="0" borderId="0" xfId="0" applyFont="1" applyFill="1" applyAlignment="1">
      <alignment horizontal="left" vertical="center" wrapText="1"/>
    </xf>
    <xf numFmtId="0" fontId="0" fillId="0" borderId="0" xfId="0" applyNumberFormat="1" applyFont="1" applyAlignment="1">
      <alignment horizontal="left" vertical="top"/>
    </xf>
    <xf numFmtId="0" fontId="2" fillId="3" borderId="0" xfId="0" applyFont="1" applyFill="1" applyAlignment="1">
      <alignment horizontal="left" vertical="top"/>
    </xf>
    <xf numFmtId="0" fontId="0" fillId="3" borderId="0" xfId="0" applyFont="1" applyFill="1" applyAlignment="1">
      <alignment horizontal="left" vertical="top"/>
    </xf>
    <xf numFmtId="0" fontId="0" fillId="0" borderId="0" xfId="0" applyFont="1" applyAlignment="1">
      <alignment horizontal="left" vertical="top"/>
    </xf>
    <xf numFmtId="0" fontId="4" fillId="0" borderId="0" xfId="0" applyFont="1" applyFill="1" applyAlignment="1">
      <alignment horizontal="left" vertical="top"/>
    </xf>
    <xf numFmtId="0" fontId="0" fillId="0" borderId="0" xfId="0" applyFont="1" applyFill="1" applyAlignment="1">
      <alignment horizontal="left" vertical="top"/>
    </xf>
    <xf numFmtId="0" fontId="4" fillId="2" borderId="0" xfId="0" applyFont="1" applyFill="1" applyAlignment="1">
      <alignment horizontal="left" vertical="top"/>
    </xf>
    <xf numFmtId="0" fontId="4" fillId="0" borderId="0" xfId="0" quotePrefix="1" applyNumberFormat="1" applyFont="1" applyFill="1" applyAlignment="1">
      <alignment horizontal="left" vertical="top"/>
    </xf>
    <xf numFmtId="164" fontId="4" fillId="0" borderId="0" xfId="0" applyNumberFormat="1" applyFont="1" applyFill="1" applyAlignment="1">
      <alignment horizontal="left" vertical="top"/>
    </xf>
    <xf numFmtId="1" fontId="4" fillId="0" borderId="0" xfId="0" applyNumberFormat="1" applyFont="1" applyFill="1" applyAlignment="1">
      <alignment horizontal="left" vertical="top"/>
    </xf>
    <xf numFmtId="165" fontId="4" fillId="0" borderId="0" xfId="0" applyNumberFormat="1" applyFont="1" applyFill="1" applyAlignment="1">
      <alignment horizontal="left" vertical="top"/>
    </xf>
    <xf numFmtId="164" fontId="4" fillId="0" borderId="0" xfId="0" applyNumberFormat="1" applyFont="1" applyFill="1" applyBorder="1" applyAlignment="1">
      <alignment horizontal="left" vertical="top"/>
    </xf>
    <xf numFmtId="1" fontId="4" fillId="0" borderId="0" xfId="0" applyNumberFormat="1" applyFont="1" applyFill="1" applyBorder="1" applyAlignment="1">
      <alignment horizontal="left" vertical="top"/>
    </xf>
    <xf numFmtId="164" fontId="0" fillId="0" borderId="0" xfId="0" applyNumberFormat="1" applyFont="1" applyFill="1" applyBorder="1" applyAlignment="1">
      <alignment horizontal="left" vertical="top"/>
    </xf>
    <xf numFmtId="0" fontId="14" fillId="0" borderId="0" xfId="0" applyFont="1" applyFill="1" applyAlignment="1">
      <alignment horizontal="left" vertical="top"/>
    </xf>
    <xf numFmtId="2" fontId="0" fillId="0" borderId="0" xfId="0" applyNumberFormat="1" applyFont="1" applyFill="1" applyAlignment="1">
      <alignment horizontal="left" vertical="top"/>
    </xf>
    <xf numFmtId="0" fontId="4" fillId="0" borderId="0" xfId="0" quotePrefix="1" applyFont="1" applyAlignment="1">
      <alignment horizontal="left" vertical="top"/>
    </xf>
    <xf numFmtId="0" fontId="4" fillId="0" borderId="0" xfId="0" quotePrefix="1" applyFont="1" applyFill="1" applyAlignment="1">
      <alignment horizontal="left" vertical="top"/>
    </xf>
    <xf numFmtId="0" fontId="0" fillId="0" borderId="0" xfId="0" quotePrefix="1" applyFont="1" applyAlignment="1">
      <alignment horizontal="left" vertical="top"/>
    </xf>
    <xf numFmtId="0" fontId="0" fillId="0" borderId="1" xfId="0" applyFont="1" applyBorder="1" applyAlignment="1">
      <alignment horizontal="left" vertical="top"/>
    </xf>
    <xf numFmtId="0" fontId="0" fillId="0" borderId="2" xfId="0" applyFont="1" applyBorder="1" applyAlignment="1">
      <alignment horizontal="left" vertical="top"/>
    </xf>
    <xf numFmtId="0" fontId="4" fillId="0" borderId="3" xfId="0" applyFont="1" applyFill="1" applyBorder="1" applyAlignment="1">
      <alignment horizontal="left" vertical="top"/>
    </xf>
    <xf numFmtId="0" fontId="4" fillId="0" borderId="4" xfId="0" applyFont="1" applyFill="1" applyBorder="1" applyAlignment="1">
      <alignment horizontal="left" vertical="top"/>
    </xf>
    <xf numFmtId="0" fontId="4" fillId="0" borderId="1" xfId="0" applyFont="1" applyFill="1" applyBorder="1" applyAlignment="1">
      <alignment horizontal="left" vertical="top"/>
    </xf>
    <xf numFmtId="0" fontId="4" fillId="0" borderId="2" xfId="0" applyFont="1" applyFill="1" applyBorder="1" applyAlignment="1">
      <alignment horizontal="left" vertical="top"/>
    </xf>
    <xf numFmtId="0" fontId="4" fillId="0" borderId="5" xfId="0" applyFont="1" applyFill="1" applyBorder="1" applyAlignment="1">
      <alignment horizontal="left" vertical="top"/>
    </xf>
    <xf numFmtId="0" fontId="4" fillId="0" borderId="6" xfId="0" applyFont="1" applyFill="1" applyBorder="1" applyAlignment="1">
      <alignment horizontal="left" vertical="top"/>
    </xf>
    <xf numFmtId="0" fontId="0" fillId="0" borderId="5" xfId="0" applyFont="1" applyFill="1" applyBorder="1" applyAlignment="1">
      <alignment horizontal="left" vertical="top"/>
    </xf>
    <xf numFmtId="0" fontId="0" fillId="0" borderId="6" xfId="0" applyFont="1" applyFill="1" applyBorder="1" applyAlignment="1">
      <alignment horizontal="left" vertical="top"/>
    </xf>
    <xf numFmtId="0" fontId="0" fillId="0" borderId="3" xfId="0" applyFont="1" applyFill="1" applyBorder="1" applyAlignment="1">
      <alignment horizontal="left" vertical="top"/>
    </xf>
    <xf numFmtId="0" fontId="0" fillId="0" borderId="4" xfId="0" applyFont="1" applyFill="1" applyBorder="1" applyAlignment="1">
      <alignment horizontal="left" vertical="top"/>
    </xf>
    <xf numFmtId="0" fontId="14" fillId="0" borderId="0" xfId="0" applyFont="1" applyFill="1" applyAlignment="1">
      <alignment horizontal="left" vertical="top" wrapText="1"/>
    </xf>
    <xf numFmtId="0" fontId="14" fillId="0" borderId="0" xfId="0" applyFont="1" applyAlignment="1">
      <alignment horizontal="left" vertical="top" wrapText="1"/>
    </xf>
    <xf numFmtId="0" fontId="4" fillId="0" borderId="0" xfId="0" applyFont="1" applyAlignment="1">
      <alignment horizontal="left" vertical="top" wrapText="1"/>
    </xf>
    <xf numFmtId="0" fontId="14" fillId="0" borderId="0" xfId="0" applyFont="1" applyAlignment="1">
      <alignment horizontal="left" vertical="top"/>
    </xf>
    <xf numFmtId="0" fontId="13" fillId="0" borderId="0" xfId="0" applyFont="1" applyAlignment="1">
      <alignment horizontal="left" vertical="center" indent="5"/>
    </xf>
    <xf numFmtId="164" fontId="4" fillId="0" borderId="1" xfId="0" applyNumberFormat="1" applyFont="1" applyFill="1" applyBorder="1" applyAlignment="1">
      <alignment horizontal="left" vertical="top"/>
    </xf>
    <xf numFmtId="164" fontId="4" fillId="0" borderId="5" xfId="0" applyNumberFormat="1" applyFont="1" applyFill="1" applyBorder="1" applyAlignment="1">
      <alignment horizontal="left" vertical="top"/>
    </xf>
    <xf numFmtId="164" fontId="0" fillId="0" borderId="5" xfId="0" applyNumberFormat="1" applyFont="1" applyFill="1" applyBorder="1" applyAlignment="1">
      <alignment horizontal="left" vertical="top"/>
    </xf>
    <xf numFmtId="164" fontId="0" fillId="0" borderId="3" xfId="0" applyNumberFormat="1" applyFont="1" applyFill="1" applyBorder="1" applyAlignment="1">
      <alignment horizontal="left" vertical="top"/>
    </xf>
    <xf numFmtId="0" fontId="0" fillId="0" borderId="0" xfId="0" applyNumberFormat="1" applyFont="1" applyFill="1" applyBorder="1" applyAlignment="1">
      <alignment horizontal="left" vertical="top"/>
    </xf>
    <xf numFmtId="0" fontId="4" fillId="0" borderId="0" xfId="0" applyNumberFormat="1" applyFont="1" applyAlignment="1">
      <alignment horizontal="left" vertical="top"/>
    </xf>
    <xf numFmtId="0" fontId="4" fillId="0" borderId="0" xfId="0" applyNumberFormat="1" applyFont="1" applyBorder="1" applyAlignment="1">
      <alignment horizontal="left" vertical="top"/>
    </xf>
    <xf numFmtId="0" fontId="0" fillId="0" borderId="0" xfId="0" applyNumberFormat="1" applyFont="1" applyBorder="1" applyAlignment="1">
      <alignment horizontal="left" vertical="top"/>
    </xf>
    <xf numFmtId="0" fontId="0" fillId="0" borderId="0" xfId="0" applyNumberFormat="1" applyFont="1" applyFill="1" applyAlignment="1">
      <alignment horizontal="left" vertical="top" wrapText="1"/>
    </xf>
    <xf numFmtId="0" fontId="0" fillId="0" borderId="0" xfId="0" applyNumberFormat="1" applyFont="1" applyAlignment="1">
      <alignment horizontal="left" vertical="top" wrapText="1"/>
    </xf>
    <xf numFmtId="0" fontId="4" fillId="0" borderId="0" xfId="0" applyNumberFormat="1" applyFont="1" applyAlignment="1">
      <alignment horizontal="left" vertical="top" wrapText="1"/>
    </xf>
    <xf numFmtId="0" fontId="2" fillId="0" borderId="0" xfId="0" applyFont="1" applyFill="1" applyBorder="1" applyAlignment="1">
      <alignment horizontal="left" vertical="top"/>
    </xf>
    <xf numFmtId="0" fontId="2" fillId="0" borderId="0" xfId="0" applyFont="1" applyBorder="1" applyAlignment="1">
      <alignment horizontal="left" vertical="top"/>
    </xf>
    <xf numFmtId="0" fontId="19" fillId="2" borderId="0" xfId="0" applyFont="1" applyFill="1" applyBorder="1" applyAlignment="1">
      <alignment horizontal="left" vertical="top"/>
    </xf>
    <xf numFmtId="164" fontId="0" fillId="0" borderId="0" xfId="0" applyNumberFormat="1" applyFont="1" applyBorder="1" applyAlignment="1">
      <alignment horizontal="left" vertical="top"/>
    </xf>
    <xf numFmtId="0" fontId="4" fillId="0" borderId="0" xfId="0" applyFont="1" applyFill="1" applyBorder="1" applyAlignment="1">
      <alignment horizontal="left" vertical="top"/>
    </xf>
    <xf numFmtId="0" fontId="8" fillId="0" borderId="0" xfId="0" applyFont="1" applyBorder="1" applyAlignment="1">
      <alignment horizontal="left" vertical="top"/>
    </xf>
    <xf numFmtId="0" fontId="8" fillId="0" borderId="0" xfId="0" applyFont="1" applyFill="1" applyBorder="1" applyAlignment="1">
      <alignment horizontal="left" vertical="top"/>
    </xf>
    <xf numFmtId="0" fontId="1" fillId="0" borderId="0" xfId="0" applyFont="1" applyBorder="1" applyAlignment="1">
      <alignment horizontal="left" vertical="top"/>
    </xf>
    <xf numFmtId="2" fontId="0" fillId="0" borderId="0" xfId="0" applyNumberFormat="1" applyFont="1" applyFill="1" applyBorder="1" applyAlignment="1">
      <alignment horizontal="left" vertical="top"/>
    </xf>
    <xf numFmtId="0" fontId="0" fillId="0" borderId="0" xfId="0" applyFont="1" applyFill="1" applyBorder="1" applyAlignment="1">
      <alignment horizontal="left" vertical="top" wrapText="1"/>
    </xf>
    <xf numFmtId="0" fontId="0" fillId="0" borderId="0" xfId="0" applyFont="1" applyBorder="1" applyAlignment="1">
      <alignment horizontal="left" vertical="top" wrapText="1"/>
    </xf>
    <xf numFmtId="0" fontId="1" fillId="0" borderId="0" xfId="0" applyFont="1" applyBorder="1" applyAlignment="1">
      <alignment horizontal="left" vertical="top" wrapText="1"/>
    </xf>
    <xf numFmtId="0" fontId="0" fillId="0" borderId="0" xfId="0" applyFont="1" applyBorder="1" applyAlignment="1">
      <alignment horizontal="left" vertical="center" wrapText="1"/>
    </xf>
    <xf numFmtId="0" fontId="0" fillId="0" borderId="0" xfId="0" applyFont="1" applyFill="1" applyBorder="1" applyAlignment="1">
      <alignment horizontal="left" vertical="center" wrapText="1"/>
    </xf>
    <xf numFmtId="0" fontId="0" fillId="0" borderId="0" xfId="0" applyFont="1" applyAlignment="1">
      <alignment horizontal="left" vertical="center" wrapText="1"/>
    </xf>
    <xf numFmtId="2" fontId="4" fillId="0" borderId="0" xfId="0" applyNumberFormat="1" applyFont="1" applyFill="1" applyAlignment="1">
      <alignment horizontal="left" vertical="top" wrapText="1"/>
    </xf>
    <xf numFmtId="0" fontId="0" fillId="4" borderId="0" xfId="0" applyNumberFormat="1" applyFont="1" applyFill="1" applyAlignment="1">
      <alignment horizontal="left" vertical="top"/>
    </xf>
    <xf numFmtId="0" fontId="0" fillId="4" borderId="0" xfId="0" applyNumberFormat="1" applyFont="1" applyFill="1" applyAlignment="1">
      <alignment horizontal="left" vertical="top" wrapText="1"/>
    </xf>
    <xf numFmtId="0" fontId="0" fillId="4" borderId="0" xfId="0" applyFont="1" applyFill="1" applyAlignment="1">
      <alignment horizontal="left" vertical="top"/>
    </xf>
    <xf numFmtId="0" fontId="4" fillId="4" borderId="0" xfId="0" applyFont="1" applyFill="1" applyAlignment="1">
      <alignment horizontal="left" vertical="top"/>
    </xf>
    <xf numFmtId="49" fontId="4" fillId="4" borderId="0" xfId="0" applyNumberFormat="1" applyFont="1" applyFill="1" applyAlignment="1">
      <alignment horizontal="left" vertical="top"/>
    </xf>
    <xf numFmtId="10" fontId="4" fillId="4" borderId="0" xfId="0" applyNumberFormat="1" applyFont="1" applyFill="1" applyAlignment="1">
      <alignment horizontal="left" vertical="top"/>
    </xf>
    <xf numFmtId="0" fontId="4" fillId="4" borderId="0" xfId="0" applyNumberFormat="1" applyFont="1" applyFill="1" applyAlignment="1">
      <alignment horizontal="left" vertical="top"/>
    </xf>
    <xf numFmtId="164" fontId="4" fillId="4" borderId="0" xfId="0" applyNumberFormat="1" applyFont="1" applyFill="1" applyBorder="1" applyAlignment="1">
      <alignment horizontal="left" vertical="top"/>
    </xf>
    <xf numFmtId="2" fontId="4" fillId="4" borderId="0" xfId="0" applyNumberFormat="1" applyFont="1" applyFill="1" applyAlignment="1">
      <alignment horizontal="left" vertical="top"/>
    </xf>
    <xf numFmtId="164" fontId="4" fillId="4" borderId="0" xfId="0" applyNumberFormat="1" applyFont="1" applyFill="1" applyAlignment="1">
      <alignment horizontal="left" vertical="top"/>
    </xf>
    <xf numFmtId="0" fontId="4" fillId="4" borderId="0" xfId="0" applyFont="1" applyFill="1" applyAlignment="1">
      <alignment horizontal="left" vertical="top" wrapText="1"/>
    </xf>
    <xf numFmtId="0" fontId="0" fillId="4" borderId="0" xfId="0" applyFont="1" applyFill="1" applyBorder="1" applyAlignment="1">
      <alignment horizontal="left" vertical="top"/>
    </xf>
    <xf numFmtId="49" fontId="0" fillId="4" borderId="0" xfId="0" applyNumberFormat="1" applyFont="1" applyFill="1" applyAlignment="1">
      <alignment horizontal="left" vertical="top" wrapText="1"/>
    </xf>
    <xf numFmtId="49" fontId="0" fillId="4" borderId="0" xfId="0" applyNumberFormat="1" applyFont="1" applyFill="1" applyAlignment="1">
      <alignment horizontal="left" vertical="top"/>
    </xf>
    <xf numFmtId="2" fontId="0" fillId="4" borderId="0" xfId="0" quotePrefix="1" applyNumberFormat="1" applyFont="1" applyFill="1" applyAlignment="1">
      <alignment horizontal="left" vertical="top"/>
    </xf>
    <xf numFmtId="1" fontId="0" fillId="4" borderId="0" xfId="0" applyNumberFormat="1" applyFont="1" applyFill="1" applyAlignment="1">
      <alignment horizontal="left" vertical="top"/>
    </xf>
    <xf numFmtId="0" fontId="4" fillId="4" borderId="0" xfId="0" applyFont="1" applyFill="1" applyBorder="1" applyAlignment="1">
      <alignment horizontal="left" vertical="top"/>
    </xf>
    <xf numFmtId="0" fontId="0" fillId="6" borderId="0" xfId="0" applyFont="1" applyFill="1" applyAlignment="1">
      <alignment horizontal="left" vertical="top"/>
    </xf>
    <xf numFmtId="0" fontId="3" fillId="7" borderId="0" xfId="0" applyFont="1" applyFill="1" applyAlignment="1">
      <alignment horizontal="left" vertical="top"/>
    </xf>
    <xf numFmtId="0" fontId="4" fillId="6" borderId="0" xfId="0" applyFont="1" applyFill="1" applyAlignment="1">
      <alignment horizontal="left" vertical="top"/>
    </xf>
    <xf numFmtId="0" fontId="18" fillId="6" borderId="0" xfId="0" applyFont="1" applyFill="1" applyAlignment="1">
      <alignment horizontal="left" vertical="top"/>
    </xf>
    <xf numFmtId="0" fontId="4" fillId="7" borderId="0" xfId="0" applyFont="1" applyFill="1" applyAlignment="1">
      <alignment horizontal="left" vertical="top"/>
    </xf>
    <xf numFmtId="0" fontId="19" fillId="6" borderId="0" xfId="0" applyFont="1" applyFill="1" applyBorder="1" applyAlignment="1">
      <alignment horizontal="left" vertical="top"/>
    </xf>
    <xf numFmtId="0" fontId="0" fillId="6" borderId="0" xfId="0" applyFont="1" applyFill="1" applyBorder="1" applyAlignment="1">
      <alignment horizontal="left" vertical="top"/>
    </xf>
    <xf numFmtId="0" fontId="2" fillId="6" borderId="0" xfId="0" applyFont="1" applyFill="1" applyBorder="1" applyAlignment="1">
      <alignment horizontal="left" vertical="top"/>
    </xf>
    <xf numFmtId="0" fontId="19" fillId="7" borderId="0" xfId="0" applyFont="1" applyFill="1" applyBorder="1" applyAlignment="1">
      <alignment horizontal="left" vertical="top"/>
    </xf>
    <xf numFmtId="0" fontId="19" fillId="7" borderId="0" xfId="0" applyFont="1" applyFill="1" applyAlignment="1">
      <alignment horizontal="left" vertical="top"/>
    </xf>
    <xf numFmtId="0" fontId="19" fillId="6" borderId="0" xfId="0" applyFont="1" applyFill="1" applyAlignment="1">
      <alignment horizontal="left" vertical="top"/>
    </xf>
    <xf numFmtId="0" fontId="19" fillId="2" borderId="0" xfId="0" applyFont="1" applyFill="1" applyAlignment="1">
      <alignment horizontal="left" vertical="top"/>
    </xf>
    <xf numFmtId="0" fontId="2" fillId="2" borderId="0" xfId="0" applyFont="1" applyFill="1" applyAlignment="1">
      <alignment horizontal="left" vertical="top"/>
    </xf>
    <xf numFmtId="0" fontId="2" fillId="6" borderId="0" xfId="0" applyFont="1" applyFill="1" applyAlignment="1">
      <alignment horizontal="left" vertical="top"/>
    </xf>
    <xf numFmtId="0" fontId="20" fillId="5" borderId="0" xfId="1" applyBorder="1" applyAlignment="1">
      <alignment horizontal="left" vertical="top"/>
    </xf>
    <xf numFmtId="0" fontId="20" fillId="5" borderId="0" xfId="1" applyBorder="1" applyAlignment="1">
      <alignment horizontal="left" vertical="top" wrapText="1"/>
    </xf>
    <xf numFmtId="0" fontId="7" fillId="0" borderId="0" xfId="0" applyFont="1" applyBorder="1" applyAlignment="1">
      <alignment horizontal="left" vertical="top"/>
    </xf>
    <xf numFmtId="0" fontId="20" fillId="5" borderId="0" xfId="1" applyBorder="1"/>
    <xf numFmtId="0" fontId="0" fillId="0" borderId="0" xfId="0" applyFont="1"/>
    <xf numFmtId="0" fontId="0" fillId="0" borderId="0" xfId="0" applyFont="1" applyAlignment="1">
      <alignment horizontal="left" vertical="center"/>
    </xf>
    <xf numFmtId="0" fontId="0" fillId="0" borderId="0" xfId="0" applyFont="1" applyFill="1" applyAlignment="1">
      <alignment horizontal="left" vertical="center"/>
    </xf>
    <xf numFmtId="0" fontId="9" fillId="0" borderId="0" xfId="2" applyFont="1" applyFill="1"/>
    <xf numFmtId="0" fontId="9" fillId="0" borderId="0" xfId="3" applyFont="1" applyFill="1"/>
    <xf numFmtId="0" fontId="9" fillId="0" borderId="0" xfId="3" applyFont="1" applyFill="1" applyAlignment="1">
      <alignment horizontal="left" vertical="center"/>
    </xf>
    <xf numFmtId="0" fontId="9" fillId="0" borderId="0" xfId="2" applyFont="1" applyFill="1" applyAlignment="1">
      <alignment horizontal="left" vertical="top"/>
    </xf>
    <xf numFmtId="0" fontId="0" fillId="0" borderId="0" xfId="0" applyFont="1" applyBorder="1" applyAlignment="1">
      <alignment horizontal="left" vertical="top" wrapText="1"/>
    </xf>
    <xf numFmtId="0" fontId="9" fillId="0" borderId="0" xfId="0" applyFont="1" applyFill="1" applyAlignment="1">
      <alignment horizontal="left" vertical="top" wrapText="1"/>
    </xf>
    <xf numFmtId="0" fontId="9" fillId="10" borderId="0" xfId="2" applyFont="1" applyFill="1"/>
    <xf numFmtId="0" fontId="0" fillId="0" borderId="0" xfId="3" applyFont="1" applyFill="1"/>
    <xf numFmtId="0" fontId="0" fillId="0" borderId="0" xfId="2" applyFont="1" applyFill="1"/>
    <xf numFmtId="0" fontId="0" fillId="0" borderId="0" xfId="3" applyFont="1" applyFill="1" applyAlignment="1">
      <alignment horizontal="left" vertical="top"/>
    </xf>
    <xf numFmtId="0" fontId="9" fillId="0" borderId="0" xfId="0" applyFont="1" applyFill="1"/>
    <xf numFmtId="0" fontId="0" fillId="0" borderId="0" xfId="0" applyAlignment="1">
      <alignment horizontal="left" vertical="center"/>
    </xf>
    <xf numFmtId="0" fontId="0" fillId="0" borderId="0" xfId="0" applyAlignment="1">
      <alignment horizontal="left"/>
    </xf>
    <xf numFmtId="0" fontId="20" fillId="5" borderId="0" xfId="1" applyFont="1" applyBorder="1" applyAlignment="1">
      <alignment horizontal="left" vertical="top"/>
    </xf>
    <xf numFmtId="0" fontId="20" fillId="5" borderId="0" xfId="1" applyFont="1" applyBorder="1" applyAlignment="1">
      <alignment horizontal="left" vertical="top" wrapText="1"/>
    </xf>
    <xf numFmtId="0" fontId="25" fillId="6" borderId="0" xfId="0" applyFont="1" applyFill="1" applyAlignment="1">
      <alignment horizontal="left" vertical="top"/>
    </xf>
    <xf numFmtId="0" fontId="25" fillId="0" borderId="0" xfId="0" applyFont="1" applyAlignment="1">
      <alignment horizontal="left" vertical="top"/>
    </xf>
    <xf numFmtId="0" fontId="25" fillId="0" borderId="0" xfId="0" applyFont="1" applyFill="1" applyAlignment="1">
      <alignment horizontal="left" vertical="top"/>
    </xf>
    <xf numFmtId="0" fontId="25" fillId="0" borderId="0" xfId="0" applyNumberFormat="1" applyFont="1" applyFill="1" applyAlignment="1">
      <alignment horizontal="left" vertical="top"/>
    </xf>
    <xf numFmtId="0" fontId="25" fillId="4" borderId="0" xfId="0" applyFont="1" applyFill="1" applyAlignment="1">
      <alignment horizontal="left" vertical="top"/>
    </xf>
    <xf numFmtId="0" fontId="25" fillId="0" borderId="0" xfId="0" applyFont="1" applyFill="1" applyAlignment="1">
      <alignment vertical="top"/>
    </xf>
    <xf numFmtId="49" fontId="25" fillId="0" borderId="0" xfId="0" applyNumberFormat="1" applyFont="1" applyFill="1" applyAlignment="1">
      <alignment horizontal="left" vertical="top"/>
    </xf>
    <xf numFmtId="0" fontId="25" fillId="4" borderId="0" xfId="0" applyNumberFormat="1" applyFont="1" applyFill="1" applyAlignment="1">
      <alignment horizontal="left" vertical="top"/>
    </xf>
    <xf numFmtId="0" fontId="25" fillId="7" borderId="0" xfId="0" applyFont="1" applyFill="1" applyAlignment="1">
      <alignment horizontal="left" vertical="top"/>
    </xf>
    <xf numFmtId="0" fontId="25" fillId="0" borderId="0" xfId="0" applyFont="1" applyFill="1" applyAlignment="1">
      <alignment horizontal="left" vertical="top" wrapText="1"/>
    </xf>
    <xf numFmtId="0" fontId="25" fillId="0" borderId="0" xfId="0" applyNumberFormat="1" applyFont="1" applyAlignment="1">
      <alignment horizontal="left" vertical="top"/>
    </xf>
    <xf numFmtId="0" fontId="4" fillId="0" borderId="0" xfId="0" applyFont="1" applyFill="1" applyAlignment="1">
      <alignment horizontal="left" vertical="center" wrapText="1"/>
    </xf>
    <xf numFmtId="164" fontId="1" fillId="0" borderId="0" xfId="0" applyNumberFormat="1" applyFont="1" applyFill="1" applyAlignment="1">
      <alignment horizontal="left" vertical="top"/>
    </xf>
    <xf numFmtId="0" fontId="4" fillId="0" borderId="8" xfId="0" applyFont="1" applyFill="1" applyBorder="1" applyAlignment="1">
      <alignment horizontal="left" vertical="top"/>
    </xf>
    <xf numFmtId="0" fontId="4" fillId="0" borderId="9" xfId="0" applyFont="1" applyFill="1" applyBorder="1" applyAlignment="1">
      <alignment horizontal="left" vertical="top"/>
    </xf>
    <xf numFmtId="164" fontId="4" fillId="7" borderId="0" xfId="0" applyNumberFormat="1" applyFont="1" applyFill="1" applyAlignment="1">
      <alignment horizontal="left" vertical="top"/>
    </xf>
    <xf numFmtId="164" fontId="4" fillId="0" borderId="0" xfId="0" quotePrefix="1" applyNumberFormat="1" applyFont="1" applyFill="1" applyAlignment="1">
      <alignment horizontal="left" vertical="top"/>
    </xf>
    <xf numFmtId="164" fontId="4" fillId="2" borderId="0" xfId="0" applyNumberFormat="1" applyFont="1" applyFill="1" applyAlignment="1">
      <alignment horizontal="left" vertical="top"/>
    </xf>
    <xf numFmtId="0" fontId="0" fillId="0" borderId="0" xfId="0" applyAlignment="1">
      <alignment wrapText="1"/>
    </xf>
    <xf numFmtId="0" fontId="0" fillId="0" borderId="0" xfId="0" applyFont="1" applyBorder="1" applyAlignment="1">
      <alignment horizontal="left" vertical="top" wrapText="1"/>
    </xf>
    <xf numFmtId="0" fontId="0" fillId="11" borderId="0" xfId="0" applyFont="1" applyFill="1" applyBorder="1" applyAlignment="1">
      <alignment horizontal="left" vertical="top"/>
    </xf>
    <xf numFmtId="0" fontId="22" fillId="0" borderId="0" xfId="3" applyNumberFormat="1" applyFont="1" applyFill="1" applyAlignment="1">
      <alignment horizontal="left" vertical="top"/>
    </xf>
    <xf numFmtId="0" fontId="25" fillId="0" borderId="0" xfId="3" applyFont="1" applyFill="1" applyAlignment="1">
      <alignment horizontal="left" vertical="top"/>
    </xf>
    <xf numFmtId="164" fontId="25" fillId="0" borderId="0" xfId="3" applyNumberFormat="1" applyFont="1" applyFill="1" applyAlignment="1">
      <alignment horizontal="left" vertical="top"/>
    </xf>
    <xf numFmtId="164" fontId="25" fillId="0" borderId="0" xfId="0" applyNumberFormat="1" applyFont="1" applyFill="1"/>
    <xf numFmtId="0" fontId="21" fillId="0" borderId="0" xfId="2" applyFill="1" applyBorder="1" applyAlignment="1">
      <alignment horizontal="left" vertical="top"/>
    </xf>
    <xf numFmtId="0" fontId="25" fillId="0" borderId="0" xfId="2" applyFont="1" applyFill="1" applyBorder="1" applyAlignment="1">
      <alignment horizontal="left" vertical="top"/>
    </xf>
    <xf numFmtId="0" fontId="25" fillId="0" borderId="0" xfId="0" applyFont="1" applyFill="1" applyBorder="1" applyAlignment="1">
      <alignment horizontal="left" vertical="top"/>
    </xf>
    <xf numFmtId="2" fontId="21" fillId="0" borderId="0" xfId="2" applyNumberFormat="1" applyFill="1" applyBorder="1" applyAlignment="1">
      <alignment horizontal="left" vertical="top"/>
    </xf>
    <xf numFmtId="9" fontId="4" fillId="4" borderId="0" xfId="0" applyNumberFormat="1" applyFont="1" applyFill="1" applyAlignment="1">
      <alignment horizontal="left" vertical="top"/>
    </xf>
    <xf numFmtId="0" fontId="23" fillId="0" borderId="0" xfId="0" applyFont="1" applyAlignment="1">
      <alignment horizontal="left"/>
    </xf>
    <xf numFmtId="0" fontId="4" fillId="0" borderId="0" xfId="0" applyFont="1" applyAlignment="1">
      <alignment horizontal="center" vertical="top" wrapText="1"/>
    </xf>
    <xf numFmtId="0" fontId="0" fillId="0" borderId="0" xfId="0" applyFont="1" applyBorder="1" applyAlignment="1">
      <alignment horizontal="left" vertical="top" wrapText="1"/>
    </xf>
    <xf numFmtId="0" fontId="2" fillId="0" borderId="0" xfId="0" applyFont="1" applyFill="1" applyBorder="1" applyAlignment="1">
      <alignment horizontal="left" vertical="top" wrapText="1"/>
    </xf>
    <xf numFmtId="0" fontId="24" fillId="0" borderId="0" xfId="0" applyFont="1" applyAlignment="1">
      <alignment horizontal="left" vertical="top"/>
    </xf>
    <xf numFmtId="0" fontId="27" fillId="0" borderId="0" xfId="0" applyFont="1"/>
  </cellXfs>
  <cellStyles count="4">
    <cellStyle name="Ausgabe" xfId="1" builtinId="21"/>
    <cellStyle name="Neutral" xfId="3" builtinId="28"/>
    <cellStyle name="Schlecht" xfId="2" builtinId="27"/>
    <cellStyle name="Standard" xfId="0" builtinId="0"/>
  </cellStyles>
  <dxfs count="0"/>
  <tableStyles count="0" defaultTableStyle="TableStyleMedium2" defaultPivotStyle="PivotStyleLight16"/>
  <colors>
    <mruColors>
      <color rgb="FFB3F983"/>
      <color rgb="FF0000FF"/>
      <color rgb="FFF1F1A1"/>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1156"/>
  <sheetViews>
    <sheetView topLeftCell="B1" zoomScale="60" zoomScaleNormal="60" workbookViewId="0">
      <pane ySplit="1" topLeftCell="A2" activePane="bottomLeft" state="frozen"/>
      <selection pane="bottomLeft" activeCell="M1" sqref="M1"/>
    </sheetView>
  </sheetViews>
  <sheetFormatPr baseColWidth="10" defaultColWidth="8.85546875" defaultRowHeight="15"/>
  <cols>
    <col min="1" max="1" width="10.140625" style="14" bestFit="1" customWidth="1"/>
    <col min="2" max="2" width="53.7109375" style="14" customWidth="1"/>
    <col min="3" max="3" width="35.7109375" style="14" customWidth="1"/>
    <col min="4" max="4" width="52.7109375" style="14" customWidth="1"/>
    <col min="5" max="5" width="38.7109375" style="14" customWidth="1"/>
    <col min="6" max="6" width="52.7109375" style="14" customWidth="1"/>
    <col min="7" max="7" width="36.5703125" style="14" customWidth="1"/>
    <col min="8" max="9" width="20.7109375" style="14" customWidth="1"/>
    <col min="10" max="10" width="52.7109375" style="14" customWidth="1"/>
    <col min="11" max="11" width="25.7109375" style="14" customWidth="1"/>
    <col min="12" max="12" width="46" style="14" customWidth="1"/>
    <col min="13" max="13" width="8.85546875" style="8"/>
    <col min="14" max="14" width="8.85546875" style="2"/>
    <col min="15" max="16384" width="8.85546875" style="14"/>
  </cols>
  <sheetData>
    <row r="1" spans="1:23" s="77" customFormat="1" ht="45" customHeight="1">
      <c r="A1" s="123"/>
      <c r="B1" s="123" t="s">
        <v>0</v>
      </c>
      <c r="C1" s="123" t="s">
        <v>1</v>
      </c>
      <c r="D1" s="123" t="s">
        <v>2</v>
      </c>
      <c r="E1" s="124" t="s">
        <v>3</v>
      </c>
      <c r="F1" s="124" t="s">
        <v>4</v>
      </c>
      <c r="G1" s="123" t="s">
        <v>5</v>
      </c>
      <c r="H1" s="124" t="s">
        <v>1585</v>
      </c>
      <c r="I1" s="124" t="s">
        <v>1586</v>
      </c>
      <c r="J1" s="123" t="s">
        <v>1569</v>
      </c>
      <c r="K1" s="124" t="s">
        <v>6</v>
      </c>
      <c r="L1" s="124" t="s">
        <v>7</v>
      </c>
      <c r="M1" s="178"/>
      <c r="N1" s="125"/>
    </row>
    <row r="2" spans="1:23" s="11" customFormat="1" ht="15" customHeight="1">
      <c r="A2" s="119" t="s">
        <v>8</v>
      </c>
      <c r="B2" s="122"/>
      <c r="C2" s="122"/>
      <c r="D2" s="122"/>
      <c r="E2" s="122"/>
      <c r="F2" s="122"/>
      <c r="G2" s="122"/>
      <c r="H2" s="122"/>
      <c r="I2" s="122"/>
      <c r="J2" s="122"/>
      <c r="K2" s="122"/>
      <c r="L2" s="122"/>
      <c r="M2" s="34"/>
      <c r="N2" s="17"/>
      <c r="O2" s="34"/>
      <c r="P2" s="34"/>
      <c r="Q2" s="34"/>
      <c r="R2" s="34"/>
      <c r="S2" s="34"/>
      <c r="T2" s="34"/>
      <c r="U2" s="34"/>
      <c r="V2" s="34"/>
      <c r="W2" s="34"/>
    </row>
    <row r="3" spans="1:23" s="11" customFormat="1" ht="15" customHeight="1">
      <c r="A3" s="32" t="s">
        <v>282</v>
      </c>
      <c r="B3" s="10" t="s">
        <v>1499</v>
      </c>
      <c r="C3" s="32" t="s">
        <v>283</v>
      </c>
      <c r="D3" s="32" t="s">
        <v>1164</v>
      </c>
      <c r="E3" s="32" t="s">
        <v>1165</v>
      </c>
      <c r="F3" s="32" t="s">
        <v>1166</v>
      </c>
      <c r="G3" s="32" t="s">
        <v>1167</v>
      </c>
      <c r="H3" s="142">
        <v>40</v>
      </c>
      <c r="I3" s="94">
        <v>10</v>
      </c>
      <c r="J3" s="32"/>
      <c r="K3" s="32">
        <v>5</v>
      </c>
      <c r="L3" s="32"/>
      <c r="M3" s="34"/>
      <c r="N3" s="3"/>
      <c r="O3" s="34"/>
      <c r="P3" s="34"/>
      <c r="Q3" s="34"/>
      <c r="R3" s="34"/>
      <c r="S3" s="34"/>
      <c r="T3" s="34"/>
      <c r="U3" s="34"/>
      <c r="V3" s="34"/>
      <c r="W3" s="34"/>
    </row>
    <row r="4" spans="1:23" s="11" customFormat="1" ht="15" customHeight="1">
      <c r="A4" s="32" t="s">
        <v>282</v>
      </c>
      <c r="B4" s="10" t="s">
        <v>1499</v>
      </c>
      <c r="C4" s="32" t="s">
        <v>1168</v>
      </c>
      <c r="D4" s="32" t="s">
        <v>1164</v>
      </c>
      <c r="E4" s="32" t="s">
        <v>1165</v>
      </c>
      <c r="F4" s="32" t="s">
        <v>1166</v>
      </c>
      <c r="G4" s="32" t="s">
        <v>1167</v>
      </c>
      <c r="H4" s="142">
        <v>40</v>
      </c>
      <c r="I4" s="94">
        <v>10</v>
      </c>
      <c r="J4" s="32"/>
      <c r="K4" s="32">
        <v>5</v>
      </c>
      <c r="L4" s="32"/>
      <c r="M4" s="34"/>
      <c r="N4" s="33"/>
      <c r="O4" s="34"/>
      <c r="P4" s="34"/>
      <c r="Q4" s="34"/>
      <c r="R4" s="34"/>
      <c r="S4" s="34"/>
      <c r="T4" s="34"/>
      <c r="U4" s="34"/>
      <c r="V4" s="34"/>
      <c r="W4" s="34"/>
    </row>
    <row r="5" spans="1:23" s="11" customFormat="1" ht="15" customHeight="1">
      <c r="A5" s="32" t="s">
        <v>282</v>
      </c>
      <c r="B5" s="10" t="s">
        <v>1499</v>
      </c>
      <c r="C5" s="32" t="s">
        <v>1169</v>
      </c>
      <c r="D5" s="32" t="s">
        <v>1164</v>
      </c>
      <c r="E5" s="32" t="s">
        <v>1165</v>
      </c>
      <c r="F5" s="32" t="s">
        <v>1166</v>
      </c>
      <c r="G5" s="32" t="s">
        <v>1167</v>
      </c>
      <c r="H5" s="142">
        <v>40</v>
      </c>
      <c r="I5" s="94">
        <v>10</v>
      </c>
      <c r="J5" s="32"/>
      <c r="K5" s="32">
        <v>5</v>
      </c>
      <c r="L5" s="32"/>
      <c r="M5" s="34"/>
      <c r="N5" s="33"/>
      <c r="O5" s="34"/>
      <c r="P5" s="34"/>
      <c r="Q5" s="34"/>
      <c r="R5" s="34"/>
      <c r="S5" s="34"/>
      <c r="T5" s="34"/>
      <c r="U5" s="34"/>
      <c r="V5" s="34"/>
      <c r="W5" s="34"/>
    </row>
    <row r="6" spans="1:23" s="11" customFormat="1" ht="15" customHeight="1">
      <c r="A6" s="32" t="s">
        <v>282</v>
      </c>
      <c r="B6" s="10" t="s">
        <v>1499</v>
      </c>
      <c r="C6" s="32" t="s">
        <v>1170</v>
      </c>
      <c r="D6" s="32" t="s">
        <v>1164</v>
      </c>
      <c r="E6" s="32" t="s">
        <v>1165</v>
      </c>
      <c r="F6" s="32" t="s">
        <v>1166</v>
      </c>
      <c r="G6" s="32" t="s">
        <v>1167</v>
      </c>
      <c r="H6" s="142">
        <v>40</v>
      </c>
      <c r="I6" s="94">
        <v>10</v>
      </c>
      <c r="J6" s="32"/>
      <c r="K6" s="32">
        <v>5</v>
      </c>
      <c r="L6" s="32"/>
      <c r="M6" s="34"/>
      <c r="N6" s="33"/>
      <c r="O6" s="34"/>
      <c r="P6" s="34"/>
      <c r="Q6" s="34"/>
      <c r="R6" s="34"/>
      <c r="S6" s="34"/>
      <c r="T6" s="34"/>
      <c r="U6" s="34"/>
      <c r="V6" s="34"/>
      <c r="W6" s="34"/>
    </row>
    <row r="7" spans="1:23" s="11" customFormat="1" ht="15" customHeight="1">
      <c r="A7" s="32" t="s">
        <v>282</v>
      </c>
      <c r="B7" s="10" t="s">
        <v>1499</v>
      </c>
      <c r="C7" s="32" t="s">
        <v>1171</v>
      </c>
      <c r="D7" s="32" t="s">
        <v>1172</v>
      </c>
      <c r="E7" s="32" t="s">
        <v>1165</v>
      </c>
      <c r="F7" s="32" t="s">
        <v>1166</v>
      </c>
      <c r="G7" s="32" t="s">
        <v>1167</v>
      </c>
      <c r="H7" s="142">
        <v>40</v>
      </c>
      <c r="I7" s="94">
        <v>10</v>
      </c>
      <c r="J7" s="32"/>
      <c r="K7" s="32">
        <v>5</v>
      </c>
      <c r="L7" s="32"/>
      <c r="M7" s="34"/>
      <c r="N7" s="33"/>
      <c r="O7" s="34"/>
      <c r="P7" s="34"/>
      <c r="Q7" s="34"/>
      <c r="R7" s="34"/>
      <c r="S7" s="34"/>
      <c r="T7" s="34"/>
      <c r="U7" s="34"/>
      <c r="V7" s="34"/>
      <c r="W7" s="34"/>
    </row>
    <row r="8" spans="1:23" s="11" customFormat="1" ht="15" customHeight="1">
      <c r="A8" s="32" t="s">
        <v>282</v>
      </c>
      <c r="B8" s="10" t="s">
        <v>1499</v>
      </c>
      <c r="C8" s="32" t="s">
        <v>1173</v>
      </c>
      <c r="D8" s="32" t="s">
        <v>1174</v>
      </c>
      <c r="E8" s="32" t="s">
        <v>1165</v>
      </c>
      <c r="F8" s="32" t="s">
        <v>1166</v>
      </c>
      <c r="G8" s="32" t="s">
        <v>1167</v>
      </c>
      <c r="H8" s="142">
        <v>40</v>
      </c>
      <c r="I8" s="94">
        <v>10</v>
      </c>
      <c r="J8" s="32"/>
      <c r="K8" s="32">
        <v>5</v>
      </c>
      <c r="L8" s="32"/>
      <c r="M8" s="34"/>
      <c r="N8" s="33"/>
      <c r="O8" s="34"/>
      <c r="P8" s="34"/>
      <c r="Q8" s="34"/>
      <c r="R8" s="34"/>
      <c r="S8" s="34"/>
      <c r="T8" s="34"/>
      <c r="U8" s="34"/>
      <c r="V8" s="34"/>
      <c r="W8" s="34"/>
    </row>
    <row r="9" spans="1:23" s="11" customFormat="1" ht="15" customHeight="1">
      <c r="A9" s="32" t="s">
        <v>282</v>
      </c>
      <c r="B9" s="10" t="s">
        <v>1498</v>
      </c>
      <c r="C9" s="32" t="s">
        <v>1168</v>
      </c>
      <c r="D9" s="32" t="s">
        <v>1175</v>
      </c>
      <c r="E9" s="32" t="s">
        <v>1165</v>
      </c>
      <c r="F9" s="32" t="s">
        <v>1176</v>
      </c>
      <c r="G9" s="32" t="s">
        <v>279</v>
      </c>
      <c r="H9" s="95">
        <v>2.5</v>
      </c>
      <c r="I9" s="34">
        <v>0.625</v>
      </c>
      <c r="J9" s="34"/>
      <c r="K9" s="33">
        <v>250</v>
      </c>
      <c r="L9" s="16"/>
      <c r="M9" s="34"/>
      <c r="N9" s="3"/>
      <c r="O9" s="32"/>
      <c r="P9" s="32"/>
      <c r="Q9" s="32"/>
      <c r="R9" s="32"/>
      <c r="S9" s="32"/>
      <c r="T9" s="32"/>
      <c r="U9" s="32"/>
      <c r="V9" s="32"/>
      <c r="W9" s="32"/>
    </row>
    <row r="10" spans="1:23" s="11" customFormat="1" ht="15" customHeight="1">
      <c r="A10" s="32" t="s">
        <v>282</v>
      </c>
      <c r="B10" s="10" t="s">
        <v>1498</v>
      </c>
      <c r="C10" s="32" t="s">
        <v>1168</v>
      </c>
      <c r="D10" s="32" t="s">
        <v>1175</v>
      </c>
      <c r="E10" s="32" t="s">
        <v>1165</v>
      </c>
      <c r="F10" s="32" t="s">
        <v>1176</v>
      </c>
      <c r="G10" s="32" t="s">
        <v>390</v>
      </c>
      <c r="H10" s="94">
        <v>2</v>
      </c>
      <c r="I10" s="33">
        <v>0.5</v>
      </c>
      <c r="J10" s="32"/>
      <c r="K10" s="3">
        <v>250</v>
      </c>
      <c r="L10" s="16"/>
      <c r="M10" s="34"/>
      <c r="N10" s="3"/>
      <c r="O10" s="32"/>
      <c r="P10" s="32"/>
      <c r="Q10" s="32"/>
      <c r="R10" s="32"/>
      <c r="S10" s="32"/>
      <c r="T10" s="32"/>
      <c r="U10" s="32"/>
      <c r="V10" s="32"/>
      <c r="W10" s="32"/>
    </row>
    <row r="11" spans="1:23" s="11" customFormat="1" ht="15" customHeight="1">
      <c r="A11" s="32" t="s">
        <v>282</v>
      </c>
      <c r="B11" s="10" t="s">
        <v>1498</v>
      </c>
      <c r="C11" s="32" t="s">
        <v>1177</v>
      </c>
      <c r="D11" s="32" t="s">
        <v>1178</v>
      </c>
      <c r="E11" s="32" t="s">
        <v>1165</v>
      </c>
      <c r="F11" s="32" t="s">
        <v>1176</v>
      </c>
      <c r="G11" s="32" t="s">
        <v>279</v>
      </c>
      <c r="H11" s="94">
        <v>2.5</v>
      </c>
      <c r="I11" s="34">
        <v>0.625</v>
      </c>
      <c r="J11" s="32"/>
      <c r="K11" s="3">
        <v>250</v>
      </c>
      <c r="L11" s="16"/>
      <c r="M11" s="34"/>
      <c r="N11" s="3"/>
      <c r="O11" s="32"/>
      <c r="P11" s="32"/>
      <c r="Q11" s="32"/>
      <c r="R11" s="32"/>
      <c r="S11" s="32"/>
      <c r="T11" s="32"/>
      <c r="U11" s="32"/>
      <c r="V11" s="32"/>
      <c r="W11" s="32"/>
    </row>
    <row r="12" spans="1:23" s="11" customFormat="1" ht="15" customHeight="1">
      <c r="A12" s="32" t="s">
        <v>282</v>
      </c>
      <c r="B12" s="10" t="s">
        <v>1498</v>
      </c>
      <c r="C12" s="32" t="s">
        <v>1177</v>
      </c>
      <c r="D12" s="32" t="s">
        <v>1178</v>
      </c>
      <c r="E12" s="32" t="s">
        <v>1165</v>
      </c>
      <c r="F12" s="32" t="s">
        <v>1176</v>
      </c>
      <c r="G12" s="32" t="s">
        <v>390</v>
      </c>
      <c r="H12" s="94">
        <v>2</v>
      </c>
      <c r="I12" s="33">
        <v>0.5</v>
      </c>
      <c r="J12" s="32"/>
      <c r="K12" s="3">
        <v>250</v>
      </c>
      <c r="L12" s="16"/>
      <c r="M12" s="34"/>
      <c r="N12" s="3"/>
      <c r="O12" s="32"/>
      <c r="P12" s="32"/>
      <c r="Q12" s="32"/>
      <c r="R12" s="32"/>
      <c r="S12" s="32"/>
      <c r="T12" s="32"/>
      <c r="U12" s="32"/>
      <c r="V12" s="32"/>
      <c r="W12" s="32"/>
    </row>
    <row r="13" spans="1:23" s="11" customFormat="1" ht="15" customHeight="1">
      <c r="A13" s="32" t="s">
        <v>282</v>
      </c>
      <c r="B13" s="10" t="s">
        <v>1498</v>
      </c>
      <c r="C13" s="32" t="s">
        <v>1179</v>
      </c>
      <c r="D13" s="32" t="s">
        <v>1180</v>
      </c>
      <c r="E13" s="32" t="s">
        <v>1165</v>
      </c>
      <c r="F13" s="32" t="s">
        <v>1176</v>
      </c>
      <c r="G13" s="32" t="s">
        <v>279</v>
      </c>
      <c r="H13" s="95">
        <v>2.5</v>
      </c>
      <c r="I13" s="34">
        <v>0.625</v>
      </c>
      <c r="J13" s="32"/>
      <c r="K13" s="3">
        <v>250</v>
      </c>
      <c r="L13" s="16"/>
      <c r="M13" s="34"/>
      <c r="N13" s="3"/>
      <c r="O13" s="32"/>
      <c r="P13" s="32"/>
      <c r="Q13" s="32"/>
      <c r="R13" s="32"/>
      <c r="S13" s="32"/>
      <c r="T13" s="32"/>
      <c r="U13" s="32"/>
      <c r="V13" s="32"/>
      <c r="W13" s="32"/>
    </row>
    <row r="14" spans="1:23" s="11" customFormat="1" ht="15" customHeight="1">
      <c r="A14" s="32" t="s">
        <v>282</v>
      </c>
      <c r="B14" s="10" t="s">
        <v>1498</v>
      </c>
      <c r="C14" s="32" t="s">
        <v>1179</v>
      </c>
      <c r="D14" s="32" t="s">
        <v>1180</v>
      </c>
      <c r="E14" s="32" t="s">
        <v>1165</v>
      </c>
      <c r="F14" s="32" t="s">
        <v>1176</v>
      </c>
      <c r="G14" s="32" t="s">
        <v>390</v>
      </c>
      <c r="H14" s="94">
        <v>2</v>
      </c>
      <c r="I14" s="33">
        <v>0.5</v>
      </c>
      <c r="J14" s="32"/>
      <c r="K14" s="3">
        <v>250</v>
      </c>
      <c r="L14" s="16"/>
      <c r="M14" s="34"/>
      <c r="N14" s="3"/>
      <c r="O14" s="32"/>
      <c r="P14" s="32"/>
      <c r="Q14" s="32"/>
      <c r="R14" s="32"/>
      <c r="S14" s="32"/>
      <c r="T14" s="32"/>
      <c r="U14" s="32"/>
      <c r="V14" s="32"/>
      <c r="W14" s="32"/>
    </row>
    <row r="15" spans="1:23" s="11" customFormat="1" ht="15" customHeight="1">
      <c r="A15" s="32" t="s">
        <v>282</v>
      </c>
      <c r="B15" s="10" t="s">
        <v>1498</v>
      </c>
      <c r="C15" s="32" t="s">
        <v>1170</v>
      </c>
      <c r="D15" s="32" t="s">
        <v>1180</v>
      </c>
      <c r="E15" s="32" t="s">
        <v>1165</v>
      </c>
      <c r="F15" s="32" t="s">
        <v>1176</v>
      </c>
      <c r="G15" s="32" t="s">
        <v>279</v>
      </c>
      <c r="H15" s="94">
        <v>2.5</v>
      </c>
      <c r="I15" s="34">
        <v>0.625</v>
      </c>
      <c r="J15" s="32"/>
      <c r="K15" s="3">
        <v>250</v>
      </c>
      <c r="L15" s="16"/>
      <c r="M15" s="34"/>
      <c r="N15" s="3"/>
      <c r="O15" s="32"/>
      <c r="P15" s="32"/>
      <c r="Q15" s="32"/>
      <c r="R15" s="32"/>
      <c r="S15" s="32"/>
      <c r="T15" s="32"/>
      <c r="U15" s="32"/>
      <c r="V15" s="32"/>
      <c r="W15" s="32"/>
    </row>
    <row r="16" spans="1:23" s="11" customFormat="1" ht="15" customHeight="1">
      <c r="A16" s="32" t="s">
        <v>282</v>
      </c>
      <c r="B16" s="10" t="s">
        <v>1498</v>
      </c>
      <c r="C16" s="32" t="s">
        <v>1170</v>
      </c>
      <c r="D16" s="32" t="s">
        <v>1180</v>
      </c>
      <c r="E16" s="32" t="s">
        <v>1165</v>
      </c>
      <c r="F16" s="32" t="s">
        <v>1176</v>
      </c>
      <c r="G16" s="32" t="s">
        <v>390</v>
      </c>
      <c r="H16" s="94">
        <v>2</v>
      </c>
      <c r="I16" s="33">
        <v>0.5</v>
      </c>
      <c r="J16" s="32"/>
      <c r="K16" s="3">
        <v>250</v>
      </c>
      <c r="L16" s="16"/>
      <c r="M16" s="34"/>
      <c r="N16" s="3"/>
      <c r="O16" s="32"/>
      <c r="P16" s="32"/>
      <c r="Q16" s="32"/>
      <c r="R16" s="32"/>
      <c r="S16" s="32"/>
      <c r="T16" s="32"/>
      <c r="U16" s="32"/>
      <c r="V16" s="32"/>
      <c r="W16" s="32"/>
    </row>
    <row r="17" spans="1:23" s="11" customFormat="1" ht="15" customHeight="1">
      <c r="A17" s="32" t="s">
        <v>282</v>
      </c>
      <c r="B17" s="10" t="s">
        <v>1498</v>
      </c>
      <c r="C17" s="32" t="s">
        <v>283</v>
      </c>
      <c r="D17" s="32" t="s">
        <v>1180</v>
      </c>
      <c r="E17" s="32" t="s">
        <v>1165</v>
      </c>
      <c r="F17" s="32" t="s">
        <v>1176</v>
      </c>
      <c r="G17" s="32" t="s">
        <v>279</v>
      </c>
      <c r="H17" s="94">
        <v>2.5</v>
      </c>
      <c r="I17" s="34">
        <v>0.625</v>
      </c>
      <c r="J17" s="32"/>
      <c r="K17" s="3">
        <v>250</v>
      </c>
      <c r="L17" s="16"/>
      <c r="M17" s="34"/>
      <c r="N17" s="3"/>
      <c r="O17" s="32"/>
      <c r="P17" s="32"/>
      <c r="Q17" s="32"/>
      <c r="R17" s="32"/>
      <c r="S17" s="32"/>
      <c r="T17" s="32"/>
      <c r="U17" s="32"/>
      <c r="V17" s="32"/>
      <c r="W17" s="32"/>
    </row>
    <row r="18" spans="1:23" s="11" customFormat="1" ht="15" customHeight="1">
      <c r="A18" s="32" t="s">
        <v>282</v>
      </c>
      <c r="B18" s="10" t="s">
        <v>1498</v>
      </c>
      <c r="C18" s="32" t="s">
        <v>283</v>
      </c>
      <c r="D18" s="32" t="s">
        <v>1180</v>
      </c>
      <c r="E18" s="32" t="s">
        <v>1165</v>
      </c>
      <c r="F18" s="32" t="s">
        <v>1176</v>
      </c>
      <c r="G18" s="32" t="s">
        <v>390</v>
      </c>
      <c r="H18" s="94">
        <v>2</v>
      </c>
      <c r="I18" s="33">
        <v>0.5</v>
      </c>
      <c r="J18" s="32"/>
      <c r="K18" s="3">
        <v>250</v>
      </c>
      <c r="L18" s="16"/>
      <c r="M18" s="34"/>
      <c r="N18" s="3"/>
      <c r="O18" s="32"/>
      <c r="P18" s="32"/>
      <c r="Q18" s="32"/>
      <c r="R18" s="32"/>
      <c r="S18" s="32"/>
      <c r="T18" s="32"/>
      <c r="U18" s="32"/>
      <c r="V18" s="32"/>
      <c r="W18" s="32"/>
    </row>
    <row r="19" spans="1:23" s="11" customFormat="1" ht="15" customHeight="1">
      <c r="A19" s="32" t="s">
        <v>282</v>
      </c>
      <c r="B19" s="10" t="s">
        <v>1497</v>
      </c>
      <c r="C19" s="32" t="s">
        <v>283</v>
      </c>
      <c r="D19" s="3" t="s">
        <v>1165</v>
      </c>
      <c r="E19" s="32" t="s">
        <v>895</v>
      </c>
      <c r="F19" s="32" t="s">
        <v>1176</v>
      </c>
      <c r="G19" s="32" t="s">
        <v>281</v>
      </c>
      <c r="H19" s="94">
        <v>5</v>
      </c>
      <c r="I19" s="34">
        <v>1.25</v>
      </c>
      <c r="J19" s="32"/>
      <c r="K19" s="32">
        <v>50</v>
      </c>
      <c r="L19" s="32"/>
      <c r="M19" s="34"/>
      <c r="N19" s="3"/>
      <c r="O19" s="32"/>
      <c r="P19" s="32"/>
      <c r="Q19" s="32"/>
      <c r="R19" s="32"/>
      <c r="S19" s="32"/>
      <c r="T19" s="32"/>
      <c r="U19" s="32"/>
      <c r="V19" s="32"/>
      <c r="W19" s="32"/>
    </row>
    <row r="20" spans="1:23" s="11" customFormat="1" ht="15" customHeight="1">
      <c r="A20" s="32" t="s">
        <v>282</v>
      </c>
      <c r="B20" s="10" t="s">
        <v>1497</v>
      </c>
      <c r="C20" s="32" t="s">
        <v>283</v>
      </c>
      <c r="D20" s="3" t="s">
        <v>1165</v>
      </c>
      <c r="E20" s="32" t="s">
        <v>895</v>
      </c>
      <c r="F20" s="32" t="s">
        <v>1176</v>
      </c>
      <c r="G20" s="32" t="s">
        <v>171</v>
      </c>
      <c r="H20" s="94">
        <v>5</v>
      </c>
      <c r="I20" s="34">
        <v>1.25</v>
      </c>
      <c r="J20" s="32"/>
      <c r="K20" s="32">
        <v>50</v>
      </c>
      <c r="L20" s="32"/>
      <c r="M20" s="34"/>
      <c r="N20" s="3"/>
      <c r="O20" s="32"/>
      <c r="P20" s="32"/>
      <c r="Q20" s="32"/>
      <c r="R20" s="32"/>
      <c r="S20" s="32"/>
      <c r="T20" s="32"/>
      <c r="U20" s="32"/>
      <c r="V20" s="32"/>
      <c r="W20" s="32"/>
    </row>
    <row r="21" spans="1:23" s="11" customFormat="1" ht="15" customHeight="1">
      <c r="A21" s="32" t="s">
        <v>282</v>
      </c>
      <c r="B21" s="10" t="s">
        <v>1497</v>
      </c>
      <c r="C21" s="32" t="s">
        <v>283</v>
      </c>
      <c r="D21" s="3" t="s">
        <v>1165</v>
      </c>
      <c r="E21" s="32" t="s">
        <v>895</v>
      </c>
      <c r="F21" s="32" t="s">
        <v>1176</v>
      </c>
      <c r="G21" s="32" t="s">
        <v>1181</v>
      </c>
      <c r="H21" s="94">
        <v>5</v>
      </c>
      <c r="I21" s="34">
        <v>1.25</v>
      </c>
      <c r="J21" s="32"/>
      <c r="K21" s="32">
        <v>50</v>
      </c>
      <c r="L21" s="32"/>
      <c r="M21" s="34"/>
      <c r="N21" s="3"/>
      <c r="O21" s="32"/>
      <c r="P21" s="32"/>
      <c r="Q21" s="32"/>
      <c r="R21" s="32"/>
      <c r="S21" s="32"/>
      <c r="T21" s="32"/>
      <c r="U21" s="32"/>
      <c r="V21" s="32"/>
      <c r="W21" s="32"/>
    </row>
    <row r="22" spans="1:23" s="11" customFormat="1" ht="15" customHeight="1">
      <c r="A22" s="32" t="s">
        <v>282</v>
      </c>
      <c r="B22" s="10" t="s">
        <v>1497</v>
      </c>
      <c r="C22" s="32" t="s">
        <v>283</v>
      </c>
      <c r="D22" s="3" t="s">
        <v>1165</v>
      </c>
      <c r="E22" s="32" t="s">
        <v>895</v>
      </c>
      <c r="F22" s="32" t="s">
        <v>1176</v>
      </c>
      <c r="G22" s="32" t="s">
        <v>280</v>
      </c>
      <c r="H22" s="94">
        <v>5</v>
      </c>
      <c r="I22" s="34">
        <v>1.25</v>
      </c>
      <c r="J22" s="32"/>
      <c r="K22" s="32">
        <v>50</v>
      </c>
      <c r="L22" s="32"/>
      <c r="M22" s="34"/>
      <c r="N22" s="3"/>
      <c r="O22" s="32"/>
      <c r="P22" s="32"/>
      <c r="Q22" s="32"/>
      <c r="R22" s="32"/>
      <c r="S22" s="32"/>
      <c r="T22" s="32"/>
      <c r="U22" s="32"/>
      <c r="V22" s="32"/>
      <c r="W22" s="32"/>
    </row>
    <row r="23" spans="1:23" s="11" customFormat="1" ht="15" customHeight="1">
      <c r="A23" s="32" t="s">
        <v>282</v>
      </c>
      <c r="B23" s="10" t="s">
        <v>1497</v>
      </c>
      <c r="C23" s="32" t="s">
        <v>1182</v>
      </c>
      <c r="D23" s="3" t="s">
        <v>1165</v>
      </c>
      <c r="E23" s="32" t="s">
        <v>895</v>
      </c>
      <c r="F23" s="32" t="s">
        <v>1176</v>
      </c>
      <c r="G23" s="32" t="s">
        <v>281</v>
      </c>
      <c r="H23" s="94">
        <v>5</v>
      </c>
      <c r="I23" s="34">
        <v>1.25</v>
      </c>
      <c r="J23" s="32"/>
      <c r="K23" s="32">
        <v>50</v>
      </c>
      <c r="L23" s="16"/>
      <c r="M23" s="34"/>
      <c r="N23" s="3"/>
      <c r="O23" s="32"/>
      <c r="P23" s="32"/>
      <c r="Q23" s="32"/>
      <c r="R23" s="32"/>
      <c r="S23" s="32"/>
      <c r="T23" s="32"/>
      <c r="U23" s="32"/>
      <c r="V23" s="32"/>
      <c r="W23" s="32"/>
    </row>
    <row r="24" spans="1:23" s="11" customFormat="1" ht="15" customHeight="1">
      <c r="A24" s="32" t="s">
        <v>282</v>
      </c>
      <c r="B24" s="10" t="s">
        <v>1497</v>
      </c>
      <c r="C24" s="32" t="s">
        <v>1182</v>
      </c>
      <c r="D24" s="3" t="s">
        <v>1165</v>
      </c>
      <c r="E24" s="32" t="s">
        <v>895</v>
      </c>
      <c r="F24" s="32" t="s">
        <v>1176</v>
      </c>
      <c r="G24" s="32" t="s">
        <v>171</v>
      </c>
      <c r="H24" s="94">
        <v>5</v>
      </c>
      <c r="I24" s="34">
        <v>1.25</v>
      </c>
      <c r="J24" s="32"/>
      <c r="K24" s="32">
        <v>50</v>
      </c>
      <c r="L24" s="16"/>
      <c r="M24" s="34"/>
      <c r="N24" s="3"/>
      <c r="O24" s="32"/>
      <c r="P24" s="32"/>
      <c r="Q24" s="32"/>
      <c r="R24" s="32"/>
      <c r="S24" s="32"/>
      <c r="T24" s="32"/>
      <c r="U24" s="32"/>
      <c r="V24" s="32"/>
      <c r="W24" s="32"/>
    </row>
    <row r="25" spans="1:23" s="11" customFormat="1" ht="15" customHeight="1">
      <c r="A25" s="32" t="s">
        <v>282</v>
      </c>
      <c r="B25" s="10" t="s">
        <v>1497</v>
      </c>
      <c r="C25" s="32" t="s">
        <v>1182</v>
      </c>
      <c r="D25" s="3" t="s">
        <v>1165</v>
      </c>
      <c r="E25" s="32" t="s">
        <v>895</v>
      </c>
      <c r="F25" s="32" t="s">
        <v>1176</v>
      </c>
      <c r="G25" s="32" t="s">
        <v>1181</v>
      </c>
      <c r="H25" s="94">
        <v>5</v>
      </c>
      <c r="I25" s="34">
        <v>1.25</v>
      </c>
      <c r="J25" s="32"/>
      <c r="K25" s="32">
        <v>50</v>
      </c>
      <c r="L25" s="16"/>
      <c r="M25" s="34"/>
      <c r="N25" s="3"/>
      <c r="O25" s="32"/>
      <c r="P25" s="32"/>
      <c r="Q25" s="32"/>
      <c r="R25" s="32"/>
      <c r="S25" s="32"/>
      <c r="T25" s="32"/>
      <c r="U25" s="32"/>
      <c r="V25" s="32"/>
      <c r="W25" s="32"/>
    </row>
    <row r="26" spans="1:23" s="11" customFormat="1" ht="15" customHeight="1">
      <c r="A26" s="32" t="s">
        <v>282</v>
      </c>
      <c r="B26" s="10" t="s">
        <v>1497</v>
      </c>
      <c r="C26" s="32" t="s">
        <v>1182</v>
      </c>
      <c r="D26" s="3" t="s">
        <v>1165</v>
      </c>
      <c r="E26" s="32" t="s">
        <v>895</v>
      </c>
      <c r="F26" s="32" t="s">
        <v>1176</v>
      </c>
      <c r="G26" s="32" t="s">
        <v>280</v>
      </c>
      <c r="H26" s="94">
        <v>5</v>
      </c>
      <c r="I26" s="34">
        <v>1.25</v>
      </c>
      <c r="J26" s="32"/>
      <c r="K26" s="32">
        <v>50</v>
      </c>
      <c r="L26" s="16"/>
      <c r="M26" s="34"/>
      <c r="N26" s="3"/>
      <c r="O26" s="32"/>
      <c r="P26" s="32"/>
      <c r="Q26" s="32"/>
      <c r="R26" s="32"/>
      <c r="S26" s="32"/>
      <c r="T26" s="32"/>
      <c r="U26" s="32"/>
      <c r="V26" s="32"/>
      <c r="W26" s="32"/>
    </row>
    <row r="27" spans="1:23" s="11" customFormat="1" ht="15" customHeight="1">
      <c r="A27" s="32" t="s">
        <v>282</v>
      </c>
      <c r="B27" s="10" t="s">
        <v>1497</v>
      </c>
      <c r="C27" s="32" t="s">
        <v>1170</v>
      </c>
      <c r="D27" s="3" t="s">
        <v>1165</v>
      </c>
      <c r="E27" s="32" t="s">
        <v>895</v>
      </c>
      <c r="F27" s="32" t="s">
        <v>1176</v>
      </c>
      <c r="G27" s="32" t="s">
        <v>281</v>
      </c>
      <c r="H27" s="94">
        <v>5</v>
      </c>
      <c r="I27" s="34">
        <v>1.25</v>
      </c>
      <c r="J27" s="32"/>
      <c r="K27" s="32">
        <v>50</v>
      </c>
      <c r="L27" s="16"/>
      <c r="M27" s="34"/>
      <c r="N27" s="3"/>
      <c r="O27" s="32"/>
      <c r="P27" s="32"/>
      <c r="Q27" s="32"/>
      <c r="R27" s="32"/>
      <c r="S27" s="32"/>
      <c r="T27" s="32"/>
      <c r="U27" s="32"/>
      <c r="V27" s="32"/>
      <c r="W27" s="32"/>
    </row>
    <row r="28" spans="1:23" s="11" customFormat="1" ht="15" customHeight="1">
      <c r="A28" s="32" t="s">
        <v>282</v>
      </c>
      <c r="B28" s="10" t="s">
        <v>1497</v>
      </c>
      <c r="C28" s="32" t="s">
        <v>1170</v>
      </c>
      <c r="D28" s="3" t="s">
        <v>1165</v>
      </c>
      <c r="E28" s="32" t="s">
        <v>895</v>
      </c>
      <c r="F28" s="32" t="s">
        <v>1176</v>
      </c>
      <c r="G28" s="32" t="s">
        <v>171</v>
      </c>
      <c r="H28" s="94">
        <v>5</v>
      </c>
      <c r="I28" s="34">
        <v>1.25</v>
      </c>
      <c r="J28" s="32"/>
      <c r="K28" s="32">
        <v>50</v>
      </c>
      <c r="L28" s="16"/>
      <c r="M28" s="34"/>
      <c r="N28" s="3"/>
      <c r="O28" s="32"/>
      <c r="P28" s="32"/>
      <c r="Q28" s="32"/>
      <c r="R28" s="32"/>
      <c r="S28" s="32"/>
      <c r="T28" s="32"/>
      <c r="U28" s="32"/>
      <c r="V28" s="32"/>
      <c r="W28" s="32"/>
    </row>
    <row r="29" spans="1:23" s="11" customFormat="1" ht="15" customHeight="1">
      <c r="A29" s="32" t="s">
        <v>282</v>
      </c>
      <c r="B29" s="10" t="s">
        <v>1497</v>
      </c>
      <c r="C29" s="32" t="s">
        <v>1170</v>
      </c>
      <c r="D29" s="3" t="s">
        <v>1165</v>
      </c>
      <c r="E29" s="32" t="s">
        <v>895</v>
      </c>
      <c r="F29" s="32" t="s">
        <v>1176</v>
      </c>
      <c r="G29" s="32" t="s">
        <v>1181</v>
      </c>
      <c r="H29" s="94">
        <v>5</v>
      </c>
      <c r="I29" s="34">
        <v>1.25</v>
      </c>
      <c r="J29" s="32"/>
      <c r="K29" s="32">
        <v>50</v>
      </c>
      <c r="L29" s="16"/>
      <c r="M29" s="34"/>
      <c r="N29" s="3"/>
      <c r="O29" s="32"/>
      <c r="P29" s="32"/>
      <c r="Q29" s="32"/>
      <c r="R29" s="32"/>
      <c r="S29" s="32"/>
      <c r="T29" s="32"/>
      <c r="U29" s="32"/>
      <c r="V29" s="32"/>
      <c r="W29" s="32"/>
    </row>
    <row r="30" spans="1:23" s="11" customFormat="1" ht="15" customHeight="1">
      <c r="A30" s="32" t="s">
        <v>282</v>
      </c>
      <c r="B30" s="10" t="s">
        <v>1497</v>
      </c>
      <c r="C30" s="32" t="s">
        <v>1170</v>
      </c>
      <c r="D30" s="3" t="s">
        <v>1165</v>
      </c>
      <c r="E30" s="32" t="s">
        <v>895</v>
      </c>
      <c r="F30" s="32" t="s">
        <v>1176</v>
      </c>
      <c r="G30" s="32" t="s">
        <v>280</v>
      </c>
      <c r="H30" s="94">
        <v>5</v>
      </c>
      <c r="I30" s="34">
        <v>1.25</v>
      </c>
      <c r="J30" s="32"/>
      <c r="K30" s="32">
        <v>50</v>
      </c>
      <c r="L30" s="16"/>
      <c r="M30" s="34"/>
      <c r="N30" s="3"/>
      <c r="O30" s="32"/>
      <c r="P30" s="32"/>
      <c r="Q30" s="32"/>
      <c r="R30" s="32"/>
      <c r="S30" s="32"/>
      <c r="T30" s="32"/>
      <c r="U30" s="32"/>
      <c r="V30" s="32"/>
      <c r="W30" s="32"/>
    </row>
    <row r="31" spans="1:23" s="11" customFormat="1" ht="15" customHeight="1">
      <c r="A31" s="32" t="s">
        <v>282</v>
      </c>
      <c r="B31" s="10" t="s">
        <v>1496</v>
      </c>
      <c r="C31" s="12" t="s">
        <v>1179</v>
      </c>
      <c r="D31" s="3" t="s">
        <v>1165</v>
      </c>
      <c r="E31" s="3" t="s">
        <v>1165</v>
      </c>
      <c r="F31" s="32" t="s">
        <v>1176</v>
      </c>
      <c r="G31" s="32" t="s">
        <v>116</v>
      </c>
      <c r="H31" s="94">
        <v>500</v>
      </c>
      <c r="I31" s="34">
        <v>125</v>
      </c>
      <c r="J31" s="32"/>
      <c r="K31" s="32"/>
      <c r="L31" s="32" t="s">
        <v>1183</v>
      </c>
      <c r="M31" s="34"/>
      <c r="N31" s="3"/>
      <c r="O31" s="32"/>
      <c r="P31" s="32"/>
      <c r="Q31" s="32"/>
      <c r="R31" s="32"/>
      <c r="S31" s="32"/>
      <c r="T31" s="32"/>
      <c r="U31" s="32"/>
      <c r="V31" s="32"/>
      <c r="W31" s="32"/>
    </row>
    <row r="32" spans="1:23" s="11" customFormat="1" ht="15" customHeight="1">
      <c r="A32" s="32" t="s">
        <v>282</v>
      </c>
      <c r="B32" s="10" t="s">
        <v>1496</v>
      </c>
      <c r="C32" s="12" t="s">
        <v>1170</v>
      </c>
      <c r="D32" s="3" t="s">
        <v>1165</v>
      </c>
      <c r="E32" s="3" t="s">
        <v>1165</v>
      </c>
      <c r="F32" s="32" t="s">
        <v>1176</v>
      </c>
      <c r="G32" s="32" t="s">
        <v>116</v>
      </c>
      <c r="H32" s="94">
        <v>500</v>
      </c>
      <c r="I32" s="34">
        <v>125</v>
      </c>
      <c r="J32" s="32"/>
      <c r="K32" s="32"/>
      <c r="L32" s="32" t="s">
        <v>1183</v>
      </c>
      <c r="M32" s="34"/>
      <c r="N32" s="3"/>
      <c r="O32" s="32"/>
      <c r="P32" s="32"/>
      <c r="Q32" s="32"/>
      <c r="R32" s="32"/>
      <c r="S32" s="32"/>
      <c r="T32" s="32"/>
      <c r="U32" s="32"/>
      <c r="V32" s="32"/>
      <c r="W32" s="32"/>
    </row>
    <row r="33" spans="1:14" s="11" customFormat="1" ht="15" customHeight="1">
      <c r="A33" s="32" t="s">
        <v>282</v>
      </c>
      <c r="B33" s="10" t="s">
        <v>1496</v>
      </c>
      <c r="C33" s="12" t="s">
        <v>283</v>
      </c>
      <c r="D33" s="3" t="s">
        <v>1165</v>
      </c>
      <c r="E33" s="3" t="s">
        <v>1165</v>
      </c>
      <c r="F33" s="32" t="s">
        <v>1176</v>
      </c>
      <c r="G33" s="32" t="s">
        <v>116</v>
      </c>
      <c r="H33" s="94">
        <v>500</v>
      </c>
      <c r="I33" s="34">
        <v>125</v>
      </c>
      <c r="J33" s="32"/>
      <c r="K33" s="32"/>
      <c r="L33" s="32" t="s">
        <v>1183</v>
      </c>
      <c r="M33" s="34"/>
      <c r="N33" s="3"/>
    </row>
    <row r="34" spans="1:14" s="11" customFormat="1" ht="15" customHeight="1">
      <c r="A34" s="32" t="s">
        <v>282</v>
      </c>
      <c r="B34" s="10" t="s">
        <v>1495</v>
      </c>
      <c r="C34" s="32" t="s">
        <v>321</v>
      </c>
      <c r="D34" s="32" t="s">
        <v>1175</v>
      </c>
      <c r="E34" s="32" t="s">
        <v>101</v>
      </c>
      <c r="F34" s="32" t="s">
        <v>1184</v>
      </c>
      <c r="G34" s="32" t="s">
        <v>1185</v>
      </c>
      <c r="H34" s="34"/>
      <c r="I34" s="34"/>
      <c r="J34" s="34" t="s">
        <v>1186</v>
      </c>
      <c r="K34" s="32"/>
      <c r="L34" s="16"/>
      <c r="M34" s="34"/>
      <c r="N34" s="3"/>
    </row>
    <row r="35" spans="1:14" s="11" customFormat="1">
      <c r="A35" s="32" t="s">
        <v>282</v>
      </c>
      <c r="B35" s="10" t="s">
        <v>1494</v>
      </c>
      <c r="C35" s="12" t="s">
        <v>1182</v>
      </c>
      <c r="D35" s="3" t="s">
        <v>1165</v>
      </c>
      <c r="E35" s="32" t="s">
        <v>1165</v>
      </c>
      <c r="F35" s="32" t="s">
        <v>1187</v>
      </c>
      <c r="G35" s="32" t="s">
        <v>280</v>
      </c>
      <c r="H35" s="94">
        <v>10</v>
      </c>
      <c r="I35" s="94">
        <v>5</v>
      </c>
      <c r="J35" s="32"/>
      <c r="K35" s="32">
        <v>50</v>
      </c>
      <c r="L35" s="14" t="s">
        <v>1597</v>
      </c>
      <c r="M35" s="34"/>
      <c r="N35" s="3"/>
    </row>
    <row r="36" spans="1:14" s="11" customFormat="1" ht="15" customHeight="1">
      <c r="A36" s="32" t="s">
        <v>282</v>
      </c>
      <c r="B36" s="10" t="s">
        <v>1494</v>
      </c>
      <c r="C36" s="12" t="s">
        <v>1182</v>
      </c>
      <c r="D36" s="3" t="s">
        <v>1165</v>
      </c>
      <c r="E36" s="32" t="s">
        <v>1165</v>
      </c>
      <c r="F36" s="32" t="s">
        <v>1187</v>
      </c>
      <c r="G36" s="32" t="s">
        <v>40</v>
      </c>
      <c r="H36" s="95">
        <v>10</v>
      </c>
      <c r="I36" s="95">
        <v>5</v>
      </c>
      <c r="J36" s="32"/>
      <c r="K36" s="32">
        <v>50</v>
      </c>
      <c r="L36" s="32" t="s">
        <v>1597</v>
      </c>
      <c r="M36" s="34"/>
      <c r="N36" s="3"/>
    </row>
    <row r="37" spans="1:14" s="11" customFormat="1" ht="15" customHeight="1">
      <c r="A37" s="32" t="s">
        <v>282</v>
      </c>
      <c r="B37" s="10" t="s">
        <v>1494</v>
      </c>
      <c r="C37" s="12" t="s">
        <v>1182</v>
      </c>
      <c r="D37" s="3" t="s">
        <v>1165</v>
      </c>
      <c r="E37" s="32" t="s">
        <v>1165</v>
      </c>
      <c r="F37" s="32" t="s">
        <v>1187</v>
      </c>
      <c r="G37" s="32" t="s">
        <v>171</v>
      </c>
      <c r="H37" s="95">
        <v>10</v>
      </c>
      <c r="I37" s="95">
        <v>5</v>
      </c>
      <c r="J37" s="32"/>
      <c r="K37" s="32">
        <v>50</v>
      </c>
      <c r="L37" s="32" t="s">
        <v>1597</v>
      </c>
      <c r="M37" s="34"/>
      <c r="N37" s="3"/>
    </row>
    <row r="38" spans="1:14" s="11" customFormat="1" ht="15" customHeight="1">
      <c r="A38" s="32" t="s">
        <v>282</v>
      </c>
      <c r="B38" s="10" t="s">
        <v>1494</v>
      </c>
      <c r="C38" s="12" t="s">
        <v>1182</v>
      </c>
      <c r="D38" s="3" t="s">
        <v>1165</v>
      </c>
      <c r="E38" s="32" t="s">
        <v>1165</v>
      </c>
      <c r="F38" s="32" t="s">
        <v>1187</v>
      </c>
      <c r="G38" s="32" t="s">
        <v>281</v>
      </c>
      <c r="H38" s="95">
        <v>10</v>
      </c>
      <c r="I38" s="95">
        <v>5</v>
      </c>
      <c r="J38" s="32"/>
      <c r="K38" s="32">
        <v>50</v>
      </c>
      <c r="L38" s="32" t="s">
        <v>1597</v>
      </c>
      <c r="M38" s="34"/>
      <c r="N38" s="3"/>
    </row>
    <row r="39" spans="1:14" s="11" customFormat="1" ht="15" customHeight="1">
      <c r="A39" s="32" t="s">
        <v>282</v>
      </c>
      <c r="B39" s="10" t="s">
        <v>1494</v>
      </c>
      <c r="C39" s="12" t="s">
        <v>283</v>
      </c>
      <c r="D39" s="3" t="s">
        <v>1165</v>
      </c>
      <c r="E39" s="32" t="s">
        <v>1165</v>
      </c>
      <c r="F39" s="32" t="s">
        <v>1187</v>
      </c>
      <c r="G39" s="32" t="s">
        <v>280</v>
      </c>
      <c r="H39" s="94">
        <v>10</v>
      </c>
      <c r="I39" s="94">
        <v>5</v>
      </c>
      <c r="J39" s="32"/>
      <c r="K39" s="32">
        <v>50</v>
      </c>
      <c r="L39" s="32" t="s">
        <v>1597</v>
      </c>
      <c r="M39" s="34"/>
      <c r="N39" s="3"/>
    </row>
    <row r="40" spans="1:14" s="11" customFormat="1" ht="15" customHeight="1">
      <c r="A40" s="32" t="s">
        <v>282</v>
      </c>
      <c r="B40" s="10" t="s">
        <v>1494</v>
      </c>
      <c r="C40" s="12" t="s">
        <v>283</v>
      </c>
      <c r="D40" s="3" t="s">
        <v>1165</v>
      </c>
      <c r="E40" s="32" t="s">
        <v>1165</v>
      </c>
      <c r="F40" s="32" t="s">
        <v>1187</v>
      </c>
      <c r="G40" s="32" t="s">
        <v>40</v>
      </c>
      <c r="H40" s="95">
        <v>10</v>
      </c>
      <c r="I40" s="95">
        <v>5</v>
      </c>
      <c r="J40" s="32"/>
      <c r="K40" s="32">
        <v>50</v>
      </c>
      <c r="L40" s="32" t="s">
        <v>1597</v>
      </c>
      <c r="M40" s="34"/>
      <c r="N40" s="3"/>
    </row>
    <row r="41" spans="1:14" s="11" customFormat="1" ht="15" customHeight="1">
      <c r="A41" s="32" t="s">
        <v>282</v>
      </c>
      <c r="B41" s="10" t="s">
        <v>1494</v>
      </c>
      <c r="C41" s="12" t="s">
        <v>283</v>
      </c>
      <c r="D41" s="3" t="s">
        <v>1165</v>
      </c>
      <c r="E41" s="32" t="s">
        <v>1165</v>
      </c>
      <c r="F41" s="32" t="s">
        <v>1187</v>
      </c>
      <c r="G41" s="32" t="s">
        <v>171</v>
      </c>
      <c r="H41" s="95">
        <v>10</v>
      </c>
      <c r="I41" s="95">
        <v>5</v>
      </c>
      <c r="J41" s="32"/>
      <c r="K41" s="32">
        <v>50</v>
      </c>
      <c r="L41" s="32" t="s">
        <v>1597</v>
      </c>
      <c r="M41" s="34"/>
      <c r="N41" s="3"/>
    </row>
    <row r="42" spans="1:14" s="11" customFormat="1" ht="15" customHeight="1">
      <c r="A42" s="32" t="s">
        <v>282</v>
      </c>
      <c r="B42" s="10" t="s">
        <v>1494</v>
      </c>
      <c r="C42" s="12" t="s">
        <v>283</v>
      </c>
      <c r="D42" s="3" t="s">
        <v>1165</v>
      </c>
      <c r="E42" s="32" t="s">
        <v>1165</v>
      </c>
      <c r="F42" s="32" t="s">
        <v>1187</v>
      </c>
      <c r="G42" s="32" t="s">
        <v>281</v>
      </c>
      <c r="H42" s="95">
        <v>10</v>
      </c>
      <c r="I42" s="95">
        <v>5</v>
      </c>
      <c r="J42" s="32"/>
      <c r="K42" s="32">
        <v>50</v>
      </c>
      <c r="L42" s="32" t="s">
        <v>1597</v>
      </c>
      <c r="M42" s="34"/>
      <c r="N42" s="3"/>
    </row>
    <row r="43" spans="1:14" s="11" customFormat="1" ht="15" customHeight="1">
      <c r="A43" s="32" t="s">
        <v>282</v>
      </c>
      <c r="B43" s="10" t="s">
        <v>1494</v>
      </c>
      <c r="C43" s="12" t="s">
        <v>1179</v>
      </c>
      <c r="D43" s="3" t="s">
        <v>1165</v>
      </c>
      <c r="E43" s="32" t="s">
        <v>1165</v>
      </c>
      <c r="F43" s="32" t="s">
        <v>1187</v>
      </c>
      <c r="G43" s="32" t="s">
        <v>280</v>
      </c>
      <c r="H43" s="94">
        <v>10</v>
      </c>
      <c r="I43" s="94">
        <v>5</v>
      </c>
      <c r="J43" s="32"/>
      <c r="K43" s="32">
        <v>50</v>
      </c>
      <c r="L43" s="32" t="s">
        <v>1597</v>
      </c>
      <c r="M43" s="34"/>
      <c r="N43" s="3"/>
    </row>
    <row r="44" spans="1:14" s="11" customFormat="1" ht="15" customHeight="1">
      <c r="A44" s="32" t="s">
        <v>282</v>
      </c>
      <c r="B44" s="10" t="s">
        <v>1494</v>
      </c>
      <c r="C44" s="12" t="s">
        <v>1179</v>
      </c>
      <c r="D44" s="3" t="s">
        <v>1165</v>
      </c>
      <c r="E44" s="32" t="s">
        <v>1165</v>
      </c>
      <c r="F44" s="32" t="s">
        <v>1187</v>
      </c>
      <c r="G44" s="32" t="s">
        <v>40</v>
      </c>
      <c r="H44" s="95">
        <v>10</v>
      </c>
      <c r="I44" s="95">
        <v>5</v>
      </c>
      <c r="J44" s="32"/>
      <c r="K44" s="32">
        <v>50</v>
      </c>
      <c r="L44" s="32" t="s">
        <v>1597</v>
      </c>
      <c r="M44" s="34"/>
      <c r="N44" s="3"/>
    </row>
    <row r="45" spans="1:14" s="11" customFormat="1" ht="15" customHeight="1">
      <c r="A45" s="32" t="s">
        <v>282</v>
      </c>
      <c r="B45" s="10" t="s">
        <v>1494</v>
      </c>
      <c r="C45" s="12" t="s">
        <v>1179</v>
      </c>
      <c r="D45" s="3" t="s">
        <v>1165</v>
      </c>
      <c r="E45" s="32" t="s">
        <v>1165</v>
      </c>
      <c r="F45" s="32" t="s">
        <v>1187</v>
      </c>
      <c r="G45" s="32" t="s">
        <v>171</v>
      </c>
      <c r="H45" s="95">
        <v>10</v>
      </c>
      <c r="I45" s="95">
        <v>5</v>
      </c>
      <c r="J45" s="32"/>
      <c r="K45" s="32">
        <v>50</v>
      </c>
      <c r="L45" s="32" t="s">
        <v>1597</v>
      </c>
      <c r="M45" s="34"/>
      <c r="N45" s="3"/>
    </row>
    <row r="46" spans="1:14" s="11" customFormat="1" ht="15" customHeight="1">
      <c r="A46" s="32" t="s">
        <v>282</v>
      </c>
      <c r="B46" s="10" t="s">
        <v>1494</v>
      </c>
      <c r="C46" s="12" t="s">
        <v>1179</v>
      </c>
      <c r="D46" s="3" t="s">
        <v>1165</v>
      </c>
      <c r="E46" s="32" t="s">
        <v>1165</v>
      </c>
      <c r="F46" s="32" t="s">
        <v>1187</v>
      </c>
      <c r="G46" s="32" t="s">
        <v>281</v>
      </c>
      <c r="H46" s="95">
        <v>10</v>
      </c>
      <c r="I46" s="95">
        <v>5</v>
      </c>
      <c r="J46" s="32"/>
      <c r="K46" s="32">
        <v>50</v>
      </c>
      <c r="L46" s="32" t="s">
        <v>1597</v>
      </c>
      <c r="M46" s="34"/>
      <c r="N46" s="3"/>
    </row>
    <row r="47" spans="1:14" s="11" customFormat="1" ht="15" customHeight="1">
      <c r="A47" s="32" t="s">
        <v>282</v>
      </c>
      <c r="B47" s="10" t="s">
        <v>1494</v>
      </c>
      <c r="C47" s="12" t="s">
        <v>1170</v>
      </c>
      <c r="D47" s="3" t="s">
        <v>1165</v>
      </c>
      <c r="E47" s="32" t="s">
        <v>1165</v>
      </c>
      <c r="F47" s="32" t="s">
        <v>1187</v>
      </c>
      <c r="G47" s="32" t="s">
        <v>280</v>
      </c>
      <c r="H47" s="94">
        <v>10</v>
      </c>
      <c r="I47" s="94">
        <v>5</v>
      </c>
      <c r="J47" s="32"/>
      <c r="K47" s="32">
        <v>50</v>
      </c>
      <c r="L47" s="32" t="s">
        <v>1597</v>
      </c>
      <c r="M47" s="34"/>
      <c r="N47" s="3"/>
    </row>
    <row r="48" spans="1:14" s="11" customFormat="1" ht="15" customHeight="1">
      <c r="A48" s="32" t="s">
        <v>282</v>
      </c>
      <c r="B48" s="10" t="s">
        <v>1494</v>
      </c>
      <c r="C48" s="12" t="s">
        <v>1170</v>
      </c>
      <c r="D48" s="3" t="s">
        <v>1165</v>
      </c>
      <c r="E48" s="32" t="s">
        <v>1165</v>
      </c>
      <c r="F48" s="32" t="s">
        <v>1187</v>
      </c>
      <c r="G48" s="32" t="s">
        <v>40</v>
      </c>
      <c r="H48" s="95">
        <v>10</v>
      </c>
      <c r="I48" s="95">
        <v>5</v>
      </c>
      <c r="J48" s="32"/>
      <c r="K48" s="32">
        <v>50</v>
      </c>
      <c r="L48" s="32" t="s">
        <v>1597</v>
      </c>
      <c r="M48" s="34"/>
      <c r="N48" s="3"/>
    </row>
    <row r="49" spans="1:14" s="11" customFormat="1" ht="15" customHeight="1">
      <c r="A49" s="32" t="s">
        <v>282</v>
      </c>
      <c r="B49" s="10" t="s">
        <v>1494</v>
      </c>
      <c r="C49" s="12" t="s">
        <v>1170</v>
      </c>
      <c r="D49" s="3" t="s">
        <v>1165</v>
      </c>
      <c r="E49" s="32" t="s">
        <v>1165</v>
      </c>
      <c r="F49" s="32" t="s">
        <v>1187</v>
      </c>
      <c r="G49" s="32" t="s">
        <v>171</v>
      </c>
      <c r="H49" s="95">
        <v>10</v>
      </c>
      <c r="I49" s="95">
        <v>5</v>
      </c>
      <c r="J49" s="32"/>
      <c r="K49" s="32">
        <v>50</v>
      </c>
      <c r="L49" s="32" t="s">
        <v>1597</v>
      </c>
      <c r="M49" s="34"/>
      <c r="N49" s="3"/>
    </row>
    <row r="50" spans="1:14" s="11" customFormat="1" ht="15" customHeight="1">
      <c r="A50" s="32" t="s">
        <v>282</v>
      </c>
      <c r="B50" s="10" t="s">
        <v>1494</v>
      </c>
      <c r="C50" s="12" t="s">
        <v>1170</v>
      </c>
      <c r="D50" s="3" t="s">
        <v>1165</v>
      </c>
      <c r="E50" s="32" t="s">
        <v>1165</v>
      </c>
      <c r="F50" s="32" t="s">
        <v>1187</v>
      </c>
      <c r="G50" s="32" t="s">
        <v>281</v>
      </c>
      <c r="H50" s="95">
        <v>10</v>
      </c>
      <c r="I50" s="95">
        <v>5</v>
      </c>
      <c r="J50" s="32"/>
      <c r="K50" s="32">
        <v>50</v>
      </c>
      <c r="L50" s="32" t="s">
        <v>1597</v>
      </c>
      <c r="M50" s="34"/>
      <c r="N50" s="3"/>
    </row>
    <row r="51" spans="1:14" s="11" customFormat="1" ht="15" customHeight="1">
      <c r="A51" s="32" t="s">
        <v>282</v>
      </c>
      <c r="B51" s="10" t="s">
        <v>1493</v>
      </c>
      <c r="C51" s="32" t="s">
        <v>1188</v>
      </c>
      <c r="D51" s="32" t="s">
        <v>1189</v>
      </c>
      <c r="E51" s="32" t="s">
        <v>1165</v>
      </c>
      <c r="F51" s="32" t="s">
        <v>1190</v>
      </c>
      <c r="G51" s="32" t="s">
        <v>1191</v>
      </c>
      <c r="H51" s="34">
        <v>8</v>
      </c>
      <c r="I51" s="94">
        <v>2</v>
      </c>
      <c r="J51" s="32"/>
      <c r="K51" s="32">
        <v>50</v>
      </c>
      <c r="L51" s="32"/>
      <c r="M51" s="34"/>
      <c r="N51" s="3"/>
    </row>
    <row r="52" spans="1:14" s="11" customFormat="1" ht="15" customHeight="1">
      <c r="A52" s="32" t="s">
        <v>9</v>
      </c>
      <c r="B52" s="10" t="s">
        <v>1469</v>
      </c>
      <c r="C52" s="32" t="s">
        <v>11</v>
      </c>
      <c r="D52" s="32" t="s">
        <v>1192</v>
      </c>
      <c r="E52" s="32" t="s">
        <v>101</v>
      </c>
      <c r="F52" s="32" t="s">
        <v>1176</v>
      </c>
      <c r="G52" s="32" t="s">
        <v>171</v>
      </c>
      <c r="H52" s="95">
        <v>0.2</v>
      </c>
      <c r="I52" s="33">
        <v>0.05</v>
      </c>
      <c r="J52" s="3"/>
      <c r="K52" s="3">
        <v>500</v>
      </c>
      <c r="L52" s="32"/>
      <c r="M52" s="34"/>
      <c r="N52" s="3"/>
    </row>
    <row r="53" spans="1:14" s="11" customFormat="1" ht="15" customHeight="1">
      <c r="A53" s="32" t="s">
        <v>9</v>
      </c>
      <c r="B53" s="10" t="s">
        <v>1469</v>
      </c>
      <c r="C53" s="32" t="s">
        <v>11</v>
      </c>
      <c r="D53" s="32" t="s">
        <v>1192</v>
      </c>
      <c r="E53" s="32" t="s">
        <v>101</v>
      </c>
      <c r="F53" s="32" t="s">
        <v>1176</v>
      </c>
      <c r="G53" s="32" t="s">
        <v>279</v>
      </c>
      <c r="H53" s="95">
        <v>0.2</v>
      </c>
      <c r="I53" s="33">
        <v>0.05</v>
      </c>
      <c r="J53" s="3"/>
      <c r="K53" s="3">
        <v>500</v>
      </c>
      <c r="L53" s="32"/>
      <c r="M53" s="34"/>
      <c r="N53" s="3"/>
    </row>
    <row r="54" spans="1:14" s="11" customFormat="1" ht="15" customHeight="1">
      <c r="A54" s="32" t="s">
        <v>9</v>
      </c>
      <c r="B54" s="10" t="s">
        <v>1469</v>
      </c>
      <c r="C54" s="32" t="s">
        <v>11</v>
      </c>
      <c r="D54" s="32" t="s">
        <v>1192</v>
      </c>
      <c r="E54" s="32" t="s">
        <v>101</v>
      </c>
      <c r="F54" s="32" t="s">
        <v>1176</v>
      </c>
      <c r="G54" s="32" t="s">
        <v>280</v>
      </c>
      <c r="H54" s="95">
        <v>0.8</v>
      </c>
      <c r="I54" s="33">
        <v>0.2</v>
      </c>
      <c r="J54" s="3"/>
      <c r="K54" s="3">
        <v>500</v>
      </c>
      <c r="L54" s="16"/>
      <c r="M54" s="34"/>
      <c r="N54" s="3"/>
    </row>
    <row r="55" spans="1:14" s="11" customFormat="1" ht="15" customHeight="1">
      <c r="A55" s="32" t="s">
        <v>9</v>
      </c>
      <c r="B55" s="10" t="s">
        <v>1469</v>
      </c>
      <c r="C55" s="32" t="s">
        <v>11</v>
      </c>
      <c r="D55" s="32" t="s">
        <v>1192</v>
      </c>
      <c r="E55" s="32" t="s">
        <v>101</v>
      </c>
      <c r="F55" s="32" t="s">
        <v>1176</v>
      </c>
      <c r="G55" s="32" t="s">
        <v>1181</v>
      </c>
      <c r="H55" s="95">
        <v>0.4</v>
      </c>
      <c r="I55" s="33">
        <v>0.1</v>
      </c>
      <c r="J55" s="3"/>
      <c r="K55" s="3">
        <v>500</v>
      </c>
      <c r="L55" s="32"/>
      <c r="M55" s="34"/>
      <c r="N55" s="3"/>
    </row>
    <row r="56" spans="1:14" s="11" customFormat="1" ht="15" customHeight="1">
      <c r="A56" s="32" t="s">
        <v>9</v>
      </c>
      <c r="B56" s="10" t="s">
        <v>1469</v>
      </c>
      <c r="C56" s="32" t="s">
        <v>11</v>
      </c>
      <c r="D56" s="32" t="s">
        <v>1192</v>
      </c>
      <c r="E56" s="32" t="s">
        <v>101</v>
      </c>
      <c r="F56" s="32" t="s">
        <v>1176</v>
      </c>
      <c r="G56" s="32" t="s">
        <v>281</v>
      </c>
      <c r="H56" s="95">
        <v>0.4</v>
      </c>
      <c r="I56" s="33">
        <v>0.1</v>
      </c>
      <c r="J56" s="3"/>
      <c r="K56" s="3">
        <v>500</v>
      </c>
      <c r="L56" s="32"/>
      <c r="M56" s="34"/>
      <c r="N56" s="3"/>
    </row>
    <row r="57" spans="1:14" s="11" customFormat="1" ht="15" customHeight="1">
      <c r="A57" s="32" t="s">
        <v>282</v>
      </c>
      <c r="B57" s="10" t="s">
        <v>855</v>
      </c>
      <c r="C57" s="32" t="s">
        <v>1193</v>
      </c>
      <c r="D57" s="32" t="s">
        <v>1194</v>
      </c>
      <c r="E57" s="32" t="s">
        <v>1165</v>
      </c>
      <c r="F57" s="32" t="s">
        <v>1176</v>
      </c>
      <c r="G57" s="32" t="s">
        <v>327</v>
      </c>
      <c r="H57" s="95">
        <v>5000</v>
      </c>
      <c r="I57" s="33">
        <v>1250</v>
      </c>
      <c r="J57" s="3"/>
      <c r="K57" s="3"/>
      <c r="L57" s="32" t="s">
        <v>1183</v>
      </c>
      <c r="M57" s="34"/>
      <c r="N57" s="3"/>
    </row>
    <row r="58" spans="1:14" s="11" customFormat="1" ht="15" customHeight="1">
      <c r="A58" s="32" t="s">
        <v>282</v>
      </c>
      <c r="B58" s="10" t="s">
        <v>855</v>
      </c>
      <c r="C58" s="32" t="s">
        <v>1193</v>
      </c>
      <c r="D58" s="32" t="s">
        <v>1194</v>
      </c>
      <c r="E58" s="32" t="s">
        <v>1165</v>
      </c>
      <c r="F58" s="32" t="s">
        <v>1176</v>
      </c>
      <c r="G58" s="32" t="s">
        <v>1195</v>
      </c>
      <c r="H58" s="95">
        <v>5000</v>
      </c>
      <c r="I58" s="33">
        <v>1250</v>
      </c>
      <c r="J58" s="3"/>
      <c r="K58" s="3"/>
      <c r="L58" s="32" t="s">
        <v>1183</v>
      </c>
      <c r="M58" s="34"/>
      <c r="N58" s="3"/>
    </row>
    <row r="59" spans="1:14" s="11" customFormat="1" ht="15" customHeight="1">
      <c r="A59" s="32" t="s">
        <v>282</v>
      </c>
      <c r="B59" s="10" t="s">
        <v>855</v>
      </c>
      <c r="C59" s="32" t="s">
        <v>1196</v>
      </c>
      <c r="D59" s="32" t="s">
        <v>1197</v>
      </c>
      <c r="E59" s="32" t="s">
        <v>1165</v>
      </c>
      <c r="F59" s="32" t="s">
        <v>1176</v>
      </c>
      <c r="G59" s="32" t="s">
        <v>327</v>
      </c>
      <c r="H59" s="95">
        <v>5000</v>
      </c>
      <c r="I59" s="33">
        <v>1250</v>
      </c>
      <c r="J59" s="3"/>
      <c r="K59" s="3"/>
      <c r="L59" s="32" t="s">
        <v>1183</v>
      </c>
      <c r="M59" s="34"/>
      <c r="N59" s="3"/>
    </row>
    <row r="60" spans="1:14" s="11" customFormat="1" ht="15" customHeight="1">
      <c r="A60" s="32" t="s">
        <v>282</v>
      </c>
      <c r="B60" s="10" t="s">
        <v>855</v>
      </c>
      <c r="C60" s="32" t="s">
        <v>1196</v>
      </c>
      <c r="D60" s="32" t="s">
        <v>1197</v>
      </c>
      <c r="E60" s="32" t="s">
        <v>1165</v>
      </c>
      <c r="F60" s="32" t="s">
        <v>1176</v>
      </c>
      <c r="G60" s="32" t="s">
        <v>1195</v>
      </c>
      <c r="H60" s="95">
        <v>5000</v>
      </c>
      <c r="I60" s="33">
        <v>1250</v>
      </c>
      <c r="J60" s="3"/>
      <c r="K60" s="3"/>
      <c r="L60" s="32" t="s">
        <v>1183</v>
      </c>
      <c r="M60" s="34"/>
      <c r="N60" s="3"/>
    </row>
    <row r="61" spans="1:14" s="11" customFormat="1" ht="15" customHeight="1">
      <c r="A61" s="32" t="s">
        <v>282</v>
      </c>
      <c r="B61" s="10" t="s">
        <v>855</v>
      </c>
      <c r="C61" s="32" t="s">
        <v>1198</v>
      </c>
      <c r="D61" s="32" t="s">
        <v>1175</v>
      </c>
      <c r="E61" s="32" t="s">
        <v>1165</v>
      </c>
      <c r="F61" s="32" t="s">
        <v>1176</v>
      </c>
      <c r="G61" s="32" t="s">
        <v>327</v>
      </c>
      <c r="H61" s="95">
        <v>5000</v>
      </c>
      <c r="I61" s="33">
        <v>1250</v>
      </c>
      <c r="J61" s="3"/>
      <c r="K61" s="3"/>
      <c r="L61" s="32" t="s">
        <v>1183</v>
      </c>
      <c r="M61" s="34"/>
      <c r="N61" s="3"/>
    </row>
    <row r="62" spans="1:14" s="11" customFormat="1" ht="15" customHeight="1">
      <c r="A62" s="32" t="s">
        <v>282</v>
      </c>
      <c r="B62" s="10" t="s">
        <v>855</v>
      </c>
      <c r="C62" s="32" t="s">
        <v>1198</v>
      </c>
      <c r="D62" s="32" t="s">
        <v>1175</v>
      </c>
      <c r="E62" s="32" t="s">
        <v>1165</v>
      </c>
      <c r="F62" s="32" t="s">
        <v>1176</v>
      </c>
      <c r="G62" s="32" t="s">
        <v>1195</v>
      </c>
      <c r="H62" s="95">
        <v>5000</v>
      </c>
      <c r="I62" s="33">
        <v>1250</v>
      </c>
      <c r="J62" s="3"/>
      <c r="K62" s="3"/>
      <c r="L62" s="32" t="s">
        <v>1183</v>
      </c>
      <c r="M62" s="34"/>
      <c r="N62" s="3"/>
    </row>
    <row r="63" spans="1:14" s="11" customFormat="1" ht="15" customHeight="1">
      <c r="A63" s="32" t="s">
        <v>282</v>
      </c>
      <c r="B63" s="10" t="s">
        <v>855</v>
      </c>
      <c r="C63" s="32" t="s">
        <v>1199</v>
      </c>
      <c r="D63" s="32" t="s">
        <v>1197</v>
      </c>
      <c r="E63" s="32" t="s">
        <v>1165</v>
      </c>
      <c r="F63" s="32" t="s">
        <v>1176</v>
      </c>
      <c r="G63" s="32" t="s">
        <v>327</v>
      </c>
      <c r="H63" s="95">
        <v>5000</v>
      </c>
      <c r="I63" s="33">
        <v>1250</v>
      </c>
      <c r="J63" s="3"/>
      <c r="K63" s="3"/>
      <c r="L63" s="32" t="s">
        <v>1183</v>
      </c>
      <c r="M63" s="34"/>
      <c r="N63" s="3"/>
    </row>
    <row r="64" spans="1:14" s="11" customFormat="1" ht="15" customHeight="1">
      <c r="A64" s="32" t="s">
        <v>282</v>
      </c>
      <c r="B64" s="10" t="s">
        <v>855</v>
      </c>
      <c r="C64" s="32" t="s">
        <v>1199</v>
      </c>
      <c r="D64" s="32" t="s">
        <v>1197</v>
      </c>
      <c r="E64" s="32" t="s">
        <v>1165</v>
      </c>
      <c r="F64" s="32" t="s">
        <v>1176</v>
      </c>
      <c r="G64" s="32" t="s">
        <v>1195</v>
      </c>
      <c r="H64" s="95">
        <v>5000</v>
      </c>
      <c r="I64" s="33">
        <v>1250</v>
      </c>
      <c r="J64" s="3"/>
      <c r="K64" s="3"/>
      <c r="L64" s="32" t="s">
        <v>1183</v>
      </c>
      <c r="M64" s="34"/>
      <c r="N64" s="3"/>
    </row>
    <row r="65" spans="1:14" s="11" customFormat="1" ht="15" customHeight="1">
      <c r="A65" s="32" t="s">
        <v>282</v>
      </c>
      <c r="B65" s="10" t="s">
        <v>855</v>
      </c>
      <c r="C65" s="32" t="s">
        <v>1200</v>
      </c>
      <c r="D65" s="32" t="s">
        <v>1197</v>
      </c>
      <c r="E65" s="32" t="s">
        <v>1165</v>
      </c>
      <c r="F65" s="32" t="s">
        <v>1176</v>
      </c>
      <c r="G65" s="32" t="s">
        <v>327</v>
      </c>
      <c r="H65" s="95">
        <v>5000</v>
      </c>
      <c r="I65" s="33">
        <v>1250</v>
      </c>
      <c r="J65" s="3"/>
      <c r="K65" s="3"/>
      <c r="L65" s="32" t="s">
        <v>1183</v>
      </c>
      <c r="M65" s="34"/>
      <c r="N65" s="3"/>
    </row>
    <row r="66" spans="1:14" s="11" customFormat="1" ht="15" customHeight="1">
      <c r="A66" s="32" t="s">
        <v>282</v>
      </c>
      <c r="B66" s="10" t="s">
        <v>855</v>
      </c>
      <c r="C66" s="32" t="s">
        <v>1200</v>
      </c>
      <c r="D66" s="32" t="s">
        <v>1197</v>
      </c>
      <c r="E66" s="32" t="s">
        <v>1165</v>
      </c>
      <c r="F66" s="32" t="s">
        <v>1176</v>
      </c>
      <c r="G66" s="32" t="s">
        <v>1195</v>
      </c>
      <c r="H66" s="95">
        <v>5000</v>
      </c>
      <c r="I66" s="33">
        <v>1250</v>
      </c>
      <c r="J66" s="3"/>
      <c r="K66" s="3"/>
      <c r="L66" s="32" t="s">
        <v>1183</v>
      </c>
      <c r="M66" s="34"/>
      <c r="N66" s="3"/>
    </row>
    <row r="67" spans="1:14" s="11" customFormat="1" ht="30.75" customHeight="1">
      <c r="A67" s="32" t="s">
        <v>282</v>
      </c>
      <c r="B67" s="10" t="s">
        <v>835</v>
      </c>
      <c r="C67" s="14" t="s">
        <v>1201</v>
      </c>
      <c r="D67" s="32" t="s">
        <v>1202</v>
      </c>
      <c r="E67" s="32" t="s">
        <v>1165</v>
      </c>
      <c r="F67" s="32" t="s">
        <v>1190</v>
      </c>
      <c r="G67" s="32" t="s">
        <v>294</v>
      </c>
      <c r="H67" s="142">
        <v>10</v>
      </c>
      <c r="I67" s="95">
        <v>2.5</v>
      </c>
      <c r="J67" s="3"/>
      <c r="K67" s="3">
        <v>50</v>
      </c>
      <c r="L67" s="32"/>
      <c r="M67" s="34"/>
      <c r="N67" s="3"/>
    </row>
    <row r="68" spans="1:14" s="11" customFormat="1" ht="30.75" customHeight="1">
      <c r="A68" s="32" t="s">
        <v>282</v>
      </c>
      <c r="B68" s="10" t="s">
        <v>835</v>
      </c>
      <c r="C68" s="14" t="s">
        <v>1201</v>
      </c>
      <c r="D68" s="32" t="s">
        <v>1202</v>
      </c>
      <c r="E68" s="32" t="s">
        <v>1165</v>
      </c>
      <c r="F68" s="32" t="s">
        <v>1190</v>
      </c>
      <c r="G68" s="32" t="s">
        <v>1203</v>
      </c>
      <c r="H68" s="142"/>
      <c r="I68" s="33"/>
      <c r="J68" s="3"/>
      <c r="K68" s="3"/>
      <c r="L68" s="32" t="s">
        <v>1204</v>
      </c>
      <c r="M68" s="34"/>
      <c r="N68" s="3"/>
    </row>
    <row r="69" spans="1:14" s="11" customFormat="1" ht="15" customHeight="1">
      <c r="A69" s="32" t="s">
        <v>282</v>
      </c>
      <c r="B69" s="10" t="s">
        <v>835</v>
      </c>
      <c r="C69" s="32" t="s">
        <v>283</v>
      </c>
      <c r="D69" s="32" t="s">
        <v>1197</v>
      </c>
      <c r="E69" s="32" t="s">
        <v>1165</v>
      </c>
      <c r="F69" s="32" t="s">
        <v>1190</v>
      </c>
      <c r="G69" s="32" t="s">
        <v>294</v>
      </c>
      <c r="H69" s="142">
        <v>10</v>
      </c>
      <c r="I69" s="95">
        <v>2.5</v>
      </c>
      <c r="J69" s="3"/>
      <c r="K69" s="3">
        <v>50</v>
      </c>
      <c r="L69" s="32"/>
      <c r="M69" s="34"/>
      <c r="N69" s="3"/>
    </row>
    <row r="70" spans="1:14" s="11" customFormat="1" ht="15" customHeight="1">
      <c r="A70" s="32" t="s">
        <v>282</v>
      </c>
      <c r="B70" s="10" t="s">
        <v>835</v>
      </c>
      <c r="C70" s="32" t="s">
        <v>283</v>
      </c>
      <c r="D70" s="32" t="s">
        <v>1197</v>
      </c>
      <c r="E70" s="32" t="s">
        <v>1165</v>
      </c>
      <c r="F70" s="32" t="s">
        <v>1190</v>
      </c>
      <c r="G70" s="32" t="s">
        <v>1203</v>
      </c>
      <c r="H70" s="142"/>
      <c r="I70" s="33"/>
      <c r="J70" s="3"/>
      <c r="K70" s="3"/>
      <c r="L70" s="32" t="s">
        <v>1204</v>
      </c>
      <c r="M70" s="34"/>
      <c r="N70" s="3"/>
    </row>
    <row r="71" spans="1:14" s="11" customFormat="1" ht="15" customHeight="1">
      <c r="A71" s="32" t="s">
        <v>282</v>
      </c>
      <c r="B71" s="10" t="s">
        <v>835</v>
      </c>
      <c r="C71" s="32" t="s">
        <v>1171</v>
      </c>
      <c r="D71" s="32" t="s">
        <v>1197</v>
      </c>
      <c r="E71" s="32" t="s">
        <v>1165</v>
      </c>
      <c r="F71" s="32" t="s">
        <v>1190</v>
      </c>
      <c r="G71" s="32" t="s">
        <v>294</v>
      </c>
      <c r="H71" s="142">
        <v>10</v>
      </c>
      <c r="I71" s="95">
        <v>2.5</v>
      </c>
      <c r="J71" s="3"/>
      <c r="K71" s="3">
        <v>50</v>
      </c>
      <c r="L71" s="32"/>
      <c r="M71" s="34"/>
      <c r="N71" s="3"/>
    </row>
    <row r="72" spans="1:14" s="11" customFormat="1" ht="15" customHeight="1">
      <c r="A72" s="32" t="s">
        <v>282</v>
      </c>
      <c r="B72" s="10" t="s">
        <v>835</v>
      </c>
      <c r="C72" s="32" t="s">
        <v>1171</v>
      </c>
      <c r="D72" s="32" t="s">
        <v>1197</v>
      </c>
      <c r="E72" s="32" t="s">
        <v>1165</v>
      </c>
      <c r="F72" s="32" t="s">
        <v>1190</v>
      </c>
      <c r="G72" s="32" t="s">
        <v>1203</v>
      </c>
      <c r="H72" s="142"/>
      <c r="I72" s="33"/>
      <c r="J72" s="3"/>
      <c r="K72" s="3"/>
      <c r="L72" s="32" t="s">
        <v>1204</v>
      </c>
      <c r="M72" s="34"/>
      <c r="N72" s="3"/>
    </row>
    <row r="73" spans="1:14" s="11" customFormat="1" ht="15" customHeight="1">
      <c r="A73" s="32" t="s">
        <v>282</v>
      </c>
      <c r="B73" s="10" t="s">
        <v>835</v>
      </c>
      <c r="C73" s="32" t="s">
        <v>1205</v>
      </c>
      <c r="D73" s="32" t="s">
        <v>1206</v>
      </c>
      <c r="E73" s="32" t="s">
        <v>1165</v>
      </c>
      <c r="F73" s="32" t="s">
        <v>1190</v>
      </c>
      <c r="G73" s="32" t="s">
        <v>294</v>
      </c>
      <c r="H73" s="142">
        <v>10</v>
      </c>
      <c r="I73" s="95">
        <v>2.5</v>
      </c>
      <c r="J73" s="3"/>
      <c r="K73" s="3">
        <v>50</v>
      </c>
      <c r="L73" s="32"/>
      <c r="M73" s="34"/>
      <c r="N73" s="3"/>
    </row>
    <row r="74" spans="1:14" s="11" customFormat="1" ht="15" customHeight="1">
      <c r="A74" s="32" t="s">
        <v>282</v>
      </c>
      <c r="B74" s="10" t="s">
        <v>835</v>
      </c>
      <c r="C74" s="32" t="s">
        <v>1205</v>
      </c>
      <c r="D74" s="32" t="s">
        <v>1206</v>
      </c>
      <c r="E74" s="32" t="s">
        <v>1165</v>
      </c>
      <c r="F74" s="32" t="s">
        <v>1190</v>
      </c>
      <c r="G74" s="32" t="s">
        <v>1203</v>
      </c>
      <c r="H74" s="142"/>
      <c r="I74" s="33"/>
      <c r="J74" s="3"/>
      <c r="K74" s="3"/>
      <c r="L74" s="32" t="s">
        <v>1204</v>
      </c>
      <c r="M74" s="34"/>
      <c r="N74" s="3"/>
    </row>
    <row r="75" spans="1:14" s="11" customFormat="1" ht="15" customHeight="1">
      <c r="A75" s="32" t="s">
        <v>282</v>
      </c>
      <c r="B75" s="10" t="s">
        <v>835</v>
      </c>
      <c r="C75" s="32" t="s">
        <v>1207</v>
      </c>
      <c r="D75" s="32" t="s">
        <v>1208</v>
      </c>
      <c r="E75" s="32" t="s">
        <v>1165</v>
      </c>
      <c r="F75" s="32" t="s">
        <v>1190</v>
      </c>
      <c r="G75" s="32" t="s">
        <v>294</v>
      </c>
      <c r="H75" s="142">
        <v>10</v>
      </c>
      <c r="I75" s="95">
        <v>2.5</v>
      </c>
      <c r="J75" s="3"/>
      <c r="K75" s="3">
        <v>50</v>
      </c>
      <c r="L75" s="32"/>
      <c r="M75" s="34"/>
      <c r="N75" s="3"/>
    </row>
    <row r="76" spans="1:14" s="11" customFormat="1" ht="15" customHeight="1">
      <c r="A76" s="32" t="s">
        <v>282</v>
      </c>
      <c r="B76" s="10" t="s">
        <v>835</v>
      </c>
      <c r="C76" s="32" t="s">
        <v>1207</v>
      </c>
      <c r="D76" s="32" t="s">
        <v>1208</v>
      </c>
      <c r="E76" s="32" t="s">
        <v>1165</v>
      </c>
      <c r="F76" s="32" t="s">
        <v>1190</v>
      </c>
      <c r="G76" s="32" t="s">
        <v>1203</v>
      </c>
      <c r="H76" s="142"/>
      <c r="I76" s="33"/>
      <c r="J76" s="3"/>
      <c r="K76" s="3"/>
      <c r="L76" s="32" t="s">
        <v>1204</v>
      </c>
      <c r="M76" s="34"/>
      <c r="N76" s="3"/>
    </row>
    <row r="77" spans="1:14" s="11" customFormat="1" ht="15" customHeight="1">
      <c r="A77" s="32" t="s">
        <v>9</v>
      </c>
      <c r="B77" s="10" t="s">
        <v>1492</v>
      </c>
      <c r="C77" s="32" t="s">
        <v>16</v>
      </c>
      <c r="D77" s="32" t="s">
        <v>1197</v>
      </c>
      <c r="E77" s="32" t="s">
        <v>1165</v>
      </c>
      <c r="F77" s="32" t="s">
        <v>1190</v>
      </c>
      <c r="G77" s="32" t="s">
        <v>1165</v>
      </c>
      <c r="H77" s="142">
        <v>40</v>
      </c>
      <c r="I77" s="95">
        <v>10</v>
      </c>
      <c r="J77" s="3"/>
      <c r="K77" s="3">
        <v>5</v>
      </c>
      <c r="L77" s="32"/>
      <c r="M77" s="34"/>
      <c r="N77" s="3"/>
    </row>
    <row r="78" spans="1:14" s="11" customFormat="1" ht="15" customHeight="1">
      <c r="A78" s="32" t="s">
        <v>9</v>
      </c>
      <c r="B78" s="10" t="s">
        <v>1481</v>
      </c>
      <c r="C78" s="32" t="s">
        <v>11</v>
      </c>
      <c r="D78" s="32" t="s">
        <v>383</v>
      </c>
      <c r="E78" s="32" t="s">
        <v>101</v>
      </c>
      <c r="F78" s="32" t="s">
        <v>1190</v>
      </c>
      <c r="G78" s="32" t="s">
        <v>1209</v>
      </c>
      <c r="H78" s="95">
        <v>10</v>
      </c>
      <c r="I78" s="33">
        <v>2.5</v>
      </c>
      <c r="J78" s="3"/>
      <c r="K78" s="3">
        <v>50</v>
      </c>
      <c r="L78" s="16"/>
      <c r="M78" s="34"/>
      <c r="N78" s="3"/>
    </row>
    <row r="79" spans="1:14" s="11" customFormat="1" ht="15" customHeight="1">
      <c r="A79" s="32" t="s">
        <v>9</v>
      </c>
      <c r="B79" s="10" t="s">
        <v>1481</v>
      </c>
      <c r="C79" s="32" t="s">
        <v>11</v>
      </c>
      <c r="D79" s="32" t="s">
        <v>383</v>
      </c>
      <c r="E79" s="32" t="s">
        <v>101</v>
      </c>
      <c r="F79" s="32" t="s">
        <v>1190</v>
      </c>
      <c r="G79" s="32" t="s">
        <v>1210</v>
      </c>
      <c r="H79" s="95">
        <v>10</v>
      </c>
      <c r="I79" s="33">
        <v>2.5</v>
      </c>
      <c r="J79" s="3"/>
      <c r="K79" s="3">
        <v>50</v>
      </c>
      <c r="L79" s="16"/>
      <c r="M79" s="34"/>
      <c r="N79" s="3"/>
    </row>
    <row r="80" spans="1:14" s="11" customFormat="1" ht="15" customHeight="1">
      <c r="A80" s="32" t="s">
        <v>9</v>
      </c>
      <c r="B80" s="10" t="s">
        <v>1470</v>
      </c>
      <c r="C80" s="32" t="s">
        <v>16</v>
      </c>
      <c r="D80" s="32" t="s">
        <v>1211</v>
      </c>
      <c r="E80" s="32" t="s">
        <v>148</v>
      </c>
      <c r="F80" s="32" t="s">
        <v>1190</v>
      </c>
      <c r="G80" s="32" t="s">
        <v>1210</v>
      </c>
      <c r="H80" s="142">
        <v>8</v>
      </c>
      <c r="I80" s="94">
        <v>2</v>
      </c>
      <c r="J80" s="32"/>
      <c r="K80" s="32">
        <v>50</v>
      </c>
      <c r="L80" s="32"/>
      <c r="M80" s="34"/>
      <c r="N80" s="3"/>
    </row>
    <row r="81" spans="1:14" s="11" customFormat="1" ht="15" customHeight="1">
      <c r="A81" s="32" t="s">
        <v>9</v>
      </c>
      <c r="B81" s="10" t="s">
        <v>1470</v>
      </c>
      <c r="C81" s="32" t="s">
        <v>16</v>
      </c>
      <c r="D81" s="32" t="s">
        <v>1211</v>
      </c>
      <c r="E81" s="32" t="s">
        <v>148</v>
      </c>
      <c r="F81" s="32" t="s">
        <v>1190</v>
      </c>
      <c r="G81" s="32" t="s">
        <v>1212</v>
      </c>
      <c r="H81" s="142">
        <v>8</v>
      </c>
      <c r="I81" s="94">
        <v>2</v>
      </c>
      <c r="J81" s="32"/>
      <c r="K81" s="32">
        <v>50</v>
      </c>
      <c r="L81" s="32"/>
      <c r="M81" s="34"/>
      <c r="N81" s="3"/>
    </row>
    <row r="82" spans="1:14" s="11" customFormat="1" ht="15" customHeight="1">
      <c r="A82" s="32" t="s">
        <v>9</v>
      </c>
      <c r="B82" s="10" t="s">
        <v>1470</v>
      </c>
      <c r="C82" s="32" t="s">
        <v>16</v>
      </c>
      <c r="D82" s="32" t="s">
        <v>1211</v>
      </c>
      <c r="E82" s="32" t="s">
        <v>148</v>
      </c>
      <c r="F82" s="32" t="s">
        <v>1190</v>
      </c>
      <c r="G82" s="32" t="s">
        <v>1213</v>
      </c>
      <c r="H82" s="142">
        <v>8</v>
      </c>
      <c r="I82" s="94">
        <v>2</v>
      </c>
      <c r="J82" s="32"/>
      <c r="K82" s="32">
        <v>50</v>
      </c>
      <c r="L82" s="32"/>
      <c r="M82" s="34"/>
      <c r="N82" s="3"/>
    </row>
    <row r="83" spans="1:14" s="11" customFormat="1" ht="15" customHeight="1">
      <c r="A83" s="32" t="s">
        <v>9</v>
      </c>
      <c r="B83" s="10" t="s">
        <v>1466</v>
      </c>
      <c r="C83" s="32" t="s">
        <v>16</v>
      </c>
      <c r="D83" s="32" t="s">
        <v>383</v>
      </c>
      <c r="E83" s="32" t="s">
        <v>101</v>
      </c>
      <c r="F83" s="32" t="s">
        <v>1176</v>
      </c>
      <c r="G83" s="32" t="s">
        <v>280</v>
      </c>
      <c r="H83" s="94">
        <v>1</v>
      </c>
      <c r="I83" s="34">
        <v>0.25</v>
      </c>
      <c r="J83" s="32"/>
      <c r="K83" s="32">
        <v>500</v>
      </c>
      <c r="L83" s="32"/>
      <c r="M83" s="34"/>
      <c r="N83" s="3"/>
    </row>
    <row r="84" spans="1:14" s="11" customFormat="1" ht="15" customHeight="1">
      <c r="A84" s="32" t="s">
        <v>9</v>
      </c>
      <c r="B84" s="10" t="s">
        <v>1466</v>
      </c>
      <c r="C84" s="32" t="s">
        <v>16</v>
      </c>
      <c r="D84" s="32" t="s">
        <v>383</v>
      </c>
      <c r="E84" s="32" t="s">
        <v>101</v>
      </c>
      <c r="F84" s="32" t="s">
        <v>1176</v>
      </c>
      <c r="G84" s="32" t="s">
        <v>279</v>
      </c>
      <c r="H84" s="94">
        <v>1</v>
      </c>
      <c r="I84" s="34">
        <v>0.25</v>
      </c>
      <c r="J84" s="32"/>
      <c r="K84" s="32">
        <v>500</v>
      </c>
      <c r="L84" s="32"/>
      <c r="M84" s="34"/>
      <c r="N84" s="3"/>
    </row>
    <row r="85" spans="1:14" s="11" customFormat="1" ht="15" customHeight="1">
      <c r="A85" s="32" t="s">
        <v>33</v>
      </c>
      <c r="B85" s="32" t="s">
        <v>1214</v>
      </c>
      <c r="C85" s="32" t="s">
        <v>1215</v>
      </c>
      <c r="D85" s="32" t="s">
        <v>1215</v>
      </c>
      <c r="E85" s="32" t="s">
        <v>1215</v>
      </c>
      <c r="F85" s="32" t="s">
        <v>1216</v>
      </c>
      <c r="G85" s="32" t="s">
        <v>171</v>
      </c>
      <c r="H85" s="94">
        <v>2.5</v>
      </c>
      <c r="I85" s="34">
        <v>0.625</v>
      </c>
      <c r="J85" s="32"/>
      <c r="K85" s="32">
        <v>250</v>
      </c>
      <c r="L85" s="32"/>
      <c r="M85" s="34"/>
      <c r="N85" s="3"/>
    </row>
    <row r="86" spans="1:14" s="11" customFormat="1" ht="15" customHeight="1">
      <c r="A86" s="32" t="s">
        <v>33</v>
      </c>
      <c r="B86" s="32" t="s">
        <v>1214</v>
      </c>
      <c r="C86" s="32" t="s">
        <v>1215</v>
      </c>
      <c r="D86" s="32" t="s">
        <v>1215</v>
      </c>
      <c r="E86" s="32" t="s">
        <v>1215</v>
      </c>
      <c r="F86" s="32" t="s">
        <v>1216</v>
      </c>
      <c r="G86" s="32" t="s">
        <v>1217</v>
      </c>
      <c r="H86" s="94">
        <v>2.5</v>
      </c>
      <c r="I86" s="34">
        <v>0.625</v>
      </c>
      <c r="J86" s="32"/>
      <c r="K86" s="32">
        <v>250</v>
      </c>
      <c r="L86" s="32"/>
      <c r="M86" s="34"/>
      <c r="N86" s="3"/>
    </row>
    <row r="87" spans="1:14" s="11" customFormat="1" ht="15" customHeight="1">
      <c r="A87" s="32" t="s">
        <v>33</v>
      </c>
      <c r="B87" s="32" t="s">
        <v>1214</v>
      </c>
      <c r="C87" s="32" t="s">
        <v>1215</v>
      </c>
      <c r="D87" s="32" t="s">
        <v>1215</v>
      </c>
      <c r="E87" s="32" t="s">
        <v>1215</v>
      </c>
      <c r="F87" s="32" t="s">
        <v>1216</v>
      </c>
      <c r="G87" s="32" t="s">
        <v>1218</v>
      </c>
      <c r="H87" s="94">
        <v>2.5</v>
      </c>
      <c r="I87" s="34">
        <v>0.625</v>
      </c>
      <c r="J87" s="32"/>
      <c r="K87" s="32">
        <v>250</v>
      </c>
      <c r="L87" s="32"/>
      <c r="M87" s="34"/>
      <c r="N87" s="3"/>
    </row>
    <row r="88" spans="1:14" s="11" customFormat="1" ht="15" customHeight="1">
      <c r="A88" s="32" t="s">
        <v>33</v>
      </c>
      <c r="B88" s="32" t="s">
        <v>1214</v>
      </c>
      <c r="C88" s="32" t="s">
        <v>1215</v>
      </c>
      <c r="D88" s="32" t="s">
        <v>1215</v>
      </c>
      <c r="E88" s="32" t="s">
        <v>1215</v>
      </c>
      <c r="F88" s="32" t="s">
        <v>1216</v>
      </c>
      <c r="G88" s="32" t="s">
        <v>40</v>
      </c>
      <c r="H88" s="94">
        <v>2.5</v>
      </c>
      <c r="I88" s="34">
        <v>0.625</v>
      </c>
      <c r="J88" s="32"/>
      <c r="K88" s="32">
        <v>250</v>
      </c>
      <c r="L88" s="32"/>
      <c r="M88" s="34"/>
      <c r="N88" s="3"/>
    </row>
    <row r="89" spans="1:14" s="11" customFormat="1" ht="15" customHeight="1">
      <c r="A89" s="32" t="s">
        <v>33</v>
      </c>
      <c r="B89" s="32" t="s">
        <v>1214</v>
      </c>
      <c r="C89" s="32" t="s">
        <v>1215</v>
      </c>
      <c r="D89" s="32" t="s">
        <v>1215</v>
      </c>
      <c r="E89" s="32" t="s">
        <v>1215</v>
      </c>
      <c r="F89" s="32" t="s">
        <v>1216</v>
      </c>
      <c r="G89" s="32" t="s">
        <v>62</v>
      </c>
      <c r="H89" s="94">
        <v>2.5</v>
      </c>
      <c r="I89" s="34">
        <v>0.625</v>
      </c>
      <c r="J89" s="32"/>
      <c r="K89" s="32">
        <v>250</v>
      </c>
      <c r="L89" s="32"/>
      <c r="M89" s="34"/>
      <c r="N89" s="3"/>
    </row>
    <row r="90" spans="1:14" s="11" customFormat="1" ht="15" customHeight="1">
      <c r="A90" s="32" t="s">
        <v>33</v>
      </c>
      <c r="B90" s="32" t="s">
        <v>1219</v>
      </c>
      <c r="C90" s="32" t="s">
        <v>1215</v>
      </c>
      <c r="D90" s="32" t="s">
        <v>1215</v>
      </c>
      <c r="E90" s="32" t="s">
        <v>1215</v>
      </c>
      <c r="F90" s="32" t="s">
        <v>1216</v>
      </c>
      <c r="G90" s="32" t="s">
        <v>1216</v>
      </c>
      <c r="H90" s="94">
        <v>1</v>
      </c>
      <c r="I90" s="34">
        <v>0.25</v>
      </c>
      <c r="J90" s="32"/>
      <c r="K90" s="32"/>
      <c r="L90" s="32" t="s">
        <v>1220</v>
      </c>
      <c r="M90" s="34"/>
      <c r="N90" s="3"/>
    </row>
    <row r="91" spans="1:14" s="11" customFormat="1" ht="15" customHeight="1">
      <c r="A91" s="32" t="s">
        <v>33</v>
      </c>
      <c r="B91" s="32" t="s">
        <v>1221</v>
      </c>
      <c r="C91" s="32" t="s">
        <v>1215</v>
      </c>
      <c r="D91" s="32" t="s">
        <v>1215</v>
      </c>
      <c r="E91" s="32" t="s">
        <v>1215</v>
      </c>
      <c r="F91" s="32" t="s">
        <v>1216</v>
      </c>
      <c r="G91" s="32" t="s">
        <v>1216</v>
      </c>
      <c r="H91" s="94">
        <v>1</v>
      </c>
      <c r="I91" s="34">
        <v>0.25</v>
      </c>
      <c r="J91" s="32"/>
      <c r="K91" s="32"/>
      <c r="L91" s="32" t="s">
        <v>1220</v>
      </c>
      <c r="M91" s="34"/>
      <c r="N91" s="3"/>
    </row>
    <row r="92" spans="1:14" s="11" customFormat="1" ht="30.75" customHeight="1">
      <c r="A92" s="32" t="s">
        <v>33</v>
      </c>
      <c r="B92" s="32" t="s">
        <v>1222</v>
      </c>
      <c r="C92" s="32" t="s">
        <v>11</v>
      </c>
      <c r="D92" s="14" t="s">
        <v>1223</v>
      </c>
      <c r="E92" s="32" t="s">
        <v>84</v>
      </c>
      <c r="F92" s="32" t="s">
        <v>1176</v>
      </c>
      <c r="G92" s="32" t="s">
        <v>439</v>
      </c>
      <c r="H92" s="94">
        <v>2.5</v>
      </c>
      <c r="I92" s="34">
        <v>0.625</v>
      </c>
      <c r="J92" s="32"/>
      <c r="K92" s="32">
        <v>250</v>
      </c>
      <c r="L92" s="32"/>
      <c r="M92" s="34"/>
      <c r="N92" s="3"/>
    </row>
    <row r="93" spans="1:14" s="11" customFormat="1" ht="30.75" customHeight="1">
      <c r="A93" s="32" t="s">
        <v>33</v>
      </c>
      <c r="B93" s="32" t="s">
        <v>1222</v>
      </c>
      <c r="C93" s="32" t="s">
        <v>11</v>
      </c>
      <c r="D93" s="14" t="s">
        <v>1223</v>
      </c>
      <c r="E93" s="32" t="s">
        <v>84</v>
      </c>
      <c r="F93" s="32" t="s">
        <v>1176</v>
      </c>
      <c r="G93" s="32" t="s">
        <v>171</v>
      </c>
      <c r="H93" s="94">
        <v>2.5</v>
      </c>
      <c r="I93" s="34">
        <v>0.625</v>
      </c>
      <c r="J93" s="32"/>
      <c r="K93" s="32">
        <v>250</v>
      </c>
      <c r="L93" s="32"/>
      <c r="M93" s="34"/>
      <c r="N93" s="3"/>
    </row>
    <row r="94" spans="1:14" s="11" customFormat="1" ht="30.75" customHeight="1">
      <c r="A94" s="32" t="s">
        <v>33</v>
      </c>
      <c r="B94" s="32" t="s">
        <v>1222</v>
      </c>
      <c r="C94" s="32" t="s">
        <v>11</v>
      </c>
      <c r="D94" s="14" t="s">
        <v>1223</v>
      </c>
      <c r="E94" s="32" t="s">
        <v>84</v>
      </c>
      <c r="F94" s="32" t="s">
        <v>1176</v>
      </c>
      <c r="G94" s="32" t="s">
        <v>40</v>
      </c>
      <c r="H94" s="94">
        <v>2.5</v>
      </c>
      <c r="I94" s="34">
        <v>0.625</v>
      </c>
      <c r="J94" s="32"/>
      <c r="K94" s="32">
        <v>250</v>
      </c>
      <c r="L94" s="32"/>
      <c r="M94" s="34"/>
      <c r="N94" s="3"/>
    </row>
    <row r="95" spans="1:14" s="11" customFormat="1" ht="30.75" customHeight="1">
      <c r="A95" s="32" t="s">
        <v>33</v>
      </c>
      <c r="B95" s="32" t="s">
        <v>1222</v>
      </c>
      <c r="C95" s="32" t="s">
        <v>11</v>
      </c>
      <c r="D95" s="14" t="s">
        <v>1223</v>
      </c>
      <c r="E95" s="32" t="s">
        <v>84</v>
      </c>
      <c r="F95" s="32" t="s">
        <v>1176</v>
      </c>
      <c r="G95" s="32" t="s">
        <v>41</v>
      </c>
      <c r="H95" s="94">
        <v>2.5</v>
      </c>
      <c r="I95" s="34">
        <v>0.625</v>
      </c>
      <c r="J95" s="32"/>
      <c r="K95" s="32">
        <v>250</v>
      </c>
      <c r="L95" s="32"/>
      <c r="M95" s="34"/>
      <c r="N95" s="3"/>
    </row>
    <row r="96" spans="1:14" s="11" customFormat="1" ht="15" customHeight="1">
      <c r="A96" s="32" t="s">
        <v>33</v>
      </c>
      <c r="B96" s="32" t="s">
        <v>1224</v>
      </c>
      <c r="C96" s="32" t="s">
        <v>11</v>
      </c>
      <c r="D96" s="32" t="s">
        <v>1225</v>
      </c>
      <c r="E96" s="32" t="s">
        <v>101</v>
      </c>
      <c r="F96" s="32"/>
      <c r="G96" s="32" t="s">
        <v>390</v>
      </c>
      <c r="H96" s="142">
        <v>1.24</v>
      </c>
      <c r="I96" s="94">
        <v>0.31</v>
      </c>
      <c r="J96" s="32"/>
      <c r="K96" s="32">
        <v>500</v>
      </c>
      <c r="L96" s="32"/>
      <c r="M96" s="34"/>
      <c r="N96" s="3"/>
    </row>
    <row r="97" spans="1:14" s="11" customFormat="1" ht="15" customHeight="1">
      <c r="A97" s="32" t="s">
        <v>33</v>
      </c>
      <c r="B97" s="32" t="s">
        <v>1224</v>
      </c>
      <c r="C97" s="32" t="s">
        <v>11</v>
      </c>
      <c r="D97" s="32" t="s">
        <v>1225</v>
      </c>
      <c r="E97" s="32" t="s">
        <v>101</v>
      </c>
      <c r="F97" s="32"/>
      <c r="G97" s="32" t="s">
        <v>1167</v>
      </c>
      <c r="H97" s="142">
        <v>1.24</v>
      </c>
      <c r="I97" s="94">
        <v>0.31</v>
      </c>
      <c r="J97" s="32"/>
      <c r="K97" s="32">
        <v>500</v>
      </c>
      <c r="L97" s="32"/>
      <c r="M97" s="34"/>
      <c r="N97" s="3"/>
    </row>
    <row r="98" spans="1:14" s="11" customFormat="1" ht="15" customHeight="1">
      <c r="A98" s="32" t="s">
        <v>33</v>
      </c>
      <c r="B98" s="32" t="s">
        <v>1224</v>
      </c>
      <c r="C98" s="32" t="s">
        <v>11</v>
      </c>
      <c r="D98" s="32" t="s">
        <v>1225</v>
      </c>
      <c r="E98" s="32" t="s">
        <v>101</v>
      </c>
      <c r="F98" s="32"/>
      <c r="G98" s="32" t="s">
        <v>1226</v>
      </c>
      <c r="H98" s="142">
        <v>1.24</v>
      </c>
      <c r="I98" s="94">
        <v>0.31</v>
      </c>
      <c r="J98" s="32"/>
      <c r="K98" s="32">
        <v>500</v>
      </c>
      <c r="L98" s="32"/>
      <c r="M98" s="34"/>
      <c r="N98" s="3"/>
    </row>
    <row r="99" spans="1:14" s="11" customFormat="1" ht="15" customHeight="1">
      <c r="A99" s="32" t="s">
        <v>33</v>
      </c>
      <c r="B99" s="32" t="s">
        <v>1224</v>
      </c>
      <c r="C99" s="32" t="s">
        <v>11</v>
      </c>
      <c r="D99" s="32" t="s">
        <v>1225</v>
      </c>
      <c r="E99" s="32" t="s">
        <v>101</v>
      </c>
      <c r="F99" s="32"/>
      <c r="G99" s="32" t="s">
        <v>1227</v>
      </c>
      <c r="H99" s="142">
        <v>1.24</v>
      </c>
      <c r="I99" s="94">
        <v>0.31</v>
      </c>
      <c r="J99" s="32"/>
      <c r="K99" s="32">
        <v>500</v>
      </c>
      <c r="L99" s="32"/>
      <c r="M99" s="34"/>
      <c r="N99" s="3"/>
    </row>
    <row r="100" spans="1:14" s="11" customFormat="1" ht="15" customHeight="1">
      <c r="A100" s="32" t="s">
        <v>33</v>
      </c>
      <c r="B100" s="32" t="s">
        <v>1224</v>
      </c>
      <c r="C100" s="32" t="s">
        <v>11</v>
      </c>
      <c r="D100" s="32" t="s">
        <v>1225</v>
      </c>
      <c r="E100" s="32" t="s">
        <v>101</v>
      </c>
      <c r="F100" s="32"/>
      <c r="G100" s="32" t="s">
        <v>914</v>
      </c>
      <c r="H100" s="142">
        <v>1.24</v>
      </c>
      <c r="I100" s="94">
        <v>0.31</v>
      </c>
      <c r="J100" s="32"/>
      <c r="K100" s="32">
        <v>500</v>
      </c>
      <c r="L100" s="32"/>
      <c r="M100" s="34"/>
      <c r="N100" s="3"/>
    </row>
    <row r="101" spans="1:14" s="11" customFormat="1" ht="15" customHeight="1">
      <c r="A101" s="32" t="s">
        <v>33</v>
      </c>
      <c r="B101" s="32" t="s">
        <v>1224</v>
      </c>
      <c r="C101" s="32" t="s">
        <v>11</v>
      </c>
      <c r="D101" s="32" t="s">
        <v>1225</v>
      </c>
      <c r="E101" s="32" t="s">
        <v>101</v>
      </c>
      <c r="F101" s="32"/>
      <c r="G101" s="32" t="s">
        <v>55</v>
      </c>
      <c r="H101" s="142">
        <v>1.24</v>
      </c>
      <c r="I101" s="94">
        <v>0.31</v>
      </c>
      <c r="J101" s="32"/>
      <c r="K101" s="32">
        <v>500</v>
      </c>
      <c r="L101" s="32"/>
      <c r="M101" s="34"/>
      <c r="N101" s="3"/>
    </row>
    <row r="102" spans="1:14" s="11" customFormat="1" ht="15" customHeight="1">
      <c r="A102" s="32" t="s">
        <v>33</v>
      </c>
      <c r="B102" s="32" t="s">
        <v>1224</v>
      </c>
      <c r="C102" s="32" t="s">
        <v>11</v>
      </c>
      <c r="D102" s="32" t="s">
        <v>1225</v>
      </c>
      <c r="E102" s="32" t="s">
        <v>101</v>
      </c>
      <c r="F102" s="32"/>
      <c r="G102" s="32" t="s">
        <v>1228</v>
      </c>
      <c r="H102" s="142">
        <v>1.24</v>
      </c>
      <c r="I102" s="94">
        <v>0.31</v>
      </c>
      <c r="J102" s="32"/>
      <c r="K102" s="32">
        <v>500</v>
      </c>
      <c r="L102" s="32"/>
      <c r="M102" s="34"/>
      <c r="N102" s="3"/>
    </row>
    <row r="103" spans="1:14" s="11" customFormat="1" ht="15" customHeight="1">
      <c r="A103" s="32" t="s">
        <v>33</v>
      </c>
      <c r="B103" s="32" t="s">
        <v>1224</v>
      </c>
      <c r="C103" s="32" t="s">
        <v>11</v>
      </c>
      <c r="D103" s="32" t="s">
        <v>1225</v>
      </c>
      <c r="E103" s="32" t="s">
        <v>101</v>
      </c>
      <c r="F103" s="32"/>
      <c r="G103" s="32" t="s">
        <v>26</v>
      </c>
      <c r="H103" s="142">
        <v>1.24</v>
      </c>
      <c r="I103" s="94">
        <v>0.31</v>
      </c>
      <c r="J103" s="32"/>
      <c r="K103" s="32">
        <v>500</v>
      </c>
      <c r="L103" s="32"/>
      <c r="M103" s="34"/>
      <c r="N103" s="3"/>
    </row>
    <row r="104" spans="1:14" s="11" customFormat="1" ht="15" customHeight="1">
      <c r="A104" s="32" t="s">
        <v>33</v>
      </c>
      <c r="B104" s="32" t="s">
        <v>1224</v>
      </c>
      <c r="C104" s="32" t="s">
        <v>11</v>
      </c>
      <c r="D104" s="32" t="s">
        <v>1225</v>
      </c>
      <c r="E104" s="32" t="s">
        <v>101</v>
      </c>
      <c r="F104" s="32"/>
      <c r="G104" s="32" t="s">
        <v>1229</v>
      </c>
      <c r="H104" s="142">
        <v>1.24</v>
      </c>
      <c r="I104" s="94">
        <v>0.31</v>
      </c>
      <c r="J104" s="32"/>
      <c r="K104" s="32">
        <v>500</v>
      </c>
      <c r="L104" s="32"/>
      <c r="M104" s="34"/>
      <c r="N104" s="3"/>
    </row>
    <row r="105" spans="1:14" s="11" customFormat="1" ht="15" customHeight="1">
      <c r="A105" s="32" t="s">
        <v>33</v>
      </c>
      <c r="B105" s="32" t="s">
        <v>1224</v>
      </c>
      <c r="C105" s="32" t="s">
        <v>11</v>
      </c>
      <c r="D105" s="32" t="s">
        <v>1225</v>
      </c>
      <c r="E105" s="32" t="s">
        <v>101</v>
      </c>
      <c r="F105" s="32"/>
      <c r="G105" s="32" t="s">
        <v>1230</v>
      </c>
      <c r="H105" s="142">
        <v>1.24</v>
      </c>
      <c r="I105" s="94">
        <v>0.31</v>
      </c>
      <c r="J105" s="32"/>
      <c r="K105" s="32">
        <v>500</v>
      </c>
      <c r="L105" s="32"/>
      <c r="M105" s="34"/>
      <c r="N105" s="3"/>
    </row>
    <row r="106" spans="1:14" s="11" customFormat="1" ht="15" customHeight="1">
      <c r="A106" s="32" t="s">
        <v>33</v>
      </c>
      <c r="B106" s="32" t="s">
        <v>1173</v>
      </c>
      <c r="C106" s="32" t="s">
        <v>1216</v>
      </c>
      <c r="D106" s="32" t="s">
        <v>1178</v>
      </c>
      <c r="E106" s="32" t="s">
        <v>1215</v>
      </c>
      <c r="F106" s="32" t="s">
        <v>1215</v>
      </c>
      <c r="G106" s="32" t="s">
        <v>1215</v>
      </c>
      <c r="H106" s="34"/>
      <c r="I106" s="34"/>
      <c r="J106" s="32"/>
      <c r="K106" s="32"/>
      <c r="L106" s="32" t="s">
        <v>1231</v>
      </c>
      <c r="M106" s="34"/>
      <c r="N106" s="3"/>
    </row>
    <row r="107" spans="1:14" s="11" customFormat="1" ht="15" customHeight="1">
      <c r="A107" s="32" t="s">
        <v>33</v>
      </c>
      <c r="B107" s="32" t="s">
        <v>321</v>
      </c>
      <c r="C107" s="32" t="s">
        <v>11</v>
      </c>
      <c r="D107" s="32" t="s">
        <v>1175</v>
      </c>
      <c r="E107" s="32" t="s">
        <v>1215</v>
      </c>
      <c r="F107" s="32" t="s">
        <v>1184</v>
      </c>
      <c r="G107" s="32" t="s">
        <v>1215</v>
      </c>
      <c r="H107" s="32"/>
      <c r="I107" s="32"/>
      <c r="J107" s="34" t="s">
        <v>1232</v>
      </c>
      <c r="K107" s="32"/>
      <c r="L107" s="16"/>
      <c r="M107" s="34"/>
      <c r="N107" s="3"/>
    </row>
    <row r="108" spans="1:14" s="11" customFormat="1" ht="15" customHeight="1">
      <c r="A108" s="32" t="s">
        <v>33</v>
      </c>
      <c r="B108" s="32" t="s">
        <v>321</v>
      </c>
      <c r="C108" s="32" t="s">
        <v>11</v>
      </c>
      <c r="D108" s="32" t="s">
        <v>1178</v>
      </c>
      <c r="E108" s="32" t="s">
        <v>1215</v>
      </c>
      <c r="F108" s="32" t="s">
        <v>1233</v>
      </c>
      <c r="G108" s="32" t="s">
        <v>1215</v>
      </c>
      <c r="H108" s="32"/>
      <c r="I108" s="32"/>
      <c r="J108" s="34" t="s">
        <v>1234</v>
      </c>
      <c r="K108" s="32"/>
      <c r="L108" s="16"/>
      <c r="M108" s="34"/>
      <c r="N108" s="3"/>
    </row>
    <row r="109" spans="1:14" s="11" customFormat="1" ht="15" customHeight="1">
      <c r="A109" s="32" t="s">
        <v>33</v>
      </c>
      <c r="B109" s="32" t="s">
        <v>321</v>
      </c>
      <c r="C109" s="32" t="s">
        <v>11</v>
      </c>
      <c r="D109" s="32" t="s">
        <v>1235</v>
      </c>
      <c r="E109" s="32" t="s">
        <v>1215</v>
      </c>
      <c r="F109" s="32" t="s">
        <v>1236</v>
      </c>
      <c r="G109" s="32" t="s">
        <v>1215</v>
      </c>
      <c r="H109" s="32"/>
      <c r="I109" s="32"/>
      <c r="J109" s="34" t="s">
        <v>1237</v>
      </c>
      <c r="K109" s="32"/>
      <c r="L109" s="16"/>
      <c r="M109" s="34"/>
      <c r="N109" s="3"/>
    </row>
    <row r="110" spans="1:14" s="11" customFormat="1" ht="15" customHeight="1">
      <c r="A110" s="32" t="s">
        <v>33</v>
      </c>
      <c r="B110" s="32" t="s">
        <v>321</v>
      </c>
      <c r="C110" s="32" t="s">
        <v>11</v>
      </c>
      <c r="D110" s="32" t="s">
        <v>1238</v>
      </c>
      <c r="E110" s="32" t="s">
        <v>1215</v>
      </c>
      <c r="F110" s="32" t="s">
        <v>1239</v>
      </c>
      <c r="G110" s="32" t="s">
        <v>1215</v>
      </c>
      <c r="H110" s="32"/>
      <c r="I110" s="32"/>
      <c r="J110" s="34" t="s">
        <v>1240</v>
      </c>
      <c r="K110" s="32"/>
      <c r="L110" s="16"/>
      <c r="M110" s="34"/>
      <c r="N110" s="3"/>
    </row>
    <row r="111" spans="1:14" s="11" customFormat="1" ht="15" customHeight="1">
      <c r="A111" s="32" t="s">
        <v>33</v>
      </c>
      <c r="B111" s="32" t="s">
        <v>321</v>
      </c>
      <c r="C111" s="32" t="s">
        <v>11</v>
      </c>
      <c r="D111" s="32" t="s">
        <v>1241</v>
      </c>
      <c r="E111" s="32" t="s">
        <v>1215</v>
      </c>
      <c r="F111" s="32" t="s">
        <v>1242</v>
      </c>
      <c r="G111" s="32" t="s">
        <v>1215</v>
      </c>
      <c r="H111" s="32"/>
      <c r="I111" s="32"/>
      <c r="J111" s="34" t="s">
        <v>1243</v>
      </c>
      <c r="K111" s="32"/>
      <c r="L111" s="16"/>
      <c r="M111" s="34"/>
      <c r="N111" s="3"/>
    </row>
    <row r="112" spans="1:14" s="11" customFormat="1" ht="15" customHeight="1">
      <c r="A112" s="118" t="s">
        <v>70</v>
      </c>
      <c r="B112" s="118"/>
      <c r="C112" s="118"/>
      <c r="D112" s="118"/>
      <c r="E112" s="118"/>
      <c r="F112" s="118"/>
      <c r="G112" s="118"/>
      <c r="H112" s="118"/>
      <c r="I112" s="118"/>
      <c r="J112" s="118"/>
      <c r="K112" s="118"/>
      <c r="L112" s="118"/>
      <c r="M112" s="15"/>
      <c r="N112" s="16"/>
    </row>
    <row r="113" spans="1:14" s="13" customFormat="1" ht="15" customHeight="1">
      <c r="A113" s="34" t="s">
        <v>9</v>
      </c>
      <c r="B113" s="10" t="s">
        <v>1491</v>
      </c>
      <c r="C113" s="34" t="s">
        <v>72</v>
      </c>
      <c r="D113" s="34" t="s">
        <v>1235</v>
      </c>
      <c r="E113" s="34" t="s">
        <v>93</v>
      </c>
      <c r="F113" s="34" t="s">
        <v>1176</v>
      </c>
      <c r="G113" s="34"/>
      <c r="H113" s="7"/>
      <c r="I113" s="7"/>
      <c r="J113" s="6" t="s">
        <v>1244</v>
      </c>
      <c r="K113" s="34"/>
      <c r="L113" s="34"/>
      <c r="M113" s="34"/>
      <c r="N113" s="17"/>
    </row>
    <row r="114" spans="1:14" s="13" customFormat="1" ht="15" customHeight="1">
      <c r="A114" s="34" t="s">
        <v>9</v>
      </c>
      <c r="B114" s="10" t="s">
        <v>81</v>
      </c>
      <c r="C114" s="34" t="s">
        <v>408</v>
      </c>
      <c r="D114" s="34" t="s">
        <v>1178</v>
      </c>
      <c r="E114" s="34" t="s">
        <v>93</v>
      </c>
      <c r="F114" s="34" t="s">
        <v>85</v>
      </c>
      <c r="G114" s="34" t="s">
        <v>1245</v>
      </c>
      <c r="H114" s="92">
        <v>50</v>
      </c>
      <c r="I114" s="7">
        <v>12.5</v>
      </c>
      <c r="J114" s="7" t="s">
        <v>1246</v>
      </c>
      <c r="K114" s="34">
        <v>5</v>
      </c>
      <c r="L114" s="34"/>
      <c r="M114" s="34"/>
      <c r="N114" s="17"/>
    </row>
    <row r="115" spans="1:14" s="13" customFormat="1" ht="15" customHeight="1">
      <c r="A115" s="34" t="s">
        <v>9</v>
      </c>
      <c r="B115" s="10" t="s">
        <v>355</v>
      </c>
      <c r="C115" s="34" t="s">
        <v>582</v>
      </c>
      <c r="D115" s="34" t="s">
        <v>1178</v>
      </c>
      <c r="E115" s="34" t="s">
        <v>1247</v>
      </c>
      <c r="F115" s="34" t="s">
        <v>85</v>
      </c>
      <c r="G115" s="34" t="s">
        <v>41</v>
      </c>
      <c r="H115" s="92">
        <v>5</v>
      </c>
      <c r="I115" s="7">
        <v>1.25</v>
      </c>
      <c r="J115" s="5"/>
      <c r="K115" s="34">
        <v>50</v>
      </c>
      <c r="L115" s="34"/>
      <c r="M115" s="34"/>
      <c r="N115" s="17"/>
    </row>
    <row r="116" spans="1:14" s="13" customFormat="1" ht="15" customHeight="1">
      <c r="A116" s="34" t="s">
        <v>9</v>
      </c>
      <c r="B116" s="10" t="s">
        <v>355</v>
      </c>
      <c r="C116" s="34" t="s">
        <v>582</v>
      </c>
      <c r="D116" s="34" t="s">
        <v>1178</v>
      </c>
      <c r="E116" s="34" t="s">
        <v>1247</v>
      </c>
      <c r="F116" s="34" t="s">
        <v>85</v>
      </c>
      <c r="G116" s="34" t="s">
        <v>116</v>
      </c>
      <c r="H116" s="92">
        <v>5</v>
      </c>
      <c r="I116" s="7">
        <v>1.25</v>
      </c>
      <c r="J116" s="5"/>
      <c r="K116" s="34">
        <v>50</v>
      </c>
      <c r="L116" s="34"/>
      <c r="M116" s="34"/>
      <c r="N116" s="17"/>
    </row>
    <row r="117" spans="1:14" s="13" customFormat="1" ht="15" customHeight="1">
      <c r="A117" s="34" t="s">
        <v>9</v>
      </c>
      <c r="B117" s="10" t="s">
        <v>355</v>
      </c>
      <c r="C117" s="34" t="s">
        <v>582</v>
      </c>
      <c r="D117" s="34" t="s">
        <v>1178</v>
      </c>
      <c r="E117" s="34" t="s">
        <v>1247</v>
      </c>
      <c r="F117" s="34" t="s">
        <v>85</v>
      </c>
      <c r="G117" s="34" t="s">
        <v>1248</v>
      </c>
      <c r="H117" s="92">
        <v>1000</v>
      </c>
      <c r="I117" s="7">
        <v>250</v>
      </c>
      <c r="J117" s="5"/>
      <c r="K117" s="34"/>
      <c r="L117" s="34"/>
      <c r="M117" s="34"/>
      <c r="N117" s="17"/>
    </row>
    <row r="118" spans="1:14" s="13" customFormat="1" ht="15" customHeight="1">
      <c r="A118" s="34" t="s">
        <v>9</v>
      </c>
      <c r="B118" s="10" t="s">
        <v>1490</v>
      </c>
      <c r="C118" s="34" t="s">
        <v>72</v>
      </c>
      <c r="D118" s="34" t="s">
        <v>1178</v>
      </c>
      <c r="E118" s="34" t="s">
        <v>148</v>
      </c>
      <c r="F118" s="34" t="s">
        <v>1176</v>
      </c>
      <c r="G118" s="34" t="s">
        <v>1249</v>
      </c>
      <c r="H118" s="92">
        <v>2</v>
      </c>
      <c r="I118" s="7">
        <v>0.5</v>
      </c>
      <c r="J118" s="5"/>
      <c r="K118" s="34">
        <v>250</v>
      </c>
      <c r="L118" s="34"/>
      <c r="M118" s="34"/>
      <c r="N118" s="17"/>
    </row>
    <row r="119" spans="1:14" s="13" customFormat="1" ht="15" customHeight="1">
      <c r="A119" s="34" t="s">
        <v>9</v>
      </c>
      <c r="B119" s="10" t="s">
        <v>1489</v>
      </c>
      <c r="C119" s="34" t="s">
        <v>89</v>
      </c>
      <c r="D119" s="34" t="s">
        <v>1250</v>
      </c>
      <c r="E119" s="34" t="s">
        <v>93</v>
      </c>
      <c r="F119" s="34" t="s">
        <v>85</v>
      </c>
      <c r="G119" s="34"/>
      <c r="H119" s="7"/>
      <c r="I119" s="7"/>
      <c r="J119" s="5" t="s">
        <v>1251</v>
      </c>
      <c r="K119" s="34"/>
      <c r="L119" s="34"/>
      <c r="M119" s="34"/>
      <c r="N119" s="17"/>
    </row>
    <row r="120" spans="1:14" s="13" customFormat="1" ht="15" customHeight="1">
      <c r="A120" s="34" t="s">
        <v>9</v>
      </c>
      <c r="B120" s="10" t="s">
        <v>1488</v>
      </c>
      <c r="C120" s="34" t="s">
        <v>70</v>
      </c>
      <c r="D120" s="34" t="s">
        <v>1235</v>
      </c>
      <c r="E120" s="34" t="s">
        <v>1252</v>
      </c>
      <c r="F120" s="34" t="s">
        <v>85</v>
      </c>
      <c r="G120" s="34"/>
      <c r="H120" s="34"/>
      <c r="I120" s="34"/>
      <c r="J120" s="34"/>
      <c r="K120" s="34"/>
      <c r="L120" s="34"/>
      <c r="M120" s="34"/>
      <c r="N120" s="17"/>
    </row>
    <row r="121" spans="1:14" s="13" customFormat="1" ht="15" customHeight="1">
      <c r="A121" s="34" t="s">
        <v>9</v>
      </c>
      <c r="B121" s="10" t="s">
        <v>111</v>
      </c>
      <c r="C121" s="34" t="s">
        <v>89</v>
      </c>
      <c r="D121" s="34" t="s">
        <v>1253</v>
      </c>
      <c r="E121" s="34" t="s">
        <v>84</v>
      </c>
      <c r="F121" s="34" t="s">
        <v>85</v>
      </c>
      <c r="G121" s="34"/>
      <c r="H121" s="7"/>
      <c r="I121" s="7"/>
      <c r="J121" s="5"/>
      <c r="K121" s="34"/>
      <c r="L121" s="34"/>
      <c r="M121" s="34"/>
      <c r="N121" s="17"/>
    </row>
    <row r="122" spans="1:14" s="13" customFormat="1" ht="15" customHeight="1">
      <c r="A122" s="34" t="s">
        <v>9</v>
      </c>
      <c r="B122" s="10" t="s">
        <v>1487</v>
      </c>
      <c r="C122" s="34" t="s">
        <v>72</v>
      </c>
      <c r="D122" s="34" t="s">
        <v>1178</v>
      </c>
      <c r="E122" s="34" t="s">
        <v>1254</v>
      </c>
      <c r="F122" s="34" t="s">
        <v>1176</v>
      </c>
      <c r="G122" s="34" t="s">
        <v>41</v>
      </c>
      <c r="H122" s="93">
        <v>10</v>
      </c>
      <c r="I122" s="7">
        <v>2.5</v>
      </c>
      <c r="J122" s="5"/>
      <c r="K122" s="7">
        <v>50</v>
      </c>
      <c r="L122" s="34"/>
      <c r="M122" s="34"/>
      <c r="N122" s="17"/>
    </row>
    <row r="123" spans="1:14" s="13" customFormat="1" ht="15" customHeight="1">
      <c r="A123" s="34" t="s">
        <v>9</v>
      </c>
      <c r="B123" s="10" t="s">
        <v>1487</v>
      </c>
      <c r="C123" s="34" t="s">
        <v>72</v>
      </c>
      <c r="D123" s="34" t="s">
        <v>1178</v>
      </c>
      <c r="E123" s="34" t="s">
        <v>1254</v>
      </c>
      <c r="F123" s="34" t="s">
        <v>1176</v>
      </c>
      <c r="G123" s="34" t="s">
        <v>294</v>
      </c>
      <c r="H123" s="93">
        <v>10</v>
      </c>
      <c r="I123" s="7">
        <v>2.5</v>
      </c>
      <c r="J123" s="5"/>
      <c r="K123" s="7">
        <v>50</v>
      </c>
      <c r="L123" s="34"/>
      <c r="M123" s="34"/>
      <c r="N123" s="17"/>
    </row>
    <row r="124" spans="1:14" s="13" customFormat="1" ht="15" customHeight="1">
      <c r="A124" s="34" t="s">
        <v>9</v>
      </c>
      <c r="B124" s="10" t="s">
        <v>1487</v>
      </c>
      <c r="C124" s="34" t="s">
        <v>72</v>
      </c>
      <c r="D124" s="34" t="s">
        <v>1178</v>
      </c>
      <c r="E124" s="34" t="s">
        <v>1254</v>
      </c>
      <c r="F124" s="34" t="s">
        <v>1176</v>
      </c>
      <c r="G124" s="34" t="s">
        <v>116</v>
      </c>
      <c r="H124" s="93">
        <v>10</v>
      </c>
      <c r="I124" s="7">
        <v>2.5</v>
      </c>
      <c r="J124" s="5"/>
      <c r="K124" s="7">
        <v>50</v>
      </c>
      <c r="L124" s="34"/>
      <c r="M124" s="34"/>
      <c r="N124" s="17"/>
    </row>
    <row r="125" spans="1:14" s="13" customFormat="1" ht="15" customHeight="1">
      <c r="A125" s="34" t="s">
        <v>9</v>
      </c>
      <c r="B125" s="10" t="s">
        <v>1487</v>
      </c>
      <c r="C125" s="34" t="s">
        <v>72</v>
      </c>
      <c r="D125" s="34" t="s">
        <v>1178</v>
      </c>
      <c r="E125" s="34" t="s">
        <v>1254</v>
      </c>
      <c r="F125" s="34" t="s">
        <v>1176</v>
      </c>
      <c r="G125" s="34" t="s">
        <v>40</v>
      </c>
      <c r="H125" s="93">
        <v>10</v>
      </c>
      <c r="I125" s="7">
        <v>2.5</v>
      </c>
      <c r="J125" s="5"/>
      <c r="K125" s="7">
        <v>50</v>
      </c>
      <c r="L125" s="34"/>
      <c r="M125" s="34"/>
      <c r="N125" s="17"/>
    </row>
    <row r="126" spans="1:14" s="13" customFormat="1" ht="15" customHeight="1">
      <c r="A126" s="34" t="s">
        <v>9</v>
      </c>
      <c r="B126" s="10" t="s">
        <v>1487</v>
      </c>
      <c r="C126" s="34" t="s">
        <v>72</v>
      </c>
      <c r="D126" s="34" t="s">
        <v>1178</v>
      </c>
      <c r="E126" s="34" t="s">
        <v>1254</v>
      </c>
      <c r="F126" s="34" t="s">
        <v>1176</v>
      </c>
      <c r="G126" s="34" t="s">
        <v>306</v>
      </c>
      <c r="H126" s="93">
        <v>10</v>
      </c>
      <c r="I126" s="7">
        <v>2.5</v>
      </c>
      <c r="J126" s="5"/>
      <c r="K126" s="7">
        <v>50</v>
      </c>
      <c r="L126" s="34"/>
      <c r="M126" s="34"/>
      <c r="N126" s="17"/>
    </row>
    <row r="127" spans="1:14" s="13" customFormat="1" ht="15" customHeight="1">
      <c r="A127" s="34" t="s">
        <v>9</v>
      </c>
      <c r="B127" s="10" t="s">
        <v>1486</v>
      </c>
      <c r="C127" s="34" t="s">
        <v>72</v>
      </c>
      <c r="D127" s="34" t="s">
        <v>1178</v>
      </c>
      <c r="E127" s="34" t="s">
        <v>114</v>
      </c>
      <c r="F127" s="34" t="s">
        <v>1255</v>
      </c>
      <c r="G127" s="34" t="s">
        <v>116</v>
      </c>
      <c r="H127" s="92">
        <v>50</v>
      </c>
      <c r="I127" s="7">
        <v>12.5</v>
      </c>
      <c r="J127" s="7" t="s">
        <v>1256</v>
      </c>
      <c r="K127" s="34">
        <v>5</v>
      </c>
      <c r="L127" s="34"/>
      <c r="M127" s="34"/>
      <c r="N127" s="17"/>
    </row>
    <row r="128" spans="1:14" s="13" customFormat="1" ht="15" customHeight="1">
      <c r="A128" s="34" t="s">
        <v>9</v>
      </c>
      <c r="B128" s="10" t="s">
        <v>1485</v>
      </c>
      <c r="C128" s="34" t="s">
        <v>72</v>
      </c>
      <c r="D128" s="34" t="s">
        <v>1178</v>
      </c>
      <c r="E128" s="34" t="s">
        <v>114</v>
      </c>
      <c r="F128" s="34" t="s">
        <v>1255</v>
      </c>
      <c r="G128" s="34" t="s">
        <v>119</v>
      </c>
      <c r="H128" s="92">
        <v>20</v>
      </c>
      <c r="I128" s="7">
        <v>5</v>
      </c>
      <c r="J128" s="5"/>
      <c r="K128" s="34">
        <v>5</v>
      </c>
      <c r="L128" s="34"/>
      <c r="M128" s="34"/>
      <c r="N128" s="17"/>
    </row>
    <row r="129" spans="1:14" s="13" customFormat="1" ht="15" customHeight="1">
      <c r="A129" s="34" t="s">
        <v>9</v>
      </c>
      <c r="B129" s="10" t="s">
        <v>1485</v>
      </c>
      <c r="C129" s="34" t="s">
        <v>72</v>
      </c>
      <c r="D129" s="34" t="s">
        <v>1178</v>
      </c>
      <c r="E129" s="34" t="s">
        <v>114</v>
      </c>
      <c r="F129" s="34" t="s">
        <v>1255</v>
      </c>
      <c r="G129" s="34" t="s">
        <v>23</v>
      </c>
      <c r="H129" s="92">
        <v>32</v>
      </c>
      <c r="I129" s="7">
        <v>8</v>
      </c>
      <c r="J129" s="5"/>
      <c r="K129" s="34">
        <v>5</v>
      </c>
      <c r="L129" s="34"/>
      <c r="M129" s="34"/>
      <c r="N129" s="17"/>
    </row>
    <row r="130" spans="1:14" s="13" customFormat="1" ht="15" customHeight="1">
      <c r="A130" s="34" t="s">
        <v>9</v>
      </c>
      <c r="B130" s="10" t="s">
        <v>126</v>
      </c>
      <c r="C130" s="34" t="s">
        <v>72</v>
      </c>
      <c r="D130" s="34" t="s">
        <v>1257</v>
      </c>
      <c r="E130" s="34" t="s">
        <v>128</v>
      </c>
      <c r="F130" s="34" t="s">
        <v>1176</v>
      </c>
      <c r="G130" s="34" t="s">
        <v>130</v>
      </c>
      <c r="H130" s="92">
        <v>1</v>
      </c>
      <c r="I130" s="7">
        <v>0.25</v>
      </c>
      <c r="J130" s="7" t="s">
        <v>1258</v>
      </c>
      <c r="K130" s="7">
        <v>500</v>
      </c>
      <c r="L130" s="34"/>
      <c r="M130" s="34"/>
      <c r="N130" s="17"/>
    </row>
    <row r="131" spans="1:14" s="13" customFormat="1" ht="15" customHeight="1">
      <c r="A131" s="34" t="s">
        <v>9</v>
      </c>
      <c r="B131" s="10" t="s">
        <v>126</v>
      </c>
      <c r="C131" s="34" t="s">
        <v>72</v>
      </c>
      <c r="D131" s="34" t="s">
        <v>1257</v>
      </c>
      <c r="E131" s="34" t="s">
        <v>128</v>
      </c>
      <c r="F131" s="34" t="s">
        <v>1176</v>
      </c>
      <c r="G131" s="34" t="s">
        <v>132</v>
      </c>
      <c r="H131" s="92">
        <v>1</v>
      </c>
      <c r="I131" s="7">
        <v>0.25</v>
      </c>
      <c r="J131" s="7" t="s">
        <v>1258</v>
      </c>
      <c r="K131" s="7">
        <v>500</v>
      </c>
      <c r="L131" s="34"/>
      <c r="M131" s="34"/>
      <c r="N131" s="17"/>
    </row>
    <row r="132" spans="1:14" s="13" customFormat="1" ht="15" customHeight="1">
      <c r="A132" s="34" t="s">
        <v>9</v>
      </c>
      <c r="B132" s="10" t="s">
        <v>126</v>
      </c>
      <c r="C132" s="34" t="s">
        <v>72</v>
      </c>
      <c r="D132" s="34" t="s">
        <v>1257</v>
      </c>
      <c r="E132" s="34" t="s">
        <v>128</v>
      </c>
      <c r="F132" s="34" t="s">
        <v>1176</v>
      </c>
      <c r="G132" s="34" t="s">
        <v>133</v>
      </c>
      <c r="H132" s="92">
        <v>1</v>
      </c>
      <c r="I132" s="7">
        <v>0.25</v>
      </c>
      <c r="J132" s="7" t="s">
        <v>1258</v>
      </c>
      <c r="K132" s="7">
        <v>500</v>
      </c>
      <c r="L132" s="34"/>
      <c r="M132" s="34"/>
      <c r="N132" s="17"/>
    </row>
    <row r="133" spans="1:14" s="13" customFormat="1" ht="15" customHeight="1">
      <c r="A133" s="34" t="s">
        <v>9</v>
      </c>
      <c r="B133" s="10" t="s">
        <v>126</v>
      </c>
      <c r="C133" s="34" t="s">
        <v>72</v>
      </c>
      <c r="D133" s="34" t="s">
        <v>1257</v>
      </c>
      <c r="E133" s="34" t="s">
        <v>128</v>
      </c>
      <c r="F133" s="34" t="s">
        <v>1176</v>
      </c>
      <c r="G133" s="34" t="s">
        <v>23</v>
      </c>
      <c r="H133" s="92">
        <v>1</v>
      </c>
      <c r="I133" s="7">
        <v>0.25</v>
      </c>
      <c r="J133" s="7" t="s">
        <v>1259</v>
      </c>
      <c r="K133" s="7">
        <v>500</v>
      </c>
      <c r="L133" s="34"/>
      <c r="M133" s="34"/>
      <c r="N133" s="17"/>
    </row>
    <row r="134" spans="1:14" s="13" customFormat="1" ht="15" customHeight="1">
      <c r="A134" s="34" t="s">
        <v>9</v>
      </c>
      <c r="B134" s="10" t="s">
        <v>1484</v>
      </c>
      <c r="C134" s="34" t="s">
        <v>72</v>
      </c>
      <c r="D134" s="34" t="s">
        <v>1178</v>
      </c>
      <c r="E134" s="34" t="s">
        <v>148</v>
      </c>
      <c r="F134" s="34" t="s">
        <v>1176</v>
      </c>
      <c r="G134" s="34" t="s">
        <v>80</v>
      </c>
      <c r="H134" s="92">
        <v>10</v>
      </c>
      <c r="I134" s="7">
        <v>2.5</v>
      </c>
      <c r="J134" s="5"/>
      <c r="K134" s="34">
        <v>50</v>
      </c>
      <c r="L134" s="34"/>
      <c r="M134" s="34"/>
      <c r="N134" s="17"/>
    </row>
    <row r="135" spans="1:14" s="13" customFormat="1" ht="15" customHeight="1">
      <c r="A135" s="34" t="s">
        <v>9</v>
      </c>
      <c r="B135" s="10" t="s">
        <v>1484</v>
      </c>
      <c r="C135" s="34" t="s">
        <v>72</v>
      </c>
      <c r="D135" s="34" t="s">
        <v>1178</v>
      </c>
      <c r="E135" s="34" t="s">
        <v>148</v>
      </c>
      <c r="F135" s="34" t="s">
        <v>1176</v>
      </c>
      <c r="G135" s="34" t="s">
        <v>1260</v>
      </c>
      <c r="H135" s="92">
        <v>10</v>
      </c>
      <c r="I135" s="7">
        <v>2.5</v>
      </c>
      <c r="J135" s="5"/>
      <c r="K135" s="34">
        <v>50</v>
      </c>
      <c r="L135" s="34"/>
      <c r="M135" s="34"/>
      <c r="N135" s="17"/>
    </row>
    <row r="136" spans="1:14" s="13" customFormat="1" ht="15" customHeight="1">
      <c r="A136" s="34" t="s">
        <v>9</v>
      </c>
      <c r="B136" s="10" t="s">
        <v>1484</v>
      </c>
      <c r="C136" s="34" t="s">
        <v>72</v>
      </c>
      <c r="D136" s="34" t="s">
        <v>392</v>
      </c>
      <c r="E136" s="34" t="s">
        <v>148</v>
      </c>
      <c r="F136" s="34" t="s">
        <v>1176</v>
      </c>
      <c r="G136" s="34" t="s">
        <v>80</v>
      </c>
      <c r="H136" s="92">
        <v>0.1</v>
      </c>
      <c r="I136" s="7">
        <v>2.5000000000000001E-2</v>
      </c>
      <c r="J136" s="5"/>
      <c r="K136" s="34">
        <v>500</v>
      </c>
      <c r="L136" s="34"/>
      <c r="M136" s="34"/>
      <c r="N136" s="17"/>
    </row>
    <row r="137" spans="1:14" s="13" customFormat="1" ht="15" customHeight="1">
      <c r="A137" s="34" t="s">
        <v>9</v>
      </c>
      <c r="B137" s="10" t="s">
        <v>1484</v>
      </c>
      <c r="C137" s="34" t="s">
        <v>72</v>
      </c>
      <c r="D137" s="34" t="s">
        <v>392</v>
      </c>
      <c r="E137" s="34" t="s">
        <v>148</v>
      </c>
      <c r="F137" s="34" t="s">
        <v>1176</v>
      </c>
      <c r="G137" s="34" t="s">
        <v>1260</v>
      </c>
      <c r="H137" s="92">
        <v>0.1</v>
      </c>
      <c r="I137" s="7">
        <v>2.5000000000000001E-2</v>
      </c>
      <c r="J137" s="5"/>
      <c r="K137" s="34">
        <v>500</v>
      </c>
      <c r="L137" s="34"/>
      <c r="M137" s="34"/>
      <c r="N137" s="17"/>
    </row>
    <row r="138" spans="1:14" s="13" customFormat="1" ht="15" customHeight="1">
      <c r="A138" s="34" t="s">
        <v>9</v>
      </c>
      <c r="B138" s="10" t="s">
        <v>141</v>
      </c>
      <c r="C138" s="34" t="s">
        <v>142</v>
      </c>
      <c r="D138" s="34" t="s">
        <v>1178</v>
      </c>
      <c r="E138" s="34" t="s">
        <v>101</v>
      </c>
      <c r="F138" s="34" t="s">
        <v>1255</v>
      </c>
      <c r="G138" s="34"/>
      <c r="H138" s="7"/>
      <c r="I138" s="7"/>
      <c r="J138" s="7" t="s">
        <v>1261</v>
      </c>
      <c r="K138" s="34"/>
      <c r="L138" s="34"/>
      <c r="M138" s="34"/>
      <c r="N138" s="17"/>
    </row>
    <row r="139" spans="1:14" s="13" customFormat="1" ht="15" customHeight="1">
      <c r="A139" s="34" t="s">
        <v>9</v>
      </c>
      <c r="B139" s="10" t="s">
        <v>364</v>
      </c>
      <c r="C139" s="34" t="s">
        <v>72</v>
      </c>
      <c r="D139" s="34" t="s">
        <v>1175</v>
      </c>
      <c r="E139" s="34" t="s">
        <v>93</v>
      </c>
      <c r="F139" s="34" t="s">
        <v>1255</v>
      </c>
      <c r="G139" s="34"/>
      <c r="H139" s="7"/>
      <c r="I139" s="7"/>
      <c r="J139" s="7" t="s">
        <v>1262</v>
      </c>
      <c r="K139" s="34"/>
      <c r="L139" s="34"/>
      <c r="M139" s="34"/>
      <c r="N139" s="17"/>
    </row>
    <row r="140" spans="1:14" s="13" customFormat="1" ht="15" customHeight="1">
      <c r="A140" s="34" t="s">
        <v>9</v>
      </c>
      <c r="B140" s="10" t="s">
        <v>399</v>
      </c>
      <c r="C140" s="34" t="s">
        <v>89</v>
      </c>
      <c r="D140" s="34" t="s">
        <v>1175</v>
      </c>
      <c r="E140" s="34" t="s">
        <v>148</v>
      </c>
      <c r="F140" s="34" t="s">
        <v>1255</v>
      </c>
      <c r="G140" s="34" t="s">
        <v>80</v>
      </c>
      <c r="H140" s="92">
        <v>10</v>
      </c>
      <c r="I140" s="7">
        <v>2.5</v>
      </c>
      <c r="J140" s="7" t="s">
        <v>1263</v>
      </c>
      <c r="K140" s="34">
        <v>50</v>
      </c>
      <c r="L140" s="34"/>
      <c r="M140" s="34"/>
      <c r="N140" s="17"/>
    </row>
    <row r="141" spans="1:14" s="13" customFormat="1" ht="15" customHeight="1">
      <c r="A141" s="34" t="s">
        <v>9</v>
      </c>
      <c r="B141" s="10" t="s">
        <v>1483</v>
      </c>
      <c r="C141" s="34" t="s">
        <v>89</v>
      </c>
      <c r="D141" s="34" t="s">
        <v>1178</v>
      </c>
      <c r="E141" s="34" t="s">
        <v>93</v>
      </c>
      <c r="F141" s="34" t="s">
        <v>1255</v>
      </c>
      <c r="G141" s="34"/>
      <c r="H141" s="7"/>
      <c r="I141" s="7"/>
      <c r="J141" s="7" t="s">
        <v>1264</v>
      </c>
      <c r="K141" s="34"/>
      <c r="L141" s="34"/>
      <c r="M141" s="34"/>
      <c r="N141" s="17"/>
    </row>
    <row r="142" spans="1:14" s="13" customFormat="1" ht="15" customHeight="1">
      <c r="A142" s="34" t="s">
        <v>9</v>
      </c>
      <c r="B142" s="10" t="s">
        <v>400</v>
      </c>
      <c r="C142" s="34" t="s">
        <v>1265</v>
      </c>
      <c r="D142" s="34" t="s">
        <v>1178</v>
      </c>
      <c r="E142" s="34"/>
      <c r="F142" s="34" t="s">
        <v>1255</v>
      </c>
      <c r="G142" s="34" t="s">
        <v>1266</v>
      </c>
      <c r="H142" s="92">
        <v>11.2</v>
      </c>
      <c r="I142" s="7">
        <v>2.8</v>
      </c>
      <c r="J142" s="5"/>
      <c r="K142" s="34">
        <v>50</v>
      </c>
      <c r="L142" s="34"/>
      <c r="M142" s="34"/>
      <c r="N142" s="17"/>
    </row>
    <row r="143" spans="1:14" s="13" customFormat="1" ht="15" customHeight="1">
      <c r="A143" s="34" t="s">
        <v>9</v>
      </c>
      <c r="B143" s="10" t="s">
        <v>1482</v>
      </c>
      <c r="C143" s="34" t="s">
        <v>72</v>
      </c>
      <c r="D143" s="34" t="s">
        <v>1235</v>
      </c>
      <c r="E143" s="34" t="s">
        <v>148</v>
      </c>
      <c r="F143" s="34" t="s">
        <v>1176</v>
      </c>
      <c r="G143" s="34" t="s">
        <v>116</v>
      </c>
      <c r="H143" s="92">
        <v>10</v>
      </c>
      <c r="I143" s="7">
        <v>2.5</v>
      </c>
      <c r="J143" s="7" t="s">
        <v>1267</v>
      </c>
      <c r="K143" s="34">
        <v>50</v>
      </c>
      <c r="L143" s="34"/>
      <c r="M143" s="34"/>
      <c r="N143" s="17"/>
    </row>
    <row r="144" spans="1:14" s="13" customFormat="1" ht="15" customHeight="1">
      <c r="A144" s="34" t="s">
        <v>9</v>
      </c>
      <c r="B144" s="10" t="s">
        <v>1481</v>
      </c>
      <c r="C144" s="34" t="s">
        <v>72</v>
      </c>
      <c r="D144" s="34" t="s">
        <v>1178</v>
      </c>
      <c r="E144" s="34" t="s">
        <v>101</v>
      </c>
      <c r="F144" s="34" t="s">
        <v>1255</v>
      </c>
      <c r="G144" s="34" t="s">
        <v>1268</v>
      </c>
      <c r="H144" s="92">
        <v>10</v>
      </c>
      <c r="I144" s="7">
        <v>2.5</v>
      </c>
      <c r="J144" s="7" t="s">
        <v>200</v>
      </c>
      <c r="K144" s="34">
        <v>50</v>
      </c>
      <c r="L144" s="34"/>
      <c r="M144" s="34"/>
      <c r="N144" s="17"/>
    </row>
    <row r="145" spans="1:14" s="13" customFormat="1" ht="15" customHeight="1">
      <c r="A145" s="34" t="s">
        <v>9</v>
      </c>
      <c r="B145" s="10" t="s">
        <v>1481</v>
      </c>
      <c r="C145" s="34" t="s">
        <v>72</v>
      </c>
      <c r="D145" s="34" t="s">
        <v>1178</v>
      </c>
      <c r="E145" s="4" t="s">
        <v>1269</v>
      </c>
      <c r="F145" s="34" t="s">
        <v>1255</v>
      </c>
      <c r="G145" s="34" t="s">
        <v>1270</v>
      </c>
      <c r="H145" s="92">
        <v>10</v>
      </c>
      <c r="I145" s="7">
        <v>2.5</v>
      </c>
      <c r="J145" s="7" t="s">
        <v>200</v>
      </c>
      <c r="K145" s="34">
        <v>50</v>
      </c>
      <c r="L145" s="34"/>
      <c r="M145" s="34"/>
      <c r="N145" s="17"/>
    </row>
    <row r="146" spans="1:14" s="13" customFormat="1" ht="15" customHeight="1">
      <c r="A146" s="34" t="s">
        <v>9</v>
      </c>
      <c r="B146" s="10" t="s">
        <v>1480</v>
      </c>
      <c r="C146" s="34" t="s">
        <v>169</v>
      </c>
      <c r="D146" s="34" t="s">
        <v>1178</v>
      </c>
      <c r="E146" s="34" t="s">
        <v>101</v>
      </c>
      <c r="F146" s="34" t="s">
        <v>1255</v>
      </c>
      <c r="G146" s="34" t="s">
        <v>171</v>
      </c>
      <c r="H146" s="92">
        <v>1</v>
      </c>
      <c r="I146" s="7">
        <v>0.25</v>
      </c>
      <c r="J146" s="5"/>
      <c r="K146" s="7">
        <v>500</v>
      </c>
      <c r="L146" s="34"/>
      <c r="M146" s="34"/>
      <c r="N146" s="17"/>
    </row>
    <row r="147" spans="1:14" s="13" customFormat="1" ht="15" customHeight="1">
      <c r="A147" s="34" t="s">
        <v>9</v>
      </c>
      <c r="B147" s="10" t="s">
        <v>1480</v>
      </c>
      <c r="C147" s="34" t="s">
        <v>169</v>
      </c>
      <c r="D147" s="34" t="s">
        <v>1178</v>
      </c>
      <c r="E147" s="34" t="s">
        <v>101</v>
      </c>
      <c r="F147" s="34" t="s">
        <v>1255</v>
      </c>
      <c r="G147" s="34" t="s">
        <v>172</v>
      </c>
      <c r="H147" s="92">
        <v>1</v>
      </c>
      <c r="I147" s="7">
        <v>0.25</v>
      </c>
      <c r="J147" s="5"/>
      <c r="K147" s="7">
        <v>500</v>
      </c>
      <c r="L147" s="34"/>
      <c r="M147" s="34"/>
      <c r="N147" s="17"/>
    </row>
    <row r="148" spans="1:14" s="13" customFormat="1" ht="15" customHeight="1">
      <c r="A148" s="34" t="s">
        <v>9</v>
      </c>
      <c r="B148" s="10" t="s">
        <v>1480</v>
      </c>
      <c r="C148" s="34" t="s">
        <v>169</v>
      </c>
      <c r="D148" s="34" t="s">
        <v>1178</v>
      </c>
      <c r="E148" s="34" t="s">
        <v>101</v>
      </c>
      <c r="F148" s="34" t="s">
        <v>1255</v>
      </c>
      <c r="G148" s="34" t="s">
        <v>173</v>
      </c>
      <c r="H148" s="92">
        <v>1</v>
      </c>
      <c r="I148" s="7">
        <v>0.25</v>
      </c>
      <c r="J148" s="5"/>
      <c r="K148" s="7">
        <v>500</v>
      </c>
      <c r="L148" s="34"/>
      <c r="M148" s="34"/>
      <c r="N148" s="17"/>
    </row>
    <row r="149" spans="1:14" s="13" customFormat="1" ht="15" customHeight="1">
      <c r="A149" s="34" t="s">
        <v>9</v>
      </c>
      <c r="B149" s="10" t="s">
        <v>1480</v>
      </c>
      <c r="C149" s="34" t="s">
        <v>169</v>
      </c>
      <c r="D149" s="34" t="s">
        <v>1178</v>
      </c>
      <c r="E149" s="34" t="s">
        <v>101</v>
      </c>
      <c r="F149" s="34" t="s">
        <v>1255</v>
      </c>
      <c r="G149" s="34" t="s">
        <v>174</v>
      </c>
      <c r="H149" s="92">
        <v>1</v>
      </c>
      <c r="I149" s="7">
        <v>0.25</v>
      </c>
      <c r="J149" s="5"/>
      <c r="K149" s="7">
        <v>500</v>
      </c>
      <c r="L149" s="34"/>
      <c r="M149" s="34"/>
      <c r="N149" s="17"/>
    </row>
    <row r="150" spans="1:14" s="13" customFormat="1" ht="15" customHeight="1">
      <c r="A150" s="34" t="s">
        <v>9</v>
      </c>
      <c r="B150" s="10" t="s">
        <v>1480</v>
      </c>
      <c r="C150" s="34" t="s">
        <v>169</v>
      </c>
      <c r="D150" s="34" t="s">
        <v>1178</v>
      </c>
      <c r="E150" s="34" t="s">
        <v>101</v>
      </c>
      <c r="F150" s="34" t="s">
        <v>1255</v>
      </c>
      <c r="G150" s="34" t="s">
        <v>175</v>
      </c>
      <c r="H150" s="92">
        <v>1</v>
      </c>
      <c r="I150" s="7">
        <v>0.25</v>
      </c>
      <c r="J150" s="5"/>
      <c r="K150" s="7">
        <v>500</v>
      </c>
      <c r="L150" s="34"/>
      <c r="M150" s="34"/>
      <c r="N150" s="17"/>
    </row>
    <row r="151" spans="1:14" s="13" customFormat="1" ht="15" customHeight="1">
      <c r="A151" s="34" t="s">
        <v>9</v>
      </c>
      <c r="B151" s="10" t="s">
        <v>176</v>
      </c>
      <c r="C151" s="34" t="s">
        <v>177</v>
      </c>
      <c r="D151" s="34" t="s">
        <v>1235</v>
      </c>
      <c r="E151" s="34" t="s">
        <v>84</v>
      </c>
      <c r="F151" s="34" t="s">
        <v>85</v>
      </c>
      <c r="G151" s="34" t="s">
        <v>383</v>
      </c>
      <c r="H151" s="7"/>
      <c r="I151" s="7"/>
      <c r="J151" s="5"/>
      <c r="K151" s="34"/>
      <c r="L151" s="34"/>
      <c r="M151" s="34"/>
      <c r="N151" s="17"/>
    </row>
    <row r="152" spans="1:14" s="13" customFormat="1" ht="15" customHeight="1">
      <c r="A152" s="34" t="s">
        <v>9</v>
      </c>
      <c r="B152" s="10" t="s">
        <v>1479</v>
      </c>
      <c r="C152" s="34" t="s">
        <v>89</v>
      </c>
      <c r="D152" s="34" t="s">
        <v>1271</v>
      </c>
      <c r="E152" s="34" t="s">
        <v>1272</v>
      </c>
      <c r="F152" s="34" t="s">
        <v>1255</v>
      </c>
      <c r="G152" s="34" t="s">
        <v>1273</v>
      </c>
      <c r="H152" s="92">
        <v>10</v>
      </c>
      <c r="I152" s="7">
        <v>2.5</v>
      </c>
      <c r="J152" s="5"/>
      <c r="K152" s="34">
        <v>50</v>
      </c>
      <c r="L152" s="34"/>
      <c r="M152" s="34"/>
      <c r="N152" s="17"/>
    </row>
    <row r="153" spans="1:14" s="13" customFormat="1" ht="15" customHeight="1">
      <c r="A153" s="34" t="s">
        <v>9</v>
      </c>
      <c r="B153" s="10" t="s">
        <v>1478</v>
      </c>
      <c r="C153" s="34" t="s">
        <v>72</v>
      </c>
      <c r="D153" s="34" t="s">
        <v>1175</v>
      </c>
      <c r="E153" s="34" t="s">
        <v>93</v>
      </c>
      <c r="F153" s="34"/>
      <c r="G153" s="34" t="s">
        <v>1274</v>
      </c>
      <c r="H153" s="92">
        <v>50</v>
      </c>
      <c r="I153" s="7">
        <v>12.5</v>
      </c>
      <c r="J153" s="5"/>
      <c r="K153" s="34">
        <v>5</v>
      </c>
      <c r="L153" s="34"/>
      <c r="M153" s="34"/>
      <c r="N153" s="17"/>
    </row>
    <row r="154" spans="1:14" s="13" customFormat="1" ht="15" customHeight="1">
      <c r="A154" s="34" t="s">
        <v>9</v>
      </c>
      <c r="B154" s="10" t="s">
        <v>181</v>
      </c>
      <c r="C154" s="34" t="s">
        <v>72</v>
      </c>
      <c r="D154" s="34" t="s">
        <v>1175</v>
      </c>
      <c r="E154" s="34" t="s">
        <v>93</v>
      </c>
      <c r="F154" s="34" t="s">
        <v>85</v>
      </c>
      <c r="G154" s="34" t="s">
        <v>183</v>
      </c>
      <c r="H154" s="92">
        <v>500</v>
      </c>
      <c r="I154" s="7">
        <v>125</v>
      </c>
      <c r="J154" s="7" t="s">
        <v>1275</v>
      </c>
      <c r="K154" s="34"/>
      <c r="L154" s="34"/>
      <c r="M154" s="34"/>
      <c r="N154" s="17"/>
    </row>
    <row r="155" spans="1:14" s="13" customFormat="1" ht="45.75" customHeight="1">
      <c r="A155" s="34" t="s">
        <v>33</v>
      </c>
      <c r="B155" s="8" t="s">
        <v>1276</v>
      </c>
      <c r="C155" s="34" t="s">
        <v>72</v>
      </c>
      <c r="D155" s="34"/>
      <c r="E155" s="34" t="s">
        <v>114</v>
      </c>
      <c r="F155" s="34" t="s">
        <v>186</v>
      </c>
      <c r="G155" s="34"/>
      <c r="H155" s="34"/>
      <c r="I155" s="7"/>
      <c r="J155" s="34" t="s">
        <v>1277</v>
      </c>
      <c r="K155" s="34"/>
      <c r="L155" s="34" t="s">
        <v>1278</v>
      </c>
      <c r="M155" s="34"/>
      <c r="N155" s="17"/>
    </row>
    <row r="156" spans="1:14" s="13" customFormat="1" ht="30.75" customHeight="1">
      <c r="A156" s="34" t="s">
        <v>33</v>
      </c>
      <c r="B156" s="8" t="s">
        <v>1279</v>
      </c>
      <c r="C156" s="34" t="s">
        <v>72</v>
      </c>
      <c r="D156" s="34"/>
      <c r="E156" s="34" t="s">
        <v>1280</v>
      </c>
      <c r="F156" s="34" t="s">
        <v>189</v>
      </c>
      <c r="G156" s="34" t="s">
        <v>190</v>
      </c>
      <c r="H156" s="92">
        <v>1</v>
      </c>
      <c r="I156" s="7">
        <v>0.25</v>
      </c>
      <c r="J156" s="7" t="s">
        <v>1281</v>
      </c>
      <c r="K156" s="34">
        <v>500</v>
      </c>
      <c r="L156" s="34"/>
      <c r="M156" s="34"/>
      <c r="N156" s="17"/>
    </row>
    <row r="157" spans="1:14" s="13" customFormat="1" ht="30.75" customHeight="1">
      <c r="A157" s="34" t="s">
        <v>33</v>
      </c>
      <c r="B157" s="8" t="s">
        <v>1279</v>
      </c>
      <c r="C157" s="34" t="s">
        <v>72</v>
      </c>
      <c r="D157" s="34"/>
      <c r="E157" s="34" t="s">
        <v>1280</v>
      </c>
      <c r="F157" s="34" t="s">
        <v>189</v>
      </c>
      <c r="G157" s="34" t="s">
        <v>40</v>
      </c>
      <c r="H157" s="7"/>
      <c r="I157" s="7"/>
      <c r="J157" s="7"/>
      <c r="K157" s="34"/>
      <c r="L157" s="34"/>
      <c r="M157" s="34"/>
      <c r="N157" s="17"/>
    </row>
    <row r="158" spans="1:14" s="13" customFormat="1" ht="30.75" customHeight="1">
      <c r="A158" s="34" t="s">
        <v>33</v>
      </c>
      <c r="B158" s="8" t="s">
        <v>1279</v>
      </c>
      <c r="C158" s="34" t="s">
        <v>72</v>
      </c>
      <c r="D158" s="34"/>
      <c r="E158" s="34" t="s">
        <v>1280</v>
      </c>
      <c r="F158" s="34" t="s">
        <v>189</v>
      </c>
      <c r="G158" s="34" t="s">
        <v>41</v>
      </c>
      <c r="H158" s="7"/>
      <c r="I158" s="7"/>
      <c r="J158" s="7"/>
      <c r="K158" s="34"/>
      <c r="L158" s="34"/>
      <c r="M158" s="34"/>
      <c r="N158" s="17"/>
    </row>
    <row r="159" spans="1:14" s="13" customFormat="1" ht="30.75" customHeight="1">
      <c r="A159" s="34" t="s">
        <v>33</v>
      </c>
      <c r="B159" s="8" t="s">
        <v>1282</v>
      </c>
      <c r="C159" s="34" t="s">
        <v>72</v>
      </c>
      <c r="D159" s="34" t="s">
        <v>1178</v>
      </c>
      <c r="E159" s="34" t="s">
        <v>101</v>
      </c>
      <c r="F159" s="34" t="s">
        <v>189</v>
      </c>
      <c r="G159" s="34" t="s">
        <v>436</v>
      </c>
      <c r="H159" s="94">
        <v>10</v>
      </c>
      <c r="I159" s="7">
        <v>2.5</v>
      </c>
      <c r="J159" s="7" t="s">
        <v>1283</v>
      </c>
      <c r="K159" s="34">
        <v>50</v>
      </c>
      <c r="L159" s="34"/>
      <c r="M159" s="34"/>
      <c r="N159" s="17"/>
    </row>
    <row r="160" spans="1:14" s="13" customFormat="1" ht="45.75" customHeight="1">
      <c r="A160" s="34" t="s">
        <v>33</v>
      </c>
      <c r="B160" s="8" t="s">
        <v>1284</v>
      </c>
      <c r="C160" s="34" t="s">
        <v>72</v>
      </c>
      <c r="D160" s="34"/>
      <c r="E160" s="34" t="s">
        <v>148</v>
      </c>
      <c r="F160" s="34" t="s">
        <v>85</v>
      </c>
      <c r="G160" s="34" t="s">
        <v>96</v>
      </c>
      <c r="H160" s="94">
        <v>1</v>
      </c>
      <c r="I160" s="7">
        <v>0.25</v>
      </c>
      <c r="J160" s="5"/>
      <c r="K160" s="34">
        <v>500</v>
      </c>
      <c r="L160" s="34"/>
      <c r="M160" s="34"/>
      <c r="N160" s="17"/>
    </row>
    <row r="161" spans="1:23" s="13" customFormat="1" ht="30.75" customHeight="1">
      <c r="A161" s="34" t="s">
        <v>33</v>
      </c>
      <c r="B161" s="8" t="s">
        <v>1285</v>
      </c>
      <c r="C161" s="34" t="s">
        <v>72</v>
      </c>
      <c r="D161" s="34"/>
      <c r="E161" s="34" t="s">
        <v>148</v>
      </c>
      <c r="F161" s="34" t="s">
        <v>79</v>
      </c>
      <c r="G161" s="34" t="s">
        <v>96</v>
      </c>
      <c r="H161" s="94">
        <v>0.4</v>
      </c>
      <c r="I161" s="7">
        <v>0.1</v>
      </c>
      <c r="J161" s="5"/>
      <c r="K161" s="34">
        <v>500</v>
      </c>
      <c r="L161" s="34"/>
      <c r="M161" s="34"/>
      <c r="N161" s="17"/>
      <c r="O161" s="34"/>
      <c r="P161" s="34"/>
      <c r="Q161" s="34"/>
      <c r="R161" s="34"/>
      <c r="S161" s="34"/>
      <c r="T161" s="34"/>
      <c r="U161" s="34"/>
      <c r="V161" s="34"/>
      <c r="W161" s="34"/>
    </row>
    <row r="162" spans="1:23" s="13" customFormat="1" ht="30.75" customHeight="1">
      <c r="A162" s="34" t="s">
        <v>33</v>
      </c>
      <c r="B162" s="8" t="s">
        <v>1286</v>
      </c>
      <c r="C162" s="34" t="s">
        <v>72</v>
      </c>
      <c r="D162" s="34"/>
      <c r="E162" s="34"/>
      <c r="F162" s="34"/>
      <c r="G162" s="34"/>
      <c r="H162" s="34"/>
      <c r="I162" s="34"/>
      <c r="J162" s="34"/>
      <c r="K162" s="34"/>
      <c r="L162" s="34"/>
      <c r="M162" s="34"/>
      <c r="N162" s="17"/>
      <c r="O162" s="34"/>
      <c r="P162" s="34"/>
      <c r="Q162" s="34"/>
      <c r="R162" s="34"/>
      <c r="S162" s="34"/>
      <c r="T162" s="34"/>
      <c r="U162" s="34"/>
      <c r="V162" s="34"/>
      <c r="W162" s="34"/>
    </row>
    <row r="163" spans="1:23" s="11" customFormat="1" ht="15" customHeight="1">
      <c r="A163" s="120" t="s">
        <v>202</v>
      </c>
      <c r="B163" s="120"/>
      <c r="C163" s="120"/>
      <c r="D163" s="120"/>
      <c r="E163" s="120"/>
      <c r="F163" s="120"/>
      <c r="G163" s="120"/>
      <c r="H163" s="120"/>
      <c r="I163" s="120"/>
      <c r="J163" s="120"/>
      <c r="K163" s="120"/>
      <c r="L163" s="120"/>
      <c r="M163" s="34"/>
      <c r="N163" s="16"/>
      <c r="O163" s="32"/>
      <c r="P163" s="32"/>
      <c r="Q163" s="32"/>
      <c r="R163" s="32"/>
      <c r="S163" s="32"/>
      <c r="T163" s="32"/>
      <c r="U163" s="32"/>
      <c r="V163" s="32"/>
      <c r="W163" s="32"/>
    </row>
    <row r="164" spans="1:23" s="11" customFormat="1" ht="15" customHeight="1">
      <c r="A164" s="32" t="s">
        <v>9</v>
      </c>
      <c r="B164" s="10" t="s">
        <v>437</v>
      </c>
      <c r="C164" s="32" t="s">
        <v>204</v>
      </c>
      <c r="D164" s="32" t="s">
        <v>1235</v>
      </c>
      <c r="E164" s="32"/>
      <c r="F164" s="32"/>
      <c r="G164" s="32" t="s">
        <v>390</v>
      </c>
      <c r="H164" s="94">
        <v>27</v>
      </c>
      <c r="I164" s="34">
        <v>6.75</v>
      </c>
      <c r="J164" s="32"/>
      <c r="K164" s="32">
        <v>5</v>
      </c>
      <c r="L164" s="32"/>
      <c r="M164" s="34"/>
      <c r="N164" s="16"/>
      <c r="O164" s="32"/>
      <c r="P164" s="32"/>
      <c r="Q164" s="32"/>
      <c r="R164" s="32"/>
      <c r="S164" s="32"/>
      <c r="T164" s="32"/>
      <c r="U164" s="32"/>
      <c r="V164" s="32"/>
      <c r="W164" s="32"/>
    </row>
    <row r="165" spans="1:23" s="11" customFormat="1" ht="15" customHeight="1">
      <c r="A165" s="32" t="s">
        <v>9</v>
      </c>
      <c r="B165" s="10" t="s">
        <v>437</v>
      </c>
      <c r="C165" s="32" t="s">
        <v>204</v>
      </c>
      <c r="D165" s="32" t="s">
        <v>1235</v>
      </c>
      <c r="E165" s="32"/>
      <c r="F165" s="32"/>
      <c r="G165" s="32" t="s">
        <v>390</v>
      </c>
      <c r="H165" s="94">
        <v>10</v>
      </c>
      <c r="I165" s="34">
        <v>2.5</v>
      </c>
      <c r="J165" s="32"/>
      <c r="K165" s="32">
        <v>50</v>
      </c>
      <c r="L165" s="16"/>
      <c r="M165" s="34"/>
      <c r="N165" s="16"/>
      <c r="O165" s="32"/>
      <c r="P165" s="32"/>
      <c r="Q165" s="32"/>
      <c r="R165" s="32"/>
      <c r="S165" s="32"/>
      <c r="T165" s="32"/>
      <c r="U165" s="32"/>
      <c r="V165" s="32"/>
      <c r="W165" s="32"/>
    </row>
    <row r="166" spans="1:23" s="11" customFormat="1" ht="15" customHeight="1">
      <c r="A166" s="32" t="s">
        <v>9</v>
      </c>
      <c r="B166" s="10" t="s">
        <v>1477</v>
      </c>
      <c r="C166" s="32" t="s">
        <v>204</v>
      </c>
      <c r="D166" s="32" t="s">
        <v>1235</v>
      </c>
      <c r="E166" s="32"/>
      <c r="F166" s="32"/>
      <c r="G166" s="32" t="s">
        <v>279</v>
      </c>
      <c r="H166" s="142">
        <v>7</v>
      </c>
      <c r="I166" s="94">
        <v>1.75</v>
      </c>
      <c r="J166" s="32"/>
      <c r="K166" s="32">
        <v>50</v>
      </c>
      <c r="L166" s="32"/>
      <c r="M166" s="34"/>
      <c r="N166" s="16"/>
      <c r="O166" s="32"/>
      <c r="P166" s="32"/>
      <c r="Q166" s="32"/>
      <c r="R166" s="32"/>
      <c r="S166" s="32"/>
      <c r="T166" s="32"/>
      <c r="U166" s="32"/>
      <c r="V166" s="32"/>
      <c r="W166" s="32"/>
    </row>
    <row r="167" spans="1:23" s="11" customFormat="1" ht="15" customHeight="1">
      <c r="A167" s="32" t="s">
        <v>9</v>
      </c>
      <c r="B167" s="10" t="s">
        <v>1477</v>
      </c>
      <c r="C167" s="32" t="s">
        <v>204</v>
      </c>
      <c r="D167" s="32" t="s">
        <v>1235</v>
      </c>
      <c r="E167" s="32"/>
      <c r="F167" s="32"/>
      <c r="G167" s="32" t="s">
        <v>390</v>
      </c>
      <c r="H167" s="142">
        <v>0.1</v>
      </c>
      <c r="I167" s="94">
        <v>2.5000000000000001E-2</v>
      </c>
      <c r="J167" s="32"/>
      <c r="K167" s="32">
        <v>500</v>
      </c>
      <c r="L167" s="32"/>
      <c r="M167" s="34"/>
      <c r="N167" s="16"/>
      <c r="O167" s="32"/>
      <c r="P167" s="32"/>
      <c r="Q167" s="32"/>
      <c r="R167" s="32"/>
      <c r="S167" s="32"/>
      <c r="T167" s="32"/>
      <c r="U167" s="32"/>
      <c r="V167" s="32"/>
      <c r="W167" s="32"/>
    </row>
    <row r="168" spans="1:23" s="11" customFormat="1" ht="30.75" customHeight="1">
      <c r="A168" s="32" t="s">
        <v>9</v>
      </c>
      <c r="B168" s="10" t="s">
        <v>1476</v>
      </c>
      <c r="C168" s="32" t="s">
        <v>204</v>
      </c>
      <c r="D168" s="32" t="s">
        <v>1235</v>
      </c>
      <c r="E168" s="32"/>
      <c r="F168" s="32"/>
      <c r="G168" s="14" t="s">
        <v>1287</v>
      </c>
      <c r="H168" s="142">
        <v>4</v>
      </c>
      <c r="I168" s="94">
        <v>1</v>
      </c>
      <c r="J168" s="32"/>
      <c r="K168" s="32">
        <v>50</v>
      </c>
      <c r="L168" s="16"/>
      <c r="M168" s="34"/>
      <c r="N168" s="16"/>
      <c r="O168" s="32"/>
      <c r="P168" s="32"/>
      <c r="Q168" s="32"/>
      <c r="R168" s="32"/>
      <c r="S168" s="32"/>
      <c r="T168" s="32"/>
      <c r="U168" s="32"/>
      <c r="V168" s="32"/>
      <c r="W168" s="32"/>
    </row>
    <row r="169" spans="1:23" s="11" customFormat="1" ht="30.75" customHeight="1">
      <c r="A169" s="32" t="s">
        <v>9</v>
      </c>
      <c r="B169" s="10" t="s">
        <v>1476</v>
      </c>
      <c r="C169" s="32" t="s">
        <v>204</v>
      </c>
      <c r="D169" s="32" t="s">
        <v>1178</v>
      </c>
      <c r="E169" s="32"/>
      <c r="F169" s="32"/>
      <c r="G169" s="14" t="s">
        <v>1287</v>
      </c>
      <c r="H169" s="142">
        <v>20</v>
      </c>
      <c r="I169" s="94">
        <v>5</v>
      </c>
      <c r="J169" s="32"/>
      <c r="K169" s="32">
        <v>5</v>
      </c>
      <c r="L169" s="16"/>
      <c r="M169" s="34"/>
      <c r="N169" s="16"/>
      <c r="O169" s="32"/>
      <c r="P169" s="32"/>
      <c r="Q169" s="32"/>
      <c r="R169" s="32"/>
      <c r="S169" s="32"/>
      <c r="T169" s="32"/>
      <c r="U169" s="32"/>
      <c r="V169" s="32"/>
      <c r="W169" s="32"/>
    </row>
    <row r="170" spans="1:23" s="11" customFormat="1" ht="15" customHeight="1">
      <c r="A170" s="32" t="s">
        <v>9</v>
      </c>
      <c r="B170" s="10" t="s">
        <v>1475</v>
      </c>
      <c r="C170" s="32" t="s">
        <v>204</v>
      </c>
      <c r="D170" s="32" t="s">
        <v>1235</v>
      </c>
      <c r="E170" s="32"/>
      <c r="F170" s="32"/>
      <c r="G170" s="32" t="s">
        <v>1288</v>
      </c>
      <c r="H170" s="142">
        <v>0.8</v>
      </c>
      <c r="I170" s="94">
        <v>0.2</v>
      </c>
      <c r="J170" s="32"/>
      <c r="K170" s="32">
        <v>500</v>
      </c>
      <c r="L170" s="32"/>
      <c r="M170" s="34"/>
      <c r="N170" s="16"/>
      <c r="O170" s="32"/>
      <c r="P170" s="32"/>
      <c r="Q170" s="32"/>
      <c r="R170" s="32"/>
      <c r="S170" s="32"/>
      <c r="T170" s="32"/>
      <c r="U170" s="32"/>
      <c r="V170" s="32"/>
      <c r="W170" s="32"/>
    </row>
    <row r="171" spans="1:23" s="11" customFormat="1" ht="30.75" customHeight="1">
      <c r="A171" s="32" t="s">
        <v>9</v>
      </c>
      <c r="B171" s="10" t="s">
        <v>1474</v>
      </c>
      <c r="C171" s="32" t="s">
        <v>204</v>
      </c>
      <c r="D171" s="32" t="s">
        <v>1178</v>
      </c>
      <c r="E171" s="32"/>
      <c r="F171" s="32"/>
      <c r="G171" s="14" t="s">
        <v>1287</v>
      </c>
      <c r="H171" s="142">
        <v>5</v>
      </c>
      <c r="I171" s="94">
        <v>1.25</v>
      </c>
      <c r="J171" s="32"/>
      <c r="K171" s="32">
        <v>50</v>
      </c>
      <c r="L171" s="32"/>
      <c r="M171" s="34"/>
      <c r="N171" s="16"/>
      <c r="O171" s="32"/>
      <c r="P171" s="32"/>
      <c r="Q171" s="32"/>
      <c r="R171" s="32"/>
      <c r="S171" s="32"/>
      <c r="T171" s="32"/>
      <c r="U171" s="32"/>
      <c r="V171" s="32"/>
      <c r="W171" s="32"/>
    </row>
    <row r="172" spans="1:23" s="11" customFormat="1" ht="30" customHeight="1">
      <c r="A172" s="32" t="s">
        <v>9</v>
      </c>
      <c r="B172" s="10" t="s">
        <v>1474</v>
      </c>
      <c r="C172" s="32" t="s">
        <v>204</v>
      </c>
      <c r="D172" s="32" t="s">
        <v>1235</v>
      </c>
      <c r="E172" s="32"/>
      <c r="F172" s="32"/>
      <c r="G172" s="14" t="s">
        <v>1287</v>
      </c>
      <c r="H172" s="142">
        <v>1</v>
      </c>
      <c r="I172" s="94">
        <v>0.25</v>
      </c>
      <c r="J172" s="32"/>
      <c r="K172" s="32">
        <v>500</v>
      </c>
      <c r="L172" s="16"/>
      <c r="M172" s="34"/>
      <c r="N172" s="16"/>
      <c r="O172" s="32"/>
      <c r="P172" s="32"/>
      <c r="Q172" s="32"/>
      <c r="R172" s="32"/>
      <c r="S172" s="32"/>
      <c r="T172" s="32"/>
      <c r="U172" s="32"/>
      <c r="V172" s="32"/>
      <c r="W172" s="32"/>
    </row>
    <row r="173" spans="1:23" s="11" customFormat="1" ht="15" customHeight="1">
      <c r="A173" s="32" t="s">
        <v>9</v>
      </c>
      <c r="B173" s="10" t="s">
        <v>440</v>
      </c>
      <c r="C173" s="32" t="s">
        <v>204</v>
      </c>
      <c r="D173" s="32" t="s">
        <v>1175</v>
      </c>
      <c r="E173" s="32"/>
      <c r="F173" s="32"/>
      <c r="G173" s="32" t="s">
        <v>207</v>
      </c>
      <c r="H173" s="94">
        <v>11</v>
      </c>
      <c r="I173" s="34">
        <v>2.75</v>
      </c>
      <c r="J173" s="32"/>
      <c r="K173" s="32">
        <v>50</v>
      </c>
      <c r="L173" s="16"/>
      <c r="M173" s="34"/>
      <c r="N173" s="16"/>
      <c r="O173" s="32"/>
      <c r="P173" s="32"/>
      <c r="Q173" s="32"/>
      <c r="R173" s="32"/>
      <c r="S173" s="32"/>
      <c r="T173" s="32"/>
      <c r="U173" s="32"/>
      <c r="V173" s="32"/>
      <c r="W173" s="32"/>
    </row>
    <row r="174" spans="1:23" s="11" customFormat="1" ht="30.75" customHeight="1">
      <c r="A174" s="32" t="s">
        <v>9</v>
      </c>
      <c r="B174" s="10" t="s">
        <v>1472</v>
      </c>
      <c r="C174" s="32" t="s">
        <v>204</v>
      </c>
      <c r="D174" s="32" t="s">
        <v>1235</v>
      </c>
      <c r="E174" s="32"/>
      <c r="F174" s="32"/>
      <c r="G174" s="14" t="s">
        <v>1289</v>
      </c>
      <c r="H174" s="142">
        <v>27</v>
      </c>
      <c r="I174" s="94">
        <v>6.75</v>
      </c>
      <c r="J174" s="32"/>
      <c r="K174" s="32">
        <v>5</v>
      </c>
      <c r="L174" s="32"/>
      <c r="M174" s="34"/>
      <c r="N174" s="16"/>
      <c r="O174" s="32"/>
      <c r="P174" s="32"/>
      <c r="Q174" s="32"/>
      <c r="R174" s="32"/>
      <c r="S174" s="32"/>
      <c r="T174" s="32"/>
      <c r="U174" s="32"/>
      <c r="V174" s="32"/>
      <c r="W174" s="32"/>
    </row>
    <row r="175" spans="1:23" s="11" customFormat="1" ht="30.75" customHeight="1">
      <c r="A175" s="32" t="s">
        <v>9</v>
      </c>
      <c r="B175" s="10" t="s">
        <v>1472</v>
      </c>
      <c r="C175" s="32" t="s">
        <v>204</v>
      </c>
      <c r="D175" s="32" t="s">
        <v>1235</v>
      </c>
      <c r="E175" s="32"/>
      <c r="F175" s="32"/>
      <c r="G175" s="14" t="s">
        <v>1289</v>
      </c>
      <c r="H175" s="142">
        <v>26</v>
      </c>
      <c r="I175" s="94">
        <v>6.5</v>
      </c>
      <c r="J175" s="32"/>
      <c r="K175" s="32">
        <v>5</v>
      </c>
      <c r="L175" s="32"/>
      <c r="M175" s="34"/>
      <c r="N175" s="16"/>
      <c r="O175" s="32"/>
      <c r="P175" s="32"/>
      <c r="Q175" s="32"/>
      <c r="R175" s="32"/>
      <c r="S175" s="32"/>
      <c r="T175" s="32"/>
      <c r="U175" s="32"/>
      <c r="V175" s="32"/>
      <c r="W175" s="32"/>
    </row>
    <row r="176" spans="1:23" s="11" customFormat="1" ht="15" customHeight="1">
      <c r="A176" s="32" t="s">
        <v>9</v>
      </c>
      <c r="B176" s="10" t="s">
        <v>442</v>
      </c>
      <c r="C176" s="32" t="s">
        <v>1290</v>
      </c>
      <c r="D176" s="32" t="s">
        <v>1175</v>
      </c>
      <c r="E176" s="32"/>
      <c r="F176" s="32"/>
      <c r="G176" s="32" t="s">
        <v>207</v>
      </c>
      <c r="H176" s="142">
        <v>0.3</v>
      </c>
      <c r="I176" s="94">
        <v>7.4999999999999997E-2</v>
      </c>
      <c r="J176" s="32"/>
      <c r="K176" s="32">
        <v>500</v>
      </c>
      <c r="L176" s="32"/>
      <c r="M176" s="34"/>
      <c r="N176" s="16"/>
      <c r="O176" s="32"/>
      <c r="P176" s="32"/>
      <c r="Q176" s="32"/>
      <c r="R176" s="32"/>
      <c r="S176" s="32"/>
      <c r="T176" s="32"/>
      <c r="U176" s="32"/>
      <c r="V176" s="32"/>
      <c r="W176" s="32"/>
    </row>
    <row r="177" spans="1:23" s="11" customFormat="1" ht="15" customHeight="1">
      <c r="A177" s="32" t="s">
        <v>9</v>
      </c>
      <c r="B177" s="10" t="s">
        <v>442</v>
      </c>
      <c r="C177" s="32" t="s">
        <v>1290</v>
      </c>
      <c r="D177" s="32" t="s">
        <v>1175</v>
      </c>
      <c r="E177" s="32"/>
      <c r="F177" s="32"/>
      <c r="G177" s="32" t="s">
        <v>40</v>
      </c>
      <c r="H177" s="142">
        <v>3</v>
      </c>
      <c r="I177" s="94">
        <v>0.75</v>
      </c>
      <c r="J177" s="32"/>
      <c r="K177" s="32">
        <v>250</v>
      </c>
      <c r="L177" s="32"/>
      <c r="M177" s="34"/>
      <c r="N177" s="16"/>
      <c r="O177" s="32"/>
      <c r="P177" s="32"/>
      <c r="Q177" s="32"/>
      <c r="R177" s="32"/>
      <c r="S177" s="32"/>
      <c r="T177" s="32"/>
      <c r="U177" s="32"/>
      <c r="V177" s="32"/>
      <c r="W177" s="32"/>
    </row>
    <row r="178" spans="1:23" s="11" customFormat="1" ht="15" customHeight="1">
      <c r="A178" s="32" t="s">
        <v>9</v>
      </c>
      <c r="B178" s="10" t="s">
        <v>442</v>
      </c>
      <c r="C178" s="32" t="s">
        <v>1290</v>
      </c>
      <c r="D178" s="32" t="s">
        <v>1175</v>
      </c>
      <c r="E178" s="32"/>
      <c r="F178" s="32"/>
      <c r="G178" s="32" t="s">
        <v>280</v>
      </c>
      <c r="H178" s="142">
        <v>1</v>
      </c>
      <c r="I178" s="94">
        <v>0.25</v>
      </c>
      <c r="J178" s="32"/>
      <c r="K178" s="32">
        <v>500</v>
      </c>
      <c r="L178" s="32"/>
      <c r="M178" s="34"/>
      <c r="N178" s="16"/>
      <c r="O178" s="32"/>
      <c r="P178" s="32"/>
      <c r="Q178" s="32"/>
      <c r="R178" s="32"/>
      <c r="S178" s="32"/>
      <c r="T178" s="32"/>
      <c r="U178" s="32"/>
      <c r="V178" s="32"/>
      <c r="W178" s="32"/>
    </row>
    <row r="179" spans="1:23" s="11" customFormat="1" ht="15" customHeight="1">
      <c r="A179" s="34" t="s">
        <v>9</v>
      </c>
      <c r="B179" s="10" t="s">
        <v>442</v>
      </c>
      <c r="C179" s="34" t="s">
        <v>1290</v>
      </c>
      <c r="D179" s="34" t="s">
        <v>1235</v>
      </c>
      <c r="E179" s="34"/>
      <c r="F179" s="34"/>
      <c r="G179" s="34" t="s">
        <v>207</v>
      </c>
      <c r="H179" s="142">
        <v>3</v>
      </c>
      <c r="I179" s="94">
        <v>0.75</v>
      </c>
      <c r="J179" s="34"/>
      <c r="K179" s="34">
        <v>250</v>
      </c>
      <c r="L179" s="32"/>
      <c r="M179" s="34"/>
      <c r="N179" s="16"/>
      <c r="O179" s="32"/>
      <c r="P179" s="32"/>
      <c r="Q179" s="32"/>
      <c r="R179" s="32"/>
      <c r="S179" s="32"/>
      <c r="T179" s="32"/>
      <c r="U179" s="32"/>
      <c r="V179" s="32"/>
      <c r="W179" s="32"/>
    </row>
    <row r="180" spans="1:23" s="11" customFormat="1" ht="15" customHeight="1">
      <c r="A180" s="34" t="s">
        <v>9</v>
      </c>
      <c r="B180" s="10" t="s">
        <v>442</v>
      </c>
      <c r="C180" s="34" t="s">
        <v>1290</v>
      </c>
      <c r="D180" s="34" t="s">
        <v>1235</v>
      </c>
      <c r="E180" s="34"/>
      <c r="F180" s="34"/>
      <c r="G180" s="34" t="s">
        <v>40</v>
      </c>
      <c r="H180" s="142">
        <v>3</v>
      </c>
      <c r="I180" s="94">
        <v>0.75</v>
      </c>
      <c r="J180" s="34"/>
      <c r="K180" s="34">
        <v>250</v>
      </c>
      <c r="L180" s="32"/>
      <c r="M180" s="34"/>
      <c r="N180" s="16"/>
      <c r="O180" s="32"/>
      <c r="P180" s="32"/>
      <c r="Q180" s="32"/>
      <c r="R180" s="32"/>
      <c r="S180" s="32"/>
      <c r="T180" s="32"/>
      <c r="U180" s="32"/>
      <c r="V180" s="32"/>
      <c r="W180" s="32"/>
    </row>
    <row r="181" spans="1:23" s="11" customFormat="1" ht="15" customHeight="1">
      <c r="A181" s="34" t="s">
        <v>9</v>
      </c>
      <c r="B181" s="10" t="s">
        <v>442</v>
      </c>
      <c r="C181" s="34" t="s">
        <v>1290</v>
      </c>
      <c r="D181" s="34" t="s">
        <v>1235</v>
      </c>
      <c r="E181" s="34"/>
      <c r="F181" s="34"/>
      <c r="G181" s="34" t="s">
        <v>280</v>
      </c>
      <c r="H181" s="142">
        <v>3</v>
      </c>
      <c r="I181" s="94">
        <v>0.75</v>
      </c>
      <c r="J181" s="34"/>
      <c r="K181" s="34">
        <v>250</v>
      </c>
      <c r="L181" s="32"/>
      <c r="M181" s="34"/>
      <c r="N181" s="16"/>
      <c r="O181" s="32"/>
      <c r="P181" s="32"/>
      <c r="Q181" s="32"/>
      <c r="R181" s="32"/>
      <c r="S181" s="32"/>
      <c r="T181" s="32"/>
      <c r="U181" s="32"/>
      <c r="V181" s="32"/>
      <c r="W181" s="32"/>
    </row>
    <row r="182" spans="1:23" s="11" customFormat="1" ht="15" customHeight="1">
      <c r="A182" s="34" t="s">
        <v>9</v>
      </c>
      <c r="B182" s="10" t="s">
        <v>442</v>
      </c>
      <c r="C182" s="34" t="s">
        <v>1290</v>
      </c>
      <c r="D182" s="34" t="s">
        <v>1235</v>
      </c>
      <c r="E182" s="34"/>
      <c r="F182" s="34"/>
      <c r="G182" s="34" t="s">
        <v>207</v>
      </c>
      <c r="H182" s="142">
        <v>0.3</v>
      </c>
      <c r="I182" s="94">
        <v>7.4999999999999997E-2</v>
      </c>
      <c r="J182" s="34"/>
      <c r="K182" s="34">
        <v>500</v>
      </c>
      <c r="L182" s="32"/>
      <c r="M182" s="34"/>
      <c r="N182" s="16"/>
      <c r="O182" s="32"/>
      <c r="P182" s="32"/>
      <c r="Q182" s="32"/>
      <c r="R182" s="32"/>
      <c r="S182" s="32"/>
      <c r="T182" s="32"/>
      <c r="U182" s="32"/>
      <c r="V182" s="32"/>
      <c r="W182" s="32"/>
    </row>
    <row r="183" spans="1:23" s="11" customFormat="1" ht="15" customHeight="1">
      <c r="A183" s="34" t="s">
        <v>9</v>
      </c>
      <c r="B183" s="10" t="s">
        <v>442</v>
      </c>
      <c r="C183" s="34" t="s">
        <v>1290</v>
      </c>
      <c r="D183" s="34" t="s">
        <v>1235</v>
      </c>
      <c r="E183" s="34"/>
      <c r="F183" s="34"/>
      <c r="G183" s="34" t="s">
        <v>40</v>
      </c>
      <c r="H183" s="142">
        <v>0.3</v>
      </c>
      <c r="I183" s="94">
        <v>7.4999999999999997E-2</v>
      </c>
      <c r="J183" s="34"/>
      <c r="K183" s="34">
        <v>500</v>
      </c>
      <c r="L183" s="32"/>
      <c r="M183" s="34"/>
      <c r="N183" s="16"/>
      <c r="O183" s="32"/>
      <c r="P183" s="32"/>
      <c r="Q183" s="32"/>
      <c r="R183" s="32"/>
      <c r="S183" s="32"/>
      <c r="T183" s="32"/>
      <c r="U183" s="32"/>
      <c r="V183" s="32"/>
      <c r="W183" s="32"/>
    </row>
    <row r="184" spans="1:23" s="11" customFormat="1" ht="15" customHeight="1">
      <c r="A184" s="32" t="s">
        <v>9</v>
      </c>
      <c r="B184" s="10" t="s">
        <v>442</v>
      </c>
      <c r="C184" s="32" t="s">
        <v>1290</v>
      </c>
      <c r="D184" s="32" t="s">
        <v>1235</v>
      </c>
      <c r="E184" s="32"/>
      <c r="F184" s="32"/>
      <c r="G184" s="32" t="s">
        <v>280</v>
      </c>
      <c r="H184" s="142">
        <v>1</v>
      </c>
      <c r="I184" s="94">
        <v>0.25</v>
      </c>
      <c r="J184" s="32"/>
      <c r="K184" s="32">
        <v>500</v>
      </c>
      <c r="L184" s="32"/>
      <c r="M184" s="34"/>
      <c r="N184" s="16"/>
      <c r="O184" s="32"/>
      <c r="P184" s="32"/>
      <c r="Q184" s="32"/>
      <c r="R184" s="32"/>
      <c r="S184" s="32"/>
      <c r="T184" s="32"/>
      <c r="U184" s="32"/>
      <c r="V184" s="32"/>
      <c r="W184" s="32"/>
    </row>
    <row r="185" spans="1:23" ht="15" customHeight="1"/>
    <row r="186" spans="1:23" ht="15" customHeight="1"/>
    <row r="187" spans="1:23" ht="15" customHeight="1">
      <c r="B187" s="30" t="s">
        <v>242</v>
      </c>
      <c r="C187" s="31"/>
      <c r="D187" s="31"/>
    </row>
    <row r="188" spans="1:23" ht="15" customHeight="1">
      <c r="B188" s="31" t="s">
        <v>9</v>
      </c>
      <c r="C188" s="31" t="s">
        <v>1546</v>
      </c>
      <c r="D188" s="31"/>
    </row>
    <row r="189" spans="1:23" ht="15" customHeight="1">
      <c r="B189" s="31" t="s">
        <v>33</v>
      </c>
      <c r="C189" s="31" t="s">
        <v>1547</v>
      </c>
      <c r="D189" s="31"/>
    </row>
    <row r="190" spans="1:23" ht="15" customHeight="1">
      <c r="B190" s="31" t="s">
        <v>282</v>
      </c>
      <c r="C190" s="31" t="s">
        <v>1548</v>
      </c>
      <c r="D190" s="31"/>
    </row>
    <row r="191" spans="1:23" ht="15" customHeight="1">
      <c r="B191" s="31" t="s">
        <v>1555</v>
      </c>
      <c r="C191" s="31" t="s">
        <v>1556</v>
      </c>
      <c r="D191" s="31"/>
    </row>
    <row r="192" spans="1:23" ht="15" customHeight="1">
      <c r="B192" s="31" t="s">
        <v>16</v>
      </c>
      <c r="C192" s="31" t="s">
        <v>249</v>
      </c>
      <c r="D192" s="31"/>
    </row>
    <row r="193" spans="2:14" ht="15" customHeight="1">
      <c r="B193" s="31" t="s">
        <v>8</v>
      </c>
      <c r="C193" s="31" t="s">
        <v>1554</v>
      </c>
      <c r="D193" s="31"/>
    </row>
    <row r="194" spans="2:14" ht="15" customHeight="1">
      <c r="B194" s="31" t="s">
        <v>243</v>
      </c>
      <c r="C194" s="31" t="s">
        <v>1550</v>
      </c>
      <c r="D194" s="31"/>
    </row>
    <row r="195" spans="2:14" ht="15" customHeight="1">
      <c r="B195" s="31" t="s">
        <v>1557</v>
      </c>
      <c r="C195" s="31" t="s">
        <v>1558</v>
      </c>
      <c r="D195" s="31"/>
    </row>
    <row r="196" spans="2:14" ht="15" customHeight="1">
      <c r="B196" s="31" t="s">
        <v>1561</v>
      </c>
      <c r="C196" s="31" t="s">
        <v>1562</v>
      </c>
      <c r="D196" s="31"/>
    </row>
    <row r="197" spans="2:14" ht="15" customHeight="1">
      <c r="B197" s="31" t="s">
        <v>244</v>
      </c>
      <c r="C197" s="31" t="s">
        <v>245</v>
      </c>
      <c r="D197" s="31"/>
    </row>
    <row r="198" spans="2:14" ht="15" customHeight="1">
      <c r="B198" s="31" t="s">
        <v>1119</v>
      </c>
      <c r="C198" s="31" t="s">
        <v>1563</v>
      </c>
      <c r="D198" s="31"/>
      <c r="M198" s="14"/>
      <c r="N198" s="14"/>
    </row>
    <row r="199" spans="2:14" ht="15" customHeight="1">
      <c r="B199" s="31" t="s">
        <v>202</v>
      </c>
      <c r="C199" s="31" t="s">
        <v>1553</v>
      </c>
      <c r="D199" s="31"/>
      <c r="M199" s="14"/>
      <c r="N199" s="14"/>
    </row>
    <row r="200" spans="2:14" ht="15" customHeight="1">
      <c r="B200" s="31" t="s">
        <v>250</v>
      </c>
      <c r="C200" s="31" t="s">
        <v>1549</v>
      </c>
      <c r="D200" s="31"/>
      <c r="M200" s="14"/>
      <c r="N200" s="14"/>
    </row>
    <row r="201" spans="2:14" ht="15" customHeight="1">
      <c r="B201" s="31" t="s">
        <v>70</v>
      </c>
      <c r="C201" s="31" t="s">
        <v>1551</v>
      </c>
      <c r="D201" s="31"/>
      <c r="M201" s="14"/>
      <c r="N201" s="14"/>
    </row>
    <row r="202" spans="2:14" ht="15" customHeight="1">
      <c r="B202" s="31" t="s">
        <v>72</v>
      </c>
      <c r="C202" s="31" t="s">
        <v>1552</v>
      </c>
      <c r="D202" s="31"/>
      <c r="M202" s="14"/>
      <c r="N202" s="14"/>
    </row>
    <row r="203" spans="2:14" ht="15" customHeight="1">
      <c r="B203" s="31" t="s">
        <v>246</v>
      </c>
      <c r="C203" s="31" t="s">
        <v>247</v>
      </c>
      <c r="D203" s="31"/>
      <c r="M203" s="14"/>
      <c r="N203" s="14"/>
    </row>
    <row r="204" spans="2:14" ht="15" customHeight="1">
      <c r="B204" s="31" t="s">
        <v>11</v>
      </c>
      <c r="C204" s="31" t="s">
        <v>248</v>
      </c>
      <c r="D204" s="31"/>
      <c r="M204" s="14"/>
      <c r="N204" s="14"/>
    </row>
    <row r="205" spans="2:14" ht="15" customHeight="1">
      <c r="B205" s="31" t="s">
        <v>971</v>
      </c>
      <c r="C205" s="31" t="s">
        <v>1564</v>
      </c>
      <c r="D205" s="31"/>
      <c r="M205" s="14"/>
      <c r="N205" s="14"/>
    </row>
    <row r="206" spans="2:14" ht="15" customHeight="1">
      <c r="B206" s="31" t="s">
        <v>1559</v>
      </c>
      <c r="C206" s="31" t="s">
        <v>1560</v>
      </c>
      <c r="D206" s="31"/>
      <c r="M206" s="14"/>
      <c r="N206" s="14"/>
    </row>
    <row r="207" spans="2:14" ht="15" customHeight="1">
      <c r="B207" s="102" t="s">
        <v>1565</v>
      </c>
      <c r="C207" s="102" t="s">
        <v>1566</v>
      </c>
      <c r="D207" s="102"/>
    </row>
    <row r="208" spans="2:14" ht="15" customHeight="1">
      <c r="B208" s="62" t="s">
        <v>1567</v>
      </c>
      <c r="C208" s="62" t="s">
        <v>1568</v>
      </c>
      <c r="D208" s="62"/>
      <c r="M208" s="14"/>
      <c r="N208" s="14"/>
    </row>
    <row r="209" spans="1:14" ht="15" customHeight="1">
      <c r="M209" s="14"/>
      <c r="N209" s="14"/>
    </row>
    <row r="210" spans="1:14" ht="15" customHeight="1">
      <c r="A210" s="175" t="s">
        <v>251</v>
      </c>
      <c r="B210" s="175"/>
      <c r="M210" s="14"/>
      <c r="N210" s="14"/>
    </row>
    <row r="211" spans="1:14" ht="15" customHeight="1">
      <c r="A211" s="175"/>
      <c r="B211" s="175"/>
      <c r="M211" s="14"/>
      <c r="N211" s="14"/>
    </row>
    <row r="212" spans="1:14" ht="15" customHeight="1">
      <c r="M212" s="14"/>
      <c r="N212" s="14"/>
    </row>
    <row r="213" spans="1:14" ht="15" customHeight="1">
      <c r="A213" s="127" t="s">
        <v>1292</v>
      </c>
      <c r="I213" s="1"/>
      <c r="J213" s="1"/>
      <c r="M213" s="14"/>
      <c r="N213" s="14"/>
    </row>
    <row r="214" spans="1:14" ht="15" customHeight="1">
      <c r="A214" s="127" t="s">
        <v>1434</v>
      </c>
      <c r="H214" s="1"/>
      <c r="I214" s="1"/>
      <c r="J214" s="1"/>
      <c r="M214" s="14"/>
      <c r="N214" s="14"/>
    </row>
    <row r="215" spans="1:14" ht="15" customHeight="1">
      <c r="A215" s="127" t="s">
        <v>1435</v>
      </c>
      <c r="I215" s="1"/>
      <c r="J215" s="1"/>
      <c r="M215" s="14"/>
      <c r="N215" s="14"/>
    </row>
    <row r="216" spans="1:14" ht="15" customHeight="1">
      <c r="A216" s="127" t="s">
        <v>1436</v>
      </c>
      <c r="I216" s="1"/>
      <c r="J216" s="1"/>
      <c r="M216" s="14"/>
      <c r="N216" s="14"/>
    </row>
    <row r="217" spans="1:14" ht="15" customHeight="1">
      <c r="A217" s="127" t="s">
        <v>1293</v>
      </c>
      <c r="H217" s="1"/>
      <c r="I217" s="1"/>
      <c r="J217" s="1"/>
      <c r="M217" s="14"/>
      <c r="N217" s="14"/>
    </row>
    <row r="218" spans="1:14" ht="15" customHeight="1">
      <c r="A218" s="137" t="s">
        <v>1473</v>
      </c>
      <c r="H218" s="1"/>
      <c r="I218" s="1"/>
      <c r="J218" s="1"/>
      <c r="M218" s="14"/>
      <c r="N218" s="14"/>
    </row>
    <row r="219" spans="1:14" ht="15" customHeight="1">
      <c r="A219" s="34" t="s">
        <v>1437</v>
      </c>
      <c r="I219" s="1"/>
      <c r="J219" s="1"/>
      <c r="M219" s="14"/>
      <c r="N219" s="14"/>
    </row>
    <row r="220" spans="1:14" ht="15" customHeight="1">
      <c r="A220" s="127" t="s">
        <v>1438</v>
      </c>
      <c r="I220" s="1"/>
      <c r="J220" s="1"/>
      <c r="M220" s="14"/>
      <c r="N220" s="14"/>
    </row>
    <row r="221" spans="1:14" ht="15" customHeight="1">
      <c r="A221" s="127" t="s">
        <v>1439</v>
      </c>
      <c r="H221" s="1"/>
      <c r="I221" s="1"/>
      <c r="J221" s="1"/>
      <c r="M221" s="14"/>
      <c r="N221" s="14"/>
    </row>
    <row r="222" spans="1:14" ht="15" customHeight="1">
      <c r="A222" s="127" t="s">
        <v>1294</v>
      </c>
      <c r="H222" s="1"/>
      <c r="I222" s="1"/>
      <c r="J222" s="1"/>
      <c r="M222" s="14"/>
      <c r="N222" s="14"/>
    </row>
    <row r="223" spans="1:14" ht="15" customHeight="1">
      <c r="A223" s="127" t="s">
        <v>1295</v>
      </c>
      <c r="I223" s="1"/>
      <c r="J223" s="1"/>
      <c r="M223" s="14"/>
      <c r="N223" s="14"/>
    </row>
    <row r="224" spans="1:14" ht="15" customHeight="1">
      <c r="A224" s="127" t="s">
        <v>1296</v>
      </c>
      <c r="I224" s="1"/>
      <c r="J224" s="1"/>
      <c r="M224" s="14"/>
      <c r="N224" s="14"/>
    </row>
    <row r="225" spans="1:14" ht="15" customHeight="1">
      <c r="A225" s="127" t="s">
        <v>1297</v>
      </c>
      <c r="I225" s="1"/>
      <c r="J225" s="1"/>
      <c r="M225" s="14"/>
      <c r="N225" s="14"/>
    </row>
    <row r="226" spans="1:14" ht="15" customHeight="1">
      <c r="A226" s="127" t="s">
        <v>1298</v>
      </c>
      <c r="I226" s="1"/>
      <c r="J226" s="1"/>
      <c r="M226" s="14"/>
      <c r="N226" s="14"/>
    </row>
    <row r="227" spans="1:14" ht="15" customHeight="1">
      <c r="A227" s="128" t="s">
        <v>1440</v>
      </c>
      <c r="I227" s="1"/>
      <c r="J227" s="1"/>
      <c r="M227" s="14"/>
      <c r="N227" s="14"/>
    </row>
    <row r="228" spans="1:14" ht="15" customHeight="1">
      <c r="A228" s="127" t="s">
        <v>1441</v>
      </c>
      <c r="B228" s="8"/>
      <c r="C228" s="8"/>
      <c r="D228" s="8"/>
      <c r="E228" s="8"/>
      <c r="F228" s="8"/>
      <c r="G228" s="8"/>
      <c r="H228" s="8"/>
      <c r="I228" s="9"/>
      <c r="J228" s="9"/>
      <c r="K228" s="8"/>
      <c r="M228" s="14"/>
      <c r="N228" s="14"/>
    </row>
    <row r="229" spans="1:14" ht="15" customHeight="1">
      <c r="A229" s="127" t="s">
        <v>1442</v>
      </c>
      <c r="B229" s="8"/>
      <c r="C229" s="8"/>
      <c r="D229" s="8"/>
      <c r="E229" s="8"/>
      <c r="F229" s="8"/>
      <c r="G229" s="8"/>
      <c r="H229" s="8"/>
      <c r="I229" s="9"/>
      <c r="J229" s="9"/>
      <c r="K229" s="8"/>
      <c r="M229" s="14"/>
      <c r="N229" s="14"/>
    </row>
    <row r="230" spans="1:14" ht="15" customHeight="1">
      <c r="A230" s="127" t="s">
        <v>1443</v>
      </c>
      <c r="I230" s="1"/>
      <c r="J230" s="1"/>
      <c r="M230" s="14"/>
      <c r="N230" s="14"/>
    </row>
    <row r="231" spans="1:14" ht="15" customHeight="1">
      <c r="A231" s="10" t="s">
        <v>1342</v>
      </c>
      <c r="M231" s="14"/>
      <c r="N231" s="14"/>
    </row>
    <row r="232" spans="1:14" ht="15" customHeight="1">
      <c r="A232" s="127" t="s">
        <v>1414</v>
      </c>
      <c r="M232" s="14"/>
      <c r="N232" s="14"/>
    </row>
    <row r="233" spans="1:14" ht="15" customHeight="1">
      <c r="A233" s="127" t="s">
        <v>1444</v>
      </c>
      <c r="M233" s="14"/>
      <c r="N233" s="14"/>
    </row>
    <row r="234" spans="1:14" ht="15" customHeight="1">
      <c r="A234" s="138" t="s">
        <v>1445</v>
      </c>
      <c r="M234" s="14"/>
      <c r="N234" s="14"/>
    </row>
    <row r="235" spans="1:14" ht="15" customHeight="1">
      <c r="A235" s="127" t="s">
        <v>1446</v>
      </c>
      <c r="M235" s="14"/>
      <c r="N235" s="14"/>
    </row>
    <row r="236" spans="1:14" ht="15" customHeight="1">
      <c r="A236" s="127" t="s">
        <v>1447</v>
      </c>
      <c r="M236" s="14"/>
      <c r="N236" s="14"/>
    </row>
    <row r="237" spans="1:14" ht="15" customHeight="1">
      <c r="A237" s="139" t="s">
        <v>1448</v>
      </c>
      <c r="M237" s="14"/>
      <c r="N237" s="14"/>
    </row>
    <row r="238" spans="1:14" ht="15" customHeight="1">
      <c r="A238" s="127" t="s">
        <v>1449</v>
      </c>
      <c r="M238" s="14"/>
      <c r="N238" s="14"/>
    </row>
    <row r="239" spans="1:14" ht="15" customHeight="1">
      <c r="A239" s="127" t="s">
        <v>1450</v>
      </c>
      <c r="M239" s="14"/>
      <c r="N239" s="14"/>
    </row>
    <row r="240" spans="1:14" ht="15" customHeight="1">
      <c r="A240" s="127" t="s">
        <v>1451</v>
      </c>
      <c r="M240" s="14"/>
      <c r="N240" s="14"/>
    </row>
    <row r="241" spans="1:14" ht="15" customHeight="1">
      <c r="A241" s="127" t="s">
        <v>1299</v>
      </c>
      <c r="M241" s="14"/>
      <c r="N241" s="14"/>
    </row>
    <row r="242" spans="1:14" ht="15" customHeight="1">
      <c r="A242" s="127" t="s">
        <v>1452</v>
      </c>
      <c r="M242" s="14"/>
      <c r="N242" s="14"/>
    </row>
    <row r="243" spans="1:14" ht="15" customHeight="1">
      <c r="A243" s="127" t="s">
        <v>1300</v>
      </c>
      <c r="M243" s="14"/>
      <c r="N243" s="14"/>
    </row>
    <row r="244" spans="1:14" ht="15" customHeight="1">
      <c r="A244" s="127" t="s">
        <v>1301</v>
      </c>
      <c r="M244" s="14"/>
      <c r="N244" s="14"/>
    </row>
    <row r="245" spans="1:14" ht="15" customHeight="1">
      <c r="A245" s="127" t="s">
        <v>1302</v>
      </c>
      <c r="M245" s="14"/>
      <c r="N245" s="14"/>
    </row>
    <row r="246" spans="1:14" ht="15" customHeight="1">
      <c r="A246" s="137" t="s">
        <v>1291</v>
      </c>
      <c r="M246" s="14"/>
      <c r="N246" s="14"/>
    </row>
    <row r="247" spans="1:14" ht="15" customHeight="1">
      <c r="A247" s="127" t="s">
        <v>1453</v>
      </c>
      <c r="M247" s="14"/>
      <c r="N247" s="14"/>
    </row>
    <row r="248" spans="1:14" ht="15" customHeight="1">
      <c r="A248" s="127" t="s">
        <v>1454</v>
      </c>
      <c r="M248" s="14"/>
      <c r="N248" s="14"/>
    </row>
    <row r="249" spans="1:14" ht="15" customHeight="1">
      <c r="A249" s="127" t="s">
        <v>1303</v>
      </c>
      <c r="M249" s="14"/>
      <c r="N249" s="14"/>
    </row>
    <row r="250" spans="1:14" ht="15" customHeight="1">
      <c r="A250" s="127" t="s">
        <v>1455</v>
      </c>
      <c r="M250" s="14"/>
      <c r="N250" s="14"/>
    </row>
    <row r="251" spans="1:14" ht="15" customHeight="1">
      <c r="A251" s="127" t="s">
        <v>1456</v>
      </c>
      <c r="M251" s="14"/>
      <c r="N251" s="14"/>
    </row>
    <row r="252" spans="1:14" ht="15" customHeight="1">
      <c r="A252" s="127" t="s">
        <v>1457</v>
      </c>
      <c r="M252" s="14"/>
      <c r="N252" s="14"/>
    </row>
    <row r="253" spans="1:14" ht="15" customHeight="1">
      <c r="A253" s="127" t="s">
        <v>1458</v>
      </c>
      <c r="M253" s="14"/>
      <c r="N253" s="14"/>
    </row>
    <row r="254" spans="1:14" ht="15" customHeight="1">
      <c r="A254" s="127" t="s">
        <v>1306</v>
      </c>
      <c r="M254" s="14"/>
      <c r="N254" s="14"/>
    </row>
    <row r="255" spans="1:14" ht="15" customHeight="1">
      <c r="A255" s="127" t="s">
        <v>1304</v>
      </c>
      <c r="M255" s="14"/>
      <c r="N255" s="14"/>
    </row>
    <row r="256" spans="1:14" ht="15" customHeight="1">
      <c r="A256" s="32" t="s">
        <v>1305</v>
      </c>
      <c r="M256" s="14"/>
      <c r="N256" s="14"/>
    </row>
    <row r="257" spans="1:14" ht="15" customHeight="1">
      <c r="A257" s="127" t="s">
        <v>1307</v>
      </c>
      <c r="M257" s="14"/>
      <c r="N257" s="14"/>
    </row>
    <row r="258" spans="1:14" ht="15" customHeight="1">
      <c r="M258" s="14"/>
      <c r="N258" s="14"/>
    </row>
    <row r="259" spans="1:14" ht="15" customHeight="1">
      <c r="M259" s="14"/>
      <c r="N259" s="14"/>
    </row>
    <row r="260" spans="1:14" ht="15" customHeight="1">
      <c r="M260" s="14"/>
      <c r="N260" s="14"/>
    </row>
    <row r="261" spans="1:14" ht="15" customHeight="1">
      <c r="M261" s="14"/>
      <c r="N261" s="14"/>
    </row>
    <row r="262" spans="1:14" ht="15" customHeight="1">
      <c r="M262" s="14"/>
      <c r="N262" s="14"/>
    </row>
    <row r="263" spans="1:14" ht="15" customHeight="1">
      <c r="M263" s="14"/>
      <c r="N263" s="14"/>
    </row>
    <row r="264" spans="1:14" ht="15" customHeight="1">
      <c r="M264" s="14"/>
      <c r="N264" s="14"/>
    </row>
    <row r="265" spans="1:14" ht="15" customHeight="1">
      <c r="M265" s="14"/>
      <c r="N265" s="14"/>
    </row>
    <row r="266" spans="1:14" ht="15" customHeight="1">
      <c r="M266" s="14"/>
      <c r="N266" s="14"/>
    </row>
    <row r="267" spans="1:14" ht="15" customHeight="1">
      <c r="M267" s="14"/>
      <c r="N267" s="14"/>
    </row>
    <row r="268" spans="1:14" ht="15" customHeight="1">
      <c r="M268" s="14"/>
      <c r="N268" s="14"/>
    </row>
    <row r="269" spans="1:14" ht="15" customHeight="1">
      <c r="M269" s="14"/>
      <c r="N269" s="14"/>
    </row>
    <row r="270" spans="1:14" ht="15" customHeight="1">
      <c r="M270" s="14"/>
      <c r="N270" s="14"/>
    </row>
    <row r="271" spans="1:14" ht="15" customHeight="1">
      <c r="M271" s="14"/>
      <c r="N271" s="14"/>
    </row>
    <row r="272" spans="1:14" ht="15" customHeight="1">
      <c r="M272" s="14"/>
      <c r="N272" s="14"/>
    </row>
    <row r="273" spans="13:14" ht="15" customHeight="1">
      <c r="M273" s="14"/>
      <c r="N273" s="14"/>
    </row>
    <row r="274" spans="13:14" ht="15" customHeight="1">
      <c r="M274" s="14"/>
      <c r="N274" s="14"/>
    </row>
    <row r="275" spans="13:14" ht="15" customHeight="1">
      <c r="M275" s="14"/>
      <c r="N275" s="14"/>
    </row>
    <row r="276" spans="13:14" ht="15" customHeight="1">
      <c r="M276" s="14"/>
      <c r="N276" s="14"/>
    </row>
    <row r="277" spans="13:14" ht="15" customHeight="1">
      <c r="M277" s="14"/>
      <c r="N277" s="14"/>
    </row>
    <row r="278" spans="13:14" ht="15" customHeight="1">
      <c r="M278" s="14"/>
      <c r="N278" s="14"/>
    </row>
    <row r="279" spans="13:14" ht="15" customHeight="1">
      <c r="M279" s="14"/>
      <c r="N279" s="14"/>
    </row>
    <row r="280" spans="13:14" ht="15" customHeight="1">
      <c r="M280" s="14"/>
      <c r="N280" s="14"/>
    </row>
    <row r="281" spans="13:14" ht="15" customHeight="1">
      <c r="M281" s="14"/>
      <c r="N281" s="14"/>
    </row>
    <row r="282" spans="13:14" ht="15" customHeight="1">
      <c r="M282" s="14"/>
      <c r="N282" s="14"/>
    </row>
    <row r="283" spans="13:14" ht="15" customHeight="1">
      <c r="M283" s="14"/>
      <c r="N283" s="14"/>
    </row>
    <row r="284" spans="13:14" ht="15" customHeight="1">
      <c r="M284" s="14"/>
      <c r="N284" s="14"/>
    </row>
    <row r="285" spans="13:14" ht="15" customHeight="1">
      <c r="M285" s="14"/>
      <c r="N285" s="14"/>
    </row>
    <row r="286" spans="13:14" ht="15" customHeight="1">
      <c r="M286" s="14"/>
      <c r="N286" s="14"/>
    </row>
    <row r="287" spans="13:14" ht="15" customHeight="1">
      <c r="M287" s="14"/>
      <c r="N287" s="14"/>
    </row>
    <row r="288" spans="13:14" ht="15" customHeight="1">
      <c r="M288" s="14"/>
      <c r="N288" s="14"/>
    </row>
    <row r="289" spans="13:14" ht="15" customHeight="1">
      <c r="M289" s="14"/>
      <c r="N289" s="14"/>
    </row>
    <row r="290" spans="13:14" ht="15" customHeight="1">
      <c r="M290" s="14"/>
      <c r="N290" s="14"/>
    </row>
    <row r="291" spans="13:14" ht="15" customHeight="1">
      <c r="M291" s="14"/>
      <c r="N291" s="14"/>
    </row>
    <row r="292" spans="13:14" ht="15" customHeight="1">
      <c r="M292" s="14"/>
      <c r="N292" s="14"/>
    </row>
    <row r="293" spans="13:14" ht="15" customHeight="1">
      <c r="M293" s="14"/>
      <c r="N293" s="14"/>
    </row>
    <row r="294" spans="13:14" ht="15" customHeight="1">
      <c r="M294" s="14"/>
      <c r="N294" s="14"/>
    </row>
    <row r="295" spans="13:14" ht="15" customHeight="1">
      <c r="M295" s="14"/>
      <c r="N295" s="14"/>
    </row>
    <row r="296" spans="13:14" ht="15" customHeight="1">
      <c r="M296" s="14"/>
      <c r="N296" s="14"/>
    </row>
    <row r="297" spans="13:14" ht="15" customHeight="1">
      <c r="M297" s="14"/>
      <c r="N297" s="14"/>
    </row>
    <row r="298" spans="13:14" ht="15" customHeight="1">
      <c r="M298" s="14"/>
      <c r="N298" s="14"/>
    </row>
    <row r="299" spans="13:14" ht="15" customHeight="1">
      <c r="M299" s="14"/>
      <c r="N299" s="14"/>
    </row>
    <row r="300" spans="13:14" ht="15" customHeight="1">
      <c r="M300" s="14"/>
      <c r="N300" s="14"/>
    </row>
    <row r="301" spans="13:14" ht="15" customHeight="1">
      <c r="M301" s="14"/>
      <c r="N301" s="14"/>
    </row>
    <row r="302" spans="13:14" ht="15" customHeight="1">
      <c r="M302" s="14"/>
      <c r="N302" s="14"/>
    </row>
    <row r="303" spans="13:14" ht="15" customHeight="1">
      <c r="M303" s="14"/>
      <c r="N303" s="14"/>
    </row>
    <row r="304" spans="13:14" ht="15" customHeight="1">
      <c r="M304" s="14"/>
      <c r="N304" s="14"/>
    </row>
    <row r="305" spans="13:14" ht="15" customHeight="1">
      <c r="M305" s="14"/>
      <c r="N305" s="14"/>
    </row>
    <row r="306" spans="13:14" ht="15" customHeight="1">
      <c r="M306" s="14"/>
      <c r="N306" s="14"/>
    </row>
    <row r="307" spans="13:14" ht="15" customHeight="1">
      <c r="M307" s="14"/>
      <c r="N307" s="14"/>
    </row>
    <row r="308" spans="13:14" ht="15" customHeight="1">
      <c r="M308" s="14"/>
      <c r="N308" s="14"/>
    </row>
    <row r="309" spans="13:14" ht="15" customHeight="1">
      <c r="M309" s="14"/>
      <c r="N309" s="14"/>
    </row>
    <row r="310" spans="13:14" ht="15" customHeight="1">
      <c r="M310" s="14"/>
      <c r="N310" s="14"/>
    </row>
    <row r="311" spans="13:14" ht="15" customHeight="1">
      <c r="M311" s="14"/>
      <c r="N311" s="14"/>
    </row>
    <row r="312" spans="13:14" ht="15" customHeight="1">
      <c r="M312" s="14"/>
      <c r="N312" s="14"/>
    </row>
    <row r="313" spans="13:14" ht="15" customHeight="1">
      <c r="M313" s="14"/>
      <c r="N313" s="14"/>
    </row>
    <row r="314" spans="13:14" ht="15" customHeight="1">
      <c r="M314" s="14"/>
      <c r="N314" s="14"/>
    </row>
    <row r="315" spans="13:14" ht="15" customHeight="1">
      <c r="M315" s="14"/>
      <c r="N315" s="14"/>
    </row>
    <row r="316" spans="13:14" ht="15" customHeight="1">
      <c r="M316" s="14"/>
      <c r="N316" s="14"/>
    </row>
    <row r="317" spans="13:14" ht="15" customHeight="1">
      <c r="M317" s="14"/>
      <c r="N317" s="14"/>
    </row>
    <row r="318" spans="13:14" ht="15" customHeight="1">
      <c r="M318" s="14"/>
      <c r="N318" s="14"/>
    </row>
    <row r="319" spans="13:14" ht="15" customHeight="1">
      <c r="M319" s="14"/>
      <c r="N319" s="14"/>
    </row>
    <row r="320" spans="13:14" ht="15" customHeight="1">
      <c r="M320" s="14"/>
      <c r="N320" s="14"/>
    </row>
    <row r="321" spans="13:14" ht="15" customHeight="1">
      <c r="M321" s="14"/>
      <c r="N321" s="14"/>
    </row>
    <row r="322" spans="13:14" ht="15" customHeight="1">
      <c r="M322" s="14"/>
      <c r="N322" s="14"/>
    </row>
    <row r="323" spans="13:14" ht="15" customHeight="1">
      <c r="M323" s="14"/>
      <c r="N323" s="14"/>
    </row>
    <row r="324" spans="13:14" ht="15" customHeight="1">
      <c r="M324" s="14"/>
      <c r="N324" s="14"/>
    </row>
    <row r="325" spans="13:14" ht="15" customHeight="1">
      <c r="M325" s="14"/>
      <c r="N325" s="14"/>
    </row>
    <row r="326" spans="13:14" ht="15" customHeight="1">
      <c r="M326" s="14"/>
      <c r="N326" s="14"/>
    </row>
    <row r="327" spans="13:14" ht="15" customHeight="1">
      <c r="M327" s="14"/>
      <c r="N327" s="14"/>
    </row>
    <row r="328" spans="13:14" ht="15" customHeight="1">
      <c r="M328" s="14"/>
      <c r="N328" s="14"/>
    </row>
    <row r="329" spans="13:14" ht="15" customHeight="1">
      <c r="M329" s="14"/>
      <c r="N329" s="14"/>
    </row>
    <row r="330" spans="13:14" ht="15" customHeight="1">
      <c r="M330" s="14"/>
      <c r="N330" s="14"/>
    </row>
    <row r="331" spans="13:14" ht="15" customHeight="1">
      <c r="M331" s="14"/>
      <c r="N331" s="14"/>
    </row>
    <row r="332" spans="13:14" ht="15" customHeight="1">
      <c r="M332" s="14"/>
      <c r="N332" s="14"/>
    </row>
    <row r="333" spans="13:14" ht="15" customHeight="1">
      <c r="M333" s="14"/>
      <c r="N333" s="14"/>
    </row>
    <row r="334" spans="13:14" ht="15" customHeight="1">
      <c r="M334" s="14"/>
      <c r="N334" s="14"/>
    </row>
    <row r="335" spans="13:14" ht="15" customHeight="1">
      <c r="M335" s="14"/>
      <c r="N335" s="14"/>
    </row>
    <row r="336" spans="13:14" ht="15" customHeight="1">
      <c r="M336" s="14"/>
      <c r="N336" s="14"/>
    </row>
    <row r="337" spans="13:14" ht="15" customHeight="1">
      <c r="M337" s="14"/>
      <c r="N337" s="14"/>
    </row>
    <row r="338" spans="13:14" ht="15" customHeight="1">
      <c r="M338" s="14"/>
      <c r="N338" s="14"/>
    </row>
    <row r="339" spans="13:14" ht="15" customHeight="1">
      <c r="M339" s="14"/>
      <c r="N339" s="14"/>
    </row>
    <row r="340" spans="13:14" ht="15" customHeight="1">
      <c r="M340" s="14"/>
      <c r="N340" s="14"/>
    </row>
    <row r="341" spans="13:14" ht="15" customHeight="1">
      <c r="M341" s="14"/>
      <c r="N341" s="14"/>
    </row>
    <row r="342" spans="13:14" ht="15" customHeight="1">
      <c r="M342" s="14"/>
      <c r="N342" s="14"/>
    </row>
    <row r="343" spans="13:14" ht="15" customHeight="1">
      <c r="M343" s="14"/>
      <c r="N343" s="14"/>
    </row>
    <row r="344" spans="13:14" ht="15" customHeight="1">
      <c r="M344" s="14"/>
      <c r="N344" s="14"/>
    </row>
    <row r="345" spans="13:14" ht="15" customHeight="1">
      <c r="M345" s="14"/>
      <c r="N345" s="14"/>
    </row>
    <row r="346" spans="13:14" ht="15" customHeight="1">
      <c r="M346" s="14"/>
      <c r="N346" s="14"/>
    </row>
    <row r="347" spans="13:14" ht="15" customHeight="1">
      <c r="M347" s="14"/>
      <c r="N347" s="14"/>
    </row>
    <row r="348" spans="13:14" ht="15" customHeight="1">
      <c r="M348" s="14"/>
      <c r="N348" s="14"/>
    </row>
    <row r="349" spans="13:14" ht="15" customHeight="1">
      <c r="M349" s="14"/>
      <c r="N349" s="14"/>
    </row>
    <row r="350" spans="13:14" ht="15" customHeight="1">
      <c r="M350" s="14"/>
      <c r="N350" s="14"/>
    </row>
    <row r="351" spans="13:14" ht="15" customHeight="1">
      <c r="M351" s="14"/>
      <c r="N351" s="14"/>
    </row>
    <row r="352" spans="13:14" ht="15" customHeight="1">
      <c r="M352" s="14"/>
      <c r="N352" s="14"/>
    </row>
    <row r="353" spans="13:14" ht="15" customHeight="1">
      <c r="M353" s="14"/>
      <c r="N353" s="14"/>
    </row>
    <row r="354" spans="13:14" ht="15" customHeight="1">
      <c r="M354" s="14"/>
      <c r="N354" s="14"/>
    </row>
    <row r="355" spans="13:14" ht="15" customHeight="1">
      <c r="M355" s="14"/>
      <c r="N355" s="14"/>
    </row>
    <row r="356" spans="13:14" ht="15" customHeight="1">
      <c r="M356" s="14"/>
      <c r="N356" s="14"/>
    </row>
    <row r="357" spans="13:14" ht="15" customHeight="1">
      <c r="M357" s="14"/>
      <c r="N357" s="14"/>
    </row>
    <row r="358" spans="13:14" ht="15" customHeight="1">
      <c r="M358" s="14"/>
      <c r="N358" s="14"/>
    </row>
    <row r="359" spans="13:14" ht="15" customHeight="1">
      <c r="M359" s="14"/>
      <c r="N359" s="14"/>
    </row>
    <row r="360" spans="13:14" ht="15" customHeight="1">
      <c r="M360" s="14"/>
      <c r="N360" s="14"/>
    </row>
    <row r="361" spans="13:14" ht="15" customHeight="1">
      <c r="M361" s="14"/>
      <c r="N361" s="14"/>
    </row>
    <row r="362" spans="13:14" ht="15" customHeight="1">
      <c r="M362" s="14"/>
      <c r="N362" s="14"/>
    </row>
    <row r="363" spans="13:14" ht="15" customHeight="1">
      <c r="M363" s="14"/>
      <c r="N363" s="14"/>
    </row>
    <row r="364" spans="13:14" ht="15" customHeight="1">
      <c r="M364" s="14"/>
      <c r="N364" s="14"/>
    </row>
    <row r="365" spans="13:14" ht="15" customHeight="1">
      <c r="M365" s="14"/>
      <c r="N365" s="14"/>
    </row>
    <row r="366" spans="13:14" ht="15" customHeight="1">
      <c r="M366" s="14"/>
      <c r="N366" s="14"/>
    </row>
    <row r="367" spans="13:14" ht="15" customHeight="1">
      <c r="M367" s="14"/>
      <c r="N367" s="14"/>
    </row>
    <row r="368" spans="13:14" ht="15" customHeight="1">
      <c r="M368" s="14"/>
      <c r="N368" s="14"/>
    </row>
    <row r="369" spans="13:14" ht="15" customHeight="1">
      <c r="M369" s="14"/>
      <c r="N369" s="14"/>
    </row>
    <row r="370" spans="13:14" ht="15" customHeight="1">
      <c r="M370" s="14"/>
      <c r="N370" s="14"/>
    </row>
    <row r="371" spans="13:14" ht="15" customHeight="1">
      <c r="M371" s="14"/>
      <c r="N371" s="14"/>
    </row>
    <row r="372" spans="13:14" ht="15" customHeight="1">
      <c r="M372" s="14"/>
      <c r="N372" s="14"/>
    </row>
    <row r="373" spans="13:14" ht="15" customHeight="1">
      <c r="M373" s="14"/>
      <c r="N373" s="14"/>
    </row>
    <row r="374" spans="13:14" ht="15" customHeight="1">
      <c r="M374" s="14"/>
      <c r="N374" s="14"/>
    </row>
    <row r="375" spans="13:14" ht="15" customHeight="1">
      <c r="M375" s="14"/>
      <c r="N375" s="14"/>
    </row>
    <row r="376" spans="13:14" ht="15" customHeight="1">
      <c r="M376" s="14"/>
      <c r="N376" s="14"/>
    </row>
    <row r="377" spans="13:14" ht="15" customHeight="1">
      <c r="M377" s="14"/>
      <c r="N377" s="14"/>
    </row>
    <row r="378" spans="13:14" ht="15" customHeight="1">
      <c r="M378" s="14"/>
      <c r="N378" s="14"/>
    </row>
    <row r="379" spans="13:14" ht="15" customHeight="1">
      <c r="M379" s="14"/>
      <c r="N379" s="14"/>
    </row>
    <row r="380" spans="13:14" ht="15" customHeight="1">
      <c r="M380" s="14"/>
      <c r="N380" s="14"/>
    </row>
    <row r="381" spans="13:14" ht="15" customHeight="1">
      <c r="M381" s="14"/>
      <c r="N381" s="14"/>
    </row>
    <row r="382" spans="13:14" ht="15" customHeight="1">
      <c r="M382" s="14"/>
      <c r="N382" s="14"/>
    </row>
    <row r="383" spans="13:14" ht="15" customHeight="1">
      <c r="M383" s="14"/>
      <c r="N383" s="14"/>
    </row>
    <row r="384" spans="13:14" ht="15" customHeight="1">
      <c r="M384" s="14"/>
      <c r="N384" s="14"/>
    </row>
    <row r="385" spans="13:14" ht="15" customHeight="1">
      <c r="M385" s="14"/>
      <c r="N385" s="14"/>
    </row>
    <row r="386" spans="13:14" ht="15" customHeight="1">
      <c r="M386" s="14"/>
      <c r="N386" s="14"/>
    </row>
    <row r="387" spans="13:14" ht="15" customHeight="1">
      <c r="M387" s="14"/>
      <c r="N387" s="14"/>
    </row>
    <row r="388" spans="13:14" ht="15" customHeight="1">
      <c r="M388" s="14"/>
      <c r="N388" s="14"/>
    </row>
    <row r="389" spans="13:14" ht="15" customHeight="1">
      <c r="M389" s="14"/>
      <c r="N389" s="14"/>
    </row>
    <row r="390" spans="13:14" ht="15" customHeight="1">
      <c r="M390" s="14"/>
      <c r="N390" s="14"/>
    </row>
    <row r="391" spans="13:14" ht="15" customHeight="1">
      <c r="M391" s="14"/>
      <c r="N391" s="14"/>
    </row>
    <row r="392" spans="13:14" ht="15" customHeight="1">
      <c r="M392" s="14"/>
      <c r="N392" s="14"/>
    </row>
    <row r="393" spans="13:14" ht="15" customHeight="1">
      <c r="M393" s="14"/>
      <c r="N393" s="14"/>
    </row>
    <row r="394" spans="13:14" ht="15" customHeight="1">
      <c r="M394" s="14"/>
      <c r="N394" s="14"/>
    </row>
    <row r="395" spans="13:14" ht="15" customHeight="1">
      <c r="M395" s="14"/>
      <c r="N395" s="14"/>
    </row>
    <row r="396" spans="13:14" ht="15" customHeight="1">
      <c r="M396" s="14"/>
      <c r="N396" s="14"/>
    </row>
    <row r="397" spans="13:14" ht="15" customHeight="1">
      <c r="M397" s="14"/>
      <c r="N397" s="14"/>
    </row>
    <row r="398" spans="13:14" ht="15" customHeight="1">
      <c r="M398" s="14"/>
      <c r="N398" s="14"/>
    </row>
    <row r="399" spans="13:14" ht="15" customHeight="1">
      <c r="M399" s="14"/>
      <c r="N399" s="14"/>
    </row>
    <row r="400" spans="13:14" ht="15" customHeight="1">
      <c r="M400" s="14"/>
      <c r="N400" s="14"/>
    </row>
    <row r="401" spans="13:14" ht="15" customHeight="1">
      <c r="M401" s="14"/>
      <c r="N401" s="14"/>
    </row>
    <row r="402" spans="13:14" ht="15" customHeight="1">
      <c r="M402" s="14"/>
      <c r="N402" s="14"/>
    </row>
    <row r="403" spans="13:14" ht="15" customHeight="1">
      <c r="M403" s="14"/>
      <c r="N403" s="14"/>
    </row>
    <row r="404" spans="13:14" ht="15" customHeight="1">
      <c r="M404" s="14"/>
      <c r="N404" s="14"/>
    </row>
    <row r="405" spans="13:14" ht="15" customHeight="1">
      <c r="M405" s="14"/>
      <c r="N405" s="14"/>
    </row>
    <row r="406" spans="13:14" ht="15" customHeight="1">
      <c r="M406" s="14"/>
      <c r="N406" s="14"/>
    </row>
    <row r="407" spans="13:14" ht="15" customHeight="1">
      <c r="M407" s="14"/>
      <c r="N407" s="14"/>
    </row>
    <row r="408" spans="13:14" ht="15" customHeight="1">
      <c r="M408" s="14"/>
      <c r="N408" s="14"/>
    </row>
    <row r="409" spans="13:14" ht="15" customHeight="1">
      <c r="M409" s="14"/>
      <c r="N409" s="14"/>
    </row>
    <row r="410" spans="13:14" ht="15" customHeight="1">
      <c r="M410" s="14"/>
      <c r="N410" s="14"/>
    </row>
    <row r="411" spans="13:14" ht="15" customHeight="1">
      <c r="M411" s="14"/>
      <c r="N411" s="14"/>
    </row>
    <row r="412" spans="13:14" ht="15" customHeight="1">
      <c r="M412" s="14"/>
      <c r="N412" s="14"/>
    </row>
    <row r="413" spans="13:14" ht="15" customHeight="1">
      <c r="M413" s="14"/>
      <c r="N413" s="14"/>
    </row>
    <row r="414" spans="13:14" ht="15" customHeight="1">
      <c r="M414" s="14"/>
      <c r="N414" s="14"/>
    </row>
    <row r="415" spans="13:14" ht="15" customHeight="1">
      <c r="M415" s="14"/>
      <c r="N415" s="14"/>
    </row>
    <row r="416" spans="13:14" ht="15" customHeight="1">
      <c r="M416" s="14"/>
      <c r="N416" s="14"/>
    </row>
    <row r="417" spans="13:14" ht="15" customHeight="1">
      <c r="M417" s="14"/>
      <c r="N417" s="14"/>
    </row>
    <row r="418" spans="13:14" ht="15" customHeight="1">
      <c r="M418" s="14"/>
      <c r="N418" s="14"/>
    </row>
    <row r="419" spans="13:14" ht="15" customHeight="1">
      <c r="M419" s="14"/>
      <c r="N419" s="14"/>
    </row>
    <row r="420" spans="13:14" ht="15" customHeight="1">
      <c r="M420" s="14"/>
      <c r="N420" s="14"/>
    </row>
    <row r="421" spans="13:14" ht="15" customHeight="1">
      <c r="M421" s="14"/>
      <c r="N421" s="14"/>
    </row>
    <row r="422" spans="13:14" ht="15" customHeight="1">
      <c r="M422" s="14"/>
      <c r="N422" s="14"/>
    </row>
    <row r="423" spans="13:14" ht="15" customHeight="1">
      <c r="M423" s="14"/>
      <c r="N423" s="14"/>
    </row>
    <row r="424" spans="13:14" ht="15" customHeight="1">
      <c r="M424" s="14"/>
      <c r="N424" s="14"/>
    </row>
    <row r="425" spans="13:14" ht="15" customHeight="1">
      <c r="M425" s="14"/>
      <c r="N425" s="14"/>
    </row>
    <row r="426" spans="13:14" ht="15" customHeight="1">
      <c r="M426" s="14"/>
      <c r="N426" s="14"/>
    </row>
    <row r="427" spans="13:14" ht="15" customHeight="1">
      <c r="M427" s="14"/>
      <c r="N427" s="14"/>
    </row>
    <row r="428" spans="13:14" ht="15" customHeight="1">
      <c r="M428" s="14"/>
      <c r="N428" s="14"/>
    </row>
    <row r="429" spans="13:14" ht="15" customHeight="1">
      <c r="M429" s="14"/>
      <c r="N429" s="14"/>
    </row>
    <row r="430" spans="13:14" ht="15" customHeight="1">
      <c r="M430" s="14"/>
      <c r="N430" s="14"/>
    </row>
    <row r="431" spans="13:14" ht="15" customHeight="1">
      <c r="M431" s="14"/>
      <c r="N431" s="14"/>
    </row>
    <row r="432" spans="13:14" ht="15" customHeight="1">
      <c r="M432" s="14"/>
      <c r="N432" s="14"/>
    </row>
    <row r="433" spans="13:14" ht="15" customHeight="1">
      <c r="M433" s="14"/>
      <c r="N433" s="14"/>
    </row>
    <row r="434" spans="13:14" ht="15" customHeight="1">
      <c r="M434" s="14"/>
      <c r="N434" s="14"/>
    </row>
    <row r="435" spans="13:14" ht="15" customHeight="1">
      <c r="M435" s="14"/>
      <c r="N435" s="14"/>
    </row>
    <row r="436" spans="13:14" ht="15" customHeight="1">
      <c r="M436" s="14"/>
      <c r="N436" s="14"/>
    </row>
    <row r="437" spans="13:14" ht="15" customHeight="1">
      <c r="M437" s="14"/>
      <c r="N437" s="14"/>
    </row>
    <row r="438" spans="13:14" ht="15" customHeight="1">
      <c r="M438" s="14"/>
      <c r="N438" s="14"/>
    </row>
    <row r="439" spans="13:14" ht="15" customHeight="1">
      <c r="M439" s="14"/>
      <c r="N439" s="14"/>
    </row>
    <row r="440" spans="13:14" ht="15" customHeight="1">
      <c r="M440" s="14"/>
      <c r="N440" s="14"/>
    </row>
    <row r="441" spans="13:14" ht="15" customHeight="1">
      <c r="M441" s="14"/>
      <c r="N441" s="14"/>
    </row>
    <row r="442" spans="13:14" ht="15" customHeight="1">
      <c r="M442" s="14"/>
      <c r="N442" s="14"/>
    </row>
    <row r="443" spans="13:14" ht="15" customHeight="1">
      <c r="M443" s="14"/>
      <c r="N443" s="14"/>
    </row>
    <row r="444" spans="13:14" ht="15" customHeight="1">
      <c r="M444" s="14"/>
      <c r="N444" s="14"/>
    </row>
    <row r="445" spans="13:14" ht="15" customHeight="1">
      <c r="M445" s="14"/>
      <c r="N445" s="14"/>
    </row>
    <row r="446" spans="13:14" ht="15" customHeight="1">
      <c r="M446" s="14"/>
      <c r="N446" s="14"/>
    </row>
    <row r="447" spans="13:14" ht="15" customHeight="1">
      <c r="M447" s="14"/>
      <c r="N447" s="14"/>
    </row>
    <row r="448" spans="13:14" ht="15" customHeight="1">
      <c r="M448" s="14"/>
      <c r="N448" s="14"/>
    </row>
    <row r="449" spans="13:14" ht="15" customHeight="1">
      <c r="M449" s="14"/>
      <c r="N449" s="14"/>
    </row>
    <row r="450" spans="13:14" ht="15" customHeight="1">
      <c r="M450" s="14"/>
      <c r="N450" s="14"/>
    </row>
    <row r="451" spans="13:14" ht="15" customHeight="1">
      <c r="M451" s="14"/>
      <c r="N451" s="14"/>
    </row>
    <row r="452" spans="13:14" ht="15" customHeight="1">
      <c r="M452" s="14"/>
      <c r="N452" s="14"/>
    </row>
    <row r="453" spans="13:14" ht="15" customHeight="1">
      <c r="M453" s="14"/>
      <c r="N453" s="14"/>
    </row>
    <row r="454" spans="13:14" ht="15" customHeight="1">
      <c r="M454" s="14"/>
      <c r="N454" s="14"/>
    </row>
    <row r="455" spans="13:14" ht="15" customHeight="1">
      <c r="M455" s="14"/>
      <c r="N455" s="14"/>
    </row>
    <row r="456" spans="13:14" ht="15" customHeight="1">
      <c r="M456" s="14"/>
      <c r="N456" s="14"/>
    </row>
    <row r="457" spans="13:14" ht="15" customHeight="1">
      <c r="M457" s="14"/>
      <c r="N457" s="14"/>
    </row>
    <row r="458" spans="13:14" ht="15" customHeight="1">
      <c r="M458" s="14"/>
      <c r="N458" s="14"/>
    </row>
    <row r="459" spans="13:14" ht="15" customHeight="1">
      <c r="M459" s="14"/>
      <c r="N459" s="14"/>
    </row>
    <row r="460" spans="13:14" ht="15" customHeight="1">
      <c r="M460" s="14"/>
      <c r="N460" s="14"/>
    </row>
    <row r="461" spans="13:14" ht="15" customHeight="1">
      <c r="M461" s="14"/>
      <c r="N461" s="14"/>
    </row>
    <row r="462" spans="13:14" ht="15" customHeight="1">
      <c r="M462" s="14"/>
      <c r="N462" s="14"/>
    </row>
    <row r="463" spans="13:14" ht="15" customHeight="1">
      <c r="M463" s="14"/>
      <c r="N463" s="14"/>
    </row>
    <row r="464" spans="13:14" ht="15" customHeight="1">
      <c r="M464" s="14"/>
      <c r="N464" s="14"/>
    </row>
    <row r="465" spans="13:14" ht="15" customHeight="1">
      <c r="M465" s="14"/>
      <c r="N465" s="14"/>
    </row>
    <row r="466" spans="13:14" ht="15" customHeight="1">
      <c r="M466" s="14"/>
      <c r="N466" s="14"/>
    </row>
    <row r="467" spans="13:14" ht="15" customHeight="1">
      <c r="M467" s="14"/>
      <c r="N467" s="14"/>
    </row>
    <row r="468" spans="13:14" ht="15" customHeight="1">
      <c r="M468" s="14"/>
      <c r="N468" s="14"/>
    </row>
    <row r="469" spans="13:14" ht="15" customHeight="1">
      <c r="M469" s="14"/>
      <c r="N469" s="14"/>
    </row>
    <row r="470" spans="13:14" ht="15" customHeight="1">
      <c r="M470" s="14"/>
      <c r="N470" s="14"/>
    </row>
    <row r="471" spans="13:14" ht="15" customHeight="1">
      <c r="M471" s="14"/>
      <c r="N471" s="14"/>
    </row>
    <row r="472" spans="13:14" ht="15" customHeight="1">
      <c r="M472" s="14"/>
      <c r="N472" s="14"/>
    </row>
    <row r="473" spans="13:14" ht="15" customHeight="1">
      <c r="M473" s="14"/>
      <c r="N473" s="14"/>
    </row>
    <row r="474" spans="13:14" ht="15" customHeight="1">
      <c r="M474" s="14"/>
      <c r="N474" s="14"/>
    </row>
    <row r="475" spans="13:14" ht="15" customHeight="1">
      <c r="M475" s="14"/>
      <c r="N475" s="14"/>
    </row>
    <row r="476" spans="13:14" ht="15" customHeight="1">
      <c r="M476" s="14"/>
      <c r="N476" s="14"/>
    </row>
    <row r="477" spans="13:14" ht="15" customHeight="1">
      <c r="M477" s="14"/>
      <c r="N477" s="14"/>
    </row>
    <row r="478" spans="13:14" ht="15" customHeight="1">
      <c r="M478" s="14"/>
      <c r="N478" s="14"/>
    </row>
    <row r="479" spans="13:14" ht="15" customHeight="1">
      <c r="M479" s="14"/>
      <c r="N479" s="14"/>
    </row>
    <row r="480" spans="13:14" ht="15" customHeight="1">
      <c r="M480" s="14"/>
      <c r="N480" s="14"/>
    </row>
    <row r="481" spans="13:14" ht="15" customHeight="1">
      <c r="M481" s="14"/>
      <c r="N481" s="14"/>
    </row>
    <row r="482" spans="13:14" ht="15" customHeight="1">
      <c r="M482" s="14"/>
      <c r="N482" s="14"/>
    </row>
    <row r="483" spans="13:14" ht="15" customHeight="1">
      <c r="M483" s="14"/>
      <c r="N483" s="14"/>
    </row>
    <row r="484" spans="13:14" ht="15" customHeight="1">
      <c r="M484" s="14"/>
      <c r="N484" s="14"/>
    </row>
    <row r="485" spans="13:14" ht="15" customHeight="1">
      <c r="M485" s="14"/>
      <c r="N485" s="14"/>
    </row>
    <row r="486" spans="13:14" ht="15" customHeight="1">
      <c r="M486" s="14"/>
      <c r="N486" s="14"/>
    </row>
    <row r="487" spans="13:14" ht="15" customHeight="1">
      <c r="M487" s="14"/>
      <c r="N487" s="14"/>
    </row>
    <row r="488" spans="13:14" ht="15" customHeight="1">
      <c r="M488" s="14"/>
      <c r="N488" s="14"/>
    </row>
    <row r="489" spans="13:14" ht="15" customHeight="1">
      <c r="M489" s="14"/>
      <c r="N489" s="14"/>
    </row>
    <row r="490" spans="13:14" ht="15" customHeight="1">
      <c r="M490" s="14"/>
      <c r="N490" s="14"/>
    </row>
    <row r="491" spans="13:14" ht="15" customHeight="1">
      <c r="M491" s="14"/>
      <c r="N491" s="14"/>
    </row>
    <row r="492" spans="13:14" ht="15" customHeight="1">
      <c r="M492" s="14"/>
      <c r="N492" s="14"/>
    </row>
    <row r="493" spans="13:14" ht="15" customHeight="1">
      <c r="M493" s="14"/>
      <c r="N493" s="14"/>
    </row>
    <row r="494" spans="13:14" ht="15" customHeight="1">
      <c r="M494" s="14"/>
      <c r="N494" s="14"/>
    </row>
    <row r="495" spans="13:14" ht="15" customHeight="1">
      <c r="M495" s="14"/>
      <c r="N495" s="14"/>
    </row>
    <row r="496" spans="13:14" ht="15" customHeight="1">
      <c r="M496" s="14"/>
      <c r="N496" s="14"/>
    </row>
    <row r="497" spans="13:14" ht="15" customHeight="1">
      <c r="M497" s="14"/>
      <c r="N497" s="14"/>
    </row>
    <row r="498" spans="13:14" ht="15" customHeight="1">
      <c r="M498" s="14"/>
      <c r="N498" s="14"/>
    </row>
    <row r="499" spans="13:14" ht="15" customHeight="1">
      <c r="M499" s="14"/>
      <c r="N499" s="14"/>
    </row>
    <row r="500" spans="13:14" ht="15" customHeight="1">
      <c r="M500" s="14"/>
      <c r="N500" s="14"/>
    </row>
    <row r="501" spans="13:14" ht="15" customHeight="1">
      <c r="M501" s="14"/>
      <c r="N501" s="14"/>
    </row>
    <row r="502" spans="13:14" ht="15" customHeight="1">
      <c r="M502" s="14"/>
      <c r="N502" s="14"/>
    </row>
    <row r="503" spans="13:14" ht="15" customHeight="1">
      <c r="M503" s="14"/>
      <c r="N503" s="14"/>
    </row>
    <row r="504" spans="13:14" ht="15" customHeight="1">
      <c r="M504" s="14"/>
      <c r="N504" s="14"/>
    </row>
    <row r="505" spans="13:14" ht="15" customHeight="1">
      <c r="M505" s="14"/>
      <c r="N505" s="14"/>
    </row>
    <row r="506" spans="13:14" ht="15" customHeight="1">
      <c r="M506" s="14"/>
      <c r="N506" s="14"/>
    </row>
    <row r="507" spans="13:14" ht="15" customHeight="1">
      <c r="M507" s="14"/>
      <c r="N507" s="14"/>
    </row>
    <row r="508" spans="13:14" ht="15" customHeight="1">
      <c r="M508" s="14"/>
      <c r="N508" s="14"/>
    </row>
    <row r="509" spans="13:14" ht="15" customHeight="1">
      <c r="M509" s="14"/>
      <c r="N509" s="14"/>
    </row>
    <row r="510" spans="13:14" ht="15" customHeight="1">
      <c r="M510" s="14"/>
      <c r="N510" s="14"/>
    </row>
    <row r="511" spans="13:14" ht="15" customHeight="1">
      <c r="M511" s="14"/>
      <c r="N511" s="14"/>
    </row>
    <row r="512" spans="13:14" ht="15" customHeight="1">
      <c r="M512" s="14"/>
      <c r="N512" s="14"/>
    </row>
    <row r="513" spans="13:14" ht="15" customHeight="1">
      <c r="M513" s="14"/>
      <c r="N513" s="14"/>
    </row>
    <row r="514" spans="13:14" ht="15" customHeight="1">
      <c r="M514" s="14"/>
      <c r="N514" s="14"/>
    </row>
    <row r="515" spans="13:14" ht="15" customHeight="1">
      <c r="M515" s="14"/>
      <c r="N515" s="14"/>
    </row>
    <row r="516" spans="13:14" ht="15" customHeight="1">
      <c r="M516" s="14"/>
      <c r="N516" s="14"/>
    </row>
    <row r="517" spans="13:14" ht="15" customHeight="1">
      <c r="M517" s="14"/>
      <c r="N517" s="14"/>
    </row>
    <row r="518" spans="13:14" ht="15" customHeight="1">
      <c r="M518" s="14"/>
      <c r="N518" s="14"/>
    </row>
    <row r="519" spans="13:14" ht="15" customHeight="1">
      <c r="M519" s="14"/>
      <c r="N519" s="14"/>
    </row>
    <row r="520" spans="13:14" ht="15" customHeight="1">
      <c r="M520" s="14"/>
      <c r="N520" s="14"/>
    </row>
    <row r="521" spans="13:14" ht="15" customHeight="1">
      <c r="M521" s="14"/>
      <c r="N521" s="14"/>
    </row>
    <row r="522" spans="13:14" ht="15" customHeight="1">
      <c r="M522" s="14"/>
      <c r="N522" s="14"/>
    </row>
    <row r="523" spans="13:14" ht="15" customHeight="1">
      <c r="M523" s="14"/>
      <c r="N523" s="14"/>
    </row>
    <row r="524" spans="13:14" ht="15" customHeight="1">
      <c r="M524" s="14"/>
      <c r="N524" s="14"/>
    </row>
    <row r="525" spans="13:14" ht="15" customHeight="1">
      <c r="M525" s="14"/>
      <c r="N525" s="14"/>
    </row>
    <row r="526" spans="13:14" ht="15" customHeight="1">
      <c r="M526" s="14"/>
      <c r="N526" s="14"/>
    </row>
    <row r="527" spans="13:14" ht="15" customHeight="1">
      <c r="M527" s="14"/>
      <c r="N527" s="14"/>
    </row>
    <row r="528" spans="13:14" ht="15" customHeight="1">
      <c r="M528" s="14"/>
      <c r="N528" s="14"/>
    </row>
    <row r="529" spans="13:14" ht="15" customHeight="1">
      <c r="M529" s="14"/>
      <c r="N529" s="14"/>
    </row>
    <row r="530" spans="13:14" ht="15" customHeight="1">
      <c r="M530" s="14"/>
      <c r="N530" s="14"/>
    </row>
    <row r="531" spans="13:14" ht="15" customHeight="1">
      <c r="M531" s="14"/>
      <c r="N531" s="14"/>
    </row>
    <row r="532" spans="13:14" ht="15" customHeight="1">
      <c r="M532" s="14"/>
      <c r="N532" s="14"/>
    </row>
    <row r="533" spans="13:14" ht="15" customHeight="1">
      <c r="M533" s="14"/>
      <c r="N533" s="14"/>
    </row>
    <row r="534" spans="13:14" ht="15" customHeight="1">
      <c r="M534" s="14"/>
      <c r="N534" s="14"/>
    </row>
    <row r="535" spans="13:14" ht="15" customHeight="1">
      <c r="M535" s="14"/>
      <c r="N535" s="14"/>
    </row>
    <row r="536" spans="13:14" ht="15" customHeight="1">
      <c r="M536" s="14"/>
      <c r="N536" s="14"/>
    </row>
    <row r="537" spans="13:14" ht="15" customHeight="1">
      <c r="M537" s="14"/>
      <c r="N537" s="14"/>
    </row>
    <row r="538" spans="13:14" ht="15" customHeight="1">
      <c r="M538" s="14"/>
      <c r="N538" s="14"/>
    </row>
    <row r="539" spans="13:14" ht="15" customHeight="1">
      <c r="M539" s="14"/>
      <c r="N539" s="14"/>
    </row>
    <row r="540" spans="13:14" ht="15" customHeight="1">
      <c r="M540" s="14"/>
      <c r="N540" s="14"/>
    </row>
    <row r="541" spans="13:14" ht="15" customHeight="1">
      <c r="M541" s="14"/>
      <c r="N541" s="14"/>
    </row>
    <row r="542" spans="13:14" ht="15" customHeight="1">
      <c r="M542" s="14"/>
      <c r="N542" s="14"/>
    </row>
    <row r="543" spans="13:14" ht="15" customHeight="1">
      <c r="M543" s="14"/>
      <c r="N543" s="14"/>
    </row>
    <row r="544" spans="13:14" ht="15" customHeight="1">
      <c r="M544" s="14"/>
      <c r="N544" s="14"/>
    </row>
    <row r="545" spans="13:14" ht="15" customHeight="1">
      <c r="M545" s="14"/>
      <c r="N545" s="14"/>
    </row>
    <row r="546" spans="13:14" ht="15" customHeight="1">
      <c r="M546" s="14"/>
      <c r="N546" s="14"/>
    </row>
    <row r="547" spans="13:14" ht="15" customHeight="1">
      <c r="M547" s="14"/>
      <c r="N547" s="14"/>
    </row>
    <row r="548" spans="13:14" ht="15" customHeight="1">
      <c r="M548" s="14"/>
      <c r="N548" s="14"/>
    </row>
    <row r="549" spans="13:14" ht="15" customHeight="1">
      <c r="M549" s="14"/>
      <c r="N549" s="14"/>
    </row>
    <row r="550" spans="13:14" ht="15" customHeight="1">
      <c r="M550" s="14"/>
      <c r="N550" s="14"/>
    </row>
    <row r="551" spans="13:14" ht="15" customHeight="1">
      <c r="M551" s="14"/>
      <c r="N551" s="14"/>
    </row>
    <row r="552" spans="13:14" ht="15" customHeight="1">
      <c r="M552" s="14"/>
      <c r="N552" s="14"/>
    </row>
    <row r="553" spans="13:14" ht="15" customHeight="1">
      <c r="M553" s="14"/>
      <c r="N553" s="14"/>
    </row>
    <row r="554" spans="13:14" ht="15" customHeight="1">
      <c r="M554" s="14"/>
      <c r="N554" s="14"/>
    </row>
    <row r="555" spans="13:14" ht="15" customHeight="1">
      <c r="M555" s="14"/>
      <c r="N555" s="14"/>
    </row>
    <row r="556" spans="13:14" ht="15" customHeight="1">
      <c r="M556" s="14"/>
      <c r="N556" s="14"/>
    </row>
    <row r="557" spans="13:14" ht="15" customHeight="1">
      <c r="M557" s="14"/>
      <c r="N557" s="14"/>
    </row>
    <row r="558" spans="13:14" ht="15" customHeight="1">
      <c r="M558" s="14"/>
      <c r="N558" s="14"/>
    </row>
    <row r="559" spans="13:14" ht="15" customHeight="1">
      <c r="M559" s="14"/>
      <c r="N559" s="14"/>
    </row>
    <row r="560" spans="13:14" ht="15" customHeight="1">
      <c r="M560" s="14"/>
      <c r="N560" s="14"/>
    </row>
    <row r="561" spans="13:14" ht="15" customHeight="1">
      <c r="M561" s="14"/>
      <c r="N561" s="14"/>
    </row>
    <row r="562" spans="13:14" ht="15" customHeight="1">
      <c r="M562" s="14"/>
      <c r="N562" s="14"/>
    </row>
    <row r="563" spans="13:14" ht="15" customHeight="1">
      <c r="M563" s="14"/>
      <c r="N563" s="14"/>
    </row>
    <row r="564" spans="13:14" ht="15" customHeight="1">
      <c r="M564" s="14"/>
      <c r="N564" s="14"/>
    </row>
    <row r="565" spans="13:14" ht="15" customHeight="1">
      <c r="M565" s="14"/>
      <c r="N565" s="14"/>
    </row>
    <row r="566" spans="13:14" ht="15" customHeight="1">
      <c r="M566" s="14"/>
      <c r="N566" s="14"/>
    </row>
    <row r="567" spans="13:14" ht="15" customHeight="1">
      <c r="M567" s="14"/>
      <c r="N567" s="14"/>
    </row>
    <row r="568" spans="13:14" ht="15" customHeight="1">
      <c r="M568" s="14"/>
      <c r="N568" s="14"/>
    </row>
    <row r="569" spans="13:14" ht="15" customHeight="1">
      <c r="M569" s="14"/>
      <c r="N569" s="14"/>
    </row>
    <row r="570" spans="13:14" ht="15" customHeight="1">
      <c r="M570" s="14"/>
      <c r="N570" s="14"/>
    </row>
    <row r="571" spans="13:14" ht="15" customHeight="1">
      <c r="M571" s="14"/>
      <c r="N571" s="14"/>
    </row>
    <row r="572" spans="13:14" ht="15" customHeight="1">
      <c r="M572" s="14"/>
      <c r="N572" s="14"/>
    </row>
    <row r="573" spans="13:14" ht="15" customHeight="1">
      <c r="M573" s="14"/>
      <c r="N573" s="14"/>
    </row>
    <row r="574" spans="13:14" ht="15" customHeight="1">
      <c r="M574" s="14"/>
      <c r="N574" s="14"/>
    </row>
    <row r="575" spans="13:14" ht="15" customHeight="1">
      <c r="M575" s="14"/>
      <c r="N575" s="14"/>
    </row>
    <row r="576" spans="13:14" ht="15" customHeight="1">
      <c r="M576" s="14"/>
      <c r="N576" s="14"/>
    </row>
    <row r="577" spans="13:14" ht="15" customHeight="1">
      <c r="M577" s="14"/>
      <c r="N577" s="14"/>
    </row>
    <row r="578" spans="13:14" ht="15" customHeight="1">
      <c r="M578" s="14"/>
      <c r="N578" s="14"/>
    </row>
    <row r="579" spans="13:14" ht="15" customHeight="1">
      <c r="M579" s="14"/>
      <c r="N579" s="14"/>
    </row>
    <row r="580" spans="13:14" ht="15" customHeight="1">
      <c r="M580" s="14"/>
      <c r="N580" s="14"/>
    </row>
    <row r="581" spans="13:14" ht="15" customHeight="1">
      <c r="M581" s="14"/>
      <c r="N581" s="14"/>
    </row>
    <row r="582" spans="13:14" ht="15" customHeight="1">
      <c r="M582" s="14"/>
      <c r="N582" s="14"/>
    </row>
    <row r="583" spans="13:14" ht="15" customHeight="1">
      <c r="M583" s="14"/>
      <c r="N583" s="14"/>
    </row>
    <row r="584" spans="13:14" ht="15" customHeight="1">
      <c r="M584" s="14"/>
      <c r="N584" s="14"/>
    </row>
    <row r="585" spans="13:14" ht="15" customHeight="1">
      <c r="M585" s="14"/>
      <c r="N585" s="14"/>
    </row>
    <row r="586" spans="13:14" ht="15" customHeight="1">
      <c r="M586" s="14"/>
      <c r="N586" s="14"/>
    </row>
    <row r="587" spans="13:14" ht="15" customHeight="1">
      <c r="M587" s="14"/>
      <c r="N587" s="14"/>
    </row>
    <row r="588" spans="13:14" ht="15" customHeight="1">
      <c r="M588" s="14"/>
      <c r="N588" s="14"/>
    </row>
    <row r="589" spans="13:14" ht="15" customHeight="1">
      <c r="M589" s="14"/>
      <c r="N589" s="14"/>
    </row>
    <row r="590" spans="13:14" ht="15" customHeight="1">
      <c r="M590" s="14"/>
      <c r="N590" s="14"/>
    </row>
    <row r="591" spans="13:14" ht="15" customHeight="1">
      <c r="M591" s="14"/>
      <c r="N591" s="14"/>
    </row>
    <row r="592" spans="13:14" ht="15" customHeight="1">
      <c r="M592" s="14"/>
      <c r="N592" s="14"/>
    </row>
    <row r="593" spans="13:14" ht="15" customHeight="1">
      <c r="M593" s="14"/>
      <c r="N593" s="14"/>
    </row>
    <row r="594" spans="13:14" ht="15" customHeight="1">
      <c r="M594" s="14"/>
      <c r="N594" s="14"/>
    </row>
    <row r="595" spans="13:14" ht="15" customHeight="1">
      <c r="M595" s="14"/>
      <c r="N595" s="14"/>
    </row>
    <row r="596" spans="13:14" ht="15" customHeight="1">
      <c r="M596" s="14"/>
      <c r="N596" s="14"/>
    </row>
    <row r="597" spans="13:14" ht="15" customHeight="1">
      <c r="M597" s="14"/>
      <c r="N597" s="14"/>
    </row>
    <row r="598" spans="13:14" ht="15" customHeight="1">
      <c r="M598" s="14"/>
      <c r="N598" s="14"/>
    </row>
    <row r="599" spans="13:14" ht="15" customHeight="1">
      <c r="M599" s="14"/>
      <c r="N599" s="14"/>
    </row>
    <row r="600" spans="13:14" ht="15" customHeight="1">
      <c r="M600" s="14"/>
      <c r="N600" s="14"/>
    </row>
    <row r="601" spans="13:14" ht="15" customHeight="1">
      <c r="M601" s="14"/>
      <c r="N601" s="14"/>
    </row>
    <row r="602" spans="13:14" ht="15" customHeight="1">
      <c r="M602" s="14"/>
      <c r="N602" s="14"/>
    </row>
    <row r="603" spans="13:14" ht="15" customHeight="1">
      <c r="M603" s="14"/>
      <c r="N603" s="14"/>
    </row>
    <row r="604" spans="13:14" ht="15" customHeight="1">
      <c r="M604" s="14"/>
      <c r="N604" s="14"/>
    </row>
    <row r="605" spans="13:14" ht="15" customHeight="1">
      <c r="M605" s="14"/>
      <c r="N605" s="14"/>
    </row>
    <row r="606" spans="13:14" ht="15" customHeight="1">
      <c r="M606" s="14"/>
      <c r="N606" s="14"/>
    </row>
    <row r="607" spans="13:14" ht="15" customHeight="1">
      <c r="M607" s="14"/>
      <c r="N607" s="14"/>
    </row>
    <row r="608" spans="13:14" ht="15" customHeight="1">
      <c r="M608" s="14"/>
      <c r="N608" s="14"/>
    </row>
    <row r="609" spans="13:14" ht="15" customHeight="1">
      <c r="M609" s="14"/>
      <c r="N609" s="14"/>
    </row>
    <row r="610" spans="13:14" ht="15" customHeight="1">
      <c r="M610" s="14"/>
      <c r="N610" s="14"/>
    </row>
    <row r="611" spans="13:14" ht="15" customHeight="1">
      <c r="M611" s="14"/>
      <c r="N611" s="14"/>
    </row>
    <row r="612" spans="13:14" ht="15" customHeight="1">
      <c r="M612" s="14"/>
      <c r="N612" s="14"/>
    </row>
    <row r="613" spans="13:14" ht="15" customHeight="1">
      <c r="M613" s="14"/>
      <c r="N613" s="14"/>
    </row>
    <row r="614" spans="13:14" ht="15" customHeight="1">
      <c r="M614" s="14"/>
      <c r="N614" s="14"/>
    </row>
    <row r="615" spans="13:14" ht="15" customHeight="1">
      <c r="M615" s="14"/>
      <c r="N615" s="14"/>
    </row>
    <row r="616" spans="13:14" ht="15" customHeight="1">
      <c r="M616" s="14"/>
      <c r="N616" s="14"/>
    </row>
    <row r="617" spans="13:14" ht="15" customHeight="1">
      <c r="M617" s="14"/>
      <c r="N617" s="14"/>
    </row>
    <row r="618" spans="13:14" ht="15" customHeight="1">
      <c r="M618" s="14"/>
      <c r="N618" s="14"/>
    </row>
    <row r="619" spans="13:14" ht="15" customHeight="1">
      <c r="M619" s="14"/>
      <c r="N619" s="14"/>
    </row>
    <row r="620" spans="13:14" ht="15" customHeight="1">
      <c r="M620" s="14"/>
      <c r="N620" s="14"/>
    </row>
    <row r="621" spans="13:14" ht="15" customHeight="1">
      <c r="M621" s="14"/>
      <c r="N621" s="14"/>
    </row>
    <row r="622" spans="13:14" ht="15" customHeight="1">
      <c r="M622" s="14"/>
      <c r="N622" s="14"/>
    </row>
    <row r="623" spans="13:14" ht="15" customHeight="1">
      <c r="M623" s="14"/>
      <c r="N623" s="14"/>
    </row>
    <row r="624" spans="13:14" ht="15" customHeight="1">
      <c r="M624" s="14"/>
      <c r="N624" s="14"/>
    </row>
    <row r="625" spans="13:14" ht="15" customHeight="1">
      <c r="M625" s="14"/>
      <c r="N625" s="14"/>
    </row>
    <row r="626" spans="13:14" ht="15" customHeight="1">
      <c r="M626" s="14"/>
      <c r="N626" s="14"/>
    </row>
    <row r="627" spans="13:14" ht="15" customHeight="1">
      <c r="M627" s="14"/>
      <c r="N627" s="14"/>
    </row>
    <row r="628" spans="13:14" ht="15" customHeight="1">
      <c r="M628" s="14"/>
      <c r="N628" s="14"/>
    </row>
    <row r="629" spans="13:14" ht="15" customHeight="1">
      <c r="M629" s="14"/>
      <c r="N629" s="14"/>
    </row>
    <row r="630" spans="13:14" ht="15" customHeight="1">
      <c r="M630" s="14"/>
      <c r="N630" s="14"/>
    </row>
    <row r="631" spans="13:14" ht="15" customHeight="1">
      <c r="M631" s="14"/>
      <c r="N631" s="14"/>
    </row>
    <row r="632" spans="13:14" ht="15" customHeight="1">
      <c r="M632" s="14"/>
      <c r="N632" s="14"/>
    </row>
    <row r="633" spans="13:14" ht="15" customHeight="1">
      <c r="M633" s="14"/>
      <c r="N633" s="14"/>
    </row>
    <row r="634" spans="13:14" ht="15" customHeight="1">
      <c r="M634" s="14"/>
      <c r="N634" s="14"/>
    </row>
    <row r="635" spans="13:14" ht="15" customHeight="1">
      <c r="M635" s="14"/>
      <c r="N635" s="14"/>
    </row>
    <row r="636" spans="13:14" ht="15" customHeight="1">
      <c r="M636" s="14"/>
      <c r="N636" s="14"/>
    </row>
    <row r="637" spans="13:14" ht="15" customHeight="1">
      <c r="M637" s="14"/>
      <c r="N637" s="14"/>
    </row>
    <row r="638" spans="13:14" ht="15" customHeight="1">
      <c r="M638" s="14"/>
      <c r="N638" s="14"/>
    </row>
    <row r="639" spans="13:14" ht="15" customHeight="1">
      <c r="M639" s="14"/>
      <c r="N639" s="14"/>
    </row>
    <row r="640" spans="13:14" ht="15" customHeight="1">
      <c r="M640" s="14"/>
      <c r="N640" s="14"/>
    </row>
    <row r="641" spans="13:14" ht="15" customHeight="1">
      <c r="M641" s="14"/>
      <c r="N641" s="14"/>
    </row>
    <row r="642" spans="13:14" ht="15" customHeight="1">
      <c r="M642" s="14"/>
      <c r="N642" s="14"/>
    </row>
    <row r="643" spans="13:14" ht="15" customHeight="1">
      <c r="M643" s="14"/>
      <c r="N643" s="14"/>
    </row>
    <row r="644" spans="13:14" ht="15" customHeight="1">
      <c r="M644" s="14"/>
      <c r="N644" s="14"/>
    </row>
    <row r="645" spans="13:14" ht="15" customHeight="1">
      <c r="M645" s="14"/>
      <c r="N645" s="14"/>
    </row>
    <row r="646" spans="13:14" ht="15" customHeight="1">
      <c r="M646" s="14"/>
      <c r="N646" s="14"/>
    </row>
    <row r="647" spans="13:14" ht="15" customHeight="1">
      <c r="M647" s="14"/>
      <c r="N647" s="14"/>
    </row>
    <row r="648" spans="13:14" ht="15" customHeight="1">
      <c r="M648" s="14"/>
      <c r="N648" s="14"/>
    </row>
    <row r="649" spans="13:14" ht="15" customHeight="1">
      <c r="M649" s="14"/>
      <c r="N649" s="14"/>
    </row>
    <row r="650" spans="13:14" ht="15" customHeight="1">
      <c r="M650" s="14"/>
      <c r="N650" s="14"/>
    </row>
    <row r="651" spans="13:14" ht="15" customHeight="1">
      <c r="M651" s="14"/>
      <c r="N651" s="14"/>
    </row>
    <row r="652" spans="13:14" ht="15" customHeight="1">
      <c r="M652" s="14"/>
      <c r="N652" s="14"/>
    </row>
    <row r="653" spans="13:14" ht="15" customHeight="1">
      <c r="M653" s="14"/>
      <c r="N653" s="14"/>
    </row>
    <row r="654" spans="13:14" ht="15" customHeight="1">
      <c r="M654" s="14"/>
      <c r="N654" s="14"/>
    </row>
    <row r="655" spans="13:14" ht="15" customHeight="1">
      <c r="M655" s="14"/>
      <c r="N655" s="14"/>
    </row>
    <row r="656" spans="13:14" ht="15" customHeight="1">
      <c r="M656" s="14"/>
      <c r="N656" s="14"/>
    </row>
    <row r="657" spans="13:14" ht="15" customHeight="1">
      <c r="M657" s="14"/>
      <c r="N657" s="14"/>
    </row>
    <row r="658" spans="13:14" ht="15" customHeight="1">
      <c r="M658" s="14"/>
      <c r="N658" s="14"/>
    </row>
    <row r="659" spans="13:14" ht="15" customHeight="1">
      <c r="M659" s="14"/>
      <c r="N659" s="14"/>
    </row>
    <row r="660" spans="13:14" ht="15" customHeight="1">
      <c r="M660" s="14"/>
      <c r="N660" s="14"/>
    </row>
    <row r="661" spans="13:14" ht="15" customHeight="1">
      <c r="M661" s="14"/>
      <c r="N661" s="14"/>
    </row>
    <row r="662" spans="13:14" ht="15" customHeight="1">
      <c r="M662" s="14"/>
      <c r="N662" s="14"/>
    </row>
    <row r="663" spans="13:14" ht="15" customHeight="1">
      <c r="M663" s="14"/>
      <c r="N663" s="14"/>
    </row>
    <row r="664" spans="13:14" ht="15" customHeight="1">
      <c r="M664" s="14"/>
      <c r="N664" s="14"/>
    </row>
    <row r="665" spans="13:14" ht="15" customHeight="1">
      <c r="M665" s="14"/>
      <c r="N665" s="14"/>
    </row>
    <row r="666" spans="13:14" ht="15" customHeight="1">
      <c r="M666" s="14"/>
      <c r="N666" s="14"/>
    </row>
    <row r="667" spans="13:14" ht="15" customHeight="1">
      <c r="M667" s="14"/>
      <c r="N667" s="14"/>
    </row>
    <row r="668" spans="13:14" ht="15" customHeight="1">
      <c r="M668" s="14"/>
      <c r="N668" s="14"/>
    </row>
    <row r="669" spans="13:14" ht="15" customHeight="1">
      <c r="M669" s="14"/>
      <c r="N669" s="14"/>
    </row>
    <row r="670" spans="13:14" ht="15" customHeight="1">
      <c r="M670" s="14"/>
      <c r="N670" s="14"/>
    </row>
    <row r="671" spans="13:14" ht="15" customHeight="1">
      <c r="M671" s="14"/>
      <c r="N671" s="14"/>
    </row>
    <row r="672" spans="13:14" ht="15" customHeight="1">
      <c r="M672" s="14"/>
      <c r="N672" s="14"/>
    </row>
    <row r="673" spans="13:14" ht="15" customHeight="1">
      <c r="M673" s="14"/>
      <c r="N673" s="14"/>
    </row>
    <row r="674" spans="13:14" ht="15" customHeight="1">
      <c r="M674" s="14"/>
      <c r="N674" s="14"/>
    </row>
    <row r="675" spans="13:14" ht="15" customHeight="1">
      <c r="M675" s="14"/>
      <c r="N675" s="14"/>
    </row>
    <row r="676" spans="13:14" ht="15" customHeight="1">
      <c r="M676" s="14"/>
      <c r="N676" s="14"/>
    </row>
    <row r="677" spans="13:14" ht="15" customHeight="1">
      <c r="M677" s="14"/>
      <c r="N677" s="14"/>
    </row>
    <row r="678" spans="13:14" ht="15" customHeight="1">
      <c r="M678" s="14"/>
      <c r="N678" s="14"/>
    </row>
    <row r="679" spans="13:14" ht="15" customHeight="1">
      <c r="M679" s="14"/>
      <c r="N679" s="14"/>
    </row>
    <row r="680" spans="13:14" ht="15" customHeight="1">
      <c r="M680" s="14"/>
      <c r="N680" s="14"/>
    </row>
    <row r="681" spans="13:14" ht="15" customHeight="1">
      <c r="M681" s="14"/>
      <c r="N681" s="14"/>
    </row>
    <row r="682" spans="13:14" ht="15" customHeight="1">
      <c r="M682" s="14"/>
      <c r="N682" s="14"/>
    </row>
    <row r="683" spans="13:14" ht="15" customHeight="1">
      <c r="M683" s="14"/>
      <c r="N683" s="14"/>
    </row>
    <row r="684" spans="13:14" ht="15" customHeight="1">
      <c r="M684" s="14"/>
      <c r="N684" s="14"/>
    </row>
    <row r="685" spans="13:14" ht="15" customHeight="1">
      <c r="M685" s="14"/>
      <c r="N685" s="14"/>
    </row>
    <row r="686" spans="13:14" ht="15" customHeight="1">
      <c r="M686" s="14"/>
      <c r="N686" s="14"/>
    </row>
    <row r="687" spans="13:14" ht="15" customHeight="1">
      <c r="M687" s="14"/>
      <c r="N687" s="14"/>
    </row>
    <row r="688" spans="13:14" ht="15" customHeight="1">
      <c r="M688" s="14"/>
      <c r="N688" s="14"/>
    </row>
    <row r="689" spans="13:14" ht="15" customHeight="1">
      <c r="M689" s="14"/>
      <c r="N689" s="14"/>
    </row>
    <row r="690" spans="13:14" ht="15" customHeight="1">
      <c r="M690" s="14"/>
      <c r="N690" s="14"/>
    </row>
    <row r="691" spans="13:14" ht="15" customHeight="1">
      <c r="M691" s="14"/>
      <c r="N691" s="14"/>
    </row>
    <row r="692" spans="13:14" ht="15" customHeight="1">
      <c r="M692" s="14"/>
      <c r="N692" s="14"/>
    </row>
    <row r="693" spans="13:14" ht="15" customHeight="1">
      <c r="M693" s="14"/>
      <c r="N693" s="14"/>
    </row>
    <row r="694" spans="13:14" ht="15" customHeight="1">
      <c r="M694" s="14"/>
      <c r="N694" s="14"/>
    </row>
    <row r="695" spans="13:14" ht="15" customHeight="1">
      <c r="M695" s="14"/>
      <c r="N695" s="14"/>
    </row>
    <row r="696" spans="13:14" ht="15" customHeight="1">
      <c r="M696" s="14"/>
      <c r="N696" s="14"/>
    </row>
    <row r="697" spans="13:14" ht="15" customHeight="1">
      <c r="M697" s="14"/>
      <c r="N697" s="14"/>
    </row>
    <row r="698" spans="13:14" ht="15" customHeight="1">
      <c r="M698" s="14"/>
      <c r="N698" s="14"/>
    </row>
    <row r="699" spans="13:14" ht="15" customHeight="1">
      <c r="M699" s="14"/>
      <c r="N699" s="14"/>
    </row>
    <row r="700" spans="13:14" ht="15" customHeight="1">
      <c r="M700" s="14"/>
      <c r="N700" s="14"/>
    </row>
    <row r="701" spans="13:14" ht="15" customHeight="1">
      <c r="M701" s="14"/>
      <c r="N701" s="14"/>
    </row>
    <row r="702" spans="13:14" ht="15" customHeight="1">
      <c r="M702" s="14"/>
      <c r="N702" s="14"/>
    </row>
    <row r="703" spans="13:14" ht="15" customHeight="1">
      <c r="M703" s="14"/>
      <c r="N703" s="14"/>
    </row>
    <row r="704" spans="13:14" ht="15" customHeight="1">
      <c r="M704" s="14"/>
      <c r="N704" s="14"/>
    </row>
    <row r="705" spans="13:14" ht="15" customHeight="1">
      <c r="M705" s="14"/>
      <c r="N705" s="14"/>
    </row>
    <row r="706" spans="13:14" ht="15" customHeight="1">
      <c r="M706" s="14"/>
      <c r="N706" s="14"/>
    </row>
    <row r="707" spans="13:14" ht="15" customHeight="1">
      <c r="M707" s="14"/>
      <c r="N707" s="14"/>
    </row>
    <row r="708" spans="13:14" ht="15" customHeight="1">
      <c r="M708" s="14"/>
      <c r="N708" s="14"/>
    </row>
    <row r="709" spans="13:14" ht="15" customHeight="1">
      <c r="M709" s="14"/>
      <c r="N709" s="14"/>
    </row>
    <row r="710" spans="13:14" ht="15" customHeight="1">
      <c r="M710" s="14"/>
      <c r="N710" s="14"/>
    </row>
    <row r="711" spans="13:14" ht="15" customHeight="1">
      <c r="M711" s="14"/>
      <c r="N711" s="14"/>
    </row>
    <row r="712" spans="13:14" ht="15" customHeight="1">
      <c r="M712" s="14"/>
      <c r="N712" s="14"/>
    </row>
    <row r="713" spans="13:14" ht="15" customHeight="1">
      <c r="M713" s="14"/>
      <c r="N713" s="14"/>
    </row>
    <row r="714" spans="13:14" ht="15" customHeight="1">
      <c r="M714" s="14"/>
      <c r="N714" s="14"/>
    </row>
    <row r="715" spans="13:14" ht="15" customHeight="1">
      <c r="M715" s="14"/>
      <c r="N715" s="14"/>
    </row>
    <row r="716" spans="13:14" ht="15" customHeight="1">
      <c r="M716" s="14"/>
      <c r="N716" s="14"/>
    </row>
    <row r="717" spans="13:14" ht="15" customHeight="1">
      <c r="M717" s="14"/>
      <c r="N717" s="14"/>
    </row>
    <row r="718" spans="13:14" ht="15" customHeight="1">
      <c r="M718" s="14"/>
      <c r="N718" s="14"/>
    </row>
    <row r="719" spans="13:14" ht="15" customHeight="1">
      <c r="M719" s="14"/>
      <c r="N719" s="14"/>
    </row>
    <row r="720" spans="13:14" ht="15" customHeight="1">
      <c r="M720" s="14"/>
      <c r="N720" s="14"/>
    </row>
    <row r="721" spans="13:14" ht="15" customHeight="1">
      <c r="M721" s="14"/>
      <c r="N721" s="14"/>
    </row>
    <row r="722" spans="13:14" ht="15" customHeight="1">
      <c r="M722" s="14"/>
      <c r="N722" s="14"/>
    </row>
    <row r="723" spans="13:14" ht="15" customHeight="1">
      <c r="M723" s="14"/>
      <c r="N723" s="14"/>
    </row>
    <row r="724" spans="13:14" ht="15" customHeight="1">
      <c r="M724" s="14"/>
      <c r="N724" s="14"/>
    </row>
    <row r="725" spans="13:14" ht="15" customHeight="1">
      <c r="M725" s="14"/>
      <c r="N725" s="14"/>
    </row>
    <row r="726" spans="13:14" ht="15" customHeight="1">
      <c r="M726" s="14"/>
      <c r="N726" s="14"/>
    </row>
    <row r="727" spans="13:14" ht="15" customHeight="1">
      <c r="M727" s="14"/>
      <c r="N727" s="14"/>
    </row>
    <row r="728" spans="13:14" ht="15" customHeight="1">
      <c r="M728" s="14"/>
      <c r="N728" s="14"/>
    </row>
    <row r="729" spans="13:14" ht="15" customHeight="1">
      <c r="M729" s="14"/>
      <c r="N729" s="14"/>
    </row>
    <row r="730" spans="13:14" ht="15" customHeight="1">
      <c r="M730" s="14"/>
      <c r="N730" s="14"/>
    </row>
    <row r="731" spans="13:14" ht="15" customHeight="1">
      <c r="M731" s="14"/>
      <c r="N731" s="14"/>
    </row>
    <row r="732" spans="13:14" ht="15" customHeight="1">
      <c r="M732" s="14"/>
      <c r="N732" s="14"/>
    </row>
    <row r="733" spans="13:14" ht="15" customHeight="1">
      <c r="M733" s="14"/>
      <c r="N733" s="14"/>
    </row>
    <row r="734" spans="13:14" ht="15" customHeight="1">
      <c r="M734" s="14"/>
      <c r="N734" s="14"/>
    </row>
    <row r="735" spans="13:14" ht="15" customHeight="1">
      <c r="M735" s="14"/>
      <c r="N735" s="14"/>
    </row>
    <row r="736" spans="13:14" ht="15" customHeight="1">
      <c r="M736" s="14"/>
      <c r="N736" s="14"/>
    </row>
    <row r="737" spans="13:14" ht="15" customHeight="1">
      <c r="M737" s="14"/>
      <c r="N737" s="14"/>
    </row>
    <row r="738" spans="13:14" ht="15" customHeight="1">
      <c r="M738" s="14"/>
      <c r="N738" s="14"/>
    </row>
    <row r="739" spans="13:14" ht="15" customHeight="1">
      <c r="M739" s="14"/>
      <c r="N739" s="14"/>
    </row>
    <row r="740" spans="13:14" ht="15" customHeight="1">
      <c r="M740" s="14"/>
      <c r="N740" s="14"/>
    </row>
    <row r="741" spans="13:14" ht="15" customHeight="1">
      <c r="M741" s="14"/>
      <c r="N741" s="14"/>
    </row>
    <row r="742" spans="13:14" ht="15" customHeight="1">
      <c r="M742" s="14"/>
      <c r="N742" s="14"/>
    </row>
    <row r="743" spans="13:14" ht="15" customHeight="1">
      <c r="M743" s="14"/>
      <c r="N743" s="14"/>
    </row>
    <row r="744" spans="13:14" ht="15" customHeight="1">
      <c r="M744" s="14"/>
      <c r="N744" s="14"/>
    </row>
    <row r="745" spans="13:14" ht="15" customHeight="1">
      <c r="M745" s="14"/>
      <c r="N745" s="14"/>
    </row>
    <row r="746" spans="13:14" ht="15" customHeight="1">
      <c r="M746" s="14"/>
      <c r="N746" s="14"/>
    </row>
    <row r="747" spans="13:14" ht="15" customHeight="1">
      <c r="M747" s="14"/>
      <c r="N747" s="14"/>
    </row>
    <row r="748" spans="13:14" ht="15" customHeight="1">
      <c r="M748" s="14"/>
      <c r="N748" s="14"/>
    </row>
    <row r="749" spans="13:14" ht="15" customHeight="1">
      <c r="M749" s="14"/>
      <c r="N749" s="14"/>
    </row>
    <row r="750" spans="13:14" ht="15" customHeight="1">
      <c r="M750" s="14"/>
      <c r="N750" s="14"/>
    </row>
    <row r="751" spans="13:14" ht="15" customHeight="1">
      <c r="M751" s="14"/>
      <c r="N751" s="14"/>
    </row>
    <row r="752" spans="13:14" ht="15" customHeight="1">
      <c r="M752" s="14"/>
      <c r="N752" s="14"/>
    </row>
    <row r="753" spans="13:14" ht="15" customHeight="1">
      <c r="M753" s="14"/>
      <c r="N753" s="14"/>
    </row>
    <row r="754" spans="13:14" ht="15" customHeight="1">
      <c r="M754" s="14"/>
      <c r="N754" s="14"/>
    </row>
    <row r="755" spans="13:14" ht="15" customHeight="1">
      <c r="M755" s="14"/>
      <c r="N755" s="14"/>
    </row>
    <row r="756" spans="13:14" ht="15" customHeight="1">
      <c r="M756" s="14"/>
      <c r="N756" s="14"/>
    </row>
    <row r="757" spans="13:14" ht="15" customHeight="1">
      <c r="M757" s="14"/>
      <c r="N757" s="14"/>
    </row>
    <row r="758" spans="13:14" ht="15" customHeight="1">
      <c r="M758" s="14"/>
      <c r="N758" s="14"/>
    </row>
    <row r="759" spans="13:14" ht="15" customHeight="1">
      <c r="M759" s="14"/>
      <c r="N759" s="14"/>
    </row>
    <row r="760" spans="13:14" ht="15" customHeight="1">
      <c r="M760" s="14"/>
      <c r="N760" s="14"/>
    </row>
    <row r="761" spans="13:14" ht="15" customHeight="1">
      <c r="M761" s="14"/>
      <c r="N761" s="14"/>
    </row>
    <row r="762" spans="13:14" ht="15" customHeight="1">
      <c r="M762" s="14"/>
      <c r="N762" s="14"/>
    </row>
    <row r="763" spans="13:14" ht="15" customHeight="1">
      <c r="M763" s="14"/>
      <c r="N763" s="14"/>
    </row>
    <row r="764" spans="13:14" ht="15" customHeight="1">
      <c r="M764" s="14"/>
      <c r="N764" s="14"/>
    </row>
    <row r="765" spans="13:14" ht="15" customHeight="1">
      <c r="M765" s="14"/>
      <c r="N765" s="14"/>
    </row>
    <row r="766" spans="13:14" ht="15" customHeight="1">
      <c r="M766" s="14"/>
      <c r="N766" s="14"/>
    </row>
    <row r="767" spans="13:14" ht="15" customHeight="1">
      <c r="M767" s="14"/>
      <c r="N767" s="14"/>
    </row>
    <row r="768" spans="13:14" ht="15" customHeight="1">
      <c r="M768" s="14"/>
      <c r="N768" s="14"/>
    </row>
    <row r="769" spans="13:14" ht="15" customHeight="1">
      <c r="M769" s="14"/>
      <c r="N769" s="14"/>
    </row>
    <row r="770" spans="13:14" ht="15" customHeight="1">
      <c r="M770" s="14"/>
      <c r="N770" s="14"/>
    </row>
    <row r="771" spans="13:14" ht="15" customHeight="1">
      <c r="M771" s="14"/>
      <c r="N771" s="14"/>
    </row>
    <row r="772" spans="13:14" ht="15" customHeight="1">
      <c r="M772" s="14"/>
      <c r="N772" s="14"/>
    </row>
    <row r="773" spans="13:14" ht="15" customHeight="1">
      <c r="M773" s="14"/>
      <c r="N773" s="14"/>
    </row>
    <row r="774" spans="13:14" ht="15" customHeight="1">
      <c r="M774" s="14"/>
      <c r="N774" s="14"/>
    </row>
    <row r="775" spans="13:14" ht="15" customHeight="1">
      <c r="M775" s="14"/>
      <c r="N775" s="14"/>
    </row>
    <row r="776" spans="13:14" ht="15" customHeight="1">
      <c r="M776" s="14"/>
      <c r="N776" s="14"/>
    </row>
    <row r="777" spans="13:14" ht="15" customHeight="1">
      <c r="M777" s="14"/>
      <c r="N777" s="14"/>
    </row>
    <row r="778" spans="13:14" ht="15" customHeight="1">
      <c r="M778" s="14"/>
      <c r="N778" s="14"/>
    </row>
    <row r="779" spans="13:14" ht="15" customHeight="1">
      <c r="M779" s="14"/>
      <c r="N779" s="14"/>
    </row>
    <row r="780" spans="13:14" ht="15" customHeight="1">
      <c r="M780" s="14"/>
      <c r="N780" s="14"/>
    </row>
    <row r="781" spans="13:14" ht="15" customHeight="1">
      <c r="M781" s="14"/>
      <c r="N781" s="14"/>
    </row>
    <row r="782" spans="13:14" ht="15" customHeight="1">
      <c r="M782" s="14"/>
      <c r="N782" s="14"/>
    </row>
    <row r="783" spans="13:14" ht="15" customHeight="1">
      <c r="M783" s="14"/>
      <c r="N783" s="14"/>
    </row>
    <row r="784" spans="13:14" ht="15" customHeight="1">
      <c r="M784" s="14"/>
      <c r="N784" s="14"/>
    </row>
    <row r="785" spans="13:14" ht="15" customHeight="1">
      <c r="M785" s="14"/>
      <c r="N785" s="14"/>
    </row>
    <row r="786" spans="13:14" ht="15" customHeight="1">
      <c r="M786" s="14"/>
      <c r="N786" s="14"/>
    </row>
    <row r="787" spans="13:14" ht="15" customHeight="1">
      <c r="M787" s="14"/>
      <c r="N787" s="14"/>
    </row>
    <row r="788" spans="13:14" ht="15" customHeight="1">
      <c r="M788" s="14"/>
      <c r="N788" s="14"/>
    </row>
    <row r="789" spans="13:14" ht="15" customHeight="1">
      <c r="M789" s="14"/>
      <c r="N789" s="14"/>
    </row>
    <row r="790" spans="13:14" ht="15" customHeight="1">
      <c r="M790" s="14"/>
      <c r="N790" s="14"/>
    </row>
    <row r="791" spans="13:14" ht="15" customHeight="1">
      <c r="M791" s="14"/>
      <c r="N791" s="14"/>
    </row>
    <row r="792" spans="13:14" ht="15" customHeight="1">
      <c r="M792" s="14"/>
      <c r="N792" s="14"/>
    </row>
    <row r="793" spans="13:14" ht="15" customHeight="1">
      <c r="M793" s="14"/>
      <c r="N793" s="14"/>
    </row>
    <row r="794" spans="13:14" ht="15" customHeight="1">
      <c r="M794" s="14"/>
      <c r="N794" s="14"/>
    </row>
    <row r="795" spans="13:14" ht="15" customHeight="1">
      <c r="M795" s="14"/>
      <c r="N795" s="14"/>
    </row>
    <row r="796" spans="13:14" ht="15" customHeight="1">
      <c r="M796" s="14"/>
      <c r="N796" s="14"/>
    </row>
    <row r="797" spans="13:14" ht="15" customHeight="1">
      <c r="M797" s="14"/>
      <c r="N797" s="14"/>
    </row>
    <row r="798" spans="13:14" ht="15" customHeight="1">
      <c r="M798" s="14"/>
      <c r="N798" s="14"/>
    </row>
    <row r="799" spans="13:14" ht="15" customHeight="1">
      <c r="M799" s="14"/>
      <c r="N799" s="14"/>
    </row>
    <row r="800" spans="13:14" ht="15" customHeight="1">
      <c r="M800" s="14"/>
      <c r="N800" s="14"/>
    </row>
    <row r="801" spans="13:14" ht="15" customHeight="1">
      <c r="M801" s="14"/>
      <c r="N801" s="14"/>
    </row>
    <row r="802" spans="13:14" ht="15" customHeight="1">
      <c r="M802" s="14"/>
      <c r="N802" s="14"/>
    </row>
    <row r="803" spans="13:14" ht="15" customHeight="1">
      <c r="M803" s="14"/>
      <c r="N803" s="14"/>
    </row>
    <row r="804" spans="13:14" ht="15" customHeight="1">
      <c r="M804" s="14"/>
      <c r="N804" s="14"/>
    </row>
    <row r="805" spans="13:14" ht="15" customHeight="1">
      <c r="M805" s="14"/>
      <c r="N805" s="14"/>
    </row>
    <row r="806" spans="13:14" ht="15" customHeight="1">
      <c r="M806" s="14"/>
      <c r="N806" s="14"/>
    </row>
    <row r="807" spans="13:14" ht="15" customHeight="1">
      <c r="M807" s="14"/>
      <c r="N807" s="14"/>
    </row>
    <row r="808" spans="13:14" ht="15" customHeight="1">
      <c r="M808" s="14"/>
      <c r="N808" s="14"/>
    </row>
    <row r="809" spans="13:14" ht="15" customHeight="1">
      <c r="M809" s="14"/>
      <c r="N809" s="14"/>
    </row>
    <row r="810" spans="13:14" ht="15" customHeight="1">
      <c r="M810" s="14"/>
      <c r="N810" s="14"/>
    </row>
    <row r="811" spans="13:14" ht="15" customHeight="1">
      <c r="M811" s="14"/>
      <c r="N811" s="14"/>
    </row>
    <row r="812" spans="13:14" ht="15" customHeight="1">
      <c r="M812" s="14"/>
      <c r="N812" s="14"/>
    </row>
    <row r="813" spans="13:14" ht="15" customHeight="1">
      <c r="M813" s="14"/>
      <c r="N813" s="14"/>
    </row>
    <row r="814" spans="13:14" ht="15" customHeight="1">
      <c r="M814" s="14"/>
      <c r="N814" s="14"/>
    </row>
    <row r="815" spans="13:14" ht="15" customHeight="1">
      <c r="M815" s="14"/>
      <c r="N815" s="14"/>
    </row>
    <row r="816" spans="13:14" ht="15" customHeight="1">
      <c r="M816" s="14"/>
      <c r="N816" s="14"/>
    </row>
    <row r="817" spans="13:14" ht="15" customHeight="1">
      <c r="M817" s="14"/>
      <c r="N817" s="14"/>
    </row>
    <row r="818" spans="13:14" ht="15" customHeight="1">
      <c r="M818" s="14"/>
      <c r="N818" s="14"/>
    </row>
    <row r="819" spans="13:14" ht="15" customHeight="1">
      <c r="M819" s="14"/>
      <c r="N819" s="14"/>
    </row>
    <row r="820" spans="13:14" ht="15" customHeight="1">
      <c r="M820" s="14"/>
      <c r="N820" s="14"/>
    </row>
    <row r="821" spans="13:14" ht="15" customHeight="1">
      <c r="M821" s="14"/>
      <c r="N821" s="14"/>
    </row>
    <row r="822" spans="13:14" ht="15" customHeight="1">
      <c r="M822" s="14"/>
      <c r="N822" s="14"/>
    </row>
    <row r="823" spans="13:14" ht="15" customHeight="1">
      <c r="M823" s="14"/>
      <c r="N823" s="14"/>
    </row>
    <row r="824" spans="13:14" ht="15" customHeight="1">
      <c r="M824" s="14"/>
      <c r="N824" s="14"/>
    </row>
    <row r="825" spans="13:14" ht="15" customHeight="1">
      <c r="M825" s="14"/>
      <c r="N825" s="14"/>
    </row>
    <row r="826" spans="13:14" ht="15" customHeight="1">
      <c r="M826" s="14"/>
      <c r="N826" s="14"/>
    </row>
    <row r="827" spans="13:14" ht="15" customHeight="1">
      <c r="M827" s="14"/>
      <c r="N827" s="14"/>
    </row>
    <row r="828" spans="13:14" ht="15" customHeight="1">
      <c r="M828" s="14"/>
      <c r="N828" s="14"/>
    </row>
    <row r="829" spans="13:14" ht="15" customHeight="1">
      <c r="M829" s="14"/>
      <c r="N829" s="14"/>
    </row>
    <row r="830" spans="13:14" ht="15" customHeight="1">
      <c r="M830" s="14"/>
      <c r="N830" s="14"/>
    </row>
    <row r="831" spans="13:14" ht="15" customHeight="1">
      <c r="M831" s="14"/>
      <c r="N831" s="14"/>
    </row>
    <row r="832" spans="13:14" ht="15" customHeight="1">
      <c r="M832" s="14"/>
      <c r="N832" s="14"/>
    </row>
    <row r="833" spans="13:14" ht="15" customHeight="1">
      <c r="M833" s="14"/>
      <c r="N833" s="14"/>
    </row>
    <row r="834" spans="13:14" ht="15" customHeight="1">
      <c r="M834" s="14"/>
      <c r="N834" s="14"/>
    </row>
    <row r="835" spans="13:14" ht="15" customHeight="1">
      <c r="M835" s="14"/>
      <c r="N835" s="14"/>
    </row>
    <row r="836" spans="13:14" ht="15" customHeight="1">
      <c r="M836" s="14"/>
      <c r="N836" s="14"/>
    </row>
    <row r="837" spans="13:14" ht="15" customHeight="1">
      <c r="M837" s="14"/>
      <c r="N837" s="14"/>
    </row>
    <row r="838" spans="13:14" ht="15" customHeight="1">
      <c r="M838" s="14"/>
      <c r="N838" s="14"/>
    </row>
    <row r="839" spans="13:14" ht="15" customHeight="1">
      <c r="M839" s="14"/>
      <c r="N839" s="14"/>
    </row>
    <row r="840" spans="13:14" ht="15" customHeight="1">
      <c r="M840" s="14"/>
      <c r="N840" s="14"/>
    </row>
    <row r="841" spans="13:14" ht="15" customHeight="1">
      <c r="M841" s="14"/>
      <c r="N841" s="14"/>
    </row>
    <row r="842" spans="13:14" ht="15" customHeight="1">
      <c r="M842" s="14"/>
      <c r="N842" s="14"/>
    </row>
    <row r="843" spans="13:14" ht="15" customHeight="1">
      <c r="M843" s="14"/>
      <c r="N843" s="14"/>
    </row>
    <row r="844" spans="13:14" ht="15" customHeight="1">
      <c r="M844" s="14"/>
      <c r="N844" s="14"/>
    </row>
    <row r="845" spans="13:14" ht="15" customHeight="1">
      <c r="M845" s="14"/>
      <c r="N845" s="14"/>
    </row>
    <row r="846" spans="13:14" ht="15" customHeight="1">
      <c r="M846" s="14"/>
      <c r="N846" s="14"/>
    </row>
    <row r="847" spans="13:14" ht="15" customHeight="1">
      <c r="M847" s="14"/>
      <c r="N847" s="14"/>
    </row>
    <row r="848" spans="13:14" ht="15" customHeight="1">
      <c r="M848" s="14"/>
      <c r="N848" s="14"/>
    </row>
    <row r="849" spans="13:14" ht="15" customHeight="1">
      <c r="M849" s="14"/>
      <c r="N849" s="14"/>
    </row>
    <row r="850" spans="13:14" ht="15" customHeight="1">
      <c r="M850" s="14"/>
      <c r="N850" s="14"/>
    </row>
    <row r="851" spans="13:14" ht="15" customHeight="1">
      <c r="M851" s="14"/>
      <c r="N851" s="14"/>
    </row>
    <row r="852" spans="13:14" ht="15" customHeight="1">
      <c r="M852" s="14"/>
      <c r="N852" s="14"/>
    </row>
    <row r="853" spans="13:14" ht="15" customHeight="1">
      <c r="M853" s="14"/>
      <c r="N853" s="14"/>
    </row>
    <row r="854" spans="13:14" ht="15" customHeight="1">
      <c r="M854" s="14"/>
      <c r="N854" s="14"/>
    </row>
    <row r="855" spans="13:14" ht="15" customHeight="1">
      <c r="M855" s="14"/>
      <c r="N855" s="14"/>
    </row>
    <row r="856" spans="13:14" ht="15" customHeight="1">
      <c r="M856" s="14"/>
      <c r="N856" s="14"/>
    </row>
    <row r="857" spans="13:14" ht="15" customHeight="1">
      <c r="M857" s="14"/>
      <c r="N857" s="14"/>
    </row>
    <row r="858" spans="13:14" ht="15" customHeight="1">
      <c r="M858" s="14"/>
      <c r="N858" s="14"/>
    </row>
    <row r="859" spans="13:14" ht="15" customHeight="1">
      <c r="M859" s="14"/>
      <c r="N859" s="14"/>
    </row>
    <row r="860" spans="13:14" ht="15" customHeight="1">
      <c r="M860" s="14"/>
      <c r="N860" s="14"/>
    </row>
    <row r="861" spans="13:14" ht="15" customHeight="1">
      <c r="M861" s="14"/>
      <c r="N861" s="14"/>
    </row>
    <row r="862" spans="13:14" ht="15" customHeight="1">
      <c r="M862" s="14"/>
      <c r="N862" s="14"/>
    </row>
    <row r="863" spans="13:14" ht="15" customHeight="1">
      <c r="M863" s="14"/>
      <c r="N863" s="14"/>
    </row>
    <row r="864" spans="13:14" ht="15" customHeight="1">
      <c r="M864" s="14"/>
      <c r="N864" s="14"/>
    </row>
    <row r="865" spans="13:14" ht="15" customHeight="1">
      <c r="M865" s="14"/>
      <c r="N865" s="14"/>
    </row>
    <row r="866" spans="13:14" ht="15" customHeight="1">
      <c r="M866" s="14"/>
      <c r="N866" s="14"/>
    </row>
    <row r="867" spans="13:14" ht="15" customHeight="1">
      <c r="M867" s="14"/>
      <c r="N867" s="14"/>
    </row>
    <row r="868" spans="13:14" ht="15" customHeight="1">
      <c r="M868" s="14"/>
      <c r="N868" s="14"/>
    </row>
    <row r="869" spans="13:14" ht="15" customHeight="1">
      <c r="M869" s="14"/>
      <c r="N869" s="14"/>
    </row>
    <row r="870" spans="13:14" ht="15" customHeight="1">
      <c r="M870" s="14"/>
      <c r="N870" s="14"/>
    </row>
    <row r="871" spans="13:14" ht="15" customHeight="1">
      <c r="M871" s="14"/>
      <c r="N871" s="14"/>
    </row>
    <row r="872" spans="13:14" ht="15" customHeight="1">
      <c r="M872" s="14"/>
      <c r="N872" s="14"/>
    </row>
    <row r="873" spans="13:14" ht="15" customHeight="1">
      <c r="M873" s="14"/>
      <c r="N873" s="14"/>
    </row>
    <row r="874" spans="13:14" ht="15" customHeight="1">
      <c r="M874" s="14"/>
      <c r="N874" s="14"/>
    </row>
    <row r="875" spans="13:14" ht="15" customHeight="1">
      <c r="M875" s="14"/>
      <c r="N875" s="14"/>
    </row>
    <row r="876" spans="13:14" ht="15" customHeight="1">
      <c r="M876" s="14"/>
      <c r="N876" s="14"/>
    </row>
    <row r="877" spans="13:14" ht="15" customHeight="1">
      <c r="M877" s="14"/>
      <c r="N877" s="14"/>
    </row>
    <row r="878" spans="13:14" ht="15" customHeight="1">
      <c r="M878" s="14"/>
      <c r="N878" s="14"/>
    </row>
    <row r="879" spans="13:14" ht="15" customHeight="1">
      <c r="M879" s="14"/>
      <c r="N879" s="14"/>
    </row>
    <row r="880" spans="13:14" ht="15" customHeight="1">
      <c r="M880" s="14"/>
      <c r="N880" s="14"/>
    </row>
    <row r="881" spans="13:14" ht="15" customHeight="1">
      <c r="M881" s="14"/>
      <c r="N881" s="14"/>
    </row>
    <row r="882" spans="13:14" ht="15" customHeight="1">
      <c r="M882" s="14"/>
      <c r="N882" s="14"/>
    </row>
    <row r="883" spans="13:14" ht="15" customHeight="1">
      <c r="M883" s="14"/>
      <c r="N883" s="14"/>
    </row>
    <row r="884" spans="13:14" ht="15" customHeight="1">
      <c r="M884" s="14"/>
      <c r="N884" s="14"/>
    </row>
    <row r="885" spans="13:14" ht="15" customHeight="1">
      <c r="M885" s="14"/>
      <c r="N885" s="14"/>
    </row>
    <row r="886" spans="13:14" ht="15" customHeight="1">
      <c r="M886" s="14"/>
      <c r="N886" s="14"/>
    </row>
    <row r="887" spans="13:14" ht="15" customHeight="1">
      <c r="M887" s="14"/>
      <c r="N887" s="14"/>
    </row>
    <row r="888" spans="13:14" ht="15" customHeight="1">
      <c r="M888" s="14"/>
      <c r="N888" s="14"/>
    </row>
    <row r="889" spans="13:14" ht="15" customHeight="1">
      <c r="M889" s="14"/>
      <c r="N889" s="14"/>
    </row>
    <row r="890" spans="13:14" ht="15" customHeight="1">
      <c r="M890" s="14"/>
      <c r="N890" s="14"/>
    </row>
    <row r="891" spans="13:14" ht="15" customHeight="1">
      <c r="M891" s="14"/>
      <c r="N891" s="14"/>
    </row>
    <row r="892" spans="13:14" ht="15" customHeight="1">
      <c r="M892" s="14"/>
      <c r="N892" s="14"/>
    </row>
    <row r="893" spans="13:14" ht="15" customHeight="1">
      <c r="M893" s="14"/>
      <c r="N893" s="14"/>
    </row>
    <row r="894" spans="13:14" ht="15" customHeight="1">
      <c r="M894" s="14"/>
      <c r="N894" s="14"/>
    </row>
    <row r="895" spans="13:14" ht="15" customHeight="1">
      <c r="M895" s="14"/>
      <c r="N895" s="14"/>
    </row>
    <row r="896" spans="13:14" ht="15" customHeight="1">
      <c r="M896" s="14"/>
      <c r="N896" s="14"/>
    </row>
    <row r="897" spans="13:14" ht="15" customHeight="1">
      <c r="M897" s="14"/>
      <c r="N897" s="14"/>
    </row>
    <row r="898" spans="13:14" ht="15" customHeight="1">
      <c r="M898" s="14"/>
      <c r="N898" s="14"/>
    </row>
    <row r="899" spans="13:14" ht="15" customHeight="1">
      <c r="M899" s="14"/>
      <c r="N899" s="14"/>
    </row>
    <row r="900" spans="13:14" ht="15" customHeight="1">
      <c r="M900" s="14"/>
      <c r="N900" s="14"/>
    </row>
    <row r="901" spans="13:14" ht="15" customHeight="1">
      <c r="M901" s="14"/>
      <c r="N901" s="14"/>
    </row>
    <row r="902" spans="13:14" ht="15" customHeight="1">
      <c r="M902" s="14"/>
      <c r="N902" s="14"/>
    </row>
    <row r="903" spans="13:14" ht="15" customHeight="1">
      <c r="M903" s="14"/>
      <c r="N903" s="14"/>
    </row>
    <row r="904" spans="13:14" ht="15" customHeight="1">
      <c r="M904" s="14"/>
      <c r="N904" s="14"/>
    </row>
    <row r="905" spans="13:14" ht="15" customHeight="1">
      <c r="M905" s="14"/>
      <c r="N905" s="14"/>
    </row>
    <row r="906" spans="13:14" ht="15" customHeight="1">
      <c r="M906" s="14"/>
      <c r="N906" s="14"/>
    </row>
    <row r="907" spans="13:14" ht="15" customHeight="1">
      <c r="M907" s="14"/>
      <c r="N907" s="14"/>
    </row>
    <row r="908" spans="13:14" ht="15" customHeight="1">
      <c r="M908" s="14"/>
      <c r="N908" s="14"/>
    </row>
    <row r="909" spans="13:14" ht="15" customHeight="1">
      <c r="M909" s="14"/>
      <c r="N909" s="14"/>
    </row>
    <row r="910" spans="13:14" ht="15" customHeight="1">
      <c r="M910" s="14"/>
      <c r="N910" s="14"/>
    </row>
    <row r="911" spans="13:14" ht="15" customHeight="1">
      <c r="M911" s="14"/>
      <c r="N911" s="14"/>
    </row>
    <row r="912" spans="13:14" ht="15" customHeight="1">
      <c r="M912" s="14"/>
      <c r="N912" s="14"/>
    </row>
    <row r="913" spans="13:14" ht="15" customHeight="1">
      <c r="M913" s="14"/>
      <c r="N913" s="14"/>
    </row>
    <row r="914" spans="13:14" ht="15" customHeight="1">
      <c r="M914" s="14"/>
      <c r="N914" s="14"/>
    </row>
    <row r="915" spans="13:14" ht="15" customHeight="1">
      <c r="M915" s="14"/>
      <c r="N915" s="14"/>
    </row>
    <row r="916" spans="13:14" ht="15" customHeight="1">
      <c r="M916" s="14"/>
      <c r="N916" s="14"/>
    </row>
    <row r="917" spans="13:14" ht="15" customHeight="1">
      <c r="M917" s="14"/>
      <c r="N917" s="14"/>
    </row>
    <row r="918" spans="13:14" ht="15" customHeight="1">
      <c r="M918" s="14"/>
      <c r="N918" s="14"/>
    </row>
    <row r="919" spans="13:14" ht="15" customHeight="1">
      <c r="M919" s="14"/>
      <c r="N919" s="14"/>
    </row>
    <row r="920" spans="13:14" ht="15" customHeight="1">
      <c r="M920" s="14"/>
      <c r="N920" s="14"/>
    </row>
    <row r="921" spans="13:14" ht="15" customHeight="1">
      <c r="M921" s="14"/>
      <c r="N921" s="14"/>
    </row>
    <row r="922" spans="13:14" ht="15" customHeight="1">
      <c r="M922" s="14"/>
      <c r="N922" s="14"/>
    </row>
    <row r="923" spans="13:14" ht="15" customHeight="1">
      <c r="M923" s="14"/>
      <c r="N923" s="14"/>
    </row>
    <row r="924" spans="13:14" ht="15" customHeight="1">
      <c r="M924" s="14"/>
      <c r="N924" s="14"/>
    </row>
    <row r="925" spans="13:14" ht="15" customHeight="1">
      <c r="M925" s="14"/>
      <c r="N925" s="14"/>
    </row>
    <row r="926" spans="13:14" ht="15" customHeight="1">
      <c r="M926" s="14"/>
      <c r="N926" s="14"/>
    </row>
    <row r="927" spans="13:14" ht="15" customHeight="1">
      <c r="M927" s="14"/>
      <c r="N927" s="14"/>
    </row>
    <row r="928" spans="13:14" ht="15" customHeight="1">
      <c r="M928" s="14"/>
      <c r="N928" s="14"/>
    </row>
    <row r="929" spans="13:14" ht="15" customHeight="1">
      <c r="M929" s="14"/>
      <c r="N929" s="14"/>
    </row>
    <row r="930" spans="13:14" ht="15" customHeight="1">
      <c r="M930" s="14"/>
      <c r="N930" s="14"/>
    </row>
    <row r="931" spans="13:14" ht="15" customHeight="1">
      <c r="M931" s="14"/>
      <c r="N931" s="14"/>
    </row>
    <row r="932" spans="13:14" ht="15" customHeight="1">
      <c r="M932" s="14"/>
      <c r="N932" s="14"/>
    </row>
    <row r="933" spans="13:14" ht="15" customHeight="1">
      <c r="M933" s="14"/>
      <c r="N933" s="14"/>
    </row>
    <row r="934" spans="13:14" ht="15" customHeight="1">
      <c r="M934" s="14"/>
      <c r="N934" s="14"/>
    </row>
    <row r="935" spans="13:14" ht="15" customHeight="1">
      <c r="M935" s="14"/>
      <c r="N935" s="14"/>
    </row>
    <row r="936" spans="13:14" ht="15" customHeight="1">
      <c r="M936" s="14"/>
      <c r="N936" s="14"/>
    </row>
    <row r="937" spans="13:14" ht="15" customHeight="1">
      <c r="M937" s="14"/>
      <c r="N937" s="14"/>
    </row>
    <row r="938" spans="13:14" ht="15" customHeight="1">
      <c r="M938" s="14"/>
      <c r="N938" s="14"/>
    </row>
    <row r="939" spans="13:14" ht="15" customHeight="1">
      <c r="M939" s="14"/>
      <c r="N939" s="14"/>
    </row>
    <row r="940" spans="13:14" ht="15" customHeight="1">
      <c r="M940" s="14"/>
      <c r="N940" s="14"/>
    </row>
    <row r="941" spans="13:14" ht="15" customHeight="1">
      <c r="M941" s="14"/>
      <c r="N941" s="14"/>
    </row>
    <row r="942" spans="13:14" ht="15" customHeight="1">
      <c r="M942" s="14"/>
      <c r="N942" s="14"/>
    </row>
    <row r="943" spans="13:14" ht="15" customHeight="1">
      <c r="M943" s="14"/>
      <c r="N943" s="14"/>
    </row>
    <row r="944" spans="13:14" ht="15" customHeight="1">
      <c r="M944" s="14"/>
      <c r="N944" s="14"/>
    </row>
    <row r="945" spans="13:14" ht="15" customHeight="1">
      <c r="M945" s="14"/>
      <c r="N945" s="14"/>
    </row>
    <row r="946" spans="13:14" ht="15" customHeight="1">
      <c r="M946" s="14"/>
      <c r="N946" s="14"/>
    </row>
    <row r="947" spans="13:14" ht="15" customHeight="1">
      <c r="M947" s="14"/>
      <c r="N947" s="14"/>
    </row>
    <row r="948" spans="13:14" ht="15" customHeight="1">
      <c r="M948" s="14"/>
      <c r="N948" s="14"/>
    </row>
    <row r="949" spans="13:14" ht="15" customHeight="1">
      <c r="M949" s="14"/>
      <c r="N949" s="14"/>
    </row>
    <row r="950" spans="13:14" ht="15" customHeight="1">
      <c r="M950" s="14"/>
      <c r="N950" s="14"/>
    </row>
    <row r="951" spans="13:14" ht="15" customHeight="1">
      <c r="M951" s="14"/>
      <c r="N951" s="14"/>
    </row>
    <row r="952" spans="13:14" ht="15" customHeight="1">
      <c r="M952" s="14"/>
      <c r="N952" s="14"/>
    </row>
    <row r="953" spans="13:14" ht="15" customHeight="1">
      <c r="M953" s="14"/>
      <c r="N953" s="14"/>
    </row>
    <row r="954" spans="13:14" ht="15" customHeight="1">
      <c r="M954" s="14"/>
      <c r="N954" s="14"/>
    </row>
    <row r="955" spans="13:14" ht="15" customHeight="1">
      <c r="M955" s="14"/>
      <c r="N955" s="14"/>
    </row>
    <row r="956" spans="13:14" ht="15" customHeight="1">
      <c r="M956" s="14"/>
      <c r="N956" s="14"/>
    </row>
    <row r="957" spans="13:14" ht="15" customHeight="1">
      <c r="M957" s="14"/>
      <c r="N957" s="14"/>
    </row>
    <row r="958" spans="13:14" ht="15" customHeight="1">
      <c r="M958" s="14"/>
      <c r="N958" s="14"/>
    </row>
    <row r="959" spans="13:14" ht="15" customHeight="1">
      <c r="M959" s="14"/>
      <c r="N959" s="14"/>
    </row>
    <row r="960" spans="13:14" ht="15" customHeight="1">
      <c r="M960" s="14"/>
      <c r="N960" s="14"/>
    </row>
    <row r="961" spans="13:14" ht="15" customHeight="1">
      <c r="M961" s="14"/>
      <c r="N961" s="14"/>
    </row>
    <row r="962" spans="13:14" ht="15" customHeight="1">
      <c r="M962" s="14"/>
      <c r="N962" s="14"/>
    </row>
    <row r="963" spans="13:14" ht="15" customHeight="1">
      <c r="M963" s="14"/>
      <c r="N963" s="14"/>
    </row>
    <row r="964" spans="13:14" ht="15" customHeight="1">
      <c r="M964" s="14"/>
      <c r="N964" s="14"/>
    </row>
    <row r="965" spans="13:14" ht="15" customHeight="1">
      <c r="M965" s="14"/>
      <c r="N965" s="14"/>
    </row>
    <row r="966" spans="13:14" ht="15" customHeight="1">
      <c r="M966" s="14"/>
      <c r="N966" s="14"/>
    </row>
    <row r="967" spans="13:14" ht="15" customHeight="1">
      <c r="M967" s="14"/>
      <c r="N967" s="14"/>
    </row>
    <row r="968" spans="13:14" ht="15" customHeight="1">
      <c r="M968" s="14"/>
      <c r="N968" s="14"/>
    </row>
    <row r="969" spans="13:14" ht="15" customHeight="1">
      <c r="M969" s="14"/>
      <c r="N969" s="14"/>
    </row>
    <row r="970" spans="13:14" ht="15" customHeight="1">
      <c r="M970" s="14"/>
      <c r="N970" s="14"/>
    </row>
    <row r="971" spans="13:14" ht="15" customHeight="1">
      <c r="M971" s="14"/>
      <c r="N971" s="14"/>
    </row>
    <row r="972" spans="13:14" ht="15" customHeight="1">
      <c r="M972" s="14"/>
      <c r="N972" s="14"/>
    </row>
    <row r="973" spans="13:14" ht="15" customHeight="1">
      <c r="M973" s="14"/>
      <c r="N973" s="14"/>
    </row>
    <row r="974" spans="13:14" ht="15" customHeight="1">
      <c r="M974" s="14"/>
      <c r="N974" s="14"/>
    </row>
    <row r="975" spans="13:14" ht="15" customHeight="1">
      <c r="M975" s="14"/>
      <c r="N975" s="14"/>
    </row>
    <row r="976" spans="13:14" ht="15" customHeight="1">
      <c r="M976" s="14"/>
      <c r="N976" s="14"/>
    </row>
    <row r="977" spans="13:14" ht="15" customHeight="1">
      <c r="M977" s="14"/>
      <c r="N977" s="14"/>
    </row>
    <row r="978" spans="13:14" ht="15" customHeight="1">
      <c r="M978" s="14"/>
      <c r="N978" s="14"/>
    </row>
    <row r="979" spans="13:14" ht="15" customHeight="1">
      <c r="M979" s="14"/>
      <c r="N979" s="14"/>
    </row>
    <row r="980" spans="13:14" ht="15" customHeight="1">
      <c r="M980" s="14"/>
      <c r="N980" s="14"/>
    </row>
    <row r="981" spans="13:14" ht="15" customHeight="1">
      <c r="M981" s="14"/>
      <c r="N981" s="14"/>
    </row>
    <row r="982" spans="13:14" ht="15" customHeight="1">
      <c r="M982" s="14"/>
      <c r="N982" s="14"/>
    </row>
    <row r="983" spans="13:14" ht="15" customHeight="1">
      <c r="M983" s="14"/>
      <c r="N983" s="14"/>
    </row>
    <row r="984" spans="13:14" ht="15" customHeight="1">
      <c r="M984" s="14"/>
      <c r="N984" s="14"/>
    </row>
    <row r="985" spans="13:14" ht="15" customHeight="1">
      <c r="M985" s="14"/>
      <c r="N985" s="14"/>
    </row>
    <row r="986" spans="13:14" ht="15" customHeight="1">
      <c r="M986" s="14"/>
      <c r="N986" s="14"/>
    </row>
    <row r="987" spans="13:14" ht="15" customHeight="1">
      <c r="M987" s="14"/>
      <c r="N987" s="14"/>
    </row>
    <row r="988" spans="13:14" ht="15" customHeight="1">
      <c r="M988" s="14"/>
      <c r="N988" s="14"/>
    </row>
    <row r="989" spans="13:14" ht="15" customHeight="1">
      <c r="M989" s="14"/>
      <c r="N989" s="14"/>
    </row>
    <row r="990" spans="13:14" ht="15" customHeight="1">
      <c r="M990" s="14"/>
      <c r="N990" s="14"/>
    </row>
    <row r="991" spans="13:14" ht="15" customHeight="1">
      <c r="M991" s="14"/>
      <c r="N991" s="14"/>
    </row>
    <row r="992" spans="13:14" ht="15" customHeight="1">
      <c r="M992" s="14"/>
      <c r="N992" s="14"/>
    </row>
    <row r="993" spans="13:14" ht="15" customHeight="1">
      <c r="M993" s="14"/>
      <c r="N993" s="14"/>
    </row>
    <row r="994" spans="13:14" ht="15" customHeight="1">
      <c r="M994" s="14"/>
      <c r="N994" s="14"/>
    </row>
    <row r="995" spans="13:14" ht="15" customHeight="1">
      <c r="M995" s="14"/>
      <c r="N995" s="14"/>
    </row>
    <row r="996" spans="13:14" ht="15" customHeight="1">
      <c r="M996" s="14"/>
      <c r="N996" s="14"/>
    </row>
    <row r="997" spans="13:14" ht="15" customHeight="1">
      <c r="M997" s="14"/>
      <c r="N997" s="14"/>
    </row>
    <row r="998" spans="13:14" ht="15" customHeight="1">
      <c r="M998" s="14"/>
      <c r="N998" s="14"/>
    </row>
    <row r="999" spans="13:14" ht="15" customHeight="1">
      <c r="M999" s="14"/>
      <c r="N999" s="14"/>
    </row>
    <row r="1000" spans="13:14" ht="15" customHeight="1">
      <c r="M1000" s="14"/>
      <c r="N1000" s="14"/>
    </row>
    <row r="1001" spans="13:14" ht="15" customHeight="1">
      <c r="M1001" s="14"/>
      <c r="N1001" s="14"/>
    </row>
    <row r="1002" spans="13:14" ht="15" customHeight="1">
      <c r="M1002" s="14"/>
      <c r="N1002" s="14"/>
    </row>
    <row r="1003" spans="13:14" ht="15" customHeight="1">
      <c r="M1003" s="14"/>
      <c r="N1003" s="14"/>
    </row>
    <row r="1004" spans="13:14" ht="15" customHeight="1">
      <c r="M1004" s="14"/>
      <c r="N1004" s="14"/>
    </row>
    <row r="1005" spans="13:14" ht="15" customHeight="1">
      <c r="M1005" s="14"/>
      <c r="N1005" s="14"/>
    </row>
    <row r="1006" spans="13:14" ht="15" customHeight="1">
      <c r="M1006" s="14"/>
      <c r="N1006" s="14"/>
    </row>
    <row r="1007" spans="13:14" ht="15" customHeight="1">
      <c r="M1007" s="14"/>
      <c r="N1007" s="14"/>
    </row>
    <row r="1008" spans="13:14" ht="15" customHeight="1">
      <c r="M1008" s="14"/>
      <c r="N1008" s="14"/>
    </row>
    <row r="1009" spans="13:14" ht="15" customHeight="1">
      <c r="M1009" s="14"/>
      <c r="N1009" s="14"/>
    </row>
    <row r="1010" spans="13:14" ht="15" customHeight="1">
      <c r="M1010" s="14"/>
      <c r="N1010" s="14"/>
    </row>
    <row r="1011" spans="13:14" ht="15" customHeight="1">
      <c r="M1011" s="14"/>
      <c r="N1011" s="14"/>
    </row>
    <row r="1012" spans="13:14" ht="15" customHeight="1">
      <c r="M1012" s="14"/>
      <c r="N1012" s="14"/>
    </row>
    <row r="1013" spans="13:14" ht="15" customHeight="1">
      <c r="M1013" s="14"/>
      <c r="N1013" s="14"/>
    </row>
    <row r="1014" spans="13:14" ht="15" customHeight="1">
      <c r="M1014" s="14"/>
      <c r="N1014" s="14"/>
    </row>
    <row r="1015" spans="13:14" ht="15" customHeight="1">
      <c r="M1015" s="14"/>
      <c r="N1015" s="14"/>
    </row>
    <row r="1016" spans="13:14" ht="15" customHeight="1">
      <c r="M1016" s="14"/>
      <c r="N1016" s="14"/>
    </row>
    <row r="1017" spans="13:14" ht="15" customHeight="1">
      <c r="M1017" s="14"/>
      <c r="N1017" s="14"/>
    </row>
    <row r="1018" spans="13:14" ht="15" customHeight="1">
      <c r="M1018" s="14"/>
      <c r="N1018" s="14"/>
    </row>
    <row r="1019" spans="13:14" ht="15" customHeight="1">
      <c r="M1019" s="14"/>
      <c r="N1019" s="14"/>
    </row>
    <row r="1020" spans="13:14" ht="15" customHeight="1">
      <c r="M1020" s="14"/>
      <c r="N1020" s="14"/>
    </row>
    <row r="1021" spans="13:14" ht="15" customHeight="1">
      <c r="M1021" s="14"/>
      <c r="N1021" s="14"/>
    </row>
    <row r="1022" spans="13:14" ht="15" customHeight="1">
      <c r="M1022" s="14"/>
      <c r="N1022" s="14"/>
    </row>
    <row r="1023" spans="13:14" ht="15" customHeight="1">
      <c r="M1023" s="14"/>
      <c r="N1023" s="14"/>
    </row>
    <row r="1024" spans="13:14" ht="15" customHeight="1">
      <c r="M1024" s="14"/>
      <c r="N1024" s="14"/>
    </row>
    <row r="1025" spans="13:14" ht="15" customHeight="1">
      <c r="M1025" s="14"/>
      <c r="N1025" s="14"/>
    </row>
    <row r="1026" spans="13:14" ht="15" customHeight="1">
      <c r="M1026" s="14"/>
      <c r="N1026" s="14"/>
    </row>
    <row r="1027" spans="13:14" ht="15" customHeight="1">
      <c r="M1027" s="14"/>
      <c r="N1027" s="14"/>
    </row>
    <row r="1028" spans="13:14" ht="15" customHeight="1">
      <c r="M1028" s="14"/>
      <c r="N1028" s="14"/>
    </row>
    <row r="1029" spans="13:14" ht="15" customHeight="1">
      <c r="M1029" s="14"/>
      <c r="N1029" s="14"/>
    </row>
    <row r="1030" spans="13:14" ht="15" customHeight="1">
      <c r="M1030" s="14"/>
      <c r="N1030" s="14"/>
    </row>
    <row r="1031" spans="13:14" ht="15" customHeight="1">
      <c r="M1031" s="14"/>
      <c r="N1031" s="14"/>
    </row>
    <row r="1032" spans="13:14" ht="15" customHeight="1">
      <c r="M1032" s="14"/>
      <c r="N1032" s="14"/>
    </row>
    <row r="1033" spans="13:14" ht="15" customHeight="1">
      <c r="M1033" s="14"/>
      <c r="N1033" s="14"/>
    </row>
    <row r="1034" spans="13:14" ht="15" customHeight="1">
      <c r="M1034" s="14"/>
      <c r="N1034" s="14"/>
    </row>
    <row r="1035" spans="13:14" ht="15" customHeight="1">
      <c r="M1035" s="14"/>
      <c r="N1035" s="14"/>
    </row>
    <row r="1036" spans="13:14" ht="15" customHeight="1">
      <c r="M1036" s="14"/>
      <c r="N1036" s="14"/>
    </row>
    <row r="1037" spans="13:14" ht="15" customHeight="1">
      <c r="M1037" s="14"/>
      <c r="N1037" s="14"/>
    </row>
    <row r="1038" spans="13:14" ht="15" customHeight="1">
      <c r="M1038" s="14"/>
      <c r="N1038" s="14"/>
    </row>
    <row r="1039" spans="13:14" ht="15" customHeight="1">
      <c r="M1039" s="14"/>
      <c r="N1039" s="14"/>
    </row>
    <row r="1040" spans="13:14" ht="15" customHeight="1">
      <c r="M1040" s="14"/>
      <c r="N1040" s="14"/>
    </row>
    <row r="1041" spans="13:14" ht="15" customHeight="1">
      <c r="M1041" s="14"/>
      <c r="N1041" s="14"/>
    </row>
    <row r="1042" spans="13:14" ht="15" customHeight="1">
      <c r="M1042" s="14"/>
      <c r="N1042" s="14"/>
    </row>
    <row r="1043" spans="13:14" ht="15" customHeight="1">
      <c r="M1043" s="14"/>
      <c r="N1043" s="14"/>
    </row>
    <row r="1044" spans="13:14" ht="15" customHeight="1">
      <c r="M1044" s="14"/>
      <c r="N1044" s="14"/>
    </row>
    <row r="1045" spans="13:14" ht="15" customHeight="1">
      <c r="M1045" s="14"/>
      <c r="N1045" s="14"/>
    </row>
    <row r="1046" spans="13:14" ht="15" customHeight="1">
      <c r="M1046" s="14"/>
      <c r="N1046" s="14"/>
    </row>
    <row r="1047" spans="13:14" ht="15" customHeight="1">
      <c r="M1047" s="14"/>
      <c r="N1047" s="14"/>
    </row>
    <row r="1048" spans="13:14" ht="15" customHeight="1">
      <c r="M1048" s="14"/>
      <c r="N1048" s="14"/>
    </row>
    <row r="1049" spans="13:14" ht="15" customHeight="1">
      <c r="M1049" s="14"/>
      <c r="N1049" s="14"/>
    </row>
    <row r="1050" spans="13:14" ht="15" customHeight="1">
      <c r="M1050" s="14"/>
      <c r="N1050" s="14"/>
    </row>
    <row r="1051" spans="13:14" ht="15" customHeight="1">
      <c r="M1051" s="14"/>
      <c r="N1051" s="14"/>
    </row>
    <row r="1052" spans="13:14" ht="15" customHeight="1">
      <c r="M1052" s="14"/>
      <c r="N1052" s="14"/>
    </row>
    <row r="1053" spans="13:14" ht="15" customHeight="1">
      <c r="M1053" s="14"/>
      <c r="N1053" s="14"/>
    </row>
    <row r="1054" spans="13:14" ht="15" customHeight="1">
      <c r="M1054" s="14"/>
      <c r="N1054" s="14"/>
    </row>
    <row r="1055" spans="13:14" ht="15" customHeight="1">
      <c r="M1055" s="14"/>
      <c r="N1055" s="14"/>
    </row>
    <row r="1056" spans="13:14" ht="15" customHeight="1">
      <c r="M1056" s="14"/>
      <c r="N1056" s="14"/>
    </row>
    <row r="1057" spans="13:14" ht="15" customHeight="1">
      <c r="M1057" s="14"/>
      <c r="N1057" s="14"/>
    </row>
    <row r="1058" spans="13:14" ht="15" customHeight="1">
      <c r="M1058" s="14"/>
      <c r="N1058" s="14"/>
    </row>
    <row r="1059" spans="13:14" ht="15" customHeight="1">
      <c r="M1059" s="14"/>
      <c r="N1059" s="14"/>
    </row>
    <row r="1060" spans="13:14" ht="15" customHeight="1">
      <c r="M1060" s="14"/>
      <c r="N1060" s="14"/>
    </row>
    <row r="1061" spans="13:14" ht="15" customHeight="1">
      <c r="M1061" s="14"/>
      <c r="N1061" s="14"/>
    </row>
    <row r="1062" spans="13:14" ht="15" customHeight="1">
      <c r="M1062" s="14"/>
      <c r="N1062" s="14"/>
    </row>
    <row r="1063" spans="13:14" ht="15" customHeight="1">
      <c r="M1063" s="14"/>
      <c r="N1063" s="14"/>
    </row>
    <row r="1064" spans="13:14" ht="15" customHeight="1">
      <c r="M1064" s="14"/>
      <c r="N1064" s="14"/>
    </row>
    <row r="1065" spans="13:14" ht="15" customHeight="1">
      <c r="M1065" s="14"/>
      <c r="N1065" s="14"/>
    </row>
    <row r="1066" spans="13:14" ht="15" customHeight="1">
      <c r="M1066" s="14"/>
      <c r="N1066" s="14"/>
    </row>
    <row r="1067" spans="13:14" ht="15" customHeight="1">
      <c r="M1067" s="14"/>
      <c r="N1067" s="14"/>
    </row>
    <row r="1068" spans="13:14" ht="15" customHeight="1">
      <c r="M1068" s="14"/>
      <c r="N1068" s="14"/>
    </row>
    <row r="1069" spans="13:14" ht="15" customHeight="1">
      <c r="M1069" s="14"/>
      <c r="N1069" s="14"/>
    </row>
    <row r="1070" spans="13:14" ht="15" customHeight="1">
      <c r="M1070" s="14"/>
      <c r="N1070" s="14"/>
    </row>
    <row r="1071" spans="13:14" ht="15" customHeight="1">
      <c r="M1071" s="14"/>
      <c r="N1071" s="14"/>
    </row>
    <row r="1072" spans="13:14" ht="15" customHeight="1">
      <c r="M1072" s="14"/>
      <c r="N1072" s="14"/>
    </row>
    <row r="1073" spans="13:14" ht="15" customHeight="1">
      <c r="M1073" s="14"/>
      <c r="N1073" s="14"/>
    </row>
    <row r="1074" spans="13:14" ht="15" customHeight="1">
      <c r="M1074" s="14"/>
      <c r="N1074" s="14"/>
    </row>
    <row r="1075" spans="13:14" ht="15" customHeight="1">
      <c r="M1075" s="14"/>
      <c r="N1075" s="14"/>
    </row>
    <row r="1076" spans="13:14" ht="15" customHeight="1">
      <c r="M1076" s="14"/>
      <c r="N1076" s="14"/>
    </row>
    <row r="1077" spans="13:14" ht="15" customHeight="1">
      <c r="M1077" s="14"/>
      <c r="N1077" s="14"/>
    </row>
    <row r="1078" spans="13:14" ht="15" customHeight="1">
      <c r="M1078" s="14"/>
      <c r="N1078" s="14"/>
    </row>
    <row r="1079" spans="13:14" ht="15" customHeight="1">
      <c r="M1079" s="14"/>
      <c r="N1079" s="14"/>
    </row>
    <row r="1080" spans="13:14" ht="15" customHeight="1">
      <c r="M1080" s="14"/>
      <c r="N1080" s="14"/>
    </row>
    <row r="1081" spans="13:14" ht="15" customHeight="1">
      <c r="M1081" s="14"/>
      <c r="N1081" s="14"/>
    </row>
    <row r="1082" spans="13:14" ht="15" customHeight="1">
      <c r="M1082" s="14"/>
      <c r="N1082" s="14"/>
    </row>
    <row r="1083" spans="13:14" ht="15" customHeight="1">
      <c r="M1083" s="14"/>
      <c r="N1083" s="14"/>
    </row>
    <row r="1084" spans="13:14" ht="15" customHeight="1">
      <c r="M1084" s="14"/>
      <c r="N1084" s="14"/>
    </row>
    <row r="1085" spans="13:14" ht="15" customHeight="1">
      <c r="M1085" s="14"/>
      <c r="N1085" s="14"/>
    </row>
    <row r="1086" spans="13:14" ht="15" customHeight="1">
      <c r="M1086" s="14"/>
      <c r="N1086" s="14"/>
    </row>
    <row r="1087" spans="13:14" ht="15" customHeight="1">
      <c r="M1087" s="14"/>
      <c r="N1087" s="14"/>
    </row>
    <row r="1088" spans="13:14" ht="15" customHeight="1">
      <c r="M1088" s="14"/>
      <c r="N1088" s="14"/>
    </row>
    <row r="1089" spans="13:14" ht="15" customHeight="1">
      <c r="M1089" s="14"/>
      <c r="N1089" s="14"/>
    </row>
    <row r="1090" spans="13:14" ht="15" customHeight="1">
      <c r="M1090" s="14"/>
      <c r="N1090" s="14"/>
    </row>
    <row r="1091" spans="13:14" ht="15" customHeight="1">
      <c r="M1091" s="14"/>
      <c r="N1091" s="14"/>
    </row>
    <row r="1092" spans="13:14" ht="15" customHeight="1">
      <c r="M1092" s="14"/>
      <c r="N1092" s="14"/>
    </row>
    <row r="1093" spans="13:14" ht="15" customHeight="1">
      <c r="M1093" s="14"/>
      <c r="N1093" s="14"/>
    </row>
    <row r="1094" spans="13:14" ht="15" customHeight="1">
      <c r="M1094" s="14"/>
      <c r="N1094" s="14"/>
    </row>
    <row r="1095" spans="13:14" ht="15" customHeight="1">
      <c r="M1095" s="14"/>
      <c r="N1095" s="14"/>
    </row>
    <row r="1096" spans="13:14" ht="15" customHeight="1">
      <c r="M1096" s="14"/>
      <c r="N1096" s="14"/>
    </row>
    <row r="1097" spans="13:14" ht="15" customHeight="1">
      <c r="M1097" s="14"/>
      <c r="N1097" s="14"/>
    </row>
    <row r="1098" spans="13:14" ht="15" customHeight="1">
      <c r="M1098" s="14"/>
      <c r="N1098" s="14"/>
    </row>
    <row r="1099" spans="13:14" ht="15" customHeight="1">
      <c r="M1099" s="14"/>
      <c r="N1099" s="14"/>
    </row>
    <row r="1100" spans="13:14" ht="15" customHeight="1">
      <c r="M1100" s="14"/>
      <c r="N1100" s="14"/>
    </row>
    <row r="1101" spans="13:14" ht="15" customHeight="1">
      <c r="M1101" s="14"/>
      <c r="N1101" s="14"/>
    </row>
    <row r="1102" spans="13:14" ht="15" customHeight="1">
      <c r="M1102" s="14"/>
      <c r="N1102" s="14"/>
    </row>
    <row r="1103" spans="13:14" ht="15" customHeight="1">
      <c r="M1103" s="14"/>
      <c r="N1103" s="14"/>
    </row>
    <row r="1104" spans="13:14" ht="15" customHeight="1">
      <c r="M1104" s="14"/>
      <c r="N1104" s="14"/>
    </row>
    <row r="1105" spans="13:14" ht="15" customHeight="1">
      <c r="M1105" s="14"/>
      <c r="N1105" s="14"/>
    </row>
    <row r="1106" spans="13:14" ht="15" customHeight="1">
      <c r="M1106" s="14"/>
      <c r="N1106" s="14"/>
    </row>
    <row r="1107" spans="13:14" ht="15" customHeight="1">
      <c r="M1107" s="14"/>
      <c r="N1107" s="14"/>
    </row>
    <row r="1108" spans="13:14" ht="15" customHeight="1">
      <c r="M1108" s="14"/>
      <c r="N1108" s="14"/>
    </row>
    <row r="1109" spans="13:14" ht="15" customHeight="1">
      <c r="M1109" s="14"/>
      <c r="N1109" s="14"/>
    </row>
    <row r="1110" spans="13:14" ht="15" customHeight="1">
      <c r="M1110" s="14"/>
      <c r="N1110" s="14"/>
    </row>
    <row r="1111" spans="13:14" ht="15" customHeight="1">
      <c r="M1111" s="14"/>
      <c r="N1111" s="14"/>
    </row>
    <row r="1112" spans="13:14" ht="15" customHeight="1">
      <c r="M1112" s="14"/>
      <c r="N1112" s="14"/>
    </row>
    <row r="1113" spans="13:14" ht="15" customHeight="1">
      <c r="M1113" s="14"/>
      <c r="N1113" s="14"/>
    </row>
    <row r="1114" spans="13:14" ht="15" customHeight="1">
      <c r="M1114" s="14"/>
      <c r="N1114" s="14"/>
    </row>
    <row r="1115" spans="13:14" ht="15" customHeight="1">
      <c r="M1115" s="14"/>
      <c r="N1115" s="14"/>
    </row>
    <row r="1116" spans="13:14" ht="15" customHeight="1">
      <c r="M1116" s="14"/>
      <c r="N1116" s="14"/>
    </row>
    <row r="1117" spans="13:14" ht="15" customHeight="1">
      <c r="M1117" s="14"/>
      <c r="N1117" s="14"/>
    </row>
    <row r="1118" spans="13:14" ht="15" customHeight="1">
      <c r="M1118" s="14"/>
      <c r="N1118" s="14"/>
    </row>
    <row r="1119" spans="13:14" ht="15" customHeight="1">
      <c r="M1119" s="14"/>
      <c r="N1119" s="14"/>
    </row>
    <row r="1120" spans="13:14" ht="15" customHeight="1">
      <c r="M1120" s="14"/>
      <c r="N1120" s="14"/>
    </row>
    <row r="1121" spans="13:14" ht="15" customHeight="1">
      <c r="M1121" s="14"/>
      <c r="N1121" s="14"/>
    </row>
    <row r="1122" spans="13:14" ht="15" customHeight="1">
      <c r="M1122" s="14"/>
      <c r="N1122" s="14"/>
    </row>
    <row r="1123" spans="13:14" ht="15" customHeight="1">
      <c r="M1123" s="14"/>
      <c r="N1123" s="14"/>
    </row>
    <row r="1124" spans="13:14" ht="15" customHeight="1">
      <c r="M1124" s="14"/>
      <c r="N1124" s="14"/>
    </row>
    <row r="1125" spans="13:14" ht="15" customHeight="1">
      <c r="M1125" s="14"/>
      <c r="N1125" s="14"/>
    </row>
    <row r="1126" spans="13:14" ht="15" customHeight="1">
      <c r="M1126" s="14"/>
      <c r="N1126" s="14"/>
    </row>
    <row r="1127" spans="13:14" ht="15" customHeight="1">
      <c r="M1127" s="14"/>
      <c r="N1127" s="14"/>
    </row>
    <row r="1128" spans="13:14" ht="15" customHeight="1">
      <c r="M1128" s="14"/>
      <c r="N1128" s="14"/>
    </row>
    <row r="1129" spans="13:14" ht="15" customHeight="1">
      <c r="M1129" s="14"/>
      <c r="N1129" s="14"/>
    </row>
    <row r="1130" spans="13:14" ht="15" customHeight="1">
      <c r="M1130" s="14"/>
      <c r="N1130" s="14"/>
    </row>
    <row r="1131" spans="13:14" ht="15" customHeight="1">
      <c r="M1131" s="14"/>
      <c r="N1131" s="14"/>
    </row>
    <row r="1132" spans="13:14" ht="15" customHeight="1">
      <c r="M1132" s="14"/>
      <c r="N1132" s="14"/>
    </row>
    <row r="1133" spans="13:14" ht="15" customHeight="1">
      <c r="M1133" s="14"/>
      <c r="N1133" s="14"/>
    </row>
    <row r="1134" spans="13:14" ht="15" customHeight="1">
      <c r="M1134" s="14"/>
      <c r="N1134" s="14"/>
    </row>
    <row r="1135" spans="13:14" ht="15" customHeight="1">
      <c r="M1135" s="14"/>
      <c r="N1135" s="14"/>
    </row>
    <row r="1136" spans="13:14" ht="15" customHeight="1">
      <c r="M1136" s="14"/>
      <c r="N1136" s="14"/>
    </row>
    <row r="1137" spans="13:14" ht="15" customHeight="1">
      <c r="M1137" s="14"/>
      <c r="N1137" s="14"/>
    </row>
    <row r="1138" spans="13:14" ht="15" customHeight="1">
      <c r="M1138" s="14"/>
      <c r="N1138" s="14"/>
    </row>
    <row r="1139" spans="13:14" ht="15" customHeight="1">
      <c r="M1139" s="14"/>
      <c r="N1139" s="14"/>
    </row>
    <row r="1140" spans="13:14" ht="15" customHeight="1">
      <c r="M1140" s="14"/>
      <c r="N1140" s="14"/>
    </row>
    <row r="1141" spans="13:14" ht="15" customHeight="1">
      <c r="M1141" s="14"/>
      <c r="N1141" s="14"/>
    </row>
    <row r="1142" spans="13:14" ht="15" customHeight="1">
      <c r="M1142" s="14"/>
      <c r="N1142" s="14"/>
    </row>
    <row r="1143" spans="13:14" ht="15" customHeight="1">
      <c r="M1143" s="14"/>
      <c r="N1143" s="14"/>
    </row>
    <row r="1144" spans="13:14" ht="15" customHeight="1">
      <c r="M1144" s="14"/>
      <c r="N1144" s="14"/>
    </row>
    <row r="1145" spans="13:14" ht="15" customHeight="1">
      <c r="M1145" s="14"/>
      <c r="N1145" s="14"/>
    </row>
    <row r="1146" spans="13:14" ht="15" customHeight="1">
      <c r="M1146" s="14"/>
      <c r="N1146" s="14"/>
    </row>
    <row r="1147" spans="13:14" ht="15" customHeight="1">
      <c r="M1147" s="14"/>
      <c r="N1147" s="14"/>
    </row>
    <row r="1148" spans="13:14" ht="15" customHeight="1">
      <c r="M1148" s="14"/>
      <c r="N1148" s="14"/>
    </row>
    <row r="1149" spans="13:14" ht="15" customHeight="1">
      <c r="M1149" s="14"/>
      <c r="N1149" s="14"/>
    </row>
    <row r="1150" spans="13:14" ht="15" customHeight="1">
      <c r="M1150" s="14"/>
      <c r="N1150" s="14"/>
    </row>
    <row r="1151" spans="13:14" ht="15" customHeight="1">
      <c r="M1151" s="14"/>
      <c r="N1151" s="14"/>
    </row>
    <row r="1152" spans="13:14" ht="15" customHeight="1">
      <c r="M1152" s="14"/>
      <c r="N1152" s="14"/>
    </row>
    <row r="1153" spans="13:14" ht="15" customHeight="1">
      <c r="M1153" s="14"/>
      <c r="N1153" s="14"/>
    </row>
    <row r="1154" spans="13:14" ht="15" customHeight="1">
      <c r="M1154" s="14"/>
      <c r="N1154" s="14"/>
    </row>
    <row r="1155" spans="13:14" ht="15" customHeight="1">
      <c r="M1155" s="14"/>
      <c r="N1155" s="14"/>
    </row>
    <row r="1156" spans="13:14" ht="15" customHeight="1">
      <c r="M1156" s="14"/>
      <c r="N1156" s="14"/>
    </row>
  </sheetData>
  <sortState xmlns:xlrd2="http://schemas.microsoft.com/office/spreadsheetml/2017/richdata2" ref="B191:D206">
    <sortCondition ref="B191"/>
  </sortState>
  <mergeCells count="1">
    <mergeCell ref="A210:B211"/>
  </mergeCells>
  <pageMargins left="0.7" right="0.7" top="0.75" bottom="0.75" header="0.3" footer="0.3"/>
  <pageSetup paperSize="9" scale="29" fitToHeight="0" orientation="landscape"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D1097"/>
  <sheetViews>
    <sheetView zoomScale="60" zoomScaleNormal="60" workbookViewId="0">
      <pane ySplit="1" topLeftCell="A2" activePane="bottomLeft" state="frozen"/>
      <selection activeCell="E1" sqref="E1"/>
      <selection pane="bottomLeft" activeCell="M2" sqref="M2"/>
    </sheetView>
  </sheetViews>
  <sheetFormatPr baseColWidth="10" defaultColWidth="8.85546875" defaultRowHeight="15"/>
  <cols>
    <col min="1" max="1" width="10.140625" style="14" bestFit="1" customWidth="1"/>
    <col min="2" max="2" width="53.7109375" style="14" customWidth="1"/>
    <col min="3" max="3" width="35.7109375" style="14" customWidth="1"/>
    <col min="4" max="4" width="52.7109375" style="14" customWidth="1"/>
    <col min="5" max="5" width="38.7109375" style="14" customWidth="1"/>
    <col min="6" max="6" width="52.7109375" style="14" customWidth="1"/>
    <col min="7" max="7" width="36.5703125" style="14" customWidth="1"/>
    <col min="8" max="9" width="20.7109375" style="14" customWidth="1"/>
    <col min="10" max="10" width="52.7109375" style="14" customWidth="1"/>
    <col min="11" max="11" width="25.7109375" style="14" customWidth="1"/>
    <col min="12" max="12" width="54.42578125" style="14" customWidth="1"/>
    <col min="13" max="16384" width="8.85546875" style="14"/>
  </cols>
  <sheetData>
    <row r="1" spans="1:21" s="123" customFormat="1" ht="45" customHeight="1">
      <c r="B1" s="123" t="s">
        <v>0</v>
      </c>
      <c r="C1" s="123" t="s">
        <v>1</v>
      </c>
      <c r="D1" s="123" t="s">
        <v>2</v>
      </c>
      <c r="E1" s="124" t="s">
        <v>3</v>
      </c>
      <c r="F1" s="124" t="s">
        <v>4</v>
      </c>
      <c r="G1" s="123" t="s">
        <v>5</v>
      </c>
      <c r="H1" s="124" t="s">
        <v>1587</v>
      </c>
      <c r="I1" s="124" t="s">
        <v>1588</v>
      </c>
      <c r="J1" s="123" t="s">
        <v>1569</v>
      </c>
      <c r="K1" s="124" t="s">
        <v>6</v>
      </c>
      <c r="L1" s="124" t="s">
        <v>7</v>
      </c>
    </row>
    <row r="2" spans="1:21" s="32" customFormat="1" ht="15" customHeight="1">
      <c r="A2" s="119" t="s">
        <v>8</v>
      </c>
      <c r="B2" s="109"/>
      <c r="C2" s="109"/>
      <c r="D2" s="109"/>
      <c r="E2" s="109"/>
      <c r="F2" s="109"/>
      <c r="G2" s="109"/>
      <c r="H2" s="109"/>
      <c r="I2" s="109"/>
      <c r="J2" s="109"/>
      <c r="K2" s="109"/>
      <c r="L2" s="109"/>
      <c r="M2" s="34"/>
      <c r="N2" s="34"/>
      <c r="O2" s="34"/>
      <c r="P2" s="34"/>
      <c r="Q2" s="34"/>
      <c r="R2" s="34"/>
      <c r="S2" s="34"/>
      <c r="T2" s="34"/>
      <c r="U2" s="34"/>
    </row>
    <row r="3" spans="1:21" s="32" customFormat="1" ht="15" customHeight="1">
      <c r="A3" s="3" t="s">
        <v>9</v>
      </c>
      <c r="B3" s="70" t="s">
        <v>10</v>
      </c>
      <c r="C3" s="70" t="s">
        <v>11</v>
      </c>
      <c r="D3" s="70" t="s">
        <v>12</v>
      </c>
      <c r="E3" s="29" t="s">
        <v>13</v>
      </c>
      <c r="F3" s="29" t="s">
        <v>14</v>
      </c>
      <c r="G3" s="29" t="s">
        <v>15</v>
      </c>
      <c r="H3" s="92">
        <v>0.05</v>
      </c>
      <c r="I3" s="7">
        <v>0.02</v>
      </c>
      <c r="J3" s="29"/>
      <c r="K3" s="29">
        <v>500</v>
      </c>
    </row>
    <row r="4" spans="1:21" s="32" customFormat="1" ht="15" customHeight="1">
      <c r="A4" s="3" t="s">
        <v>9</v>
      </c>
      <c r="B4" s="70" t="s">
        <v>10</v>
      </c>
      <c r="C4" s="70" t="s">
        <v>16</v>
      </c>
      <c r="D4" s="70" t="s">
        <v>12</v>
      </c>
      <c r="E4" s="29" t="s">
        <v>13</v>
      </c>
      <c r="F4" s="29" t="s">
        <v>14</v>
      </c>
      <c r="G4" s="29" t="s">
        <v>15</v>
      </c>
      <c r="H4" s="92">
        <v>21</v>
      </c>
      <c r="I4" s="7">
        <v>8.4</v>
      </c>
      <c r="J4" s="29"/>
      <c r="K4" s="29">
        <v>50</v>
      </c>
    </row>
    <row r="5" spans="1:21" s="32" customFormat="1" ht="45" customHeight="1">
      <c r="A5" s="70" t="s">
        <v>9</v>
      </c>
      <c r="B5" s="70" t="s">
        <v>17</v>
      </c>
      <c r="C5" s="70" t="s">
        <v>11</v>
      </c>
      <c r="D5" s="71" t="s">
        <v>18</v>
      </c>
      <c r="E5" s="72" t="s">
        <v>19</v>
      </c>
      <c r="F5" s="29" t="s">
        <v>20</v>
      </c>
      <c r="G5" s="29" t="s">
        <v>21</v>
      </c>
      <c r="H5" s="7">
        <v>0.84</v>
      </c>
      <c r="I5" s="92">
        <v>0.19</v>
      </c>
      <c r="J5" s="29"/>
      <c r="K5" s="29">
        <v>500</v>
      </c>
      <c r="L5" s="14" t="s">
        <v>22</v>
      </c>
    </row>
    <row r="6" spans="1:21" s="32" customFormat="1" ht="45" customHeight="1">
      <c r="A6" s="70" t="s">
        <v>9</v>
      </c>
      <c r="B6" s="70" t="s">
        <v>17</v>
      </c>
      <c r="C6" s="70" t="s">
        <v>11</v>
      </c>
      <c r="D6" s="71" t="s">
        <v>18</v>
      </c>
      <c r="E6" s="72" t="s">
        <v>19</v>
      </c>
      <c r="F6" s="29" t="s">
        <v>20</v>
      </c>
      <c r="G6" s="29" t="s">
        <v>23</v>
      </c>
      <c r="H6" s="7">
        <v>0.84</v>
      </c>
      <c r="I6" s="92">
        <v>0.19</v>
      </c>
      <c r="J6" s="29"/>
      <c r="K6" s="29">
        <v>500</v>
      </c>
      <c r="L6" s="14" t="s">
        <v>22</v>
      </c>
    </row>
    <row r="7" spans="1:21" s="32" customFormat="1" ht="45" customHeight="1">
      <c r="A7" s="70" t="s">
        <v>9</v>
      </c>
      <c r="B7" s="70" t="s">
        <v>17</v>
      </c>
      <c r="C7" s="70" t="s">
        <v>11</v>
      </c>
      <c r="D7" s="71" t="s">
        <v>18</v>
      </c>
      <c r="E7" s="72" t="s">
        <v>19</v>
      </c>
      <c r="F7" s="29" t="s">
        <v>20</v>
      </c>
      <c r="G7" s="29" t="s">
        <v>24</v>
      </c>
      <c r="H7" s="7">
        <v>0.84</v>
      </c>
      <c r="I7" s="92">
        <v>0.19</v>
      </c>
      <c r="J7" s="29"/>
      <c r="K7" s="29">
        <v>500</v>
      </c>
      <c r="L7" s="14" t="s">
        <v>22</v>
      </c>
    </row>
    <row r="8" spans="1:21" s="32" customFormat="1" ht="45" customHeight="1">
      <c r="A8" s="70" t="s">
        <v>9</v>
      </c>
      <c r="B8" s="70" t="s">
        <v>17</v>
      </c>
      <c r="C8" s="70" t="s">
        <v>11</v>
      </c>
      <c r="D8" s="71" t="s">
        <v>18</v>
      </c>
      <c r="E8" s="72" t="s">
        <v>19</v>
      </c>
      <c r="F8" s="29" t="s">
        <v>20</v>
      </c>
      <c r="G8" s="29" t="s">
        <v>25</v>
      </c>
      <c r="H8" s="7">
        <v>0.84</v>
      </c>
      <c r="I8" s="92">
        <v>0.19</v>
      </c>
      <c r="J8" s="29"/>
      <c r="K8" s="29">
        <v>500</v>
      </c>
      <c r="L8" s="14" t="s">
        <v>22</v>
      </c>
    </row>
    <row r="9" spans="1:21" s="32" customFormat="1" ht="45" customHeight="1">
      <c r="A9" s="70" t="s">
        <v>9</v>
      </c>
      <c r="B9" s="70" t="s">
        <v>17</v>
      </c>
      <c r="C9" s="70" t="s">
        <v>11</v>
      </c>
      <c r="D9" s="71" t="s">
        <v>18</v>
      </c>
      <c r="E9" s="72" t="s">
        <v>19</v>
      </c>
      <c r="F9" s="29" t="s">
        <v>20</v>
      </c>
      <c r="G9" s="29" t="s">
        <v>26</v>
      </c>
      <c r="H9" s="7">
        <v>0.84</v>
      </c>
      <c r="I9" s="92">
        <v>0.19</v>
      </c>
      <c r="J9" s="29"/>
      <c r="K9" s="29">
        <v>500</v>
      </c>
      <c r="L9" s="14" t="s">
        <v>22</v>
      </c>
    </row>
    <row r="10" spans="1:21" s="32" customFormat="1" ht="45" customHeight="1">
      <c r="A10" s="70" t="s">
        <v>9</v>
      </c>
      <c r="B10" s="70" t="s">
        <v>27</v>
      </c>
      <c r="C10" s="70" t="s">
        <v>11</v>
      </c>
      <c r="D10" s="71" t="s">
        <v>18</v>
      </c>
      <c r="E10" s="72" t="s">
        <v>19</v>
      </c>
      <c r="F10" s="29" t="s">
        <v>20</v>
      </c>
      <c r="G10" s="32" t="s">
        <v>28</v>
      </c>
      <c r="H10" s="7">
        <v>0.84</v>
      </c>
      <c r="I10" s="92">
        <v>0.19</v>
      </c>
      <c r="J10" s="29"/>
      <c r="K10" s="29">
        <v>500</v>
      </c>
      <c r="L10" s="14" t="s">
        <v>22</v>
      </c>
    </row>
    <row r="11" spans="1:21" s="32" customFormat="1" ht="45" customHeight="1">
      <c r="A11" s="70" t="s">
        <v>9</v>
      </c>
      <c r="B11" s="70" t="s">
        <v>27</v>
      </c>
      <c r="C11" s="70" t="s">
        <v>11</v>
      </c>
      <c r="D11" s="71" t="s">
        <v>18</v>
      </c>
      <c r="E11" s="72" t="s">
        <v>19</v>
      </c>
      <c r="F11" s="29" t="s">
        <v>20</v>
      </c>
      <c r="G11" s="29" t="s">
        <v>21</v>
      </c>
      <c r="H11" s="7">
        <v>0.84</v>
      </c>
      <c r="I11" s="92">
        <v>0.19</v>
      </c>
      <c r="J11" s="29"/>
      <c r="K11" s="29">
        <v>500</v>
      </c>
      <c r="L11" s="14" t="s">
        <v>22</v>
      </c>
    </row>
    <row r="12" spans="1:21" s="32" customFormat="1" ht="45" customHeight="1">
      <c r="A12" s="70" t="s">
        <v>9</v>
      </c>
      <c r="B12" s="70" t="s">
        <v>27</v>
      </c>
      <c r="C12" s="70" t="s">
        <v>11</v>
      </c>
      <c r="D12" s="71" t="s">
        <v>18</v>
      </c>
      <c r="E12" s="72" t="s">
        <v>19</v>
      </c>
      <c r="F12" s="29" t="s">
        <v>20</v>
      </c>
      <c r="G12" s="29" t="s">
        <v>24</v>
      </c>
      <c r="H12" s="7">
        <v>0.84</v>
      </c>
      <c r="I12" s="92">
        <v>0.19</v>
      </c>
      <c r="J12" s="29"/>
      <c r="K12" s="29">
        <v>500</v>
      </c>
      <c r="L12" s="14" t="s">
        <v>22</v>
      </c>
    </row>
    <row r="13" spans="1:21" s="32" customFormat="1" ht="15" customHeight="1">
      <c r="A13" s="70" t="s">
        <v>9</v>
      </c>
      <c r="B13" s="70" t="s">
        <v>29</v>
      </c>
      <c r="C13" s="70" t="s">
        <v>11</v>
      </c>
      <c r="D13" s="71" t="s">
        <v>30</v>
      </c>
      <c r="E13" s="72"/>
      <c r="F13" s="29" t="s">
        <v>31</v>
      </c>
      <c r="G13" s="29" t="s">
        <v>32</v>
      </c>
      <c r="H13" s="7">
        <v>34</v>
      </c>
      <c r="I13" s="92">
        <v>13.6</v>
      </c>
      <c r="J13" s="29"/>
      <c r="K13" s="29">
        <v>50</v>
      </c>
    </row>
    <row r="14" spans="1:21" s="32" customFormat="1" ht="30">
      <c r="A14" s="70" t="s">
        <v>33</v>
      </c>
      <c r="B14" s="70" t="s">
        <v>34</v>
      </c>
      <c r="C14" s="70" t="s">
        <v>11</v>
      </c>
      <c r="D14" s="71" t="s">
        <v>35</v>
      </c>
      <c r="E14" s="72" t="s">
        <v>36</v>
      </c>
      <c r="F14" s="29" t="s">
        <v>14</v>
      </c>
      <c r="G14" s="29" t="s">
        <v>37</v>
      </c>
      <c r="H14" s="7">
        <v>0.61</v>
      </c>
      <c r="I14" s="92">
        <v>0.24</v>
      </c>
      <c r="J14" s="29"/>
      <c r="K14" s="29">
        <v>500</v>
      </c>
      <c r="L14" s="14" t="s">
        <v>1598</v>
      </c>
    </row>
    <row r="15" spans="1:21" s="32" customFormat="1" ht="30">
      <c r="A15" s="70" t="s">
        <v>33</v>
      </c>
      <c r="B15" s="70" t="s">
        <v>34</v>
      </c>
      <c r="C15" s="70" t="s">
        <v>11</v>
      </c>
      <c r="D15" s="71" t="s">
        <v>35</v>
      </c>
      <c r="E15" s="72" t="s">
        <v>36</v>
      </c>
      <c r="F15" s="29" t="s">
        <v>14</v>
      </c>
      <c r="G15" s="29" t="s">
        <v>38</v>
      </c>
      <c r="H15" s="7">
        <v>0.61</v>
      </c>
      <c r="I15" s="92">
        <v>0.24</v>
      </c>
      <c r="J15" s="29"/>
      <c r="K15" s="29">
        <v>500</v>
      </c>
      <c r="L15" s="14" t="s">
        <v>1598</v>
      </c>
    </row>
    <row r="16" spans="1:21" s="32" customFormat="1" ht="30">
      <c r="A16" s="70" t="s">
        <v>33</v>
      </c>
      <c r="B16" s="70" t="s">
        <v>34</v>
      </c>
      <c r="C16" s="70" t="s">
        <v>11</v>
      </c>
      <c r="D16" s="71" t="s">
        <v>35</v>
      </c>
      <c r="E16" s="72" t="s">
        <v>36</v>
      </c>
      <c r="F16" s="29" t="s">
        <v>14</v>
      </c>
      <c r="G16" s="29" t="s">
        <v>39</v>
      </c>
      <c r="H16" s="7">
        <v>0.61</v>
      </c>
      <c r="I16" s="92">
        <v>0.24</v>
      </c>
      <c r="J16" s="29"/>
      <c r="K16" s="29">
        <v>500</v>
      </c>
      <c r="L16" s="14" t="s">
        <v>1598</v>
      </c>
    </row>
    <row r="17" spans="1:12" s="32" customFormat="1" ht="30">
      <c r="A17" s="70" t="s">
        <v>33</v>
      </c>
      <c r="B17" s="70" t="s">
        <v>34</v>
      </c>
      <c r="C17" s="70" t="s">
        <v>11</v>
      </c>
      <c r="D17" s="71" t="s">
        <v>35</v>
      </c>
      <c r="E17" s="72" t="s">
        <v>36</v>
      </c>
      <c r="F17" s="29" t="s">
        <v>14</v>
      </c>
      <c r="G17" s="29" t="s">
        <v>40</v>
      </c>
      <c r="H17" s="7">
        <v>0.61</v>
      </c>
      <c r="I17" s="92">
        <v>0.24</v>
      </c>
      <c r="J17" s="29"/>
      <c r="K17" s="29">
        <v>500</v>
      </c>
      <c r="L17" s="14" t="s">
        <v>1598</v>
      </c>
    </row>
    <row r="18" spans="1:12" s="32" customFormat="1" ht="30">
      <c r="A18" s="70" t="s">
        <v>33</v>
      </c>
      <c r="B18" s="70" t="s">
        <v>34</v>
      </c>
      <c r="C18" s="70" t="s">
        <v>11</v>
      </c>
      <c r="D18" s="71" t="s">
        <v>35</v>
      </c>
      <c r="E18" s="72" t="s">
        <v>36</v>
      </c>
      <c r="F18" s="29" t="s">
        <v>14</v>
      </c>
      <c r="G18" s="29" t="s">
        <v>41</v>
      </c>
      <c r="H18" s="7">
        <v>0.61</v>
      </c>
      <c r="I18" s="92">
        <v>0.24</v>
      </c>
      <c r="J18" s="29"/>
      <c r="K18" s="29">
        <v>500</v>
      </c>
      <c r="L18" s="14" t="s">
        <v>1598</v>
      </c>
    </row>
    <row r="19" spans="1:12" s="32" customFormat="1" ht="30">
      <c r="A19" s="70" t="s">
        <v>33</v>
      </c>
      <c r="B19" s="70" t="s">
        <v>34</v>
      </c>
      <c r="C19" s="70" t="s">
        <v>11</v>
      </c>
      <c r="D19" s="71" t="s">
        <v>35</v>
      </c>
      <c r="E19" s="72" t="s">
        <v>36</v>
      </c>
      <c r="F19" s="29" t="s">
        <v>14</v>
      </c>
      <c r="G19" s="29" t="s">
        <v>42</v>
      </c>
      <c r="H19" s="7">
        <v>0.61</v>
      </c>
      <c r="I19" s="92">
        <v>0.24</v>
      </c>
      <c r="J19" s="29"/>
      <c r="K19" s="29">
        <v>500</v>
      </c>
      <c r="L19" s="14" t="s">
        <v>1598</v>
      </c>
    </row>
    <row r="20" spans="1:12" s="32" customFormat="1" ht="30">
      <c r="A20" s="70" t="s">
        <v>33</v>
      </c>
      <c r="B20" s="70" t="s">
        <v>34</v>
      </c>
      <c r="C20" s="70" t="s">
        <v>11</v>
      </c>
      <c r="D20" s="71" t="s">
        <v>35</v>
      </c>
      <c r="E20" s="72" t="s">
        <v>36</v>
      </c>
      <c r="F20" s="29" t="s">
        <v>14</v>
      </c>
      <c r="G20" s="29" t="s">
        <v>43</v>
      </c>
      <c r="H20" s="7">
        <v>0.61</v>
      </c>
      <c r="I20" s="92">
        <v>0.24</v>
      </c>
      <c r="J20" s="29"/>
      <c r="K20" s="29">
        <v>500</v>
      </c>
      <c r="L20" s="14" t="s">
        <v>1598</v>
      </c>
    </row>
    <row r="21" spans="1:12" s="32" customFormat="1" ht="30">
      <c r="A21" s="70" t="s">
        <v>33</v>
      </c>
      <c r="B21" s="70" t="s">
        <v>34</v>
      </c>
      <c r="C21" s="70" t="s">
        <v>11</v>
      </c>
      <c r="D21" s="71" t="s">
        <v>35</v>
      </c>
      <c r="E21" s="72" t="s">
        <v>36</v>
      </c>
      <c r="F21" s="29" t="s">
        <v>14</v>
      </c>
      <c r="G21" s="29" t="s">
        <v>44</v>
      </c>
      <c r="H21" s="7">
        <v>0.61</v>
      </c>
      <c r="I21" s="92">
        <v>0.24</v>
      </c>
      <c r="J21" s="29"/>
      <c r="K21" s="29">
        <v>500</v>
      </c>
      <c r="L21" s="14" t="s">
        <v>1598</v>
      </c>
    </row>
    <row r="22" spans="1:12" s="32" customFormat="1" ht="90">
      <c r="A22" s="70" t="s">
        <v>33</v>
      </c>
      <c r="B22" s="75" t="s">
        <v>45</v>
      </c>
      <c r="C22" s="70" t="s">
        <v>11</v>
      </c>
      <c r="D22" s="71" t="s">
        <v>46</v>
      </c>
      <c r="E22" s="72" t="s">
        <v>47</v>
      </c>
      <c r="F22" s="29" t="s">
        <v>1601</v>
      </c>
      <c r="G22" s="29" t="s">
        <v>1599</v>
      </c>
      <c r="H22" s="7"/>
      <c r="I22" s="32">
        <v>0.11</v>
      </c>
      <c r="J22" s="92" t="s">
        <v>1600</v>
      </c>
      <c r="K22" s="29">
        <v>500</v>
      </c>
      <c r="L22" s="90" t="s">
        <v>1604</v>
      </c>
    </row>
    <row r="23" spans="1:12" s="32" customFormat="1" ht="60">
      <c r="A23" s="70" t="s">
        <v>33</v>
      </c>
      <c r="B23" s="75" t="s">
        <v>48</v>
      </c>
      <c r="C23" s="70" t="s">
        <v>11</v>
      </c>
      <c r="D23" s="70" t="s">
        <v>46</v>
      </c>
      <c r="E23" s="72" t="s">
        <v>47</v>
      </c>
      <c r="F23" s="29" t="s">
        <v>1601</v>
      </c>
      <c r="G23" s="74" t="s">
        <v>1602</v>
      </c>
      <c r="H23" s="7"/>
      <c r="J23" s="92" t="s">
        <v>1600</v>
      </c>
      <c r="K23" s="29"/>
      <c r="L23" s="90" t="s">
        <v>1603</v>
      </c>
    </row>
    <row r="24" spans="1:12" s="32" customFormat="1" ht="30.75" customHeight="1">
      <c r="A24" s="70" t="s">
        <v>33</v>
      </c>
      <c r="B24" s="75" t="s">
        <v>49</v>
      </c>
      <c r="C24" s="70" t="s">
        <v>8</v>
      </c>
      <c r="D24" s="71" t="s">
        <v>50</v>
      </c>
      <c r="E24" s="72"/>
      <c r="F24" s="29" t="s">
        <v>51</v>
      </c>
      <c r="G24" s="29" t="s">
        <v>52</v>
      </c>
      <c r="H24" s="7">
        <v>0.28000000000000003</v>
      </c>
      <c r="I24" s="93">
        <v>0.11</v>
      </c>
      <c r="J24" s="29"/>
      <c r="K24" s="29">
        <v>500</v>
      </c>
    </row>
    <row r="25" spans="1:12" s="32" customFormat="1" ht="30.75" customHeight="1">
      <c r="A25" s="70" t="s">
        <v>33</v>
      </c>
      <c r="B25" s="75" t="s">
        <v>49</v>
      </c>
      <c r="C25" s="70" t="s">
        <v>8</v>
      </c>
      <c r="D25" s="71" t="s">
        <v>50</v>
      </c>
      <c r="E25" s="72"/>
      <c r="F25" s="29" t="s">
        <v>51</v>
      </c>
      <c r="G25" s="29" t="s">
        <v>53</v>
      </c>
      <c r="H25" s="7">
        <v>0.28000000000000003</v>
      </c>
      <c r="I25" s="93">
        <v>0.11</v>
      </c>
      <c r="J25" s="29"/>
      <c r="K25" s="29">
        <v>500</v>
      </c>
    </row>
    <row r="26" spans="1:12" s="32" customFormat="1" ht="30.75" customHeight="1">
      <c r="A26" s="70" t="s">
        <v>33</v>
      </c>
      <c r="B26" s="75" t="s">
        <v>49</v>
      </c>
      <c r="C26" s="70" t="s">
        <v>8</v>
      </c>
      <c r="D26" s="71" t="s">
        <v>50</v>
      </c>
      <c r="E26" s="72"/>
      <c r="F26" s="29" t="s">
        <v>51</v>
      </c>
      <c r="G26" s="29" t="s">
        <v>54</v>
      </c>
      <c r="H26" s="7">
        <v>0.78</v>
      </c>
      <c r="I26" s="93">
        <v>0.31</v>
      </c>
      <c r="J26" s="29"/>
      <c r="K26" s="29">
        <v>500</v>
      </c>
    </row>
    <row r="27" spans="1:12" s="32" customFormat="1" ht="30.75" customHeight="1">
      <c r="A27" s="70" t="s">
        <v>33</v>
      </c>
      <c r="B27" s="75" t="s">
        <v>49</v>
      </c>
      <c r="C27" s="70" t="s">
        <v>8</v>
      </c>
      <c r="D27" s="71" t="s">
        <v>50</v>
      </c>
      <c r="E27" s="72"/>
      <c r="F27" s="29" t="s">
        <v>51</v>
      </c>
      <c r="G27" s="29" t="s">
        <v>55</v>
      </c>
      <c r="H27" s="7">
        <v>0.78</v>
      </c>
      <c r="I27" s="93">
        <v>0.31</v>
      </c>
      <c r="J27" s="29"/>
      <c r="K27" s="29">
        <v>500</v>
      </c>
    </row>
    <row r="28" spans="1:12" s="32" customFormat="1" ht="30.75" customHeight="1">
      <c r="A28" s="70" t="s">
        <v>33</v>
      </c>
      <c r="B28" s="75" t="s">
        <v>49</v>
      </c>
      <c r="C28" s="70" t="s">
        <v>8</v>
      </c>
      <c r="D28" s="71" t="s">
        <v>50</v>
      </c>
      <c r="E28" s="72"/>
      <c r="F28" s="29" t="s">
        <v>51</v>
      </c>
      <c r="G28" s="29" t="s">
        <v>56</v>
      </c>
      <c r="H28" s="7">
        <v>0.78</v>
      </c>
      <c r="I28" s="93">
        <v>0.31</v>
      </c>
      <c r="J28" s="29"/>
      <c r="K28" s="29">
        <v>500</v>
      </c>
    </row>
    <row r="29" spans="1:12" s="32" customFormat="1" ht="30.75" customHeight="1">
      <c r="A29" s="70" t="s">
        <v>33</v>
      </c>
      <c r="B29" s="75" t="s">
        <v>49</v>
      </c>
      <c r="C29" s="70" t="s">
        <v>8</v>
      </c>
      <c r="D29" s="71" t="s">
        <v>50</v>
      </c>
      <c r="E29" s="72"/>
      <c r="F29" s="29" t="s">
        <v>51</v>
      </c>
      <c r="G29" s="29" t="s">
        <v>57</v>
      </c>
      <c r="H29" s="7">
        <v>0.78</v>
      </c>
      <c r="I29" s="93">
        <v>0.31</v>
      </c>
      <c r="J29" s="29"/>
      <c r="K29" s="29">
        <v>500</v>
      </c>
    </row>
    <row r="30" spans="1:12" s="32" customFormat="1" ht="30.75" customHeight="1">
      <c r="A30" s="70" t="s">
        <v>33</v>
      </c>
      <c r="B30" s="75" t="s">
        <v>49</v>
      </c>
      <c r="C30" s="70" t="s">
        <v>8</v>
      </c>
      <c r="D30" s="71" t="s">
        <v>50</v>
      </c>
      <c r="E30" s="72"/>
      <c r="F30" s="29" t="s">
        <v>51</v>
      </c>
      <c r="G30" s="29" t="s">
        <v>41</v>
      </c>
      <c r="H30" s="7">
        <v>0.78</v>
      </c>
      <c r="I30" s="93">
        <v>0.31</v>
      </c>
      <c r="J30" s="29"/>
      <c r="K30" s="29">
        <v>500</v>
      </c>
    </row>
    <row r="31" spans="1:12" s="32" customFormat="1" ht="30.75" customHeight="1">
      <c r="A31" s="70" t="s">
        <v>33</v>
      </c>
      <c r="B31" s="75" t="s">
        <v>58</v>
      </c>
      <c r="C31" s="70" t="s">
        <v>11</v>
      </c>
      <c r="D31" s="71" t="s">
        <v>59</v>
      </c>
      <c r="E31" s="72" t="s">
        <v>60</v>
      </c>
      <c r="F31" s="29" t="s">
        <v>61</v>
      </c>
      <c r="G31" s="29" t="s">
        <v>41</v>
      </c>
      <c r="H31" s="92">
        <v>0.23</v>
      </c>
      <c r="I31" s="7">
        <v>0.09</v>
      </c>
      <c r="J31" s="29"/>
      <c r="K31" s="29">
        <v>500</v>
      </c>
    </row>
    <row r="32" spans="1:12" s="32" customFormat="1" ht="30.75" customHeight="1">
      <c r="A32" s="70" t="s">
        <v>33</v>
      </c>
      <c r="B32" s="75" t="s">
        <v>58</v>
      </c>
      <c r="C32" s="70" t="s">
        <v>11</v>
      </c>
      <c r="D32" s="71" t="s">
        <v>59</v>
      </c>
      <c r="E32" s="72" t="s">
        <v>60</v>
      </c>
      <c r="F32" s="29" t="s">
        <v>61</v>
      </c>
      <c r="G32" s="29" t="s">
        <v>62</v>
      </c>
      <c r="H32" s="92">
        <v>0.23</v>
      </c>
      <c r="I32" s="7">
        <v>0.09</v>
      </c>
      <c r="J32" s="29"/>
      <c r="K32" s="29">
        <v>500</v>
      </c>
    </row>
    <row r="33" spans="1:12" s="32" customFormat="1" ht="30.75" customHeight="1">
      <c r="A33" s="70" t="s">
        <v>33</v>
      </c>
      <c r="B33" s="75" t="s">
        <v>58</v>
      </c>
      <c r="C33" s="70" t="s">
        <v>11</v>
      </c>
      <c r="D33" s="71" t="s">
        <v>59</v>
      </c>
      <c r="E33" s="72" t="s">
        <v>60</v>
      </c>
      <c r="F33" s="29" t="s">
        <v>61</v>
      </c>
      <c r="G33" s="29" t="s">
        <v>63</v>
      </c>
      <c r="H33" s="92">
        <v>0.23</v>
      </c>
      <c r="I33" s="7">
        <v>0.09</v>
      </c>
      <c r="J33" s="29"/>
      <c r="K33" s="29">
        <v>500</v>
      </c>
    </row>
    <row r="34" spans="1:12" s="32" customFormat="1" ht="30.75" customHeight="1">
      <c r="A34" s="70" t="s">
        <v>33</v>
      </c>
      <c r="B34" s="75" t="s">
        <v>58</v>
      </c>
      <c r="C34" s="70" t="s">
        <v>11</v>
      </c>
      <c r="D34" s="71" t="s">
        <v>59</v>
      </c>
      <c r="E34" s="72" t="s">
        <v>60</v>
      </c>
      <c r="F34" s="29" t="s">
        <v>61</v>
      </c>
      <c r="G34" s="29" t="s">
        <v>40</v>
      </c>
      <c r="H34" s="92">
        <v>0.23</v>
      </c>
      <c r="I34" s="7">
        <v>0.09</v>
      </c>
      <c r="J34" s="29"/>
      <c r="K34" s="29">
        <v>500</v>
      </c>
    </row>
    <row r="35" spans="1:12" s="32" customFormat="1" ht="30.75" customHeight="1">
      <c r="A35" s="70" t="s">
        <v>33</v>
      </c>
      <c r="B35" s="75" t="s">
        <v>58</v>
      </c>
      <c r="C35" s="70" t="s">
        <v>11</v>
      </c>
      <c r="D35" s="71" t="s">
        <v>59</v>
      </c>
      <c r="E35" s="72" t="s">
        <v>60</v>
      </c>
      <c r="F35" s="29" t="s">
        <v>61</v>
      </c>
      <c r="G35" s="29" t="s">
        <v>64</v>
      </c>
      <c r="H35" s="92">
        <v>0.23</v>
      </c>
      <c r="I35" s="7">
        <v>0.09</v>
      </c>
      <c r="J35" s="29"/>
      <c r="K35" s="29">
        <v>500</v>
      </c>
    </row>
    <row r="36" spans="1:12" s="32" customFormat="1" ht="15" customHeight="1">
      <c r="A36" s="70" t="s">
        <v>33</v>
      </c>
      <c r="B36" s="70" t="s">
        <v>65</v>
      </c>
      <c r="C36" s="70" t="s">
        <v>11</v>
      </c>
      <c r="D36" s="71" t="s">
        <v>66</v>
      </c>
      <c r="E36" s="72"/>
      <c r="F36" s="29" t="s">
        <v>67</v>
      </c>
      <c r="G36" s="29" t="s">
        <v>68</v>
      </c>
      <c r="H36" s="7">
        <v>6.25</v>
      </c>
      <c r="I36" s="92">
        <v>2.5</v>
      </c>
      <c r="J36" s="29"/>
      <c r="K36" s="29">
        <v>250</v>
      </c>
    </row>
    <row r="37" spans="1:12" s="32" customFormat="1" ht="15" customHeight="1">
      <c r="A37" s="70" t="s">
        <v>33</v>
      </c>
      <c r="B37" s="70" t="s">
        <v>65</v>
      </c>
      <c r="C37" s="70" t="s">
        <v>11</v>
      </c>
      <c r="D37" s="71" t="s">
        <v>66</v>
      </c>
      <c r="E37" s="72"/>
      <c r="F37" s="29" t="s">
        <v>67</v>
      </c>
      <c r="G37" s="14" t="s">
        <v>69</v>
      </c>
      <c r="H37" s="7">
        <v>6.25</v>
      </c>
      <c r="I37" s="92">
        <v>2.5</v>
      </c>
      <c r="J37" s="29"/>
      <c r="K37" s="29">
        <v>250</v>
      </c>
    </row>
    <row r="38" spans="1:12" s="32" customFormat="1" ht="15" customHeight="1">
      <c r="A38" s="118" t="s">
        <v>70</v>
      </c>
      <c r="B38" s="110"/>
      <c r="C38" s="110"/>
      <c r="D38" s="110"/>
      <c r="E38" s="110"/>
      <c r="F38" s="110"/>
      <c r="G38" s="110"/>
      <c r="H38" s="110"/>
      <c r="I38" s="110"/>
      <c r="J38" s="110"/>
      <c r="K38" s="110"/>
      <c r="L38" s="110"/>
    </row>
    <row r="39" spans="1:12" s="34" customFormat="1" ht="15" customHeight="1">
      <c r="A39" s="7" t="s">
        <v>9</v>
      </c>
      <c r="B39" s="7" t="s">
        <v>71</v>
      </c>
      <c r="C39" s="7" t="s">
        <v>72</v>
      </c>
      <c r="D39" s="73" t="s">
        <v>73</v>
      </c>
      <c r="E39" s="7" t="s">
        <v>74</v>
      </c>
      <c r="F39" s="7" t="s">
        <v>75</v>
      </c>
      <c r="G39" s="7" t="s">
        <v>76</v>
      </c>
      <c r="H39" s="92">
        <v>1</v>
      </c>
      <c r="I39" s="7">
        <v>0.4</v>
      </c>
      <c r="J39" s="7"/>
      <c r="K39" s="7">
        <v>500</v>
      </c>
      <c r="L39" s="7"/>
    </row>
    <row r="40" spans="1:12" s="34" customFormat="1" ht="15" customHeight="1">
      <c r="A40" s="7" t="s">
        <v>9</v>
      </c>
      <c r="B40" s="7" t="s">
        <v>77</v>
      </c>
      <c r="C40" s="7" t="s">
        <v>72</v>
      </c>
      <c r="D40" s="7" t="s">
        <v>78</v>
      </c>
      <c r="F40" s="7" t="s">
        <v>79</v>
      </c>
      <c r="G40" s="7" t="s">
        <v>80</v>
      </c>
      <c r="H40" s="92">
        <v>15600</v>
      </c>
      <c r="I40" s="7">
        <v>6240</v>
      </c>
      <c r="J40" s="7"/>
      <c r="K40" s="7"/>
      <c r="L40" s="7"/>
    </row>
    <row r="41" spans="1:12" s="34" customFormat="1" ht="15" customHeight="1">
      <c r="A41" s="7" t="s">
        <v>9</v>
      </c>
      <c r="B41" s="7" t="s">
        <v>81</v>
      </c>
      <c r="C41" s="7" t="s">
        <v>82</v>
      </c>
      <c r="D41" s="7" t="s">
        <v>83</v>
      </c>
      <c r="E41" s="7" t="s">
        <v>84</v>
      </c>
      <c r="F41" s="7" t="s">
        <v>85</v>
      </c>
      <c r="G41" s="7" t="s">
        <v>86</v>
      </c>
      <c r="H41" s="92">
        <v>50</v>
      </c>
      <c r="I41" s="7">
        <v>20</v>
      </c>
      <c r="J41" s="92" t="s">
        <v>87</v>
      </c>
      <c r="K41" s="7">
        <v>5</v>
      </c>
      <c r="L41" s="7"/>
    </row>
    <row r="42" spans="1:12" s="34" customFormat="1" ht="15" customHeight="1">
      <c r="A42" s="7" t="s">
        <v>9</v>
      </c>
      <c r="B42" s="21" t="s">
        <v>88</v>
      </c>
      <c r="C42" s="7" t="s">
        <v>89</v>
      </c>
      <c r="D42" s="7" t="s">
        <v>90</v>
      </c>
      <c r="E42" s="7" t="s">
        <v>84</v>
      </c>
      <c r="F42" s="7" t="s">
        <v>85</v>
      </c>
      <c r="G42" s="7" t="s">
        <v>91</v>
      </c>
      <c r="H42" s="92">
        <v>120000</v>
      </c>
      <c r="I42" s="7">
        <v>48000</v>
      </c>
      <c r="J42" s="7"/>
      <c r="K42" s="7"/>
      <c r="L42" s="7"/>
    </row>
    <row r="43" spans="1:12" s="34" customFormat="1" ht="15" customHeight="1">
      <c r="A43" s="7" t="s">
        <v>9</v>
      </c>
      <c r="B43" s="7" t="s">
        <v>92</v>
      </c>
      <c r="C43" s="7" t="s">
        <v>89</v>
      </c>
      <c r="D43" s="7" t="s">
        <v>78</v>
      </c>
      <c r="E43" s="34" t="s">
        <v>93</v>
      </c>
      <c r="F43" s="7" t="s">
        <v>85</v>
      </c>
      <c r="G43" s="7" t="s">
        <v>94</v>
      </c>
      <c r="H43" s="92">
        <v>625</v>
      </c>
      <c r="I43" s="7">
        <v>250</v>
      </c>
      <c r="J43" s="92" t="s">
        <v>95</v>
      </c>
      <c r="K43" s="7"/>
      <c r="L43" s="7"/>
    </row>
    <row r="44" spans="1:12" s="34" customFormat="1" ht="15" customHeight="1">
      <c r="A44" s="7" t="s">
        <v>9</v>
      </c>
      <c r="B44" s="7" t="s">
        <v>92</v>
      </c>
      <c r="C44" s="7" t="s">
        <v>89</v>
      </c>
      <c r="D44" s="7" t="s">
        <v>78</v>
      </c>
      <c r="E44" s="34" t="s">
        <v>93</v>
      </c>
      <c r="F44" s="7" t="s">
        <v>85</v>
      </c>
      <c r="G44" s="7" t="s">
        <v>96</v>
      </c>
      <c r="H44" s="92">
        <v>100</v>
      </c>
      <c r="I44" s="7">
        <v>40</v>
      </c>
      <c r="J44" s="92" t="s">
        <v>95</v>
      </c>
      <c r="K44" s="7">
        <v>5</v>
      </c>
      <c r="L44" s="7"/>
    </row>
    <row r="45" spans="1:12" s="34" customFormat="1" ht="15" customHeight="1">
      <c r="A45" s="7" t="s">
        <v>9</v>
      </c>
      <c r="B45" s="7" t="s">
        <v>92</v>
      </c>
      <c r="C45" s="7" t="s">
        <v>72</v>
      </c>
      <c r="D45" s="7" t="s">
        <v>78</v>
      </c>
      <c r="E45" s="34" t="s">
        <v>93</v>
      </c>
      <c r="F45" s="7" t="s">
        <v>97</v>
      </c>
      <c r="G45" s="7" t="s">
        <v>94</v>
      </c>
      <c r="H45" s="92">
        <v>500</v>
      </c>
      <c r="I45" s="7">
        <v>200</v>
      </c>
      <c r="J45" s="92" t="s">
        <v>98</v>
      </c>
      <c r="K45" s="7"/>
      <c r="L45" s="7"/>
    </row>
    <row r="46" spans="1:12" s="34" customFormat="1" ht="15" customHeight="1">
      <c r="A46" s="7" t="s">
        <v>9</v>
      </c>
      <c r="B46" s="7" t="s">
        <v>92</v>
      </c>
      <c r="C46" s="7" t="s">
        <v>72</v>
      </c>
      <c r="D46" s="7" t="s">
        <v>78</v>
      </c>
      <c r="E46" s="34" t="s">
        <v>93</v>
      </c>
      <c r="F46" s="7" t="s">
        <v>97</v>
      </c>
      <c r="G46" s="7" t="s">
        <v>96</v>
      </c>
      <c r="H46" s="92">
        <v>10</v>
      </c>
      <c r="I46" s="7">
        <v>2.5</v>
      </c>
      <c r="J46" s="92" t="s">
        <v>98</v>
      </c>
      <c r="K46" s="7">
        <v>250</v>
      </c>
      <c r="L46" s="7"/>
    </row>
    <row r="47" spans="1:12" s="34" customFormat="1" ht="15" customHeight="1">
      <c r="A47" s="7" t="s">
        <v>9</v>
      </c>
      <c r="B47" s="7" t="s">
        <v>99</v>
      </c>
      <c r="C47" s="7" t="s">
        <v>72</v>
      </c>
      <c r="D47" s="7" t="s">
        <v>100</v>
      </c>
      <c r="E47" s="34" t="s">
        <v>101</v>
      </c>
      <c r="F47" s="7" t="s">
        <v>97</v>
      </c>
      <c r="G47" s="7" t="s">
        <v>102</v>
      </c>
      <c r="H47" s="92">
        <v>2.5</v>
      </c>
      <c r="I47" s="7">
        <v>1</v>
      </c>
      <c r="J47" s="92" t="s">
        <v>103</v>
      </c>
      <c r="K47" s="7">
        <v>500</v>
      </c>
      <c r="L47" s="7"/>
    </row>
    <row r="48" spans="1:12" s="34" customFormat="1" ht="15" customHeight="1">
      <c r="A48" s="7" t="s">
        <v>9</v>
      </c>
      <c r="B48" s="7" t="s">
        <v>104</v>
      </c>
      <c r="C48" s="7" t="s">
        <v>89</v>
      </c>
      <c r="D48" s="7" t="s">
        <v>105</v>
      </c>
      <c r="E48" s="34" t="s">
        <v>84</v>
      </c>
      <c r="F48" s="7" t="s">
        <v>85</v>
      </c>
      <c r="G48" s="7" t="s">
        <v>106</v>
      </c>
      <c r="H48" s="92">
        <v>2000</v>
      </c>
      <c r="I48" s="7">
        <v>800</v>
      </c>
      <c r="J48" s="7"/>
      <c r="K48" s="7"/>
      <c r="L48" s="7"/>
    </row>
    <row r="49" spans="1:30" s="34" customFormat="1" ht="15" customHeight="1">
      <c r="A49" s="7" t="s">
        <v>9</v>
      </c>
      <c r="B49" s="7" t="s">
        <v>104</v>
      </c>
      <c r="C49" s="7" t="s">
        <v>89</v>
      </c>
      <c r="D49" s="7" t="s">
        <v>105</v>
      </c>
      <c r="E49" s="34" t="s">
        <v>84</v>
      </c>
      <c r="F49" s="7" t="s">
        <v>85</v>
      </c>
      <c r="G49" s="7" t="s">
        <v>107</v>
      </c>
      <c r="H49" s="92">
        <v>2000</v>
      </c>
      <c r="I49" s="7">
        <v>800</v>
      </c>
      <c r="J49" s="7"/>
      <c r="K49" s="7"/>
      <c r="L49" s="7"/>
    </row>
    <row r="50" spans="1:30" s="34" customFormat="1" ht="30.75" customHeight="1">
      <c r="A50" s="7" t="s">
        <v>9</v>
      </c>
      <c r="B50" s="7" t="s">
        <v>108</v>
      </c>
      <c r="C50" s="7" t="s">
        <v>89</v>
      </c>
      <c r="D50" s="7" t="s">
        <v>109</v>
      </c>
      <c r="E50" s="34" t="s">
        <v>101</v>
      </c>
      <c r="F50" s="7" t="s">
        <v>85</v>
      </c>
      <c r="G50" s="7"/>
      <c r="H50" s="7"/>
      <c r="I50" s="7"/>
      <c r="J50" s="104" t="s">
        <v>110</v>
      </c>
      <c r="K50" s="7"/>
      <c r="L50" s="7"/>
    </row>
    <row r="51" spans="1:30" s="34" customFormat="1" ht="15" customHeight="1">
      <c r="A51" s="7" t="s">
        <v>9</v>
      </c>
      <c r="B51" s="7" t="s">
        <v>111</v>
      </c>
      <c r="C51" s="7" t="s">
        <v>89</v>
      </c>
      <c r="D51" s="69" t="s">
        <v>112</v>
      </c>
      <c r="E51" s="7" t="s">
        <v>84</v>
      </c>
      <c r="F51" s="7" t="s">
        <v>85</v>
      </c>
      <c r="G51" s="7"/>
      <c r="H51" s="7"/>
      <c r="I51" s="7"/>
      <c r="J51" s="7"/>
      <c r="K51" s="7"/>
      <c r="L51" s="7"/>
      <c r="S51" s="17"/>
      <c r="T51" s="33"/>
      <c r="U51" s="33"/>
      <c r="V51" s="33"/>
      <c r="W51" s="33"/>
      <c r="X51" s="33"/>
      <c r="Y51" s="33"/>
      <c r="Z51" s="33"/>
      <c r="AA51" s="33"/>
      <c r="AB51" s="33"/>
    </row>
    <row r="52" spans="1:30" s="34" customFormat="1" ht="15" customHeight="1">
      <c r="A52" s="7" t="s">
        <v>9</v>
      </c>
      <c r="B52" s="7" t="s">
        <v>113</v>
      </c>
      <c r="C52" s="7" t="s">
        <v>72</v>
      </c>
      <c r="D52" s="7" t="s">
        <v>105</v>
      </c>
      <c r="E52" s="34" t="s">
        <v>114</v>
      </c>
      <c r="F52" s="7" t="s">
        <v>115</v>
      </c>
      <c r="G52" s="34" t="s">
        <v>116</v>
      </c>
      <c r="H52" s="92">
        <v>50</v>
      </c>
      <c r="I52" s="7">
        <v>20</v>
      </c>
      <c r="J52" s="105" t="s">
        <v>117</v>
      </c>
      <c r="K52" s="7">
        <v>50</v>
      </c>
      <c r="L52" s="7"/>
      <c r="S52" s="17"/>
      <c r="T52" s="33"/>
      <c r="U52" s="33"/>
      <c r="V52" s="33"/>
      <c r="W52" s="33"/>
      <c r="X52" s="33"/>
      <c r="Y52" s="33"/>
      <c r="Z52" s="33"/>
      <c r="AA52" s="33"/>
      <c r="AB52" s="33"/>
      <c r="AD52" s="33"/>
    </row>
    <row r="53" spans="1:30" s="34" customFormat="1" ht="15" customHeight="1">
      <c r="A53" s="7" t="s">
        <v>9</v>
      </c>
      <c r="B53" s="7" t="s">
        <v>118</v>
      </c>
      <c r="C53" s="7" t="s">
        <v>72</v>
      </c>
      <c r="D53" s="7" t="s">
        <v>105</v>
      </c>
      <c r="E53" s="34" t="s">
        <v>114</v>
      </c>
      <c r="F53" s="7" t="s">
        <v>115</v>
      </c>
      <c r="G53" s="7" t="s">
        <v>119</v>
      </c>
      <c r="H53" s="92">
        <v>5</v>
      </c>
      <c r="I53" s="7">
        <v>2</v>
      </c>
      <c r="J53" s="105" t="s">
        <v>117</v>
      </c>
      <c r="K53" s="7">
        <v>500</v>
      </c>
      <c r="L53" s="7"/>
      <c r="S53" s="33"/>
      <c r="T53" s="33"/>
      <c r="U53" s="33"/>
      <c r="V53" s="33"/>
      <c r="W53" s="33"/>
      <c r="X53" s="33"/>
      <c r="Y53" s="33"/>
      <c r="Z53" s="33"/>
      <c r="AA53" s="33"/>
      <c r="AB53" s="33"/>
      <c r="AD53" s="33"/>
    </row>
    <row r="54" spans="1:30" s="34" customFormat="1" ht="15" customHeight="1">
      <c r="A54" s="7" t="s">
        <v>9</v>
      </c>
      <c r="B54" s="7" t="s">
        <v>118</v>
      </c>
      <c r="C54" s="7" t="s">
        <v>72</v>
      </c>
      <c r="D54" s="7" t="s">
        <v>105</v>
      </c>
      <c r="E54" s="34" t="s">
        <v>114</v>
      </c>
      <c r="F54" s="7" t="s">
        <v>115</v>
      </c>
      <c r="G54" s="7" t="s">
        <v>120</v>
      </c>
      <c r="H54" s="92">
        <v>32</v>
      </c>
      <c r="I54" s="7">
        <v>13</v>
      </c>
      <c r="J54" s="105" t="s">
        <v>117</v>
      </c>
      <c r="K54" s="7">
        <v>50</v>
      </c>
      <c r="L54" s="7"/>
      <c r="S54" s="33"/>
      <c r="T54" s="33"/>
      <c r="U54" s="33"/>
      <c r="V54" s="33"/>
      <c r="W54" s="33"/>
      <c r="X54" s="33"/>
      <c r="Y54" s="33"/>
      <c r="Z54" s="33"/>
      <c r="AA54" s="33"/>
      <c r="AB54" s="33"/>
      <c r="AD54" s="33"/>
    </row>
    <row r="55" spans="1:30" s="34" customFormat="1" ht="15" customHeight="1">
      <c r="A55" s="7" t="s">
        <v>9</v>
      </c>
      <c r="B55" s="7" t="s">
        <v>121</v>
      </c>
      <c r="C55" s="7" t="s">
        <v>89</v>
      </c>
      <c r="D55" s="7" t="s">
        <v>78</v>
      </c>
      <c r="E55" s="7" t="s">
        <v>84</v>
      </c>
      <c r="F55" s="7" t="s">
        <v>122</v>
      </c>
      <c r="G55" s="7"/>
      <c r="H55" s="7"/>
      <c r="I55" s="7"/>
      <c r="J55" s="7"/>
      <c r="K55" s="7"/>
      <c r="L55" s="7"/>
      <c r="AD55" s="33"/>
    </row>
    <row r="56" spans="1:30" s="34" customFormat="1" ht="15" customHeight="1">
      <c r="A56" s="7" t="s">
        <v>9</v>
      </c>
      <c r="B56" s="7" t="s">
        <v>123</v>
      </c>
      <c r="C56" s="7" t="s">
        <v>124</v>
      </c>
      <c r="D56" s="7" t="s">
        <v>125</v>
      </c>
      <c r="E56" s="34" t="s">
        <v>101</v>
      </c>
      <c r="F56" s="7" t="s">
        <v>85</v>
      </c>
      <c r="G56" s="7" t="s">
        <v>116</v>
      </c>
      <c r="H56" s="92">
        <v>10</v>
      </c>
      <c r="I56" s="7">
        <v>4</v>
      </c>
      <c r="J56" s="7"/>
      <c r="K56" s="7">
        <v>250</v>
      </c>
      <c r="L56" s="7"/>
      <c r="S56" s="17"/>
      <c r="T56" s="33"/>
      <c r="U56" s="33"/>
      <c r="V56" s="33"/>
      <c r="W56" s="33"/>
      <c r="X56" s="33"/>
      <c r="Y56" s="33"/>
      <c r="Z56" s="33"/>
      <c r="AA56" s="33"/>
      <c r="AB56" s="33"/>
      <c r="AD56" s="33"/>
    </row>
    <row r="57" spans="1:30" s="34" customFormat="1" ht="15" customHeight="1">
      <c r="A57" s="7" t="s">
        <v>9</v>
      </c>
      <c r="B57" s="33" t="s">
        <v>126</v>
      </c>
      <c r="C57" s="33" t="s">
        <v>72</v>
      </c>
      <c r="D57" s="33" t="s">
        <v>127</v>
      </c>
      <c r="E57" s="34" t="s">
        <v>128</v>
      </c>
      <c r="F57" s="34" t="s">
        <v>129</v>
      </c>
      <c r="G57" s="34" t="s">
        <v>130</v>
      </c>
      <c r="H57" s="92">
        <v>1</v>
      </c>
      <c r="I57" s="7">
        <v>0.4</v>
      </c>
      <c r="J57" s="105" t="s">
        <v>131</v>
      </c>
      <c r="K57" s="7">
        <v>500</v>
      </c>
      <c r="L57" s="7"/>
      <c r="S57" s="17"/>
      <c r="T57" s="33"/>
      <c r="U57" s="33"/>
      <c r="V57" s="33"/>
      <c r="W57" s="33"/>
      <c r="X57" s="33"/>
      <c r="Y57" s="33"/>
      <c r="Z57" s="33"/>
      <c r="AA57" s="33"/>
      <c r="AB57" s="33"/>
      <c r="AD57" s="33"/>
    </row>
    <row r="58" spans="1:30" s="34" customFormat="1" ht="15" customHeight="1">
      <c r="A58" s="7" t="s">
        <v>9</v>
      </c>
      <c r="B58" s="33" t="s">
        <v>126</v>
      </c>
      <c r="C58" s="33" t="s">
        <v>72</v>
      </c>
      <c r="D58" s="33" t="s">
        <v>127</v>
      </c>
      <c r="E58" s="34" t="s">
        <v>128</v>
      </c>
      <c r="F58" s="34" t="s">
        <v>129</v>
      </c>
      <c r="G58" s="34" t="s">
        <v>132</v>
      </c>
      <c r="H58" s="92">
        <v>1</v>
      </c>
      <c r="I58" s="7">
        <v>0.4</v>
      </c>
      <c r="J58" s="105" t="s">
        <v>131</v>
      </c>
      <c r="K58" s="7">
        <v>500</v>
      </c>
      <c r="L58" s="7"/>
      <c r="S58" s="17"/>
      <c r="T58" s="33"/>
      <c r="U58" s="33"/>
      <c r="V58" s="33"/>
      <c r="W58" s="33"/>
      <c r="X58" s="33"/>
      <c r="Y58" s="33"/>
      <c r="Z58" s="33"/>
      <c r="AA58" s="33"/>
      <c r="AB58" s="33"/>
      <c r="AD58" s="33"/>
    </row>
    <row r="59" spans="1:30" s="34" customFormat="1" ht="15" customHeight="1">
      <c r="A59" s="7" t="s">
        <v>9</v>
      </c>
      <c r="B59" s="33" t="s">
        <v>126</v>
      </c>
      <c r="C59" s="33" t="s">
        <v>72</v>
      </c>
      <c r="D59" s="33" t="s">
        <v>127</v>
      </c>
      <c r="E59" s="34" t="s">
        <v>128</v>
      </c>
      <c r="F59" s="34" t="s">
        <v>129</v>
      </c>
      <c r="G59" s="34" t="s">
        <v>133</v>
      </c>
      <c r="H59" s="92">
        <v>1</v>
      </c>
      <c r="I59" s="7">
        <v>0.4</v>
      </c>
      <c r="J59" s="105" t="s">
        <v>131</v>
      </c>
      <c r="K59" s="7">
        <v>500</v>
      </c>
      <c r="L59" s="7"/>
      <c r="S59" s="17"/>
      <c r="T59" s="33"/>
      <c r="U59" s="33"/>
      <c r="V59" s="33"/>
      <c r="W59" s="33"/>
      <c r="X59" s="33"/>
      <c r="Y59" s="33"/>
      <c r="Z59" s="33"/>
      <c r="AA59" s="33"/>
      <c r="AB59" s="33"/>
      <c r="AD59" s="33"/>
    </row>
    <row r="60" spans="1:30" s="34" customFormat="1" ht="15" customHeight="1">
      <c r="A60" s="7" t="s">
        <v>9</v>
      </c>
      <c r="B60" s="33" t="s">
        <v>126</v>
      </c>
      <c r="C60" s="33" t="s">
        <v>72</v>
      </c>
      <c r="D60" s="33" t="s">
        <v>127</v>
      </c>
      <c r="E60" s="34" t="s">
        <v>128</v>
      </c>
      <c r="F60" s="34" t="s">
        <v>129</v>
      </c>
      <c r="G60" s="34" t="s">
        <v>23</v>
      </c>
      <c r="H60" s="92">
        <v>1</v>
      </c>
      <c r="I60" s="7">
        <v>0.4</v>
      </c>
      <c r="J60" s="105" t="s">
        <v>131</v>
      </c>
      <c r="K60" s="7">
        <v>500</v>
      </c>
      <c r="L60" s="7"/>
      <c r="S60" s="17"/>
      <c r="T60" s="33"/>
      <c r="U60" s="33"/>
      <c r="V60" s="33"/>
      <c r="W60" s="33"/>
      <c r="X60" s="33"/>
      <c r="Y60" s="33"/>
      <c r="Z60" s="33"/>
      <c r="AA60" s="33"/>
      <c r="AB60" s="33"/>
      <c r="AD60" s="33"/>
    </row>
    <row r="61" spans="1:30" s="34" customFormat="1" ht="15" customHeight="1">
      <c r="A61" s="7" t="s">
        <v>9</v>
      </c>
      <c r="B61" s="7" t="s">
        <v>134</v>
      </c>
      <c r="C61" s="7" t="s">
        <v>72</v>
      </c>
      <c r="D61" s="7"/>
      <c r="E61" s="7" t="s">
        <v>135</v>
      </c>
      <c r="F61" s="7" t="s">
        <v>115</v>
      </c>
      <c r="G61" s="7" t="s">
        <v>136</v>
      </c>
      <c r="H61" s="92">
        <v>8.5</v>
      </c>
      <c r="I61" s="7">
        <v>3.4</v>
      </c>
      <c r="J61" s="7"/>
      <c r="K61" s="7">
        <v>250</v>
      </c>
      <c r="L61" s="7"/>
      <c r="S61" s="33"/>
      <c r="T61" s="33"/>
      <c r="U61" s="33"/>
      <c r="V61" s="33"/>
      <c r="W61" s="33"/>
      <c r="X61" s="33"/>
      <c r="Y61" s="33"/>
      <c r="Z61" s="33"/>
      <c r="AA61" s="33"/>
      <c r="AB61" s="33"/>
      <c r="AD61" s="33"/>
    </row>
    <row r="62" spans="1:30" s="34" customFormat="1" ht="15" customHeight="1">
      <c r="A62" s="7" t="s">
        <v>9</v>
      </c>
      <c r="B62" s="7" t="s">
        <v>137</v>
      </c>
      <c r="C62" s="7" t="s">
        <v>89</v>
      </c>
      <c r="D62" s="7" t="s">
        <v>78</v>
      </c>
      <c r="E62" s="34" t="s">
        <v>93</v>
      </c>
      <c r="F62" s="7" t="s">
        <v>85</v>
      </c>
      <c r="G62" s="7"/>
      <c r="H62" s="92">
        <v>10000</v>
      </c>
      <c r="I62" s="7">
        <v>4000</v>
      </c>
      <c r="J62" s="7"/>
      <c r="K62" s="7"/>
      <c r="L62" s="7"/>
      <c r="AD62" s="33"/>
    </row>
    <row r="63" spans="1:30" s="34" customFormat="1" ht="15" customHeight="1">
      <c r="A63" s="7" t="s">
        <v>9</v>
      </c>
      <c r="B63" s="7" t="s">
        <v>138</v>
      </c>
      <c r="C63" s="7" t="s">
        <v>89</v>
      </c>
      <c r="D63" s="7" t="s">
        <v>78</v>
      </c>
      <c r="E63" s="7" t="s">
        <v>139</v>
      </c>
      <c r="F63" s="7" t="s">
        <v>85</v>
      </c>
      <c r="G63" s="7" t="s">
        <v>140</v>
      </c>
      <c r="H63" s="7"/>
      <c r="I63" s="7"/>
      <c r="K63" s="7"/>
      <c r="L63" s="7"/>
      <c r="AD63" s="33"/>
    </row>
    <row r="64" spans="1:30" s="34" customFormat="1" ht="15" customHeight="1">
      <c r="A64" s="7" t="s">
        <v>9</v>
      </c>
      <c r="B64" s="7" t="s">
        <v>141</v>
      </c>
      <c r="C64" s="33" t="s">
        <v>142</v>
      </c>
      <c r="D64" s="7" t="s">
        <v>105</v>
      </c>
      <c r="E64" s="34" t="s">
        <v>101</v>
      </c>
      <c r="F64" s="7" t="s">
        <v>143</v>
      </c>
      <c r="G64" s="7" t="s">
        <v>80</v>
      </c>
      <c r="H64" s="92">
        <v>100</v>
      </c>
      <c r="I64" s="7">
        <v>40</v>
      </c>
      <c r="J64" s="92" t="s">
        <v>144</v>
      </c>
      <c r="K64" s="7">
        <v>5</v>
      </c>
      <c r="L64" s="7"/>
      <c r="AD64" s="33"/>
    </row>
    <row r="65" spans="1:30" s="34" customFormat="1" ht="15" customHeight="1">
      <c r="A65" s="7" t="s">
        <v>9</v>
      </c>
      <c r="B65" s="7" t="s">
        <v>141</v>
      </c>
      <c r="C65" s="33" t="s">
        <v>142</v>
      </c>
      <c r="D65" s="7" t="s">
        <v>105</v>
      </c>
      <c r="E65" s="34" t="s">
        <v>101</v>
      </c>
      <c r="F65" s="7" t="s">
        <v>143</v>
      </c>
      <c r="G65" s="7" t="s">
        <v>145</v>
      </c>
      <c r="H65" s="92">
        <v>500</v>
      </c>
      <c r="I65" s="7">
        <v>200</v>
      </c>
      <c r="J65" s="92" t="s">
        <v>144</v>
      </c>
      <c r="K65" s="7"/>
      <c r="L65" s="7"/>
      <c r="AD65" s="33"/>
    </row>
    <row r="66" spans="1:30" s="34" customFormat="1" ht="15" customHeight="1">
      <c r="A66" s="7" t="s">
        <v>9</v>
      </c>
      <c r="B66" s="7" t="s">
        <v>146</v>
      </c>
      <c r="C66" s="7" t="s">
        <v>72</v>
      </c>
      <c r="D66" s="7" t="s">
        <v>147</v>
      </c>
      <c r="E66" s="34" t="s">
        <v>148</v>
      </c>
      <c r="F66" s="7" t="s">
        <v>97</v>
      </c>
      <c r="G66" s="7"/>
      <c r="H66" s="7"/>
      <c r="I66" s="7"/>
      <c r="J66" s="92" t="s">
        <v>149</v>
      </c>
      <c r="K66" s="7"/>
      <c r="L66" s="7"/>
      <c r="T66" s="33"/>
      <c r="U66" s="17"/>
      <c r="V66" s="33"/>
      <c r="W66" s="33"/>
      <c r="X66" s="33"/>
      <c r="Y66" s="33"/>
      <c r="Z66" s="33"/>
      <c r="AA66" s="33"/>
      <c r="AB66" s="33"/>
      <c r="AC66" s="33"/>
      <c r="AD66" s="33"/>
    </row>
    <row r="67" spans="1:30" s="34" customFormat="1" ht="15" customHeight="1">
      <c r="A67" s="7" t="s">
        <v>9</v>
      </c>
      <c r="B67" s="7" t="s">
        <v>150</v>
      </c>
      <c r="C67" s="7" t="s">
        <v>82</v>
      </c>
      <c r="D67" s="7" t="s">
        <v>78</v>
      </c>
      <c r="E67" s="7" t="s">
        <v>84</v>
      </c>
      <c r="F67" s="7" t="s">
        <v>151</v>
      </c>
      <c r="G67" s="7" t="s">
        <v>94</v>
      </c>
      <c r="H67" s="92">
        <v>10000</v>
      </c>
      <c r="I67" s="7">
        <v>4000</v>
      </c>
      <c r="J67" s="7"/>
      <c r="K67" s="7"/>
      <c r="L67" s="7"/>
    </row>
    <row r="68" spans="1:30" s="34" customFormat="1" ht="15" customHeight="1">
      <c r="A68" s="7" t="s">
        <v>9</v>
      </c>
      <c r="B68" s="7" t="s">
        <v>152</v>
      </c>
      <c r="C68" s="7" t="s">
        <v>89</v>
      </c>
      <c r="D68" s="7" t="s">
        <v>78</v>
      </c>
      <c r="E68" s="34" t="s">
        <v>93</v>
      </c>
      <c r="F68" s="7" t="s">
        <v>85</v>
      </c>
      <c r="G68" s="7" t="s">
        <v>153</v>
      </c>
      <c r="H68" s="92">
        <v>100</v>
      </c>
      <c r="I68" s="7">
        <v>40</v>
      </c>
      <c r="J68" s="7"/>
      <c r="K68" s="7">
        <v>5</v>
      </c>
      <c r="L68" s="7"/>
    </row>
    <row r="69" spans="1:30" s="34" customFormat="1" ht="30.75" customHeight="1">
      <c r="A69" s="7" t="s">
        <v>9</v>
      </c>
      <c r="B69" s="7" t="s">
        <v>154</v>
      </c>
      <c r="C69" s="7" t="s">
        <v>72</v>
      </c>
      <c r="D69" s="7" t="s">
        <v>155</v>
      </c>
      <c r="E69" s="73" t="s">
        <v>156</v>
      </c>
      <c r="F69" s="7" t="s">
        <v>97</v>
      </c>
      <c r="G69" s="7" t="s">
        <v>157</v>
      </c>
      <c r="H69" s="92">
        <v>10</v>
      </c>
      <c r="I69" s="7">
        <v>2.5</v>
      </c>
      <c r="J69" s="7"/>
      <c r="K69" s="7">
        <v>250</v>
      </c>
      <c r="L69" s="7"/>
    </row>
    <row r="70" spans="1:30" s="34" customFormat="1" ht="31.5" customHeight="1">
      <c r="A70" s="7" t="s">
        <v>9</v>
      </c>
      <c r="B70" s="7" t="s">
        <v>158</v>
      </c>
      <c r="C70" s="7" t="s">
        <v>89</v>
      </c>
      <c r="D70" s="7" t="s">
        <v>78</v>
      </c>
      <c r="E70" s="7"/>
      <c r="F70" s="7" t="s">
        <v>85</v>
      </c>
      <c r="G70" s="73" t="s">
        <v>159</v>
      </c>
      <c r="H70" s="7">
        <v>25</v>
      </c>
      <c r="I70" s="92">
        <v>100</v>
      </c>
      <c r="J70" s="92" t="s">
        <v>160</v>
      </c>
      <c r="K70" s="7">
        <v>5</v>
      </c>
      <c r="L70" s="7"/>
    </row>
    <row r="71" spans="1:30" s="34" customFormat="1" ht="31.5" customHeight="1">
      <c r="A71" s="7" t="s">
        <v>9</v>
      </c>
      <c r="B71" s="7" t="s">
        <v>158</v>
      </c>
      <c r="C71" s="7" t="s">
        <v>89</v>
      </c>
      <c r="D71" s="7" t="s">
        <v>78</v>
      </c>
      <c r="E71" s="7"/>
      <c r="F71" s="7" t="s">
        <v>85</v>
      </c>
      <c r="G71" s="73" t="s">
        <v>161</v>
      </c>
      <c r="H71" s="7">
        <v>125</v>
      </c>
      <c r="I71" s="92">
        <v>600</v>
      </c>
      <c r="J71" s="92" t="s">
        <v>160</v>
      </c>
      <c r="K71" s="7"/>
      <c r="L71" s="7"/>
    </row>
    <row r="72" spans="1:30" s="34" customFormat="1" ht="15" customHeight="1">
      <c r="A72" s="7" t="s">
        <v>9</v>
      </c>
      <c r="B72" s="7" t="s">
        <v>162</v>
      </c>
      <c r="C72" s="7" t="s">
        <v>72</v>
      </c>
      <c r="D72" s="7" t="s">
        <v>78</v>
      </c>
      <c r="E72" s="7"/>
      <c r="F72" s="7" t="s">
        <v>97</v>
      </c>
      <c r="G72" s="7" t="s">
        <v>163</v>
      </c>
      <c r="H72" s="7">
        <v>25</v>
      </c>
      <c r="I72" s="92">
        <v>100</v>
      </c>
      <c r="J72" s="92" t="s">
        <v>164</v>
      </c>
      <c r="K72" s="7">
        <v>5</v>
      </c>
      <c r="L72" s="7"/>
    </row>
    <row r="73" spans="1:30" s="34" customFormat="1" ht="15" customHeight="1">
      <c r="A73" s="7" t="s">
        <v>9</v>
      </c>
      <c r="B73" s="7" t="s">
        <v>165</v>
      </c>
      <c r="C73" s="7" t="s">
        <v>89</v>
      </c>
      <c r="D73" s="7" t="s">
        <v>166</v>
      </c>
      <c r="E73" s="34" t="s">
        <v>93</v>
      </c>
      <c r="F73" s="7" t="s">
        <v>167</v>
      </c>
      <c r="G73" s="7" t="s">
        <v>80</v>
      </c>
      <c r="H73" s="92">
        <v>100</v>
      </c>
      <c r="I73" s="7">
        <v>40</v>
      </c>
      <c r="J73" s="7"/>
      <c r="K73" s="7">
        <v>5</v>
      </c>
      <c r="L73" s="7"/>
    </row>
    <row r="74" spans="1:30" s="34" customFormat="1" ht="15" customHeight="1">
      <c r="A74" s="7" t="s">
        <v>9</v>
      </c>
      <c r="B74" s="33" t="s">
        <v>168</v>
      </c>
      <c r="C74" s="33" t="s">
        <v>169</v>
      </c>
      <c r="D74" s="7" t="s">
        <v>78</v>
      </c>
      <c r="E74" s="34" t="s">
        <v>170</v>
      </c>
      <c r="F74" s="34" t="s">
        <v>97</v>
      </c>
      <c r="G74" s="34" t="s">
        <v>171</v>
      </c>
      <c r="H74" s="92">
        <v>1</v>
      </c>
      <c r="I74" s="7">
        <v>0.4</v>
      </c>
      <c r="J74" s="5"/>
      <c r="K74" s="7">
        <v>500</v>
      </c>
      <c r="L74" s="7"/>
    </row>
    <row r="75" spans="1:30" s="34" customFormat="1" ht="15" customHeight="1">
      <c r="A75" s="7" t="s">
        <v>9</v>
      </c>
      <c r="B75" s="33" t="s">
        <v>168</v>
      </c>
      <c r="C75" s="33" t="s">
        <v>169</v>
      </c>
      <c r="D75" s="7" t="s">
        <v>78</v>
      </c>
      <c r="E75" s="34" t="s">
        <v>170</v>
      </c>
      <c r="F75" s="34" t="s">
        <v>97</v>
      </c>
      <c r="G75" s="34" t="s">
        <v>172</v>
      </c>
      <c r="H75" s="92">
        <v>1</v>
      </c>
      <c r="I75" s="7">
        <v>0.4</v>
      </c>
      <c r="J75" s="5"/>
      <c r="K75" s="7">
        <v>500</v>
      </c>
      <c r="L75" s="7"/>
    </row>
    <row r="76" spans="1:30" s="34" customFormat="1" ht="15" customHeight="1">
      <c r="A76" s="7" t="s">
        <v>9</v>
      </c>
      <c r="B76" s="33" t="s">
        <v>168</v>
      </c>
      <c r="C76" s="33" t="s">
        <v>169</v>
      </c>
      <c r="D76" s="7" t="s">
        <v>78</v>
      </c>
      <c r="E76" s="34" t="s">
        <v>170</v>
      </c>
      <c r="F76" s="34" t="s">
        <v>97</v>
      </c>
      <c r="G76" s="34" t="s">
        <v>173</v>
      </c>
      <c r="H76" s="92">
        <v>1</v>
      </c>
      <c r="I76" s="7">
        <v>0.4</v>
      </c>
      <c r="J76" s="5"/>
      <c r="K76" s="7">
        <v>500</v>
      </c>
      <c r="L76" s="7"/>
    </row>
    <row r="77" spans="1:30" s="34" customFormat="1" ht="15" customHeight="1">
      <c r="A77" s="7" t="s">
        <v>9</v>
      </c>
      <c r="B77" s="33" t="s">
        <v>168</v>
      </c>
      <c r="C77" s="33" t="s">
        <v>169</v>
      </c>
      <c r="D77" s="7" t="s">
        <v>78</v>
      </c>
      <c r="E77" s="34" t="s">
        <v>170</v>
      </c>
      <c r="F77" s="34" t="s">
        <v>97</v>
      </c>
      <c r="G77" s="34" t="s">
        <v>174</v>
      </c>
      <c r="H77" s="92">
        <v>1</v>
      </c>
      <c r="I77" s="7">
        <v>0.4</v>
      </c>
      <c r="J77" s="5"/>
      <c r="K77" s="7">
        <v>500</v>
      </c>
      <c r="L77" s="7"/>
    </row>
    <row r="78" spans="1:30" s="34" customFormat="1" ht="15" customHeight="1">
      <c r="A78" s="7" t="s">
        <v>9</v>
      </c>
      <c r="B78" s="33" t="s">
        <v>168</v>
      </c>
      <c r="C78" s="33" t="s">
        <v>169</v>
      </c>
      <c r="D78" s="7" t="s">
        <v>78</v>
      </c>
      <c r="E78" s="34" t="s">
        <v>170</v>
      </c>
      <c r="F78" s="34" t="s">
        <v>97</v>
      </c>
      <c r="G78" s="34" t="s">
        <v>175</v>
      </c>
      <c r="H78" s="92">
        <v>1</v>
      </c>
      <c r="I78" s="7">
        <v>0.4</v>
      </c>
      <c r="J78" s="5"/>
      <c r="K78" s="7">
        <v>500</v>
      </c>
      <c r="L78" s="7"/>
    </row>
    <row r="79" spans="1:30" s="34" customFormat="1" ht="15" customHeight="1">
      <c r="A79" s="7" t="s">
        <v>9</v>
      </c>
      <c r="B79" s="7" t="s">
        <v>176</v>
      </c>
      <c r="C79" s="33" t="s">
        <v>177</v>
      </c>
      <c r="D79" s="7" t="s">
        <v>78</v>
      </c>
      <c r="E79" s="34" t="s">
        <v>84</v>
      </c>
      <c r="F79" s="34" t="s">
        <v>85</v>
      </c>
      <c r="G79" s="34" t="s">
        <v>178</v>
      </c>
      <c r="H79" s="7"/>
      <c r="I79" s="7"/>
      <c r="J79" s="5"/>
    </row>
    <row r="80" spans="1:30" s="34" customFormat="1" ht="15" customHeight="1">
      <c r="A80" s="7" t="s">
        <v>9</v>
      </c>
      <c r="B80" s="7" t="s">
        <v>179</v>
      </c>
      <c r="C80" s="7" t="s">
        <v>89</v>
      </c>
      <c r="D80" s="7" t="s">
        <v>180</v>
      </c>
      <c r="E80" s="34" t="s">
        <v>84</v>
      </c>
      <c r="F80" s="7" t="s">
        <v>85</v>
      </c>
      <c r="G80" s="7" t="s">
        <v>80</v>
      </c>
      <c r="H80" s="92">
        <v>10</v>
      </c>
      <c r="I80" s="7">
        <v>2.5</v>
      </c>
      <c r="J80" s="7"/>
      <c r="K80" s="7">
        <v>250</v>
      </c>
      <c r="L80" s="7"/>
    </row>
    <row r="81" spans="1:12" s="34" customFormat="1" ht="15" customHeight="1">
      <c r="A81" s="7" t="s">
        <v>9</v>
      </c>
      <c r="B81" s="33" t="s">
        <v>181</v>
      </c>
      <c r="C81" s="33" t="s">
        <v>72</v>
      </c>
      <c r="D81" s="24" t="s">
        <v>182</v>
      </c>
      <c r="E81" s="34" t="s">
        <v>93</v>
      </c>
      <c r="F81" s="34" t="s">
        <v>85</v>
      </c>
      <c r="G81" s="34" t="s">
        <v>183</v>
      </c>
      <c r="H81" s="92">
        <v>50</v>
      </c>
      <c r="I81" s="7">
        <v>20</v>
      </c>
      <c r="J81" s="105" t="s">
        <v>184</v>
      </c>
      <c r="K81" s="34">
        <v>50</v>
      </c>
    </row>
    <row r="82" spans="1:12" s="34" customFormat="1" ht="45" customHeight="1">
      <c r="A82" s="7" t="s">
        <v>33</v>
      </c>
      <c r="B82" s="73" t="s">
        <v>185</v>
      </c>
      <c r="C82" s="7" t="s">
        <v>72</v>
      </c>
      <c r="D82" s="7"/>
      <c r="E82" s="7" t="s">
        <v>148</v>
      </c>
      <c r="F82" s="34" t="s">
        <v>186</v>
      </c>
      <c r="G82" s="7"/>
      <c r="H82" s="7"/>
      <c r="I82" s="7"/>
      <c r="J82" s="93" t="s">
        <v>187</v>
      </c>
      <c r="K82" s="7"/>
      <c r="L82" s="7"/>
    </row>
    <row r="83" spans="1:12" s="34" customFormat="1" ht="30.75" customHeight="1">
      <c r="A83" s="7" t="s">
        <v>33</v>
      </c>
      <c r="B83" s="73" t="s">
        <v>188</v>
      </c>
      <c r="C83" s="7" t="s">
        <v>72</v>
      </c>
      <c r="D83" s="33"/>
      <c r="E83" s="7" t="s">
        <v>47</v>
      </c>
      <c r="F83" s="7" t="s">
        <v>189</v>
      </c>
      <c r="G83" s="7" t="s">
        <v>190</v>
      </c>
      <c r="H83" s="92">
        <v>0.1</v>
      </c>
      <c r="I83" s="7">
        <v>0.04</v>
      </c>
      <c r="J83" s="93" t="s">
        <v>191</v>
      </c>
      <c r="K83" s="7">
        <v>500</v>
      </c>
      <c r="L83" s="7"/>
    </row>
    <row r="84" spans="1:12" s="34" customFormat="1" ht="30.75" customHeight="1">
      <c r="A84" s="7" t="s">
        <v>33</v>
      </c>
      <c r="B84" s="73" t="s">
        <v>188</v>
      </c>
      <c r="C84" s="7" t="s">
        <v>72</v>
      </c>
      <c r="D84" s="33"/>
      <c r="E84" s="7" t="s">
        <v>47</v>
      </c>
      <c r="F84" s="7" t="s">
        <v>189</v>
      </c>
      <c r="G84" s="7" t="s">
        <v>76</v>
      </c>
      <c r="H84" s="92">
        <v>1</v>
      </c>
      <c r="I84" s="7">
        <v>0.4</v>
      </c>
      <c r="J84" s="93" t="s">
        <v>191</v>
      </c>
      <c r="K84" s="7">
        <v>500</v>
      </c>
      <c r="L84" s="7"/>
    </row>
    <row r="85" spans="1:12" s="34" customFormat="1" ht="30.75" customHeight="1">
      <c r="A85" s="7" t="s">
        <v>33</v>
      </c>
      <c r="B85" s="73" t="s">
        <v>188</v>
      </c>
      <c r="C85" s="7" t="s">
        <v>72</v>
      </c>
      <c r="D85" s="33"/>
      <c r="E85" s="7" t="s">
        <v>47</v>
      </c>
      <c r="F85" s="7" t="s">
        <v>189</v>
      </c>
      <c r="G85" s="7" t="s">
        <v>192</v>
      </c>
      <c r="H85" s="92">
        <v>1</v>
      </c>
      <c r="I85" s="7">
        <v>0.4</v>
      </c>
      <c r="J85" s="93" t="s">
        <v>191</v>
      </c>
      <c r="K85" s="7">
        <v>500</v>
      </c>
      <c r="L85" s="7"/>
    </row>
    <row r="86" spans="1:12" s="34" customFormat="1" ht="30.75" customHeight="1">
      <c r="A86" s="7" t="s">
        <v>33</v>
      </c>
      <c r="B86" s="73" t="s">
        <v>188</v>
      </c>
      <c r="C86" s="7" t="s">
        <v>72</v>
      </c>
      <c r="D86" s="33"/>
      <c r="E86" s="7" t="s">
        <v>47</v>
      </c>
      <c r="F86" s="7" t="s">
        <v>189</v>
      </c>
      <c r="G86" s="7" t="s">
        <v>41</v>
      </c>
      <c r="H86" s="92">
        <v>1</v>
      </c>
      <c r="I86" s="7">
        <v>0.4</v>
      </c>
      <c r="J86" s="93" t="s">
        <v>191</v>
      </c>
      <c r="K86" s="7">
        <v>500</v>
      </c>
      <c r="L86" s="7"/>
    </row>
    <row r="87" spans="1:12" s="34" customFormat="1" ht="15" customHeight="1">
      <c r="A87" s="7" t="s">
        <v>33</v>
      </c>
      <c r="B87" s="7" t="s">
        <v>193</v>
      </c>
      <c r="C87" s="7" t="s">
        <v>72</v>
      </c>
      <c r="D87" s="7" t="s">
        <v>78</v>
      </c>
      <c r="E87" s="34" t="s">
        <v>101</v>
      </c>
      <c r="F87" s="7" t="s">
        <v>97</v>
      </c>
      <c r="G87" s="7" t="s">
        <v>194</v>
      </c>
      <c r="H87" s="92">
        <v>10</v>
      </c>
      <c r="I87" s="7">
        <v>4</v>
      </c>
      <c r="J87" s="92" t="s">
        <v>195</v>
      </c>
      <c r="K87" s="7">
        <v>250</v>
      </c>
      <c r="L87" s="7"/>
    </row>
    <row r="88" spans="1:12" s="34" customFormat="1" ht="45" customHeight="1">
      <c r="A88" s="7" t="s">
        <v>33</v>
      </c>
      <c r="B88" s="73" t="s">
        <v>196</v>
      </c>
      <c r="C88" s="7" t="s">
        <v>72</v>
      </c>
      <c r="D88" s="33"/>
      <c r="E88" s="7" t="s">
        <v>148</v>
      </c>
      <c r="F88" s="7" t="s">
        <v>85</v>
      </c>
      <c r="G88" s="7" t="s">
        <v>96</v>
      </c>
      <c r="H88" s="92">
        <v>1</v>
      </c>
      <c r="I88" s="7">
        <v>0.4</v>
      </c>
      <c r="J88" s="7"/>
      <c r="K88" s="7">
        <v>500</v>
      </c>
      <c r="L88" s="7"/>
    </row>
    <row r="89" spans="1:12" s="34" customFormat="1" ht="15" customHeight="1">
      <c r="A89" s="7" t="s">
        <v>33</v>
      </c>
      <c r="B89" s="7" t="s">
        <v>197</v>
      </c>
      <c r="C89" s="7" t="s">
        <v>72</v>
      </c>
      <c r="D89" s="33"/>
      <c r="E89" s="7" t="s">
        <v>148</v>
      </c>
      <c r="F89" s="7" t="s">
        <v>97</v>
      </c>
      <c r="G89" s="7" t="s">
        <v>96</v>
      </c>
      <c r="H89" s="92">
        <v>0.4</v>
      </c>
      <c r="I89" s="7">
        <v>0.16</v>
      </c>
      <c r="J89" s="7"/>
      <c r="K89" s="7">
        <v>500</v>
      </c>
      <c r="L89" s="7"/>
    </row>
    <row r="90" spans="1:12" s="34" customFormat="1" ht="30.75" customHeight="1">
      <c r="A90" s="7" t="s">
        <v>33</v>
      </c>
      <c r="B90" s="73" t="s">
        <v>198</v>
      </c>
      <c r="C90" s="7" t="s">
        <v>72</v>
      </c>
      <c r="D90" s="33"/>
      <c r="E90" s="7"/>
      <c r="F90" s="7"/>
      <c r="G90" s="7"/>
      <c r="H90" s="7"/>
      <c r="I90" s="7"/>
      <c r="J90" s="7"/>
      <c r="K90" s="7"/>
      <c r="L90" s="7"/>
    </row>
    <row r="91" spans="1:12" s="34" customFormat="1" ht="15" customHeight="1">
      <c r="A91" s="7" t="s">
        <v>33</v>
      </c>
      <c r="B91" s="7" t="s">
        <v>199</v>
      </c>
      <c r="C91" s="7"/>
      <c r="D91" s="33"/>
      <c r="E91" s="7" t="s">
        <v>93</v>
      </c>
      <c r="F91" s="7"/>
      <c r="G91" s="7"/>
      <c r="H91" s="7"/>
      <c r="I91" s="7"/>
      <c r="J91" s="7" t="s">
        <v>200</v>
      </c>
      <c r="K91" s="7"/>
      <c r="L91" s="7"/>
    </row>
    <row r="92" spans="1:12" s="34" customFormat="1" ht="45" customHeight="1">
      <c r="A92" s="7" t="s">
        <v>33</v>
      </c>
      <c r="B92" s="73" t="s">
        <v>201</v>
      </c>
      <c r="C92" s="7" t="s">
        <v>72</v>
      </c>
      <c r="D92" s="33"/>
      <c r="E92" s="7"/>
      <c r="F92" s="7"/>
      <c r="G92" s="7"/>
      <c r="H92" s="7"/>
      <c r="I92" s="7"/>
      <c r="J92" s="7"/>
      <c r="K92" s="7"/>
      <c r="L92" s="7"/>
    </row>
    <row r="93" spans="1:12" s="32" customFormat="1" ht="15" customHeight="1">
      <c r="A93" s="120" t="s">
        <v>202</v>
      </c>
      <c r="B93" s="120"/>
      <c r="C93" s="120"/>
      <c r="D93" s="120"/>
      <c r="E93" s="121"/>
      <c r="F93" s="121"/>
      <c r="G93" s="121"/>
      <c r="H93" s="121"/>
      <c r="I93" s="121"/>
      <c r="J93" s="121"/>
      <c r="K93" s="121"/>
      <c r="L93" s="121"/>
    </row>
    <row r="94" spans="1:12" s="34" customFormat="1" ht="15" customHeight="1">
      <c r="A94" s="29" t="s">
        <v>9</v>
      </c>
      <c r="B94" s="29" t="s">
        <v>203</v>
      </c>
      <c r="C94" s="29" t="s">
        <v>204</v>
      </c>
      <c r="D94" s="7" t="s">
        <v>205</v>
      </c>
      <c r="E94" s="7"/>
      <c r="F94" s="29" t="s">
        <v>206</v>
      </c>
      <c r="G94" s="7" t="s">
        <v>207</v>
      </c>
      <c r="H94" s="92">
        <v>24</v>
      </c>
      <c r="I94" s="7">
        <v>9.6</v>
      </c>
      <c r="J94" s="7"/>
      <c r="K94" s="7">
        <v>50</v>
      </c>
    </row>
    <row r="95" spans="1:12" s="34" customFormat="1" ht="75.75" customHeight="1">
      <c r="A95" s="29" t="s">
        <v>9</v>
      </c>
      <c r="B95" s="7" t="s">
        <v>208</v>
      </c>
      <c r="C95" s="29" t="s">
        <v>204</v>
      </c>
      <c r="D95" s="29" t="s">
        <v>209</v>
      </c>
      <c r="E95" s="7"/>
      <c r="F95" s="29" t="s">
        <v>210</v>
      </c>
      <c r="G95" s="7" t="s">
        <v>116</v>
      </c>
      <c r="H95" s="7">
        <v>5</v>
      </c>
      <c r="I95" s="92">
        <v>2</v>
      </c>
      <c r="J95" s="7"/>
      <c r="K95" s="7">
        <v>250</v>
      </c>
      <c r="L95" s="73" t="s">
        <v>211</v>
      </c>
    </row>
    <row r="96" spans="1:12" s="34" customFormat="1" ht="15" customHeight="1">
      <c r="A96" s="29" t="s">
        <v>9</v>
      </c>
      <c r="B96" s="7" t="s">
        <v>212</v>
      </c>
      <c r="C96" s="29" t="s">
        <v>204</v>
      </c>
      <c r="D96" s="7" t="s">
        <v>213</v>
      </c>
      <c r="E96" s="7"/>
      <c r="F96" s="29" t="s">
        <v>214</v>
      </c>
      <c r="G96" s="7" t="s">
        <v>215</v>
      </c>
      <c r="H96" s="7">
        <v>25</v>
      </c>
      <c r="I96" s="92">
        <v>10</v>
      </c>
      <c r="J96" s="7"/>
      <c r="K96" s="7">
        <v>50</v>
      </c>
    </row>
    <row r="97" spans="1:12" s="34" customFormat="1" ht="75.75" customHeight="1">
      <c r="A97" s="29" t="s">
        <v>9</v>
      </c>
      <c r="B97" s="7" t="s">
        <v>216</v>
      </c>
      <c r="C97" s="29" t="s">
        <v>204</v>
      </c>
      <c r="D97" s="29" t="s">
        <v>217</v>
      </c>
      <c r="E97" s="7"/>
      <c r="F97" s="29" t="s">
        <v>210</v>
      </c>
      <c r="G97" s="7" t="s">
        <v>116</v>
      </c>
      <c r="H97" s="7">
        <v>12.5</v>
      </c>
      <c r="I97" s="92">
        <v>5</v>
      </c>
      <c r="J97" s="7"/>
      <c r="K97" s="7">
        <v>50</v>
      </c>
      <c r="L97" s="73" t="s">
        <v>218</v>
      </c>
    </row>
    <row r="98" spans="1:12" s="34" customFormat="1" ht="29.25" customHeight="1">
      <c r="A98" s="29" t="s">
        <v>9</v>
      </c>
      <c r="B98" s="29" t="s">
        <v>219</v>
      </c>
      <c r="C98" s="29" t="s">
        <v>204</v>
      </c>
      <c r="D98" s="7" t="s">
        <v>205</v>
      </c>
      <c r="E98" s="29"/>
      <c r="F98" s="29" t="s">
        <v>220</v>
      </c>
      <c r="G98" s="29" t="s">
        <v>207</v>
      </c>
      <c r="H98" s="92">
        <v>20</v>
      </c>
      <c r="I98" s="7">
        <v>8</v>
      </c>
      <c r="J98" s="7"/>
      <c r="K98" s="29">
        <v>50</v>
      </c>
      <c r="L98" s="73" t="s">
        <v>221</v>
      </c>
    </row>
    <row r="99" spans="1:12" s="34" customFormat="1" ht="30.75" customHeight="1">
      <c r="A99" s="29" t="s">
        <v>9</v>
      </c>
      <c r="B99" s="29" t="s">
        <v>219</v>
      </c>
      <c r="C99" s="29" t="s">
        <v>204</v>
      </c>
      <c r="D99" s="7" t="s">
        <v>205</v>
      </c>
      <c r="E99" s="29"/>
      <c r="F99" s="29" t="s">
        <v>220</v>
      </c>
      <c r="G99" s="29" t="s">
        <v>116</v>
      </c>
      <c r="H99" s="92">
        <v>10</v>
      </c>
      <c r="I99" s="7">
        <v>4</v>
      </c>
      <c r="J99" s="7"/>
      <c r="K99" s="29">
        <v>250</v>
      </c>
      <c r="L99" s="73" t="s">
        <v>222</v>
      </c>
    </row>
    <row r="100" spans="1:12" s="34" customFormat="1" ht="29.25" customHeight="1">
      <c r="A100" s="29" t="s">
        <v>9</v>
      </c>
      <c r="B100" s="29" t="s">
        <v>219</v>
      </c>
      <c r="C100" s="29" t="s">
        <v>204</v>
      </c>
      <c r="D100" s="7" t="s">
        <v>205</v>
      </c>
      <c r="E100" s="29"/>
      <c r="F100" s="29" t="s">
        <v>220</v>
      </c>
      <c r="G100" s="29" t="s">
        <v>80</v>
      </c>
      <c r="H100" s="92">
        <v>10</v>
      </c>
      <c r="I100" s="7">
        <v>4</v>
      </c>
      <c r="J100" s="7"/>
      <c r="K100" s="29">
        <v>250</v>
      </c>
      <c r="L100" s="73" t="s">
        <v>222</v>
      </c>
    </row>
    <row r="101" spans="1:12" s="34" customFormat="1" ht="45" customHeight="1">
      <c r="A101" s="29" t="s">
        <v>9</v>
      </c>
      <c r="B101" s="29" t="s">
        <v>223</v>
      </c>
      <c r="C101" s="29" t="s">
        <v>204</v>
      </c>
      <c r="D101" s="73" t="s">
        <v>224</v>
      </c>
      <c r="E101" s="29"/>
      <c r="F101" s="29" t="s">
        <v>225</v>
      </c>
      <c r="G101" s="29" t="s">
        <v>116</v>
      </c>
      <c r="H101" s="7">
        <v>12.5</v>
      </c>
      <c r="I101" s="92">
        <v>5</v>
      </c>
      <c r="J101" s="7"/>
      <c r="K101" s="29">
        <v>50</v>
      </c>
      <c r="L101" s="73" t="s">
        <v>226</v>
      </c>
    </row>
    <row r="102" spans="1:12" s="34" customFormat="1" ht="45" customHeight="1">
      <c r="A102" s="29" t="s">
        <v>9</v>
      </c>
      <c r="B102" s="29" t="s">
        <v>223</v>
      </c>
      <c r="C102" s="29" t="s">
        <v>204</v>
      </c>
      <c r="D102" s="73" t="s">
        <v>224</v>
      </c>
      <c r="E102" s="7"/>
      <c r="F102" s="29" t="s">
        <v>225</v>
      </c>
      <c r="G102" s="7" t="s">
        <v>41</v>
      </c>
      <c r="H102" s="7">
        <v>6.3</v>
      </c>
      <c r="I102" s="92">
        <v>2.5</v>
      </c>
      <c r="J102" s="7"/>
      <c r="K102" s="7">
        <v>250</v>
      </c>
      <c r="L102" s="73" t="s">
        <v>226</v>
      </c>
    </row>
    <row r="103" spans="1:12" s="34" customFormat="1" ht="30.75" customHeight="1">
      <c r="A103" s="29" t="s">
        <v>9</v>
      </c>
      <c r="B103" s="29" t="s">
        <v>223</v>
      </c>
      <c r="C103" s="29" t="s">
        <v>204</v>
      </c>
      <c r="D103" s="73" t="s">
        <v>224</v>
      </c>
      <c r="E103" s="7"/>
      <c r="F103" s="29" t="s">
        <v>225</v>
      </c>
      <c r="G103" s="7" t="s">
        <v>40</v>
      </c>
      <c r="H103" s="7">
        <v>6.3</v>
      </c>
      <c r="I103" s="92">
        <v>2.5</v>
      </c>
      <c r="J103" s="7"/>
      <c r="K103" s="7">
        <v>250</v>
      </c>
      <c r="L103" s="7"/>
    </row>
    <row r="104" spans="1:12" s="34" customFormat="1" ht="45" customHeight="1">
      <c r="A104" s="29" t="s">
        <v>9</v>
      </c>
      <c r="B104" s="29" t="s">
        <v>223</v>
      </c>
      <c r="C104" s="29" t="s">
        <v>204</v>
      </c>
      <c r="D104" s="73" t="s">
        <v>224</v>
      </c>
      <c r="E104" s="7"/>
      <c r="F104" s="29" t="s">
        <v>225</v>
      </c>
      <c r="G104" s="7" t="s">
        <v>26</v>
      </c>
      <c r="H104" s="7">
        <v>2.5</v>
      </c>
      <c r="I104" s="92">
        <v>1</v>
      </c>
      <c r="J104" s="7"/>
      <c r="K104" s="7">
        <v>500</v>
      </c>
      <c r="L104" s="73" t="s">
        <v>226</v>
      </c>
    </row>
    <row r="105" spans="1:12" s="34" customFormat="1" ht="74.25" customHeight="1">
      <c r="A105" s="29" t="s">
        <v>9</v>
      </c>
      <c r="B105" s="7" t="s">
        <v>227</v>
      </c>
      <c r="C105" s="29" t="s">
        <v>204</v>
      </c>
      <c r="D105" s="7" t="s">
        <v>228</v>
      </c>
      <c r="E105" s="7"/>
      <c r="F105" s="29" t="s">
        <v>210</v>
      </c>
      <c r="G105" s="7" t="s">
        <v>116</v>
      </c>
      <c r="H105" s="7">
        <v>15</v>
      </c>
      <c r="I105" s="92">
        <v>6</v>
      </c>
      <c r="J105" s="7"/>
      <c r="K105" s="7">
        <v>50</v>
      </c>
      <c r="L105" s="73" t="s">
        <v>211</v>
      </c>
    </row>
    <row r="106" spans="1:12" s="34" customFormat="1" ht="15" customHeight="1">
      <c r="A106" s="29" t="s">
        <v>9</v>
      </c>
      <c r="B106" s="7" t="s">
        <v>229</v>
      </c>
      <c r="C106" s="29" t="s">
        <v>204</v>
      </c>
      <c r="D106" s="7" t="s">
        <v>228</v>
      </c>
      <c r="E106" s="7"/>
      <c r="F106" s="29" t="s">
        <v>225</v>
      </c>
      <c r="G106" s="7" t="s">
        <v>230</v>
      </c>
      <c r="H106" s="7">
        <v>10</v>
      </c>
      <c r="I106" s="92">
        <v>4</v>
      </c>
      <c r="J106" s="7"/>
      <c r="K106" s="7">
        <v>250</v>
      </c>
    </row>
    <row r="107" spans="1:12" s="34" customFormat="1" ht="29.25" customHeight="1">
      <c r="A107" s="29" t="s">
        <v>9</v>
      </c>
      <c r="B107" s="7" t="s">
        <v>231</v>
      </c>
      <c r="C107" s="29" t="s">
        <v>204</v>
      </c>
      <c r="D107" s="7" t="s">
        <v>232</v>
      </c>
      <c r="E107" s="32"/>
      <c r="F107" s="29" t="s">
        <v>225</v>
      </c>
      <c r="G107" s="7" t="s">
        <v>233</v>
      </c>
      <c r="H107" s="92">
        <v>5</v>
      </c>
      <c r="I107" s="7">
        <v>2</v>
      </c>
      <c r="J107" s="7"/>
      <c r="K107" s="7">
        <v>500</v>
      </c>
      <c r="L107" s="73" t="s">
        <v>234</v>
      </c>
    </row>
    <row r="108" spans="1:12" s="34" customFormat="1" ht="30.75" customHeight="1">
      <c r="A108" s="29" t="s">
        <v>9</v>
      </c>
      <c r="B108" s="29" t="s">
        <v>235</v>
      </c>
      <c r="C108" s="29" t="s">
        <v>204</v>
      </c>
      <c r="D108" s="73" t="s">
        <v>224</v>
      </c>
      <c r="E108" s="29"/>
      <c r="F108" s="29" t="s">
        <v>225</v>
      </c>
      <c r="G108" s="29" t="s">
        <v>116</v>
      </c>
      <c r="H108" s="7">
        <v>12.5</v>
      </c>
      <c r="I108" s="92">
        <v>5</v>
      </c>
      <c r="J108" s="29"/>
      <c r="K108" s="29">
        <v>50</v>
      </c>
      <c r="L108" s="73" t="s">
        <v>236</v>
      </c>
    </row>
    <row r="109" spans="1:12" s="34" customFormat="1" ht="30.75" customHeight="1">
      <c r="A109" s="29" t="s">
        <v>9</v>
      </c>
      <c r="B109" s="29" t="s">
        <v>235</v>
      </c>
      <c r="C109" s="29" t="s">
        <v>204</v>
      </c>
      <c r="D109" s="73" t="s">
        <v>224</v>
      </c>
      <c r="E109" s="29"/>
      <c r="F109" s="29" t="s">
        <v>225</v>
      </c>
      <c r="G109" s="29" t="s">
        <v>40</v>
      </c>
      <c r="H109" s="7">
        <v>12.5</v>
      </c>
      <c r="I109" s="92">
        <v>5</v>
      </c>
      <c r="J109" s="29"/>
      <c r="K109" s="29">
        <v>50</v>
      </c>
      <c r="L109" s="7"/>
    </row>
    <row r="110" spans="1:12" s="34" customFormat="1" ht="30.75" customHeight="1">
      <c r="A110" s="29" t="s">
        <v>9</v>
      </c>
      <c r="B110" s="29" t="s">
        <v>235</v>
      </c>
      <c r="C110" s="29" t="s">
        <v>204</v>
      </c>
      <c r="D110" s="73" t="s">
        <v>224</v>
      </c>
      <c r="E110" s="29"/>
      <c r="F110" s="29" t="s">
        <v>225</v>
      </c>
      <c r="G110" s="29" t="s">
        <v>41</v>
      </c>
      <c r="H110" s="7">
        <v>12.5</v>
      </c>
      <c r="I110" s="92">
        <v>5</v>
      </c>
      <c r="J110" s="29"/>
      <c r="K110" s="29">
        <v>50</v>
      </c>
      <c r="L110" s="7"/>
    </row>
    <row r="111" spans="1:12" s="34" customFormat="1" ht="45" customHeight="1">
      <c r="A111" s="29" t="s">
        <v>9</v>
      </c>
      <c r="B111" s="29" t="s">
        <v>235</v>
      </c>
      <c r="C111" s="29" t="s">
        <v>204</v>
      </c>
      <c r="D111" s="73" t="s">
        <v>224</v>
      </c>
      <c r="E111" s="29"/>
      <c r="F111" s="29" t="s">
        <v>225</v>
      </c>
      <c r="G111" s="7" t="s">
        <v>26</v>
      </c>
      <c r="H111" s="7">
        <v>2.5</v>
      </c>
      <c r="I111" s="92">
        <v>1</v>
      </c>
      <c r="J111" s="29"/>
      <c r="K111" s="29">
        <v>500</v>
      </c>
      <c r="L111" s="73" t="s">
        <v>237</v>
      </c>
    </row>
    <row r="112" spans="1:12" s="34" customFormat="1" ht="30.75" customHeight="1">
      <c r="A112" s="29" t="s">
        <v>9</v>
      </c>
      <c r="B112" s="29" t="s">
        <v>238</v>
      </c>
      <c r="C112" s="29" t="s">
        <v>204</v>
      </c>
      <c r="D112" s="74" t="s">
        <v>239</v>
      </c>
      <c r="E112" s="29"/>
      <c r="F112" s="29" t="s">
        <v>240</v>
      </c>
      <c r="G112" s="29" t="s">
        <v>41</v>
      </c>
      <c r="H112" s="92">
        <v>0.4</v>
      </c>
      <c r="I112" s="7">
        <v>0.16</v>
      </c>
      <c r="J112" s="29"/>
      <c r="K112" s="29">
        <v>500</v>
      </c>
      <c r="L112" s="7" t="s">
        <v>241</v>
      </c>
    </row>
    <row r="113" spans="2:14" s="32" customFormat="1" ht="15" customHeight="1">
      <c r="H113" s="34"/>
      <c r="I113" s="34"/>
    </row>
    <row r="114" spans="2:14" ht="15" customHeight="1"/>
    <row r="115" spans="2:14" ht="15" customHeight="1"/>
    <row r="116" spans="2:14" ht="15" customHeight="1">
      <c r="B116" s="30" t="s">
        <v>242</v>
      </c>
      <c r="C116" s="31"/>
      <c r="D116" s="31"/>
      <c r="M116" s="8"/>
      <c r="N116" s="2"/>
    </row>
    <row r="117" spans="2:14" ht="15" customHeight="1">
      <c r="B117" s="31" t="s">
        <v>9</v>
      </c>
      <c r="C117" s="31" t="s">
        <v>1546</v>
      </c>
      <c r="D117" s="31"/>
      <c r="M117" s="8"/>
      <c r="N117" s="2"/>
    </row>
    <row r="118" spans="2:14" ht="15" customHeight="1">
      <c r="B118" s="31" t="s">
        <v>33</v>
      </c>
      <c r="C118" s="31" t="s">
        <v>1547</v>
      </c>
      <c r="D118" s="31"/>
      <c r="M118" s="8"/>
      <c r="N118" s="2"/>
    </row>
    <row r="119" spans="2:14" ht="15" customHeight="1">
      <c r="B119" s="31" t="s">
        <v>282</v>
      </c>
      <c r="C119" s="31" t="s">
        <v>1548</v>
      </c>
      <c r="D119" s="31"/>
      <c r="M119" s="8"/>
      <c r="N119" s="2"/>
    </row>
    <row r="120" spans="2:14" ht="15" customHeight="1">
      <c r="B120" s="31" t="s">
        <v>1555</v>
      </c>
      <c r="C120" s="31" t="s">
        <v>1556</v>
      </c>
      <c r="D120" s="31"/>
      <c r="M120" s="8"/>
      <c r="N120" s="2"/>
    </row>
    <row r="121" spans="2:14" ht="15" customHeight="1">
      <c r="B121" s="31" t="s">
        <v>16</v>
      </c>
      <c r="C121" s="31" t="s">
        <v>249</v>
      </c>
      <c r="D121" s="31"/>
      <c r="M121" s="8"/>
      <c r="N121" s="2"/>
    </row>
    <row r="122" spans="2:14" ht="15" customHeight="1">
      <c r="B122" s="31" t="s">
        <v>8</v>
      </c>
      <c r="C122" s="31" t="s">
        <v>1554</v>
      </c>
      <c r="D122" s="31"/>
      <c r="M122" s="8"/>
      <c r="N122" s="2"/>
    </row>
    <row r="123" spans="2:14" ht="15" customHeight="1">
      <c r="B123" s="31" t="s">
        <v>243</v>
      </c>
      <c r="C123" s="31" t="s">
        <v>1550</v>
      </c>
      <c r="D123" s="31"/>
      <c r="M123" s="8"/>
      <c r="N123" s="2"/>
    </row>
    <row r="124" spans="2:14" ht="15" customHeight="1">
      <c r="B124" s="31" t="s">
        <v>1557</v>
      </c>
      <c r="C124" s="31" t="s">
        <v>1558</v>
      </c>
      <c r="D124" s="31"/>
      <c r="M124" s="8"/>
      <c r="N124" s="2"/>
    </row>
    <row r="125" spans="2:14" ht="15" customHeight="1">
      <c r="B125" s="31" t="s">
        <v>1561</v>
      </c>
      <c r="C125" s="31" t="s">
        <v>1562</v>
      </c>
      <c r="D125" s="31"/>
      <c r="M125" s="8"/>
      <c r="N125" s="2"/>
    </row>
    <row r="126" spans="2:14" ht="15" customHeight="1">
      <c r="B126" s="31" t="s">
        <v>244</v>
      </c>
      <c r="C126" s="31" t="s">
        <v>245</v>
      </c>
      <c r="D126" s="31"/>
      <c r="M126" s="8"/>
      <c r="N126" s="2"/>
    </row>
    <row r="127" spans="2:14" ht="15" customHeight="1">
      <c r="B127" s="31" t="s">
        <v>1119</v>
      </c>
      <c r="C127" s="31" t="s">
        <v>1563</v>
      </c>
      <c r="D127" s="31"/>
    </row>
    <row r="128" spans="2:14" ht="15" customHeight="1">
      <c r="B128" s="31" t="s">
        <v>202</v>
      </c>
      <c r="C128" s="31" t="s">
        <v>1553</v>
      </c>
      <c r="D128" s="31"/>
    </row>
    <row r="129" spans="1:14" ht="15" customHeight="1">
      <c r="B129" s="31" t="s">
        <v>250</v>
      </c>
      <c r="C129" s="31" t="s">
        <v>1549</v>
      </c>
      <c r="D129" s="31"/>
    </row>
    <row r="130" spans="1:14" ht="15" customHeight="1">
      <c r="B130" s="31" t="s">
        <v>70</v>
      </c>
      <c r="C130" s="31" t="s">
        <v>1551</v>
      </c>
      <c r="D130" s="31"/>
    </row>
    <row r="131" spans="1:14" ht="15" customHeight="1">
      <c r="B131" s="31" t="s">
        <v>72</v>
      </c>
      <c r="C131" s="31" t="s">
        <v>1552</v>
      </c>
      <c r="D131" s="31"/>
    </row>
    <row r="132" spans="1:14" ht="15" customHeight="1">
      <c r="B132" s="31" t="s">
        <v>246</v>
      </c>
      <c r="C132" s="31" t="s">
        <v>247</v>
      </c>
      <c r="D132" s="31"/>
    </row>
    <row r="133" spans="1:14" ht="15" customHeight="1">
      <c r="B133" s="31" t="s">
        <v>11</v>
      </c>
      <c r="C133" s="31" t="s">
        <v>248</v>
      </c>
      <c r="D133" s="31"/>
    </row>
    <row r="134" spans="1:14" ht="15" customHeight="1">
      <c r="B134" s="31" t="s">
        <v>971</v>
      </c>
      <c r="C134" s="31" t="s">
        <v>1564</v>
      </c>
      <c r="D134" s="31"/>
    </row>
    <row r="135" spans="1:14" ht="15" customHeight="1">
      <c r="B135" s="31" t="s">
        <v>1559</v>
      </c>
      <c r="C135" s="31" t="s">
        <v>1560</v>
      </c>
      <c r="D135" s="31"/>
    </row>
    <row r="136" spans="1:14" ht="15" customHeight="1">
      <c r="B136" s="102" t="s">
        <v>1565</v>
      </c>
      <c r="C136" s="102" t="s">
        <v>1566</v>
      </c>
      <c r="D136" s="102"/>
      <c r="M136" s="8"/>
      <c r="N136" s="2"/>
    </row>
    <row r="137" spans="1:14" ht="15" customHeight="1">
      <c r="B137" s="62" t="s">
        <v>1567</v>
      </c>
      <c r="C137" s="62" t="s">
        <v>1568</v>
      </c>
      <c r="D137" s="62"/>
    </row>
    <row r="138" spans="1:14" ht="15" customHeight="1"/>
    <row r="139" spans="1:14" ht="15" customHeight="1">
      <c r="A139" s="175" t="s">
        <v>251</v>
      </c>
      <c r="B139" s="175"/>
    </row>
    <row r="140" spans="1:14" ht="15" customHeight="1">
      <c r="A140" s="175"/>
      <c r="B140" s="175"/>
    </row>
    <row r="141" spans="1:14" ht="15" customHeight="1"/>
    <row r="142" spans="1:14" ht="15" customHeight="1">
      <c r="A142" s="127" t="s">
        <v>1501</v>
      </c>
    </row>
    <row r="143" spans="1:14" ht="15" customHeight="1">
      <c r="A143" s="127" t="s">
        <v>1502</v>
      </c>
    </row>
    <row r="144" spans="1:14" ht="15" customHeight="1">
      <c r="A144" s="32" t="s">
        <v>1503</v>
      </c>
    </row>
    <row r="145" spans="1:1" ht="15" customHeight="1">
      <c r="A145" s="32" t="s">
        <v>1504</v>
      </c>
    </row>
    <row r="146" spans="1:1" ht="15" customHeight="1">
      <c r="A146" s="128" t="s">
        <v>1505</v>
      </c>
    </row>
    <row r="147" spans="1:1" ht="15" customHeight="1">
      <c r="A147" s="128" t="s">
        <v>1506</v>
      </c>
    </row>
    <row r="148" spans="1:1" ht="15" customHeight="1">
      <c r="A148" s="128" t="s">
        <v>1507</v>
      </c>
    </row>
    <row r="149" spans="1:1" ht="15" customHeight="1">
      <c r="A149" s="128" t="s">
        <v>1508</v>
      </c>
    </row>
    <row r="150" spans="1:1" ht="15" customHeight="1">
      <c r="A150" s="128" t="s">
        <v>1509</v>
      </c>
    </row>
    <row r="151" spans="1:1" ht="15" customHeight="1">
      <c r="A151" s="128" t="s">
        <v>1510</v>
      </c>
    </row>
    <row r="152" spans="1:1" ht="15" customHeight="1">
      <c r="A152" s="128" t="s">
        <v>1511</v>
      </c>
    </row>
    <row r="153" spans="1:1" ht="15" customHeight="1">
      <c r="A153" s="128" t="s">
        <v>1512</v>
      </c>
    </row>
    <row r="154" spans="1:1" ht="15" customHeight="1">
      <c r="A154" s="128" t="s">
        <v>1513</v>
      </c>
    </row>
    <row r="155" spans="1:1" ht="15" customHeight="1">
      <c r="A155" s="127" t="s">
        <v>1514</v>
      </c>
    </row>
    <row r="156" spans="1:1" ht="15" customHeight="1">
      <c r="A156" s="128" t="s">
        <v>1515</v>
      </c>
    </row>
    <row r="157" spans="1:1" ht="15" customHeight="1">
      <c r="A157" s="128" t="s">
        <v>1516</v>
      </c>
    </row>
    <row r="158" spans="1:1" ht="15" customHeight="1">
      <c r="A158" s="128" t="s">
        <v>1517</v>
      </c>
    </row>
    <row r="159" spans="1:1" ht="15" customHeight="1">
      <c r="A159" s="128" t="s">
        <v>1518</v>
      </c>
    </row>
    <row r="160" spans="1:1" ht="15" customHeight="1">
      <c r="A160" s="128" t="s">
        <v>1519</v>
      </c>
    </row>
    <row r="161" spans="1:1" ht="15" customHeight="1">
      <c r="A161" s="128" t="s">
        <v>1347</v>
      </c>
    </row>
    <row r="162" spans="1:1" ht="15" customHeight="1">
      <c r="A162" s="128" t="s">
        <v>1520</v>
      </c>
    </row>
    <row r="163" spans="1:1" ht="15" customHeight="1">
      <c r="A163" s="128" t="s">
        <v>1521</v>
      </c>
    </row>
    <row r="164" spans="1:1" ht="15" customHeight="1">
      <c r="A164" s="128" t="s">
        <v>1522</v>
      </c>
    </row>
    <row r="165" spans="1:1" ht="15" customHeight="1">
      <c r="A165" s="128" t="s">
        <v>1523</v>
      </c>
    </row>
    <row r="166" spans="1:1" ht="15" customHeight="1">
      <c r="A166" s="128" t="s">
        <v>1524</v>
      </c>
    </row>
    <row r="167" spans="1:1" ht="15" customHeight="1">
      <c r="A167" s="128" t="s">
        <v>1525</v>
      </c>
    </row>
    <row r="168" spans="1:1" ht="15" customHeight="1">
      <c r="A168" s="128" t="s">
        <v>1526</v>
      </c>
    </row>
    <row r="169" spans="1:1" ht="15" customHeight="1">
      <c r="A169" s="128" t="s">
        <v>1527</v>
      </c>
    </row>
    <row r="170" spans="1:1" ht="15" customHeight="1">
      <c r="A170" s="128" t="s">
        <v>1528</v>
      </c>
    </row>
    <row r="171" spans="1:1" ht="15" customHeight="1">
      <c r="A171" s="128" t="s">
        <v>1529</v>
      </c>
    </row>
    <row r="172" spans="1:1" ht="15" customHeight="1">
      <c r="A172" s="128" t="s">
        <v>1530</v>
      </c>
    </row>
    <row r="173" spans="1:1" ht="15" customHeight="1">
      <c r="A173" s="128" t="s">
        <v>1531</v>
      </c>
    </row>
    <row r="174" spans="1:1" ht="15" customHeight="1">
      <c r="A174" s="128" t="s">
        <v>1532</v>
      </c>
    </row>
    <row r="175" spans="1:1" ht="15" customHeight="1">
      <c r="A175" s="128" t="s">
        <v>1533</v>
      </c>
    </row>
    <row r="176" spans="1:1" ht="15" customHeight="1">
      <c r="A176" s="132" t="s">
        <v>1534</v>
      </c>
    </row>
    <row r="177" spans="1:1" ht="15" customHeight="1">
      <c r="A177" s="128" t="s">
        <v>1535</v>
      </c>
    </row>
    <row r="178" spans="1:1" ht="15" customHeight="1">
      <c r="A178" s="128" t="s">
        <v>1536</v>
      </c>
    </row>
    <row r="179" spans="1:1" ht="15" customHeight="1">
      <c r="A179" s="128" t="s">
        <v>1537</v>
      </c>
    </row>
    <row r="180" spans="1:1" ht="15" customHeight="1">
      <c r="A180" s="128" t="s">
        <v>1538</v>
      </c>
    </row>
    <row r="181" spans="1:1" ht="15" customHeight="1">
      <c r="A181" s="128" t="s">
        <v>1539</v>
      </c>
    </row>
    <row r="182" spans="1:1" ht="15" customHeight="1">
      <c r="A182" s="128" t="s">
        <v>1540</v>
      </c>
    </row>
    <row r="183" spans="1:1" ht="15" customHeight="1">
      <c r="A183" s="128" t="s">
        <v>1541</v>
      </c>
    </row>
    <row r="184" spans="1:1" ht="15" customHeight="1">
      <c r="A184" s="128" t="s">
        <v>1542</v>
      </c>
    </row>
    <row r="185" spans="1:1" ht="15" customHeight="1">
      <c r="A185" s="128" t="s">
        <v>1543</v>
      </c>
    </row>
    <row r="186" spans="1:1" ht="15" customHeight="1">
      <c r="A186" s="128" t="s">
        <v>1500</v>
      </c>
    </row>
    <row r="187" spans="1:1" ht="15" customHeight="1"/>
    <row r="188" spans="1:1" ht="15" customHeight="1"/>
    <row r="189" spans="1:1" ht="15" customHeight="1"/>
    <row r="190" spans="1:1" ht="15" customHeight="1"/>
    <row r="191" spans="1:1" ht="15" customHeight="1"/>
    <row r="192" spans="1:1"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5" customHeight="1"/>
    <row r="623" ht="15" customHeight="1"/>
    <row r="62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5" customHeight="1"/>
    <row r="683" ht="15" customHeight="1"/>
    <row r="684" ht="15" customHeight="1"/>
    <row r="685" ht="15" customHeight="1"/>
    <row r="686" ht="15" customHeight="1"/>
    <row r="687" ht="15" customHeight="1"/>
    <row r="688" ht="15" customHeight="1"/>
    <row r="689" ht="15" customHeight="1"/>
    <row r="690" ht="15" customHeight="1"/>
    <row r="691" ht="15" customHeight="1"/>
    <row r="692" ht="15" customHeight="1"/>
    <row r="693" ht="15" customHeight="1"/>
    <row r="694" ht="15" customHeight="1"/>
    <row r="695" ht="15" customHeight="1"/>
    <row r="696" ht="15" customHeight="1"/>
    <row r="697" ht="15" customHeight="1"/>
    <row r="698" ht="15" customHeight="1"/>
    <row r="699" ht="15" customHeight="1"/>
    <row r="700" ht="15" customHeight="1"/>
    <row r="701" ht="15" customHeight="1"/>
    <row r="702" ht="15" customHeight="1"/>
    <row r="703" ht="15" customHeight="1"/>
    <row r="704" ht="15" customHeight="1"/>
    <row r="705" ht="15" customHeight="1"/>
    <row r="706" ht="15" customHeight="1"/>
    <row r="707" ht="15" customHeight="1"/>
    <row r="708" ht="15" customHeight="1"/>
    <row r="709" ht="15" customHeight="1"/>
    <row r="710" ht="15" customHeight="1"/>
    <row r="711" ht="15" customHeight="1"/>
    <row r="712" ht="15" customHeight="1"/>
    <row r="713" ht="15" customHeight="1"/>
    <row r="714" ht="15" customHeight="1"/>
    <row r="715" ht="15" customHeight="1"/>
    <row r="716" ht="15" customHeight="1"/>
    <row r="717" ht="15" customHeight="1"/>
    <row r="718" ht="15" customHeight="1"/>
    <row r="719" ht="15" customHeight="1"/>
    <row r="720" ht="15" customHeight="1"/>
    <row r="721" ht="15" customHeight="1"/>
    <row r="722" ht="15" customHeight="1"/>
    <row r="723" ht="15" customHeight="1"/>
    <row r="724" ht="15" customHeight="1"/>
    <row r="725" ht="15" customHeight="1"/>
    <row r="726" ht="15" customHeight="1"/>
    <row r="727" ht="15" customHeight="1"/>
    <row r="728" ht="15" customHeight="1"/>
    <row r="729" ht="15" customHeight="1"/>
    <row r="730" ht="15" customHeight="1"/>
    <row r="731" ht="15" customHeight="1"/>
    <row r="732" ht="15" customHeight="1"/>
    <row r="733" ht="15" customHeight="1"/>
    <row r="734" ht="15" customHeight="1"/>
    <row r="735" ht="15" customHeight="1"/>
    <row r="736" ht="15" customHeight="1"/>
    <row r="737" ht="15" customHeight="1"/>
    <row r="738" ht="15" customHeight="1"/>
    <row r="739" ht="15" customHeight="1"/>
    <row r="740" ht="15" customHeight="1"/>
    <row r="741" ht="15" customHeight="1"/>
    <row r="742" ht="15" customHeight="1"/>
    <row r="743" ht="15" customHeight="1"/>
    <row r="744" ht="15" customHeight="1"/>
    <row r="745" ht="15" customHeight="1"/>
    <row r="746" ht="15" customHeight="1"/>
    <row r="747" ht="15" customHeight="1"/>
    <row r="748" ht="15" customHeight="1"/>
    <row r="749" ht="15" customHeight="1"/>
    <row r="750" ht="15" customHeight="1"/>
    <row r="751" ht="15" customHeight="1"/>
    <row r="752" ht="15" customHeight="1"/>
    <row r="753" ht="15" customHeight="1"/>
    <row r="754" ht="15" customHeight="1"/>
    <row r="755" ht="15" customHeight="1"/>
    <row r="756" ht="15" customHeight="1"/>
    <row r="757" ht="15" customHeight="1"/>
    <row r="758" ht="15" customHeight="1"/>
    <row r="759" ht="15" customHeight="1"/>
    <row r="760" ht="15" customHeight="1"/>
    <row r="761" ht="15" customHeight="1"/>
    <row r="762" ht="15" customHeight="1"/>
    <row r="763" ht="15" customHeight="1"/>
    <row r="764" ht="15" customHeight="1"/>
    <row r="765" ht="15" customHeight="1"/>
    <row r="766" ht="15" customHeight="1"/>
    <row r="767" ht="15" customHeight="1"/>
    <row r="768" ht="15" customHeight="1"/>
    <row r="769" ht="15" customHeight="1"/>
    <row r="770" ht="15" customHeight="1"/>
    <row r="771" ht="15" customHeight="1"/>
    <row r="772" ht="15" customHeight="1"/>
    <row r="773" ht="15" customHeight="1"/>
    <row r="774" ht="15" customHeight="1"/>
    <row r="775" ht="15" customHeight="1"/>
    <row r="776" ht="15" customHeight="1"/>
    <row r="777" ht="15" customHeight="1"/>
    <row r="778" ht="15" customHeight="1"/>
    <row r="779" ht="15" customHeight="1"/>
    <row r="780" ht="15" customHeight="1"/>
    <row r="781" ht="15" customHeight="1"/>
    <row r="782" ht="15" customHeight="1"/>
    <row r="783" ht="15" customHeight="1"/>
    <row r="784" ht="15" customHeight="1"/>
    <row r="785" ht="15" customHeight="1"/>
    <row r="786" ht="15" customHeight="1"/>
    <row r="787" ht="15" customHeight="1"/>
    <row r="788" ht="15" customHeight="1"/>
    <row r="789" ht="15" customHeight="1"/>
    <row r="790" ht="15" customHeight="1"/>
    <row r="791" ht="15" customHeight="1"/>
    <row r="792" ht="15" customHeight="1"/>
    <row r="793" ht="15" customHeight="1"/>
    <row r="794" ht="15" customHeight="1"/>
    <row r="795" ht="15" customHeight="1"/>
    <row r="796" ht="15" customHeight="1"/>
    <row r="797" ht="15" customHeight="1"/>
    <row r="798" ht="15" customHeight="1"/>
    <row r="799" ht="15" customHeight="1"/>
    <row r="800" ht="15" customHeight="1"/>
    <row r="801" ht="15" customHeight="1"/>
    <row r="802" ht="15" customHeight="1"/>
    <row r="803" ht="15" customHeight="1"/>
    <row r="804" ht="15" customHeight="1"/>
    <row r="805" ht="15" customHeight="1"/>
    <row r="806" ht="15" customHeight="1"/>
    <row r="807" ht="15" customHeight="1"/>
    <row r="808" ht="15" customHeight="1"/>
    <row r="809" ht="15" customHeight="1"/>
    <row r="810" ht="15" customHeight="1"/>
    <row r="811" ht="15" customHeight="1"/>
    <row r="812" ht="15" customHeight="1"/>
    <row r="813" ht="15" customHeight="1"/>
    <row r="814" ht="15" customHeight="1"/>
    <row r="815" ht="15" customHeight="1"/>
    <row r="816" ht="15" customHeight="1"/>
    <row r="817" ht="15" customHeight="1"/>
    <row r="818" ht="15" customHeight="1"/>
    <row r="819" ht="15" customHeight="1"/>
    <row r="820" ht="15" customHeight="1"/>
    <row r="821" ht="15" customHeight="1"/>
    <row r="822" ht="15" customHeight="1"/>
    <row r="823" ht="15" customHeight="1"/>
    <row r="824" ht="15" customHeight="1"/>
    <row r="825" ht="15" customHeight="1"/>
    <row r="826" ht="15" customHeight="1"/>
    <row r="827" ht="15" customHeight="1"/>
    <row r="828" ht="15" customHeight="1"/>
    <row r="829" ht="15" customHeight="1"/>
    <row r="830" ht="15" customHeight="1"/>
    <row r="831" ht="15" customHeight="1"/>
    <row r="832" ht="15" customHeight="1"/>
    <row r="833" ht="15" customHeight="1"/>
    <row r="834" ht="15" customHeight="1"/>
    <row r="835" ht="15" customHeight="1"/>
    <row r="836" ht="15" customHeight="1"/>
    <row r="837" ht="15" customHeight="1"/>
    <row r="838" ht="15" customHeight="1"/>
    <row r="839" ht="15" customHeight="1"/>
    <row r="840" ht="15" customHeight="1"/>
    <row r="841" ht="15" customHeight="1"/>
    <row r="842" ht="15" customHeight="1"/>
    <row r="843" ht="15" customHeight="1"/>
    <row r="844" ht="15" customHeight="1"/>
    <row r="845" ht="15" customHeight="1"/>
    <row r="846" ht="15" customHeight="1"/>
    <row r="847" ht="15" customHeight="1"/>
    <row r="848" ht="15" customHeight="1"/>
    <row r="849" ht="15" customHeight="1"/>
    <row r="850" ht="15" customHeight="1"/>
    <row r="851" ht="15" customHeight="1"/>
    <row r="852" ht="15" customHeight="1"/>
    <row r="853" ht="15" customHeight="1"/>
    <row r="854" ht="15" customHeight="1"/>
    <row r="855" ht="15" customHeight="1"/>
    <row r="856" ht="15" customHeight="1"/>
    <row r="857" ht="15" customHeight="1"/>
    <row r="858" ht="15" customHeight="1"/>
    <row r="859" ht="15" customHeight="1"/>
    <row r="860" ht="15" customHeight="1"/>
    <row r="861" ht="15" customHeight="1"/>
    <row r="862" ht="15" customHeight="1"/>
    <row r="863" ht="15" customHeight="1"/>
    <row r="864" ht="15" customHeight="1"/>
    <row r="865" ht="15" customHeight="1"/>
    <row r="866" ht="15" customHeight="1"/>
    <row r="867" ht="15" customHeight="1"/>
    <row r="868" ht="15" customHeight="1"/>
    <row r="869" ht="15" customHeight="1"/>
    <row r="870" ht="15" customHeight="1"/>
    <row r="871" ht="15" customHeight="1"/>
    <row r="872" ht="15" customHeight="1"/>
    <row r="873" ht="15" customHeight="1"/>
    <row r="874" ht="15" customHeight="1"/>
    <row r="875" ht="15" customHeight="1"/>
    <row r="876" ht="15" customHeight="1"/>
    <row r="877" ht="15" customHeight="1"/>
    <row r="878" ht="15" customHeight="1"/>
    <row r="879" ht="15" customHeight="1"/>
    <row r="880" ht="15" customHeight="1"/>
    <row r="881" ht="15" customHeight="1"/>
    <row r="882" ht="15" customHeight="1"/>
    <row r="883" ht="15" customHeight="1"/>
    <row r="884" ht="15" customHeight="1"/>
    <row r="885" ht="15" customHeight="1"/>
    <row r="886" ht="15" customHeight="1"/>
    <row r="887" ht="15" customHeight="1"/>
    <row r="888" ht="15" customHeight="1"/>
    <row r="889" ht="15" customHeight="1"/>
    <row r="890" ht="15" customHeight="1"/>
    <row r="891" ht="15" customHeight="1"/>
    <row r="892" ht="15" customHeight="1"/>
    <row r="893" ht="15" customHeight="1"/>
    <row r="894" ht="15" customHeight="1"/>
    <row r="895" ht="15" customHeight="1"/>
    <row r="896" ht="15" customHeight="1"/>
    <row r="897" ht="15" customHeight="1"/>
    <row r="898" ht="15" customHeight="1"/>
    <row r="899" ht="15" customHeight="1"/>
    <row r="900" ht="15" customHeight="1"/>
    <row r="901" ht="15" customHeight="1"/>
    <row r="902" ht="15" customHeight="1"/>
    <row r="903" ht="15" customHeight="1"/>
    <row r="904" ht="15" customHeight="1"/>
    <row r="905" ht="15" customHeight="1"/>
    <row r="906" ht="15" customHeight="1"/>
    <row r="907" ht="15" customHeight="1"/>
    <row r="908" ht="15" customHeight="1"/>
    <row r="909" ht="15" customHeight="1"/>
    <row r="910" ht="15" customHeight="1"/>
    <row r="911" ht="15" customHeight="1"/>
    <row r="912" ht="15" customHeight="1"/>
    <row r="913" ht="15" customHeight="1"/>
    <row r="914" ht="15" customHeight="1"/>
    <row r="915" ht="15" customHeight="1"/>
    <row r="916" ht="15" customHeight="1"/>
    <row r="917" ht="15" customHeight="1"/>
    <row r="918" ht="15" customHeight="1"/>
    <row r="919" ht="15" customHeight="1"/>
    <row r="920" ht="15" customHeight="1"/>
    <row r="921" ht="15" customHeight="1"/>
    <row r="922" ht="15" customHeight="1"/>
    <row r="923" ht="15" customHeight="1"/>
    <row r="924" ht="15" customHeight="1"/>
    <row r="925" ht="15" customHeight="1"/>
    <row r="926" ht="15" customHeight="1"/>
    <row r="927" ht="15" customHeight="1"/>
    <row r="928" ht="15" customHeight="1"/>
    <row r="929" ht="15" customHeight="1"/>
    <row r="930" ht="15" customHeight="1"/>
    <row r="931" ht="15" customHeight="1"/>
    <row r="932" ht="15" customHeight="1"/>
    <row r="933" ht="15" customHeight="1"/>
    <row r="934" ht="15" customHeight="1"/>
    <row r="935" ht="15" customHeight="1"/>
    <row r="936" ht="15" customHeight="1"/>
    <row r="937" ht="15" customHeight="1"/>
    <row r="938" ht="15" customHeight="1"/>
    <row r="939" ht="15" customHeight="1"/>
    <row r="940" ht="15" customHeight="1"/>
    <row r="941" ht="15" customHeight="1"/>
    <row r="942" ht="15" customHeight="1"/>
    <row r="943" ht="15" customHeight="1"/>
    <row r="944" ht="15" customHeight="1"/>
    <row r="945" ht="15" customHeight="1"/>
    <row r="946" ht="15" customHeight="1"/>
    <row r="947" ht="15" customHeight="1"/>
    <row r="948" ht="15" customHeight="1"/>
    <row r="949" ht="15" customHeight="1"/>
    <row r="950" ht="15" customHeight="1"/>
    <row r="951" ht="15" customHeight="1"/>
    <row r="952" ht="15" customHeight="1"/>
    <row r="953" ht="15" customHeight="1"/>
    <row r="954" ht="15" customHeight="1"/>
    <row r="955" ht="15" customHeight="1"/>
    <row r="956" ht="15" customHeight="1"/>
    <row r="957" ht="15" customHeight="1"/>
    <row r="958" ht="15" customHeight="1"/>
    <row r="959" ht="15" customHeight="1"/>
    <row r="960" ht="15" customHeight="1"/>
    <row r="961" ht="15" customHeight="1"/>
    <row r="962" ht="15" customHeight="1"/>
    <row r="963" ht="15" customHeight="1"/>
    <row r="964" ht="15" customHeight="1"/>
    <row r="965" ht="15" customHeight="1"/>
    <row r="966" ht="15" customHeight="1"/>
    <row r="967" ht="15" customHeight="1"/>
    <row r="968" ht="15" customHeight="1"/>
    <row r="969" ht="15" customHeight="1"/>
    <row r="970" ht="15" customHeight="1"/>
    <row r="971" ht="15" customHeight="1"/>
    <row r="972" ht="15" customHeight="1"/>
    <row r="973" ht="15" customHeight="1"/>
    <row r="974" ht="15" customHeight="1"/>
    <row r="975" ht="15" customHeight="1"/>
    <row r="976" ht="15" customHeight="1"/>
    <row r="977" ht="15" customHeight="1"/>
    <row r="978" ht="15" customHeight="1"/>
    <row r="979" ht="15" customHeight="1"/>
    <row r="980" ht="15" customHeight="1"/>
    <row r="981" ht="15" customHeight="1"/>
    <row r="982" ht="15" customHeight="1"/>
    <row r="983" ht="15" customHeight="1"/>
    <row r="984" ht="15" customHeight="1"/>
    <row r="985" ht="15" customHeight="1"/>
    <row r="986" ht="15" customHeight="1"/>
    <row r="987" ht="15" customHeight="1"/>
    <row r="988" ht="15" customHeight="1"/>
    <row r="989" ht="15" customHeight="1"/>
    <row r="990" ht="15" customHeight="1"/>
    <row r="991" ht="15" customHeight="1"/>
    <row r="992" ht="15" customHeight="1"/>
    <row r="993" ht="15" customHeight="1"/>
    <row r="994" ht="15" customHeight="1"/>
    <row r="995" ht="15" customHeight="1"/>
    <row r="996" ht="15" customHeight="1"/>
    <row r="997" ht="15" customHeight="1"/>
    <row r="998" ht="15" customHeight="1"/>
    <row r="999" ht="15" customHeight="1"/>
    <row r="1000" ht="15" customHeight="1"/>
    <row r="1001" ht="15" customHeight="1"/>
    <row r="1002" ht="15" customHeight="1"/>
    <row r="1003" ht="15" customHeight="1"/>
    <row r="1004" ht="15" customHeight="1"/>
    <row r="1005" ht="15" customHeight="1"/>
    <row r="1006" ht="15" customHeight="1"/>
    <row r="1007" ht="15" customHeight="1"/>
    <row r="1008" ht="15" customHeight="1"/>
    <row r="1009" ht="15" customHeight="1"/>
    <row r="1010" ht="15" customHeight="1"/>
    <row r="1011" ht="15" customHeight="1"/>
    <row r="1012" ht="15" customHeight="1"/>
    <row r="1013" ht="15" customHeight="1"/>
    <row r="1014" ht="15" customHeight="1"/>
    <row r="1015" ht="15" customHeight="1"/>
    <row r="1016" ht="15" customHeight="1"/>
    <row r="1017" ht="15" customHeight="1"/>
    <row r="1018" ht="15" customHeight="1"/>
    <row r="1019" ht="15" customHeight="1"/>
    <row r="1020" ht="15" customHeight="1"/>
    <row r="1021" ht="15" customHeight="1"/>
    <row r="1022" ht="15" customHeight="1"/>
    <row r="1023" ht="15" customHeight="1"/>
    <row r="1024" ht="15" customHeight="1"/>
    <row r="1025" ht="15" customHeight="1"/>
    <row r="1026" ht="15" customHeight="1"/>
    <row r="1027" ht="15" customHeight="1"/>
    <row r="1028" ht="15" customHeight="1"/>
    <row r="1029" ht="15" customHeight="1"/>
    <row r="1030" ht="15" customHeight="1"/>
    <row r="1031" ht="15" customHeight="1"/>
    <row r="1032" ht="15" customHeight="1"/>
    <row r="1033" ht="15" customHeight="1"/>
    <row r="1034" ht="15" customHeight="1"/>
    <row r="1035" ht="15" customHeight="1"/>
    <row r="1036" ht="15" customHeight="1"/>
    <row r="1037" ht="15" customHeight="1"/>
    <row r="1038" ht="15" customHeight="1"/>
    <row r="1039" ht="15" customHeight="1"/>
    <row r="1040" ht="15" customHeight="1"/>
    <row r="1041" ht="15" customHeight="1"/>
    <row r="1042" ht="15" customHeight="1"/>
    <row r="1043" ht="15" customHeight="1"/>
    <row r="1044" ht="15" customHeight="1"/>
    <row r="1045" ht="15" customHeight="1"/>
    <row r="1046" ht="15" customHeight="1"/>
    <row r="1047" ht="15" customHeight="1"/>
    <row r="1048" ht="15" customHeight="1"/>
    <row r="1049" ht="15" customHeight="1"/>
    <row r="1050" ht="15" customHeight="1"/>
    <row r="1051" ht="15" customHeight="1"/>
    <row r="1052" ht="15" customHeight="1"/>
    <row r="1053" ht="15" customHeight="1"/>
    <row r="1054" ht="15" customHeight="1"/>
    <row r="1055" ht="15" customHeight="1"/>
    <row r="1056" ht="15" customHeight="1"/>
    <row r="1057" ht="15" customHeight="1"/>
    <row r="1058" ht="15" customHeight="1"/>
    <row r="1059" ht="15" customHeight="1"/>
    <row r="1060" ht="15" customHeight="1"/>
    <row r="1061" ht="15" customHeight="1"/>
    <row r="1062" ht="15" customHeight="1"/>
    <row r="1063" ht="15" customHeight="1"/>
    <row r="1064" ht="15" customHeight="1"/>
    <row r="1065" ht="15" customHeight="1"/>
    <row r="1066" ht="15" customHeight="1"/>
    <row r="1067" ht="15" customHeight="1"/>
    <row r="1068" ht="15" customHeight="1"/>
    <row r="1069" ht="15" customHeight="1"/>
    <row r="1070" ht="15" customHeight="1"/>
    <row r="1071" ht="15" customHeight="1"/>
    <row r="1072" ht="15" customHeight="1"/>
    <row r="1073" ht="15" customHeight="1"/>
    <row r="1074" ht="15" customHeight="1"/>
    <row r="1075" ht="15" customHeight="1"/>
    <row r="1076" ht="15" customHeight="1"/>
    <row r="1077" ht="15" customHeight="1"/>
    <row r="1078" ht="15" customHeight="1"/>
    <row r="1079" ht="15" customHeight="1"/>
    <row r="1080" ht="15" customHeight="1"/>
    <row r="1081" ht="15" customHeight="1"/>
    <row r="1082" ht="15" customHeight="1"/>
    <row r="1083" ht="15" customHeight="1"/>
    <row r="1084" ht="15" customHeight="1"/>
    <row r="1085" ht="15" customHeight="1"/>
    <row r="1086" ht="15" customHeight="1"/>
    <row r="1087" ht="15" customHeight="1"/>
    <row r="1088" ht="15" customHeight="1"/>
    <row r="1089" ht="15" customHeight="1"/>
    <row r="1090" ht="15" customHeight="1"/>
    <row r="1091" ht="15" customHeight="1"/>
    <row r="1092" ht="15" customHeight="1"/>
    <row r="1093" ht="15" customHeight="1"/>
    <row r="1094" ht="15" customHeight="1"/>
    <row r="1095" ht="15" customHeight="1"/>
    <row r="1096" ht="15" customHeight="1"/>
    <row r="1097" ht="15" customHeight="1"/>
  </sheetData>
  <mergeCells count="1">
    <mergeCell ref="A139:B140"/>
  </mergeCells>
  <pageMargins left="0.7" right="0.7" top="0.75" bottom="0.75" header="0.3" footer="0.3"/>
  <pageSetup paperSize="9" scale="26" fitToHeight="0" orientation="landscape"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229"/>
  <sheetViews>
    <sheetView zoomScale="60" zoomScaleNormal="60" workbookViewId="0">
      <pane ySplit="1" topLeftCell="A2" activePane="bottomLeft" state="frozen"/>
      <selection pane="bottomLeft" activeCell="M2" sqref="M2"/>
    </sheetView>
  </sheetViews>
  <sheetFormatPr baseColWidth="10" defaultColWidth="9.140625" defaultRowHeight="15"/>
  <cols>
    <col min="1" max="1" width="10.140625" bestFit="1" customWidth="1"/>
    <col min="2" max="2" width="53.7109375" customWidth="1"/>
    <col min="3" max="3" width="35.85546875" customWidth="1"/>
    <col min="4" max="4" width="52.7109375" style="10" customWidth="1"/>
    <col min="5" max="5" width="38.7109375" customWidth="1"/>
    <col min="6" max="6" width="52.7109375" customWidth="1"/>
    <col min="7" max="7" width="36.5703125" customWidth="1"/>
    <col min="8" max="9" width="20.7109375" customWidth="1"/>
    <col min="10" max="10" width="52.7109375" style="10" customWidth="1"/>
    <col min="11" max="11" width="25.7109375" style="10" customWidth="1"/>
    <col min="12" max="12" width="46.140625" customWidth="1"/>
  </cols>
  <sheetData>
    <row r="1" spans="1:24" s="126" customFormat="1" ht="45.75" customHeight="1">
      <c r="A1" s="123"/>
      <c r="B1" s="123" t="s">
        <v>0</v>
      </c>
      <c r="C1" s="123" t="s">
        <v>1</v>
      </c>
      <c r="D1" s="123" t="s">
        <v>2</v>
      </c>
      <c r="E1" s="124" t="s">
        <v>3</v>
      </c>
      <c r="F1" s="124" t="s">
        <v>4</v>
      </c>
      <c r="G1" s="123" t="s">
        <v>5</v>
      </c>
      <c r="H1" s="124" t="s">
        <v>1589</v>
      </c>
      <c r="I1" s="124" t="s">
        <v>1590</v>
      </c>
      <c r="J1" s="124" t="s">
        <v>1569</v>
      </c>
      <c r="K1" s="124" t="s">
        <v>6</v>
      </c>
      <c r="L1" s="124" t="s">
        <v>7</v>
      </c>
      <c r="M1" s="123"/>
      <c r="N1" s="123"/>
      <c r="O1" s="123"/>
      <c r="P1" s="123"/>
      <c r="Q1" s="123"/>
      <c r="R1" s="123"/>
      <c r="S1" s="123"/>
      <c r="T1" s="123"/>
      <c r="U1" s="123"/>
      <c r="V1" s="123"/>
      <c r="W1" s="123"/>
      <c r="X1" s="123"/>
    </row>
    <row r="2" spans="1:24">
      <c r="A2" s="119" t="s">
        <v>8</v>
      </c>
      <c r="B2" s="109"/>
      <c r="C2" s="109"/>
      <c r="D2" s="109"/>
      <c r="E2" s="109"/>
      <c r="F2" s="109"/>
      <c r="G2" s="109"/>
      <c r="H2" s="109"/>
      <c r="I2" s="109"/>
      <c r="J2" s="109"/>
      <c r="K2" s="109"/>
      <c r="L2" s="109"/>
      <c r="M2" s="34"/>
      <c r="N2" s="34"/>
      <c r="O2" s="34"/>
      <c r="P2" s="34"/>
      <c r="Q2" s="34"/>
      <c r="R2" s="34"/>
      <c r="S2" s="34"/>
      <c r="T2" s="34"/>
      <c r="U2" s="34"/>
      <c r="V2" s="34"/>
      <c r="W2" s="10"/>
      <c r="X2" s="10"/>
    </row>
    <row r="3" spans="1:24">
      <c r="A3" s="32" t="s">
        <v>9</v>
      </c>
      <c r="B3" s="32" t="s">
        <v>403</v>
      </c>
      <c r="C3" s="32" t="s">
        <v>11</v>
      </c>
      <c r="D3" s="32" t="s">
        <v>252</v>
      </c>
      <c r="E3" s="32"/>
      <c r="F3" s="32" t="s">
        <v>253</v>
      </c>
      <c r="G3" s="32" t="s">
        <v>41</v>
      </c>
      <c r="H3" s="34">
        <v>6.4</v>
      </c>
      <c r="I3" s="94">
        <v>1</v>
      </c>
      <c r="J3" s="34" t="s">
        <v>254</v>
      </c>
      <c r="K3" s="34">
        <v>50</v>
      </c>
      <c r="L3" s="34"/>
      <c r="M3" s="32"/>
      <c r="N3" s="32"/>
      <c r="O3" s="32"/>
      <c r="P3" s="32"/>
      <c r="Q3" s="32"/>
      <c r="R3" s="32"/>
      <c r="S3" s="32"/>
      <c r="T3" s="32"/>
      <c r="U3" s="32"/>
      <c r="V3" s="32"/>
      <c r="W3" s="10"/>
      <c r="X3" s="10"/>
    </row>
    <row r="4" spans="1:24" ht="46.5" customHeight="1">
      <c r="A4" s="32" t="s">
        <v>9</v>
      </c>
      <c r="B4" s="32" t="s">
        <v>395</v>
      </c>
      <c r="C4" s="14" t="s">
        <v>255</v>
      </c>
      <c r="D4" s="32"/>
      <c r="E4" s="32"/>
      <c r="F4" s="32"/>
      <c r="G4" s="32"/>
      <c r="H4" s="34"/>
      <c r="I4" s="34"/>
      <c r="J4" s="34"/>
      <c r="K4" s="34"/>
      <c r="L4" s="34"/>
      <c r="M4" s="32"/>
      <c r="N4" s="32"/>
      <c r="O4" s="32"/>
      <c r="P4" s="32"/>
      <c r="Q4" s="32"/>
      <c r="R4" s="32"/>
      <c r="S4" s="32"/>
      <c r="T4" s="32"/>
      <c r="U4" s="32"/>
      <c r="V4" s="32"/>
      <c r="W4" s="10"/>
      <c r="X4" s="10"/>
    </row>
    <row r="5" spans="1:24" ht="30" customHeight="1">
      <c r="A5" s="32" t="s">
        <v>9</v>
      </c>
      <c r="B5" s="32" t="s">
        <v>1471</v>
      </c>
      <c r="C5" s="32" t="s">
        <v>11</v>
      </c>
      <c r="D5" s="32" t="s">
        <v>256</v>
      </c>
      <c r="E5" s="32" t="s">
        <v>257</v>
      </c>
      <c r="F5" s="32" t="s">
        <v>253</v>
      </c>
      <c r="G5" s="32" t="s">
        <v>258</v>
      </c>
      <c r="H5" s="94">
        <v>1</v>
      </c>
      <c r="I5" s="34">
        <v>0.157</v>
      </c>
      <c r="J5" s="34" t="s">
        <v>259</v>
      </c>
      <c r="K5" s="34">
        <v>500</v>
      </c>
      <c r="L5" s="8" t="s">
        <v>260</v>
      </c>
      <c r="M5" s="32"/>
      <c r="N5" s="32"/>
      <c r="O5" s="32"/>
      <c r="P5" s="32"/>
      <c r="Q5" s="32"/>
      <c r="R5" s="32"/>
      <c r="S5" s="32"/>
      <c r="T5" s="32"/>
      <c r="U5" s="32"/>
      <c r="V5" s="32"/>
      <c r="W5" s="10"/>
      <c r="X5" s="10"/>
    </row>
    <row r="6" spans="1:24" ht="30" customHeight="1">
      <c r="A6" s="32" t="s">
        <v>9</v>
      </c>
      <c r="B6" s="32" t="s">
        <v>1471</v>
      </c>
      <c r="C6" s="32" t="s">
        <v>11</v>
      </c>
      <c r="D6" s="32" t="s">
        <v>256</v>
      </c>
      <c r="E6" s="32" t="s">
        <v>257</v>
      </c>
      <c r="F6" s="32" t="s">
        <v>253</v>
      </c>
      <c r="G6" s="32" t="s">
        <v>261</v>
      </c>
      <c r="H6" s="94">
        <v>1</v>
      </c>
      <c r="I6" s="34">
        <v>0.157</v>
      </c>
      <c r="J6" s="34" t="s">
        <v>259</v>
      </c>
      <c r="K6" s="34">
        <v>500</v>
      </c>
      <c r="L6" s="8" t="s">
        <v>260</v>
      </c>
      <c r="M6" s="10"/>
      <c r="N6" s="10"/>
      <c r="O6" s="10"/>
      <c r="P6" s="10"/>
      <c r="Q6" s="10"/>
      <c r="R6" s="10"/>
      <c r="S6" s="10"/>
      <c r="T6" s="10"/>
      <c r="U6" s="10"/>
      <c r="V6" s="10"/>
      <c r="W6" s="10"/>
      <c r="X6" s="10"/>
    </row>
    <row r="7" spans="1:24" ht="30" customHeight="1">
      <c r="A7" s="32" t="s">
        <v>9</v>
      </c>
      <c r="B7" s="32" t="s">
        <v>1471</v>
      </c>
      <c r="C7" s="32" t="s">
        <v>11</v>
      </c>
      <c r="D7" s="32" t="s">
        <v>256</v>
      </c>
      <c r="E7" s="32" t="s">
        <v>257</v>
      </c>
      <c r="F7" s="32" t="s">
        <v>253</v>
      </c>
      <c r="G7" s="32" t="s">
        <v>262</v>
      </c>
      <c r="H7" s="94">
        <v>1</v>
      </c>
      <c r="I7" s="34">
        <v>0.157</v>
      </c>
      <c r="J7" s="34" t="s">
        <v>259</v>
      </c>
      <c r="K7" s="34">
        <v>500</v>
      </c>
      <c r="L7" s="8" t="s">
        <v>260</v>
      </c>
      <c r="M7" s="10"/>
      <c r="N7" s="10"/>
      <c r="O7" s="10"/>
      <c r="P7" s="10"/>
      <c r="Q7" s="10"/>
      <c r="R7" s="10"/>
      <c r="S7" s="10"/>
      <c r="T7" s="10"/>
      <c r="U7" s="10"/>
      <c r="V7" s="10"/>
      <c r="W7" s="10"/>
      <c r="X7" s="10"/>
    </row>
    <row r="8" spans="1:24" ht="30" customHeight="1">
      <c r="A8" s="32" t="s">
        <v>9</v>
      </c>
      <c r="B8" s="32" t="s">
        <v>1471</v>
      </c>
      <c r="C8" s="32" t="s">
        <v>11</v>
      </c>
      <c r="D8" s="32" t="s">
        <v>256</v>
      </c>
      <c r="E8" s="32" t="s">
        <v>257</v>
      </c>
      <c r="F8" s="32" t="s">
        <v>253</v>
      </c>
      <c r="G8" s="32" t="s">
        <v>263</v>
      </c>
      <c r="H8" s="94">
        <v>1</v>
      </c>
      <c r="I8" s="34">
        <v>0.157</v>
      </c>
      <c r="J8" s="34" t="s">
        <v>259</v>
      </c>
      <c r="K8" s="34">
        <v>500</v>
      </c>
      <c r="L8" s="8" t="s">
        <v>260</v>
      </c>
      <c r="M8" s="10"/>
      <c r="N8" s="10"/>
      <c r="O8" s="10"/>
      <c r="P8" s="10"/>
      <c r="Q8" s="10"/>
      <c r="R8" s="10"/>
      <c r="S8" s="10"/>
      <c r="T8" s="10"/>
      <c r="U8" s="10"/>
      <c r="V8" s="10"/>
      <c r="W8" s="10"/>
      <c r="X8" s="10"/>
    </row>
    <row r="9" spans="1:24" ht="30" customHeight="1">
      <c r="A9" s="32" t="s">
        <v>9</v>
      </c>
      <c r="B9" s="32" t="s">
        <v>1471</v>
      </c>
      <c r="C9" s="32" t="s">
        <v>11</v>
      </c>
      <c r="D9" s="32" t="s">
        <v>256</v>
      </c>
      <c r="E9" s="32" t="s">
        <v>257</v>
      </c>
      <c r="F9" s="32" t="s">
        <v>253</v>
      </c>
      <c r="G9" s="32" t="s">
        <v>63</v>
      </c>
      <c r="H9" s="94">
        <v>1</v>
      </c>
      <c r="I9" s="34">
        <v>0.157</v>
      </c>
      <c r="J9" s="34" t="s">
        <v>259</v>
      </c>
      <c r="K9" s="34">
        <v>500</v>
      </c>
      <c r="L9" s="8" t="s">
        <v>260</v>
      </c>
      <c r="M9" s="10"/>
      <c r="N9" s="10"/>
      <c r="O9" s="10"/>
      <c r="P9" s="10"/>
      <c r="Q9" s="10"/>
      <c r="R9" s="10"/>
      <c r="S9" s="10"/>
      <c r="T9" s="10"/>
      <c r="U9" s="10"/>
      <c r="V9" s="10"/>
      <c r="W9" s="10"/>
      <c r="X9" s="10"/>
    </row>
    <row r="10" spans="1:24">
      <c r="A10" s="32" t="s">
        <v>9</v>
      </c>
      <c r="B10" s="32" t="s">
        <v>1470</v>
      </c>
      <c r="C10" s="32" t="s">
        <v>11</v>
      </c>
      <c r="D10" s="32" t="s">
        <v>256</v>
      </c>
      <c r="E10" s="32" t="s">
        <v>264</v>
      </c>
      <c r="F10" s="32" t="s">
        <v>253</v>
      </c>
      <c r="G10" s="32" t="s">
        <v>265</v>
      </c>
      <c r="H10" s="34">
        <v>0.45</v>
      </c>
      <c r="I10" s="94">
        <v>7.0000000000000007E-2</v>
      </c>
      <c r="J10" s="34"/>
      <c r="K10" s="34">
        <v>500</v>
      </c>
      <c r="L10" s="34"/>
      <c r="M10" s="10"/>
      <c r="N10" s="10"/>
      <c r="O10" s="10"/>
      <c r="P10" s="10"/>
      <c r="Q10" s="10"/>
      <c r="R10" s="10"/>
      <c r="S10" s="10"/>
      <c r="T10" s="10"/>
      <c r="U10" s="10"/>
      <c r="V10" s="10"/>
      <c r="W10" s="10"/>
      <c r="X10" s="10"/>
    </row>
    <row r="11" spans="1:24">
      <c r="A11" s="32" t="s">
        <v>9</v>
      </c>
      <c r="B11" s="32" t="s">
        <v>1470</v>
      </c>
      <c r="C11" s="32" t="s">
        <v>11</v>
      </c>
      <c r="D11" s="32" t="s">
        <v>256</v>
      </c>
      <c r="E11" s="32" t="s">
        <v>264</v>
      </c>
      <c r="F11" s="32" t="s">
        <v>253</v>
      </c>
      <c r="G11" s="32" t="s">
        <v>266</v>
      </c>
      <c r="H11" s="34">
        <v>0.7</v>
      </c>
      <c r="I11" s="94">
        <v>0.11</v>
      </c>
      <c r="J11" s="34"/>
      <c r="K11" s="34">
        <v>500</v>
      </c>
      <c r="L11" s="34"/>
      <c r="M11" s="10"/>
      <c r="N11" s="10"/>
      <c r="O11" s="10"/>
      <c r="P11" s="10"/>
      <c r="Q11" s="10"/>
      <c r="R11" s="10"/>
      <c r="S11" s="10"/>
      <c r="T11" s="10"/>
      <c r="U11" s="10"/>
      <c r="V11" s="10"/>
      <c r="W11" s="10"/>
      <c r="X11" s="10"/>
    </row>
    <row r="12" spans="1:24">
      <c r="A12" s="32" t="s">
        <v>9</v>
      </c>
      <c r="B12" s="32" t="s">
        <v>1470</v>
      </c>
      <c r="C12" s="32" t="s">
        <v>11</v>
      </c>
      <c r="D12" s="32" t="s">
        <v>256</v>
      </c>
      <c r="E12" s="32" t="s">
        <v>264</v>
      </c>
      <c r="F12" s="32" t="s">
        <v>253</v>
      </c>
      <c r="G12" s="32" t="s">
        <v>267</v>
      </c>
      <c r="H12" s="34">
        <v>0.51</v>
      </c>
      <c r="I12" s="94">
        <v>0.08</v>
      </c>
      <c r="J12" s="34"/>
      <c r="K12" s="34">
        <v>500</v>
      </c>
      <c r="L12" s="34"/>
      <c r="M12" s="10"/>
      <c r="N12" s="10"/>
      <c r="O12" s="10"/>
      <c r="P12" s="10"/>
      <c r="Q12" s="10"/>
      <c r="R12" s="10"/>
      <c r="S12" s="10"/>
      <c r="T12" s="10"/>
      <c r="U12" s="10"/>
      <c r="V12" s="10"/>
      <c r="W12" s="10"/>
      <c r="X12" s="10"/>
    </row>
    <row r="13" spans="1:24">
      <c r="A13" s="32" t="s">
        <v>9</v>
      </c>
      <c r="B13" s="32" t="s">
        <v>1470</v>
      </c>
      <c r="C13" s="32" t="s">
        <v>11</v>
      </c>
      <c r="D13" s="32" t="s">
        <v>256</v>
      </c>
      <c r="E13" s="32" t="s">
        <v>264</v>
      </c>
      <c r="F13" s="32" t="s">
        <v>253</v>
      </c>
      <c r="G13" s="32" t="s">
        <v>268</v>
      </c>
      <c r="H13" s="34">
        <v>1.1499999999999999</v>
      </c>
      <c r="I13" s="94">
        <v>0.18</v>
      </c>
      <c r="J13" s="34"/>
      <c r="K13" s="34">
        <v>500</v>
      </c>
      <c r="L13" s="34"/>
      <c r="M13" s="10"/>
      <c r="N13" s="10"/>
      <c r="O13" s="10"/>
      <c r="P13" s="10"/>
      <c r="Q13" s="10"/>
      <c r="R13" s="10"/>
      <c r="S13" s="10"/>
      <c r="T13" s="10"/>
      <c r="U13" s="10"/>
      <c r="V13" s="10"/>
      <c r="W13" s="10"/>
      <c r="X13" s="10"/>
    </row>
    <row r="14" spans="1:24">
      <c r="A14" s="32" t="s">
        <v>9</v>
      </c>
      <c r="B14" s="32" t="s">
        <v>1470</v>
      </c>
      <c r="C14" s="32" t="s">
        <v>11</v>
      </c>
      <c r="D14" s="32" t="s">
        <v>256</v>
      </c>
      <c r="E14" s="32" t="s">
        <v>264</v>
      </c>
      <c r="F14" s="32" t="s">
        <v>253</v>
      </c>
      <c r="G14" s="32" t="s">
        <v>269</v>
      </c>
      <c r="H14" s="34">
        <v>0.19</v>
      </c>
      <c r="I14" s="94">
        <v>0.03</v>
      </c>
      <c r="J14" s="34"/>
      <c r="K14" s="34">
        <v>500</v>
      </c>
      <c r="L14" s="34"/>
      <c r="M14" s="10"/>
      <c r="N14" s="10"/>
      <c r="O14" s="10"/>
      <c r="P14" s="10"/>
      <c r="Q14" s="10"/>
      <c r="R14" s="10"/>
      <c r="S14" s="10"/>
      <c r="T14" s="10"/>
      <c r="U14" s="10"/>
      <c r="V14" s="10"/>
      <c r="W14" s="10"/>
      <c r="X14" s="10"/>
    </row>
    <row r="15" spans="1:24">
      <c r="A15" s="32" t="s">
        <v>9</v>
      </c>
      <c r="B15" s="32" t="s">
        <v>1470</v>
      </c>
      <c r="C15" s="32" t="s">
        <v>11</v>
      </c>
      <c r="D15" s="32" t="s">
        <v>256</v>
      </c>
      <c r="E15" s="32" t="s">
        <v>264</v>
      </c>
      <c r="F15" s="32" t="s">
        <v>253</v>
      </c>
      <c r="G15" s="32" t="s">
        <v>270</v>
      </c>
      <c r="H15" s="34">
        <v>0.38</v>
      </c>
      <c r="I15" s="94">
        <v>0.06</v>
      </c>
      <c r="J15" s="34"/>
      <c r="K15" s="34">
        <v>500</v>
      </c>
      <c r="L15" s="34"/>
      <c r="M15" s="10"/>
      <c r="N15" s="10"/>
      <c r="O15" s="10"/>
      <c r="P15" s="10"/>
      <c r="Q15" s="10"/>
      <c r="R15" s="10"/>
      <c r="S15" s="10"/>
      <c r="T15" s="10"/>
      <c r="U15" s="10"/>
      <c r="V15" s="10"/>
      <c r="W15" s="10"/>
      <c r="X15" s="10"/>
    </row>
    <row r="16" spans="1:24">
      <c r="A16" s="32" t="s">
        <v>9</v>
      </c>
      <c r="B16" s="32" t="s">
        <v>1470</v>
      </c>
      <c r="C16" s="32" t="s">
        <v>11</v>
      </c>
      <c r="D16" s="32" t="s">
        <v>256</v>
      </c>
      <c r="E16" s="32" t="s">
        <v>264</v>
      </c>
      <c r="F16" s="32" t="s">
        <v>253</v>
      </c>
      <c r="G16" s="32" t="s">
        <v>271</v>
      </c>
      <c r="H16" s="34">
        <v>0.32</v>
      </c>
      <c r="I16" s="94">
        <v>0.05</v>
      </c>
      <c r="J16" s="34"/>
      <c r="K16" s="34">
        <v>500</v>
      </c>
      <c r="L16" s="34"/>
      <c r="M16" s="10"/>
      <c r="N16" s="10"/>
      <c r="O16" s="10"/>
      <c r="P16" s="10"/>
      <c r="Q16" s="10"/>
      <c r="R16" s="10"/>
      <c r="S16" s="10"/>
      <c r="T16" s="10"/>
      <c r="U16" s="10"/>
      <c r="V16" s="10"/>
      <c r="W16" s="10"/>
      <c r="X16" s="10"/>
    </row>
    <row r="17" spans="1:12">
      <c r="A17" s="32" t="s">
        <v>9</v>
      </c>
      <c r="B17" s="32" t="s">
        <v>1470</v>
      </c>
      <c r="C17" s="32" t="s">
        <v>11</v>
      </c>
      <c r="D17" s="32" t="s">
        <v>256</v>
      </c>
      <c r="E17" s="32" t="s">
        <v>264</v>
      </c>
      <c r="F17" s="32" t="s">
        <v>253</v>
      </c>
      <c r="G17" s="14" t="s">
        <v>272</v>
      </c>
      <c r="H17" s="34">
        <v>0.45</v>
      </c>
      <c r="I17" s="94">
        <v>7.0000000000000007E-2</v>
      </c>
      <c r="J17" s="34"/>
      <c r="K17" s="34">
        <v>500</v>
      </c>
      <c r="L17" s="34"/>
    </row>
    <row r="18" spans="1:12">
      <c r="A18" s="32" t="s">
        <v>9</v>
      </c>
      <c r="B18" s="32" t="s">
        <v>1470</v>
      </c>
      <c r="C18" s="32" t="s">
        <v>11</v>
      </c>
      <c r="D18" s="32" t="s">
        <v>256</v>
      </c>
      <c r="E18" s="32" t="s">
        <v>264</v>
      </c>
      <c r="F18" s="32" t="s">
        <v>253</v>
      </c>
      <c r="G18" s="32" t="s">
        <v>273</v>
      </c>
      <c r="H18" s="34">
        <v>2.75</v>
      </c>
      <c r="I18" s="94">
        <v>0.43</v>
      </c>
      <c r="J18" s="34"/>
      <c r="K18" s="34">
        <v>50</v>
      </c>
      <c r="L18" s="34"/>
    </row>
    <row r="19" spans="1:12">
      <c r="A19" s="32" t="s">
        <v>9</v>
      </c>
      <c r="B19" s="32" t="s">
        <v>1470</v>
      </c>
      <c r="C19" s="32" t="s">
        <v>11</v>
      </c>
      <c r="D19" s="32" t="s">
        <v>256</v>
      </c>
      <c r="E19" s="32" t="s">
        <v>264</v>
      </c>
      <c r="F19" s="32" t="s">
        <v>253</v>
      </c>
      <c r="G19" s="32" t="s">
        <v>274</v>
      </c>
      <c r="H19" s="34">
        <v>0.57999999999999996</v>
      </c>
      <c r="I19" s="94">
        <v>0.09</v>
      </c>
      <c r="J19" s="34"/>
      <c r="K19" s="34">
        <v>500</v>
      </c>
      <c r="L19" s="34"/>
    </row>
    <row r="20" spans="1:12">
      <c r="A20" s="32" t="s">
        <v>9</v>
      </c>
      <c r="B20" s="32" t="s">
        <v>1470</v>
      </c>
      <c r="C20" s="32" t="s">
        <v>11</v>
      </c>
      <c r="D20" s="32" t="s">
        <v>256</v>
      </c>
      <c r="E20" s="32" t="s">
        <v>264</v>
      </c>
      <c r="F20" s="32" t="s">
        <v>253</v>
      </c>
      <c r="G20" s="32" t="s">
        <v>275</v>
      </c>
      <c r="H20" s="34">
        <v>1.1000000000000001</v>
      </c>
      <c r="I20" s="94">
        <v>0.17</v>
      </c>
      <c r="J20" s="34"/>
      <c r="K20" s="34">
        <v>500</v>
      </c>
      <c r="L20" s="34"/>
    </row>
    <row r="21" spans="1:12" ht="61.5" customHeight="1">
      <c r="A21" s="32" t="s">
        <v>9</v>
      </c>
      <c r="B21" s="32" t="s">
        <v>329</v>
      </c>
      <c r="C21" s="14" t="s">
        <v>276</v>
      </c>
      <c r="D21" s="32"/>
      <c r="E21" s="32"/>
      <c r="F21" s="32"/>
      <c r="G21" s="32"/>
      <c r="H21" s="34">
        <v>6.4</v>
      </c>
      <c r="I21" s="94">
        <v>1</v>
      </c>
      <c r="J21" s="34"/>
      <c r="K21" s="34">
        <v>50</v>
      </c>
      <c r="L21" s="34"/>
    </row>
    <row r="22" spans="1:12">
      <c r="A22" s="32" t="s">
        <v>9</v>
      </c>
      <c r="B22" s="32" t="s">
        <v>1469</v>
      </c>
      <c r="C22" s="32" t="s">
        <v>11</v>
      </c>
      <c r="D22" s="32" t="s">
        <v>277</v>
      </c>
      <c r="E22" s="32" t="s">
        <v>257</v>
      </c>
      <c r="F22" s="32" t="s">
        <v>278</v>
      </c>
      <c r="G22" s="32" t="s">
        <v>171</v>
      </c>
      <c r="H22" s="94">
        <v>0.4</v>
      </c>
      <c r="I22" s="34">
        <v>6.2799999999999995E-2</v>
      </c>
      <c r="J22" s="34"/>
      <c r="K22" s="34">
        <v>500</v>
      </c>
      <c r="L22" s="19"/>
    </row>
    <row r="23" spans="1:12">
      <c r="A23" s="32" t="s">
        <v>9</v>
      </c>
      <c r="B23" s="32" t="s">
        <v>1469</v>
      </c>
      <c r="C23" s="32" t="s">
        <v>11</v>
      </c>
      <c r="D23" s="32" t="s">
        <v>277</v>
      </c>
      <c r="E23" s="32" t="s">
        <v>257</v>
      </c>
      <c r="F23" s="32" t="s">
        <v>278</v>
      </c>
      <c r="G23" s="32" t="s">
        <v>40</v>
      </c>
      <c r="H23" s="94">
        <v>0.2</v>
      </c>
      <c r="I23" s="34">
        <v>3.1399999999999997E-2</v>
      </c>
      <c r="J23" s="34"/>
      <c r="K23" s="34">
        <v>500</v>
      </c>
      <c r="L23" s="19"/>
    </row>
    <row r="24" spans="1:12">
      <c r="A24" s="32" t="s">
        <v>9</v>
      </c>
      <c r="B24" s="32" t="s">
        <v>1469</v>
      </c>
      <c r="C24" s="32" t="s">
        <v>11</v>
      </c>
      <c r="D24" s="32" t="s">
        <v>277</v>
      </c>
      <c r="E24" s="32" t="s">
        <v>257</v>
      </c>
      <c r="F24" s="32" t="s">
        <v>278</v>
      </c>
      <c r="G24" s="32" t="s">
        <v>279</v>
      </c>
      <c r="H24" s="94">
        <v>0.8</v>
      </c>
      <c r="I24" s="34">
        <v>0.12559999999999999</v>
      </c>
      <c r="J24" s="34"/>
      <c r="K24" s="34">
        <v>500</v>
      </c>
      <c r="L24" s="19"/>
    </row>
    <row r="25" spans="1:12">
      <c r="A25" s="32" t="s">
        <v>9</v>
      </c>
      <c r="B25" s="32" t="s">
        <v>1469</v>
      </c>
      <c r="C25" s="32" t="s">
        <v>11</v>
      </c>
      <c r="D25" s="32" t="s">
        <v>277</v>
      </c>
      <c r="E25" s="32" t="s">
        <v>257</v>
      </c>
      <c r="F25" s="32" t="s">
        <v>278</v>
      </c>
      <c r="G25" s="32" t="s">
        <v>280</v>
      </c>
      <c r="H25" s="94">
        <v>1.2</v>
      </c>
      <c r="I25" s="34">
        <v>0.18840000000000001</v>
      </c>
      <c r="J25" s="34"/>
      <c r="K25" s="34">
        <v>500</v>
      </c>
      <c r="L25" s="19"/>
    </row>
    <row r="26" spans="1:12">
      <c r="A26" s="32" t="s">
        <v>9</v>
      </c>
      <c r="B26" s="32" t="s">
        <v>1469</v>
      </c>
      <c r="C26" s="32" t="s">
        <v>11</v>
      </c>
      <c r="D26" s="32" t="s">
        <v>277</v>
      </c>
      <c r="E26" s="32" t="s">
        <v>257</v>
      </c>
      <c r="F26" s="32" t="s">
        <v>278</v>
      </c>
      <c r="G26" s="32" t="s">
        <v>281</v>
      </c>
      <c r="H26" s="94">
        <v>0.6</v>
      </c>
      <c r="I26" s="34">
        <v>9.4200000000000006E-2</v>
      </c>
      <c r="J26" s="34"/>
      <c r="K26" s="34">
        <v>500</v>
      </c>
      <c r="L26" s="19"/>
    </row>
    <row r="27" spans="1:12">
      <c r="A27" s="32" t="s">
        <v>282</v>
      </c>
      <c r="B27" s="32" t="s">
        <v>1468</v>
      </c>
      <c r="C27" s="32" t="s">
        <v>283</v>
      </c>
      <c r="D27" s="32"/>
      <c r="E27" s="32"/>
      <c r="F27" s="32" t="s">
        <v>278</v>
      </c>
      <c r="G27" s="32" t="s">
        <v>284</v>
      </c>
      <c r="H27" s="94">
        <v>1.4</v>
      </c>
      <c r="I27" s="34">
        <v>0.2198</v>
      </c>
      <c r="J27" s="34"/>
      <c r="K27" s="34">
        <v>250</v>
      </c>
      <c r="L27" s="34"/>
    </row>
    <row r="28" spans="1:12">
      <c r="A28" s="32" t="s">
        <v>282</v>
      </c>
      <c r="B28" s="32" t="s">
        <v>1468</v>
      </c>
      <c r="C28" s="32" t="s">
        <v>283</v>
      </c>
      <c r="D28" s="32"/>
      <c r="E28" s="32"/>
      <c r="F28" s="32" t="s">
        <v>278</v>
      </c>
      <c r="G28" s="32" t="s">
        <v>41</v>
      </c>
      <c r="H28" s="94">
        <v>1</v>
      </c>
      <c r="I28" s="34">
        <v>0.157</v>
      </c>
      <c r="J28" s="34"/>
      <c r="K28" s="34">
        <v>500</v>
      </c>
      <c r="L28" s="34"/>
    </row>
    <row r="29" spans="1:12">
      <c r="A29" s="32" t="s">
        <v>282</v>
      </c>
      <c r="B29" s="32" t="s">
        <v>1468</v>
      </c>
      <c r="C29" s="32" t="s">
        <v>283</v>
      </c>
      <c r="D29" s="32"/>
      <c r="E29" s="32"/>
      <c r="F29" s="32" t="s">
        <v>278</v>
      </c>
      <c r="G29" s="32" t="s">
        <v>285</v>
      </c>
      <c r="H29" s="94">
        <v>6</v>
      </c>
      <c r="I29" s="34">
        <v>0.94199999999999995</v>
      </c>
      <c r="J29" s="34"/>
      <c r="K29" s="34">
        <v>50</v>
      </c>
      <c r="L29" s="34"/>
    </row>
    <row r="30" spans="1:12">
      <c r="A30" s="32" t="s">
        <v>282</v>
      </c>
      <c r="B30" s="32" t="s">
        <v>1468</v>
      </c>
      <c r="C30" s="32" t="s">
        <v>286</v>
      </c>
      <c r="D30" s="32"/>
      <c r="E30" s="32"/>
      <c r="F30" s="32" t="s">
        <v>278</v>
      </c>
      <c r="G30" s="32" t="s">
        <v>284</v>
      </c>
      <c r="H30" s="94">
        <v>2</v>
      </c>
      <c r="I30" s="34">
        <v>0.314</v>
      </c>
      <c r="J30" s="34"/>
      <c r="K30" s="34">
        <v>250</v>
      </c>
      <c r="L30" s="34"/>
    </row>
    <row r="31" spans="1:12">
      <c r="A31" s="32" t="s">
        <v>282</v>
      </c>
      <c r="B31" s="32" t="s">
        <v>1468</v>
      </c>
      <c r="C31" s="32" t="s">
        <v>286</v>
      </c>
      <c r="D31" s="32"/>
      <c r="E31" s="32"/>
      <c r="F31" s="32" t="s">
        <v>278</v>
      </c>
      <c r="G31" s="32" t="s">
        <v>41</v>
      </c>
      <c r="H31" s="94">
        <v>1</v>
      </c>
      <c r="I31" s="34">
        <v>0.157</v>
      </c>
      <c r="J31" s="34"/>
      <c r="K31" s="34">
        <v>500</v>
      </c>
      <c r="L31" s="34"/>
    </row>
    <row r="32" spans="1:12">
      <c r="A32" s="32" t="s">
        <v>282</v>
      </c>
      <c r="B32" s="32" t="s">
        <v>1468</v>
      </c>
      <c r="C32" s="32" t="s">
        <v>286</v>
      </c>
      <c r="D32" s="32"/>
      <c r="E32" s="32"/>
      <c r="F32" s="32" t="s">
        <v>278</v>
      </c>
      <c r="G32" s="32" t="s">
        <v>285</v>
      </c>
      <c r="H32" s="94">
        <v>2</v>
      </c>
      <c r="I32" s="34">
        <v>0.314</v>
      </c>
      <c r="J32" s="34"/>
      <c r="K32" s="34">
        <v>250</v>
      </c>
      <c r="L32" s="34"/>
    </row>
    <row r="33" spans="1:12">
      <c r="A33" s="32" t="s">
        <v>282</v>
      </c>
      <c r="B33" s="32" t="s">
        <v>1468</v>
      </c>
      <c r="C33" s="32" t="s">
        <v>287</v>
      </c>
      <c r="D33" s="32"/>
      <c r="E33" s="32"/>
      <c r="F33" s="32" t="s">
        <v>278</v>
      </c>
      <c r="G33" s="32" t="s">
        <v>284</v>
      </c>
      <c r="H33" s="94">
        <v>6</v>
      </c>
      <c r="I33" s="34">
        <v>0.94199999999999995</v>
      </c>
      <c r="J33" s="34"/>
      <c r="K33" s="34">
        <v>50</v>
      </c>
      <c r="L33" s="34"/>
    </row>
    <row r="34" spans="1:12">
      <c r="A34" s="32" t="s">
        <v>282</v>
      </c>
      <c r="B34" s="32" t="s">
        <v>1468</v>
      </c>
      <c r="C34" s="32" t="s">
        <v>287</v>
      </c>
      <c r="D34" s="32"/>
      <c r="E34" s="32"/>
      <c r="F34" s="32" t="s">
        <v>278</v>
      </c>
      <c r="G34" s="32" t="s">
        <v>41</v>
      </c>
      <c r="H34" s="94">
        <v>8</v>
      </c>
      <c r="I34" s="34">
        <v>1.256</v>
      </c>
      <c r="J34" s="34"/>
      <c r="K34" s="34">
        <v>50</v>
      </c>
      <c r="L34" s="34"/>
    </row>
    <row r="35" spans="1:12">
      <c r="A35" s="32" t="s">
        <v>282</v>
      </c>
      <c r="B35" s="32" t="s">
        <v>1468</v>
      </c>
      <c r="C35" s="32" t="s">
        <v>287</v>
      </c>
      <c r="D35" s="32"/>
      <c r="E35" s="32"/>
      <c r="F35" s="32" t="s">
        <v>278</v>
      </c>
      <c r="G35" s="32" t="s">
        <v>285</v>
      </c>
      <c r="H35" s="94">
        <v>38</v>
      </c>
      <c r="I35" s="34">
        <v>5.9660000000000002</v>
      </c>
      <c r="J35" s="34"/>
      <c r="K35" s="34">
        <v>5</v>
      </c>
      <c r="L35" s="34"/>
    </row>
    <row r="36" spans="1:12">
      <c r="A36" s="32" t="s">
        <v>282</v>
      </c>
      <c r="B36" s="32" t="s">
        <v>1467</v>
      </c>
      <c r="C36" s="32" t="s">
        <v>283</v>
      </c>
      <c r="D36" s="32"/>
      <c r="E36" s="32"/>
      <c r="F36" s="32" t="s">
        <v>253</v>
      </c>
      <c r="G36" s="32"/>
      <c r="H36" s="34"/>
      <c r="I36" s="12"/>
      <c r="J36" s="18" t="s">
        <v>288</v>
      </c>
      <c r="K36" s="18"/>
      <c r="L36" s="34"/>
    </row>
    <row r="37" spans="1:12" ht="15" customHeight="1">
      <c r="A37" s="32" t="s">
        <v>282</v>
      </c>
      <c r="B37" s="32" t="s">
        <v>1467</v>
      </c>
      <c r="C37" s="14" t="s">
        <v>286</v>
      </c>
      <c r="D37" s="32"/>
      <c r="E37" s="32"/>
      <c r="F37" s="32" t="s">
        <v>253</v>
      </c>
      <c r="G37" s="32"/>
      <c r="H37" s="34"/>
      <c r="I37" s="12"/>
      <c r="J37" s="18" t="s">
        <v>288</v>
      </c>
      <c r="K37" s="18"/>
      <c r="L37" s="34"/>
    </row>
    <row r="38" spans="1:12">
      <c r="A38" s="32" t="s">
        <v>282</v>
      </c>
      <c r="B38" s="32" t="s">
        <v>1467</v>
      </c>
      <c r="C38" s="14" t="s">
        <v>289</v>
      </c>
      <c r="D38" s="32"/>
      <c r="E38" s="32"/>
      <c r="F38" s="32" t="s">
        <v>253</v>
      </c>
      <c r="G38" s="32"/>
      <c r="H38" s="34"/>
      <c r="I38" s="12"/>
      <c r="J38" s="18" t="s">
        <v>288</v>
      </c>
      <c r="K38" s="18"/>
      <c r="L38" s="17"/>
    </row>
    <row r="39" spans="1:12" ht="15" customHeight="1">
      <c r="A39" s="32" t="s">
        <v>282</v>
      </c>
      <c r="B39" s="32" t="s">
        <v>1467</v>
      </c>
      <c r="C39" s="14" t="s">
        <v>290</v>
      </c>
      <c r="D39" s="32"/>
      <c r="E39" s="32"/>
      <c r="F39" s="32" t="s">
        <v>253</v>
      </c>
      <c r="G39" s="32"/>
      <c r="H39" s="34"/>
      <c r="I39" s="12"/>
      <c r="J39" s="18" t="s">
        <v>288</v>
      </c>
      <c r="K39" s="18"/>
      <c r="L39" s="34"/>
    </row>
    <row r="40" spans="1:12">
      <c r="A40" s="32" t="s">
        <v>282</v>
      </c>
      <c r="B40" s="32" t="s">
        <v>372</v>
      </c>
      <c r="C40" s="32" t="s">
        <v>283</v>
      </c>
      <c r="D40" s="32"/>
      <c r="E40" s="32"/>
      <c r="F40" s="32" t="s">
        <v>291</v>
      </c>
      <c r="G40" s="32" t="s">
        <v>80</v>
      </c>
      <c r="H40" s="94">
        <v>1</v>
      </c>
      <c r="I40" s="34">
        <v>0.157</v>
      </c>
      <c r="J40" s="34"/>
      <c r="K40" s="34">
        <v>500</v>
      </c>
      <c r="L40" s="34" t="s">
        <v>292</v>
      </c>
    </row>
    <row r="41" spans="1:12">
      <c r="A41" s="32" t="s">
        <v>282</v>
      </c>
      <c r="B41" s="32" t="s">
        <v>372</v>
      </c>
      <c r="C41" s="32" t="s">
        <v>283</v>
      </c>
      <c r="D41" s="32"/>
      <c r="E41" s="32"/>
      <c r="F41" s="32" t="s">
        <v>291</v>
      </c>
      <c r="G41" s="32" t="s">
        <v>293</v>
      </c>
      <c r="H41" s="94">
        <v>1</v>
      </c>
      <c r="I41" s="34">
        <v>0.157</v>
      </c>
      <c r="J41" s="34"/>
      <c r="K41" s="34">
        <v>500</v>
      </c>
      <c r="L41" s="34" t="s">
        <v>292</v>
      </c>
    </row>
    <row r="42" spans="1:12">
      <c r="A42" s="32" t="s">
        <v>282</v>
      </c>
      <c r="B42" s="32" t="s">
        <v>372</v>
      </c>
      <c r="C42" s="32" t="s">
        <v>283</v>
      </c>
      <c r="D42" s="32"/>
      <c r="E42" s="32"/>
      <c r="F42" s="32" t="s">
        <v>291</v>
      </c>
      <c r="G42" s="32" t="s">
        <v>294</v>
      </c>
      <c r="H42" s="94">
        <v>1</v>
      </c>
      <c r="I42" s="34">
        <v>0.157</v>
      </c>
      <c r="J42" s="34"/>
      <c r="K42" s="34">
        <v>500</v>
      </c>
      <c r="L42" s="34" t="s">
        <v>292</v>
      </c>
    </row>
    <row r="43" spans="1:12">
      <c r="A43" s="32" t="s">
        <v>282</v>
      </c>
      <c r="B43" s="32" t="s">
        <v>372</v>
      </c>
      <c r="C43" s="32" t="s">
        <v>283</v>
      </c>
      <c r="D43" s="32"/>
      <c r="E43" s="32"/>
      <c r="F43" s="32" t="s">
        <v>291</v>
      </c>
      <c r="G43" s="32" t="s">
        <v>171</v>
      </c>
      <c r="H43" s="94">
        <v>1</v>
      </c>
      <c r="I43" s="34">
        <v>0.157</v>
      </c>
      <c r="J43" s="34"/>
      <c r="K43" s="34">
        <v>500</v>
      </c>
      <c r="L43" s="34" t="s">
        <v>292</v>
      </c>
    </row>
    <row r="44" spans="1:12">
      <c r="A44" s="32" t="s">
        <v>282</v>
      </c>
      <c r="B44" s="32" t="s">
        <v>372</v>
      </c>
      <c r="C44" s="32" t="s">
        <v>295</v>
      </c>
      <c r="D44" s="32"/>
      <c r="E44" s="32"/>
      <c r="F44" s="32" t="s">
        <v>291</v>
      </c>
      <c r="G44" s="32" t="s">
        <v>80</v>
      </c>
      <c r="H44" s="94">
        <v>1</v>
      </c>
      <c r="I44" s="34">
        <v>0.157</v>
      </c>
      <c r="J44" s="34"/>
      <c r="K44" s="34">
        <v>500</v>
      </c>
      <c r="L44" s="34" t="s">
        <v>292</v>
      </c>
    </row>
    <row r="45" spans="1:12">
      <c r="A45" s="32" t="s">
        <v>282</v>
      </c>
      <c r="B45" s="32" t="s">
        <v>372</v>
      </c>
      <c r="C45" s="32" t="s">
        <v>295</v>
      </c>
      <c r="D45" s="32"/>
      <c r="E45" s="32"/>
      <c r="F45" s="32" t="s">
        <v>291</v>
      </c>
      <c r="G45" s="32" t="s">
        <v>293</v>
      </c>
      <c r="H45" s="94">
        <v>1</v>
      </c>
      <c r="I45" s="34">
        <v>0.157</v>
      </c>
      <c r="J45" s="34"/>
      <c r="K45" s="34">
        <v>500</v>
      </c>
      <c r="L45" s="34" t="s">
        <v>292</v>
      </c>
    </row>
    <row r="46" spans="1:12">
      <c r="A46" s="32" t="s">
        <v>282</v>
      </c>
      <c r="B46" s="32" t="s">
        <v>372</v>
      </c>
      <c r="C46" s="32" t="s">
        <v>295</v>
      </c>
      <c r="D46" s="32"/>
      <c r="E46" s="32"/>
      <c r="F46" s="32" t="s">
        <v>291</v>
      </c>
      <c r="G46" s="32" t="s">
        <v>294</v>
      </c>
      <c r="H46" s="94">
        <v>1</v>
      </c>
      <c r="I46" s="34">
        <v>0.157</v>
      </c>
      <c r="J46" s="34"/>
      <c r="K46" s="34">
        <v>500</v>
      </c>
      <c r="L46" s="34" t="s">
        <v>292</v>
      </c>
    </row>
    <row r="47" spans="1:12">
      <c r="A47" s="32" t="s">
        <v>282</v>
      </c>
      <c r="B47" s="32" t="s">
        <v>372</v>
      </c>
      <c r="C47" s="32" t="s">
        <v>295</v>
      </c>
      <c r="D47" s="32"/>
      <c r="E47" s="32"/>
      <c r="F47" s="32" t="s">
        <v>291</v>
      </c>
      <c r="G47" s="32" t="s">
        <v>171</v>
      </c>
      <c r="H47" s="94">
        <v>1</v>
      </c>
      <c r="I47" s="34">
        <v>0.157</v>
      </c>
      <c r="J47" s="34"/>
      <c r="K47" s="34">
        <v>500</v>
      </c>
      <c r="L47" s="34" t="s">
        <v>292</v>
      </c>
    </row>
    <row r="48" spans="1:12">
      <c r="A48" s="32" t="s">
        <v>9</v>
      </c>
      <c r="B48" s="32" t="s">
        <v>1466</v>
      </c>
      <c r="C48" s="32" t="s">
        <v>16</v>
      </c>
      <c r="D48" s="32" t="s">
        <v>277</v>
      </c>
      <c r="E48" s="32" t="s">
        <v>257</v>
      </c>
      <c r="F48" s="32" t="s">
        <v>278</v>
      </c>
      <c r="G48" s="32" t="s">
        <v>280</v>
      </c>
      <c r="H48" s="94">
        <v>1</v>
      </c>
      <c r="I48" s="34">
        <v>0.157</v>
      </c>
      <c r="J48" s="34"/>
      <c r="K48" s="34">
        <v>500</v>
      </c>
      <c r="L48" s="17"/>
    </row>
    <row r="49" spans="1:12">
      <c r="A49" s="32" t="s">
        <v>9</v>
      </c>
      <c r="B49" s="32" t="s">
        <v>1466</v>
      </c>
      <c r="C49" s="32" t="s">
        <v>16</v>
      </c>
      <c r="D49" s="32" t="s">
        <v>277</v>
      </c>
      <c r="E49" s="32" t="s">
        <v>257</v>
      </c>
      <c r="F49" s="32" t="s">
        <v>278</v>
      </c>
      <c r="G49" s="32" t="s">
        <v>279</v>
      </c>
      <c r="H49" s="94">
        <v>1</v>
      </c>
      <c r="I49" s="34">
        <v>0.157</v>
      </c>
      <c r="J49" s="34"/>
      <c r="K49" s="34">
        <v>500</v>
      </c>
      <c r="L49" s="17"/>
    </row>
    <row r="50" spans="1:12">
      <c r="A50" s="32" t="s">
        <v>282</v>
      </c>
      <c r="B50" s="32" t="s">
        <v>1465</v>
      </c>
      <c r="C50" s="32" t="s">
        <v>286</v>
      </c>
      <c r="D50" s="32"/>
      <c r="E50" s="32"/>
      <c r="F50" s="32" t="s">
        <v>253</v>
      </c>
      <c r="G50" s="32" t="s">
        <v>296</v>
      </c>
      <c r="H50" s="34"/>
      <c r="I50" s="34"/>
      <c r="J50" s="32" t="s">
        <v>297</v>
      </c>
      <c r="K50" s="32"/>
      <c r="L50" s="34"/>
    </row>
    <row r="51" spans="1:12">
      <c r="A51" s="32" t="s">
        <v>282</v>
      </c>
      <c r="B51" s="32" t="s">
        <v>1465</v>
      </c>
      <c r="C51" s="32" t="s">
        <v>283</v>
      </c>
      <c r="D51" s="32"/>
      <c r="E51" s="32"/>
      <c r="F51" s="32" t="s">
        <v>253</v>
      </c>
      <c r="G51" s="32" t="s">
        <v>296</v>
      </c>
      <c r="H51" s="34"/>
      <c r="I51" s="34"/>
      <c r="J51" s="34" t="s">
        <v>298</v>
      </c>
      <c r="K51" s="34"/>
      <c r="L51" s="34"/>
    </row>
    <row r="52" spans="1:12">
      <c r="A52" s="32" t="s">
        <v>282</v>
      </c>
      <c r="B52" s="32" t="s">
        <v>1465</v>
      </c>
      <c r="C52" s="14" t="s">
        <v>290</v>
      </c>
      <c r="D52" s="32"/>
      <c r="E52" s="32"/>
      <c r="F52" s="32" t="s">
        <v>253</v>
      </c>
      <c r="G52" s="32" t="s">
        <v>296</v>
      </c>
      <c r="H52" s="34"/>
      <c r="I52" s="34"/>
      <c r="J52" s="34" t="s">
        <v>299</v>
      </c>
      <c r="K52" s="34"/>
      <c r="L52" s="34"/>
    </row>
    <row r="53" spans="1:12">
      <c r="A53" s="32" t="s">
        <v>282</v>
      </c>
      <c r="B53" s="32" t="s">
        <v>1465</v>
      </c>
      <c r="C53" s="32" t="s">
        <v>295</v>
      </c>
      <c r="D53" s="32"/>
      <c r="E53" s="32"/>
      <c r="F53" s="32" t="s">
        <v>253</v>
      </c>
      <c r="G53" s="32" t="s">
        <v>296</v>
      </c>
      <c r="H53" s="34"/>
      <c r="I53" s="34"/>
      <c r="J53" s="34"/>
      <c r="K53" s="34"/>
      <c r="L53" s="34"/>
    </row>
    <row r="54" spans="1:12">
      <c r="A54" s="32" t="s">
        <v>9</v>
      </c>
      <c r="B54" s="32" t="s">
        <v>1464</v>
      </c>
      <c r="C54" s="32" t="s">
        <v>11</v>
      </c>
      <c r="D54" s="32" t="s">
        <v>256</v>
      </c>
      <c r="E54" s="32" t="s">
        <v>84</v>
      </c>
      <c r="F54" s="32" t="s">
        <v>278</v>
      </c>
      <c r="G54" s="32" t="s">
        <v>300</v>
      </c>
      <c r="H54" s="34">
        <v>3.2</v>
      </c>
      <c r="I54" s="94">
        <v>0.5</v>
      </c>
      <c r="J54" s="34"/>
      <c r="K54" s="34">
        <v>50</v>
      </c>
      <c r="L54" s="17"/>
    </row>
    <row r="55" spans="1:12">
      <c r="A55" s="32" t="s">
        <v>9</v>
      </c>
      <c r="B55" s="32" t="s">
        <v>1464</v>
      </c>
      <c r="C55" s="32" t="s">
        <v>11</v>
      </c>
      <c r="D55" s="32" t="s">
        <v>256</v>
      </c>
      <c r="E55" s="32" t="s">
        <v>84</v>
      </c>
      <c r="F55" s="32" t="s">
        <v>278</v>
      </c>
      <c r="G55" s="32" t="s">
        <v>301</v>
      </c>
      <c r="H55" s="34">
        <v>6.4</v>
      </c>
      <c r="I55" s="94">
        <v>1</v>
      </c>
      <c r="J55" s="34"/>
      <c r="K55" s="34">
        <v>50</v>
      </c>
      <c r="L55" s="17"/>
    </row>
    <row r="56" spans="1:12">
      <c r="A56" s="32" t="s">
        <v>9</v>
      </c>
      <c r="B56" s="32" t="s">
        <v>1464</v>
      </c>
      <c r="C56" s="32" t="s">
        <v>11</v>
      </c>
      <c r="D56" s="32" t="s">
        <v>256</v>
      </c>
      <c r="E56" s="32" t="s">
        <v>84</v>
      </c>
      <c r="F56" s="32" t="s">
        <v>278</v>
      </c>
      <c r="G56" s="32" t="s">
        <v>302</v>
      </c>
      <c r="H56" s="34">
        <v>6.4</v>
      </c>
      <c r="I56" s="94">
        <v>1</v>
      </c>
      <c r="J56" s="34"/>
      <c r="K56" s="34">
        <v>50</v>
      </c>
      <c r="L56" s="17"/>
    </row>
    <row r="57" spans="1:12">
      <c r="A57" s="32" t="s">
        <v>9</v>
      </c>
      <c r="B57" s="32" t="s">
        <v>1464</v>
      </c>
      <c r="C57" s="32" t="s">
        <v>11</v>
      </c>
      <c r="D57" s="32" t="s">
        <v>256</v>
      </c>
      <c r="E57" s="32" t="s">
        <v>84</v>
      </c>
      <c r="F57" s="32" t="s">
        <v>278</v>
      </c>
      <c r="G57" s="32" t="s">
        <v>303</v>
      </c>
      <c r="H57" s="34">
        <v>3.2</v>
      </c>
      <c r="I57" s="94">
        <v>0.5</v>
      </c>
      <c r="J57" s="34"/>
      <c r="K57" s="34">
        <v>50</v>
      </c>
      <c r="L57" s="17"/>
    </row>
    <row r="58" spans="1:12">
      <c r="A58" s="32" t="s">
        <v>9</v>
      </c>
      <c r="B58" s="32" t="s">
        <v>1464</v>
      </c>
      <c r="C58" s="32" t="s">
        <v>11</v>
      </c>
      <c r="D58" s="32" t="s">
        <v>256</v>
      </c>
      <c r="E58" s="32" t="s">
        <v>84</v>
      </c>
      <c r="F58" s="32" t="s">
        <v>278</v>
      </c>
      <c r="G58" s="32" t="s">
        <v>304</v>
      </c>
      <c r="H58" s="34">
        <v>1.6</v>
      </c>
      <c r="I58" s="94">
        <v>0.25</v>
      </c>
      <c r="J58" s="34"/>
      <c r="K58" s="34">
        <v>250</v>
      </c>
      <c r="L58" s="17"/>
    </row>
    <row r="59" spans="1:12">
      <c r="A59" s="32" t="s">
        <v>9</v>
      </c>
      <c r="B59" s="32" t="s">
        <v>1464</v>
      </c>
      <c r="C59" s="32" t="s">
        <v>11</v>
      </c>
      <c r="D59" s="32" t="s">
        <v>256</v>
      </c>
      <c r="E59" s="32" t="s">
        <v>84</v>
      </c>
      <c r="F59" s="32" t="s">
        <v>278</v>
      </c>
      <c r="G59" s="32" t="s">
        <v>40</v>
      </c>
      <c r="H59" s="34">
        <v>1.6</v>
      </c>
      <c r="I59" s="94">
        <v>0.25</v>
      </c>
      <c r="J59" s="34"/>
      <c r="K59" s="34">
        <v>250</v>
      </c>
      <c r="L59" s="17"/>
    </row>
    <row r="60" spans="1:12">
      <c r="A60" s="32" t="s">
        <v>9</v>
      </c>
      <c r="B60" s="32" t="s">
        <v>1464</v>
      </c>
      <c r="C60" s="32" t="s">
        <v>11</v>
      </c>
      <c r="D60" s="32" t="s">
        <v>256</v>
      </c>
      <c r="E60" s="32" t="s">
        <v>84</v>
      </c>
      <c r="F60" s="32" t="s">
        <v>278</v>
      </c>
      <c r="G60" s="32" t="s">
        <v>305</v>
      </c>
      <c r="H60" s="34">
        <v>0.77</v>
      </c>
      <c r="I60" s="94">
        <v>0.12</v>
      </c>
      <c r="J60" s="34"/>
      <c r="K60" s="34">
        <v>500</v>
      </c>
      <c r="L60" s="17"/>
    </row>
    <row r="61" spans="1:12">
      <c r="A61" s="32" t="s">
        <v>9</v>
      </c>
      <c r="B61" s="32" t="s">
        <v>1464</v>
      </c>
      <c r="C61" s="32" t="s">
        <v>11</v>
      </c>
      <c r="D61" s="32" t="s">
        <v>256</v>
      </c>
      <c r="E61" s="32" t="s">
        <v>84</v>
      </c>
      <c r="F61" s="32" t="s">
        <v>278</v>
      </c>
      <c r="G61" s="32" t="s">
        <v>306</v>
      </c>
      <c r="H61" s="34">
        <v>3.2</v>
      </c>
      <c r="I61" s="94">
        <v>0.5</v>
      </c>
      <c r="J61" s="34"/>
      <c r="K61" s="34">
        <v>50</v>
      </c>
      <c r="L61" s="17"/>
    </row>
    <row r="62" spans="1:12">
      <c r="A62" s="32" t="s">
        <v>9</v>
      </c>
      <c r="B62" s="32" t="s">
        <v>1464</v>
      </c>
      <c r="C62" s="32" t="s">
        <v>11</v>
      </c>
      <c r="D62" s="32" t="s">
        <v>256</v>
      </c>
      <c r="E62" s="32" t="s">
        <v>84</v>
      </c>
      <c r="F62" s="32" t="s">
        <v>278</v>
      </c>
      <c r="G62" s="32" t="s">
        <v>280</v>
      </c>
      <c r="H62" s="34">
        <v>1.6</v>
      </c>
      <c r="I62" s="94">
        <v>0.25</v>
      </c>
      <c r="J62" s="34"/>
      <c r="K62" s="34">
        <v>250</v>
      </c>
      <c r="L62" s="17"/>
    </row>
    <row r="63" spans="1:12">
      <c r="A63" s="32" t="s">
        <v>33</v>
      </c>
      <c r="B63" s="32" t="s">
        <v>307</v>
      </c>
      <c r="C63" s="32"/>
      <c r="D63" s="32"/>
      <c r="E63" s="32"/>
      <c r="F63" s="32"/>
      <c r="G63" s="32" t="s">
        <v>308</v>
      </c>
      <c r="H63" s="94">
        <v>2.5</v>
      </c>
      <c r="I63" s="34">
        <v>0.39250000000000002</v>
      </c>
      <c r="J63" s="34"/>
      <c r="K63" s="34">
        <v>250</v>
      </c>
      <c r="L63" s="17"/>
    </row>
    <row r="64" spans="1:12">
      <c r="A64" s="32" t="s">
        <v>33</v>
      </c>
      <c r="B64" s="32" t="s">
        <v>307</v>
      </c>
      <c r="C64" s="32"/>
      <c r="D64" s="32"/>
      <c r="E64" s="32"/>
      <c r="F64" s="32"/>
      <c r="G64" s="32" t="s">
        <v>309</v>
      </c>
      <c r="H64" s="94">
        <v>2.5</v>
      </c>
      <c r="I64" s="34">
        <v>0.39250000000000002</v>
      </c>
      <c r="J64" s="34"/>
      <c r="K64" s="34">
        <v>250</v>
      </c>
      <c r="L64" s="17"/>
    </row>
    <row r="65" spans="1:24">
      <c r="A65" s="32" t="s">
        <v>33</v>
      </c>
      <c r="B65" s="32" t="s">
        <v>307</v>
      </c>
      <c r="C65" s="32"/>
      <c r="D65" s="32"/>
      <c r="E65" s="32"/>
      <c r="F65" s="32"/>
      <c r="G65" s="32" t="s">
        <v>310</v>
      </c>
      <c r="H65" s="94">
        <v>2.5</v>
      </c>
      <c r="I65" s="34">
        <v>0.39250000000000002</v>
      </c>
      <c r="J65" s="34"/>
      <c r="K65" s="34">
        <v>250</v>
      </c>
      <c r="L65" s="17"/>
      <c r="M65" s="10"/>
      <c r="N65" s="10"/>
      <c r="O65" s="10"/>
      <c r="P65" s="10"/>
      <c r="Q65" s="10"/>
      <c r="R65" s="10"/>
      <c r="S65" s="10"/>
      <c r="T65" s="10"/>
      <c r="U65" s="10"/>
      <c r="V65" s="10"/>
      <c r="W65" s="10"/>
      <c r="X65" s="10"/>
    </row>
    <row r="66" spans="1:24">
      <c r="A66" s="32" t="s">
        <v>33</v>
      </c>
      <c r="B66" s="32" t="s">
        <v>307</v>
      </c>
      <c r="C66" s="32"/>
      <c r="D66" s="32"/>
      <c r="E66" s="32"/>
      <c r="F66" s="32"/>
      <c r="G66" s="32" t="s">
        <v>311</v>
      </c>
      <c r="H66" s="94">
        <v>2.5</v>
      </c>
      <c r="I66" s="34">
        <v>0.39250000000000002</v>
      </c>
      <c r="J66" s="34"/>
      <c r="K66" s="34">
        <v>250</v>
      </c>
      <c r="L66" s="17"/>
      <c r="M66" s="10"/>
      <c r="N66" s="10"/>
      <c r="O66" s="10"/>
      <c r="P66" s="10"/>
      <c r="Q66" s="10"/>
      <c r="R66" s="10"/>
      <c r="S66" s="10"/>
      <c r="T66" s="10"/>
      <c r="U66" s="10"/>
      <c r="V66" s="10"/>
      <c r="W66" s="10"/>
      <c r="X66" s="10"/>
    </row>
    <row r="67" spans="1:24">
      <c r="A67" s="32" t="s">
        <v>33</v>
      </c>
      <c r="B67" s="32" t="s">
        <v>307</v>
      </c>
      <c r="C67" s="32"/>
      <c r="D67" s="32"/>
      <c r="E67" s="32"/>
      <c r="F67" s="32"/>
      <c r="G67" s="32" t="s">
        <v>312</v>
      </c>
      <c r="H67" s="94">
        <v>2.5</v>
      </c>
      <c r="I67" s="34">
        <v>0.39250000000000002</v>
      </c>
      <c r="J67" s="32"/>
      <c r="K67" s="32">
        <v>250</v>
      </c>
      <c r="L67" s="17"/>
      <c r="M67" s="10"/>
      <c r="N67" s="10"/>
      <c r="O67" s="10"/>
      <c r="P67" s="10"/>
      <c r="Q67" s="10"/>
      <c r="R67" s="10"/>
      <c r="S67" s="10"/>
      <c r="T67" s="10"/>
      <c r="U67" s="10"/>
      <c r="V67" s="10"/>
      <c r="W67" s="10"/>
      <c r="X67" s="10"/>
    </row>
    <row r="68" spans="1:24">
      <c r="A68" s="32" t="s">
        <v>33</v>
      </c>
      <c r="B68" s="32" t="s">
        <v>313</v>
      </c>
      <c r="C68" s="32"/>
      <c r="D68" s="34"/>
      <c r="E68" s="32"/>
      <c r="F68" s="32"/>
      <c r="G68" s="32"/>
      <c r="H68" s="94">
        <v>1</v>
      </c>
      <c r="I68" s="34">
        <v>0.157</v>
      </c>
      <c r="J68" s="32"/>
      <c r="K68" s="32"/>
      <c r="L68" s="34" t="s">
        <v>314</v>
      </c>
      <c r="M68" s="10"/>
      <c r="N68" s="10"/>
      <c r="O68" s="10"/>
      <c r="P68" s="10"/>
      <c r="Q68" s="10"/>
      <c r="R68" s="10"/>
      <c r="S68" s="10"/>
      <c r="T68" s="10"/>
      <c r="U68" s="10"/>
      <c r="V68" s="10"/>
      <c r="W68" s="10"/>
      <c r="X68" s="10"/>
    </row>
    <row r="69" spans="1:24">
      <c r="A69" s="32" t="s">
        <v>33</v>
      </c>
      <c r="B69" s="32" t="s">
        <v>315</v>
      </c>
      <c r="C69" s="32" t="s">
        <v>11</v>
      </c>
      <c r="D69" s="32" t="s">
        <v>316</v>
      </c>
      <c r="E69" s="32" t="s">
        <v>317</v>
      </c>
      <c r="F69" s="32"/>
      <c r="G69" s="32" t="s">
        <v>312</v>
      </c>
      <c r="H69" s="94">
        <v>1.5</v>
      </c>
      <c r="I69" s="34">
        <v>0.23549999999999999</v>
      </c>
      <c r="J69" s="32"/>
      <c r="K69" s="32">
        <v>250</v>
      </c>
      <c r="L69" s="17"/>
      <c r="M69" s="10"/>
      <c r="N69" s="10"/>
      <c r="O69" s="10"/>
      <c r="P69" s="10"/>
      <c r="Q69" s="10"/>
      <c r="R69" s="10"/>
      <c r="S69" s="10"/>
      <c r="T69" s="10"/>
      <c r="U69" s="10"/>
      <c r="V69" s="10"/>
      <c r="W69" s="10"/>
      <c r="X69" s="10"/>
    </row>
    <row r="70" spans="1:24">
      <c r="A70" s="32" t="s">
        <v>33</v>
      </c>
      <c r="B70" s="32" t="s">
        <v>315</v>
      </c>
      <c r="C70" s="32" t="s">
        <v>11</v>
      </c>
      <c r="D70" s="32" t="s">
        <v>316</v>
      </c>
      <c r="E70" s="32" t="s">
        <v>317</v>
      </c>
      <c r="F70" s="32"/>
      <c r="G70" s="32" t="s">
        <v>318</v>
      </c>
      <c r="H70" s="94">
        <v>1.5</v>
      </c>
      <c r="I70" s="34">
        <v>0.23549999999999999</v>
      </c>
      <c r="J70" s="32"/>
      <c r="K70" s="32">
        <v>250</v>
      </c>
      <c r="L70" s="17"/>
      <c r="M70" s="10"/>
      <c r="N70" s="10"/>
      <c r="O70" s="10"/>
      <c r="P70" s="10"/>
      <c r="Q70" s="10"/>
      <c r="R70" s="10"/>
      <c r="S70" s="10"/>
      <c r="T70" s="10"/>
      <c r="U70" s="10"/>
      <c r="V70" s="10"/>
      <c r="W70" s="10"/>
      <c r="X70" s="10"/>
    </row>
    <row r="71" spans="1:24">
      <c r="A71" s="32" t="s">
        <v>33</v>
      </c>
      <c r="B71" s="32" t="s">
        <v>315</v>
      </c>
      <c r="C71" s="32" t="s">
        <v>11</v>
      </c>
      <c r="D71" s="32" t="s">
        <v>316</v>
      </c>
      <c r="E71" s="32" t="s">
        <v>317</v>
      </c>
      <c r="F71" s="32"/>
      <c r="G71" s="32" t="s">
        <v>311</v>
      </c>
      <c r="H71" s="94">
        <v>1.5</v>
      </c>
      <c r="I71" s="34">
        <v>0.23549999999999999</v>
      </c>
      <c r="J71" s="32"/>
      <c r="K71" s="32">
        <v>250</v>
      </c>
      <c r="L71" s="17"/>
      <c r="M71" s="10"/>
      <c r="N71" s="10"/>
      <c r="O71" s="10"/>
      <c r="P71" s="10"/>
      <c r="Q71" s="10"/>
      <c r="R71" s="10"/>
      <c r="S71" s="10"/>
      <c r="T71" s="10"/>
      <c r="U71" s="10"/>
      <c r="V71" s="10"/>
      <c r="W71" s="10"/>
      <c r="X71" s="10"/>
    </row>
    <row r="72" spans="1:24">
      <c r="A72" s="32" t="s">
        <v>33</v>
      </c>
      <c r="B72" s="32" t="s">
        <v>315</v>
      </c>
      <c r="C72" s="32" t="s">
        <v>11</v>
      </c>
      <c r="D72" s="32" t="s">
        <v>316</v>
      </c>
      <c r="E72" s="32" t="s">
        <v>317</v>
      </c>
      <c r="F72" s="32"/>
      <c r="G72" s="32" t="s">
        <v>319</v>
      </c>
      <c r="H72" s="94">
        <v>1.5</v>
      </c>
      <c r="I72" s="34">
        <v>0.23549999999999999</v>
      </c>
      <c r="J72" s="32"/>
      <c r="K72" s="32">
        <v>250</v>
      </c>
      <c r="L72" s="17"/>
      <c r="M72" s="10"/>
      <c r="N72" s="10"/>
      <c r="O72" s="10"/>
      <c r="P72" s="10"/>
      <c r="Q72" s="10"/>
      <c r="R72" s="10"/>
      <c r="S72" s="10"/>
      <c r="T72" s="10"/>
      <c r="U72" s="10"/>
      <c r="V72" s="10"/>
      <c r="W72" s="10"/>
      <c r="X72" s="10"/>
    </row>
    <row r="73" spans="1:24">
      <c r="A73" s="32" t="s">
        <v>33</v>
      </c>
      <c r="B73" s="32" t="s">
        <v>320</v>
      </c>
      <c r="C73" s="32"/>
      <c r="D73" s="32" t="s">
        <v>277</v>
      </c>
      <c r="E73" s="32"/>
      <c r="F73" s="32"/>
      <c r="G73" s="32"/>
      <c r="H73" s="34"/>
      <c r="I73" s="34"/>
      <c r="J73" s="34"/>
      <c r="K73" s="34"/>
      <c r="L73" s="34"/>
      <c r="M73" s="10"/>
      <c r="N73" s="10"/>
      <c r="O73" s="10"/>
      <c r="P73" s="10"/>
      <c r="Q73" s="10"/>
      <c r="R73" s="10"/>
      <c r="S73" s="10"/>
      <c r="T73" s="10"/>
      <c r="U73" s="10"/>
      <c r="V73" s="10"/>
      <c r="W73" s="10"/>
      <c r="X73" s="10"/>
    </row>
    <row r="74" spans="1:24">
      <c r="A74" s="32" t="s">
        <v>33</v>
      </c>
      <c r="B74" s="32" t="s">
        <v>321</v>
      </c>
      <c r="C74" s="32" t="s">
        <v>11</v>
      </c>
      <c r="D74" s="32" t="s">
        <v>322</v>
      </c>
      <c r="E74" s="32"/>
      <c r="F74" s="32" t="s">
        <v>323</v>
      </c>
      <c r="G74" s="32"/>
      <c r="H74" s="32"/>
      <c r="I74" s="34"/>
      <c r="J74" s="34" t="s">
        <v>324</v>
      </c>
      <c r="K74" s="34"/>
      <c r="L74" s="34"/>
      <c r="M74" s="10"/>
      <c r="N74" s="10"/>
      <c r="O74" s="10"/>
      <c r="P74" s="10"/>
      <c r="Q74" s="10"/>
      <c r="R74" s="10"/>
      <c r="S74" s="10"/>
      <c r="T74" s="10"/>
      <c r="U74" s="10"/>
      <c r="V74" s="10"/>
      <c r="W74" s="10"/>
      <c r="X74" s="10"/>
    </row>
    <row r="75" spans="1:24">
      <c r="A75" s="118" t="s">
        <v>70</v>
      </c>
      <c r="B75" s="110"/>
      <c r="C75" s="110"/>
      <c r="D75" s="110"/>
      <c r="E75" s="110"/>
      <c r="F75" s="110"/>
      <c r="G75" s="110"/>
      <c r="H75" s="110"/>
      <c r="I75" s="110"/>
      <c r="J75" s="110"/>
      <c r="K75" s="110"/>
      <c r="L75" s="110"/>
      <c r="M75" s="32"/>
      <c r="N75" s="32"/>
      <c r="O75" s="32"/>
      <c r="P75" s="32"/>
      <c r="Q75" s="32"/>
      <c r="R75" s="32"/>
      <c r="S75" s="32"/>
      <c r="T75" s="32"/>
      <c r="U75" s="32"/>
      <c r="V75" s="32"/>
      <c r="W75" s="32"/>
      <c r="X75" s="32"/>
    </row>
    <row r="76" spans="1:24">
      <c r="A76" s="34" t="s">
        <v>9</v>
      </c>
      <c r="B76" s="34" t="s">
        <v>325</v>
      </c>
      <c r="C76" s="34" t="s">
        <v>89</v>
      </c>
      <c r="D76" s="34" t="s">
        <v>326</v>
      </c>
      <c r="E76" s="34" t="s">
        <v>148</v>
      </c>
      <c r="F76" s="34" t="s">
        <v>85</v>
      </c>
      <c r="G76" s="34" t="s">
        <v>116</v>
      </c>
      <c r="H76" s="94">
        <v>10</v>
      </c>
      <c r="I76" s="34">
        <v>1.56</v>
      </c>
      <c r="J76" s="32"/>
      <c r="K76" s="32">
        <v>50</v>
      </c>
      <c r="L76" s="34"/>
      <c r="M76" s="34"/>
      <c r="N76" s="34"/>
      <c r="O76" s="34"/>
      <c r="P76" s="34"/>
      <c r="Q76" s="34"/>
      <c r="R76" s="34"/>
      <c r="S76" s="34"/>
      <c r="T76" s="34"/>
      <c r="U76" s="34"/>
      <c r="V76" s="34"/>
      <c r="W76" s="34"/>
      <c r="X76" s="34"/>
    </row>
    <row r="77" spans="1:24">
      <c r="A77" s="34" t="s">
        <v>9</v>
      </c>
      <c r="B77" s="34" t="s">
        <v>325</v>
      </c>
      <c r="C77" s="34" t="s">
        <v>89</v>
      </c>
      <c r="D77" s="34" t="s">
        <v>326</v>
      </c>
      <c r="E77" s="34" t="s">
        <v>148</v>
      </c>
      <c r="F77" s="34" t="s">
        <v>85</v>
      </c>
      <c r="G77" s="34" t="s">
        <v>327</v>
      </c>
      <c r="H77" s="94">
        <v>10</v>
      </c>
      <c r="I77" s="34">
        <v>1.56</v>
      </c>
      <c r="J77" s="32"/>
      <c r="K77" s="32">
        <v>50</v>
      </c>
      <c r="L77" s="34"/>
      <c r="M77" s="34"/>
      <c r="N77" s="34"/>
      <c r="O77" s="34"/>
      <c r="P77" s="34"/>
      <c r="Q77" s="34"/>
      <c r="R77" s="34"/>
      <c r="S77" s="34"/>
      <c r="T77" s="34"/>
      <c r="U77" s="34"/>
      <c r="V77" s="34"/>
      <c r="W77" s="34"/>
      <c r="X77" s="34"/>
    </row>
    <row r="78" spans="1:24">
      <c r="A78" s="34" t="s">
        <v>9</v>
      </c>
      <c r="B78" s="34" t="s">
        <v>325</v>
      </c>
      <c r="C78" s="34" t="s">
        <v>89</v>
      </c>
      <c r="D78" s="34" t="s">
        <v>326</v>
      </c>
      <c r="E78" s="34" t="s">
        <v>148</v>
      </c>
      <c r="F78" s="34" t="s">
        <v>85</v>
      </c>
      <c r="G78" s="34" t="s">
        <v>328</v>
      </c>
      <c r="H78" s="94">
        <v>10</v>
      </c>
      <c r="I78" s="34">
        <v>1.56</v>
      </c>
      <c r="J78" s="32"/>
      <c r="K78" s="32">
        <v>50</v>
      </c>
      <c r="L78" s="34"/>
      <c r="M78" s="34"/>
      <c r="N78" s="34"/>
      <c r="O78" s="34"/>
      <c r="P78" s="34"/>
      <c r="Q78" s="34"/>
      <c r="R78" s="34"/>
      <c r="S78" s="34"/>
      <c r="T78" s="34"/>
      <c r="U78" s="34"/>
      <c r="V78" s="34"/>
      <c r="W78" s="34"/>
      <c r="X78" s="34"/>
    </row>
    <row r="79" spans="1:24">
      <c r="A79" s="34" t="s">
        <v>9</v>
      </c>
      <c r="B79" s="34" t="s">
        <v>325</v>
      </c>
      <c r="C79" s="34" t="s">
        <v>89</v>
      </c>
      <c r="D79" s="34" t="s">
        <v>326</v>
      </c>
      <c r="E79" s="34" t="s">
        <v>148</v>
      </c>
      <c r="F79" s="34" t="s">
        <v>85</v>
      </c>
      <c r="G79" s="34" t="s">
        <v>280</v>
      </c>
      <c r="H79" s="94">
        <v>10</v>
      </c>
      <c r="I79" s="34">
        <v>1.56</v>
      </c>
      <c r="J79" s="32"/>
      <c r="K79" s="32">
        <v>50</v>
      </c>
      <c r="L79" s="34"/>
      <c r="M79" s="34"/>
      <c r="N79" s="34"/>
      <c r="O79" s="34"/>
      <c r="P79" s="34"/>
      <c r="Q79" s="34"/>
      <c r="R79" s="34"/>
      <c r="S79" s="34"/>
      <c r="T79" s="34"/>
      <c r="U79" s="34"/>
      <c r="V79" s="34"/>
      <c r="W79" s="34"/>
      <c r="X79" s="34"/>
    </row>
    <row r="80" spans="1:24">
      <c r="A80" s="34" t="s">
        <v>9</v>
      </c>
      <c r="B80" s="34" t="s">
        <v>325</v>
      </c>
      <c r="C80" s="34" t="s">
        <v>89</v>
      </c>
      <c r="D80" s="34" t="s">
        <v>326</v>
      </c>
      <c r="E80" s="34" t="s">
        <v>148</v>
      </c>
      <c r="F80" s="34" t="s">
        <v>85</v>
      </c>
      <c r="G80" s="34" t="s">
        <v>266</v>
      </c>
      <c r="H80" s="94">
        <v>10</v>
      </c>
      <c r="I80" s="34">
        <v>1.56</v>
      </c>
      <c r="J80" s="32"/>
      <c r="K80" s="32">
        <v>50</v>
      </c>
      <c r="L80" s="34"/>
      <c r="M80" s="34"/>
      <c r="N80" s="34"/>
      <c r="O80" s="34"/>
      <c r="P80" s="34"/>
      <c r="Q80" s="34"/>
      <c r="R80" s="34"/>
      <c r="S80" s="34"/>
      <c r="T80" s="34"/>
      <c r="U80" s="34"/>
      <c r="V80" s="34"/>
      <c r="W80" s="34"/>
      <c r="X80" s="34"/>
    </row>
    <row r="81" spans="1:24">
      <c r="A81" s="34" t="s">
        <v>9</v>
      </c>
      <c r="B81" s="34" t="s">
        <v>329</v>
      </c>
      <c r="C81" s="34" t="s">
        <v>330</v>
      </c>
      <c r="D81" s="34" t="s">
        <v>326</v>
      </c>
      <c r="E81" s="34" t="s">
        <v>148</v>
      </c>
      <c r="F81" s="34" t="s">
        <v>85</v>
      </c>
      <c r="G81" s="34" t="s">
        <v>331</v>
      </c>
      <c r="H81" s="34">
        <v>1.28</v>
      </c>
      <c r="I81" s="94">
        <v>0.2</v>
      </c>
      <c r="J81" s="34" t="s">
        <v>332</v>
      </c>
      <c r="K81" s="34">
        <v>250</v>
      </c>
      <c r="L81" s="34" t="s">
        <v>333</v>
      </c>
      <c r="M81" s="34"/>
      <c r="N81" s="34"/>
      <c r="O81" s="34"/>
      <c r="P81" s="34"/>
      <c r="Q81" s="34"/>
      <c r="R81" s="34"/>
      <c r="S81" s="34"/>
      <c r="T81" s="34"/>
      <c r="U81" s="34"/>
      <c r="V81" s="34"/>
      <c r="W81" s="34"/>
      <c r="X81" s="34"/>
    </row>
    <row r="82" spans="1:24">
      <c r="A82" s="34" t="s">
        <v>9</v>
      </c>
      <c r="B82" s="34" t="s">
        <v>329</v>
      </c>
      <c r="C82" s="34" t="s">
        <v>330</v>
      </c>
      <c r="D82" s="34" t="s">
        <v>326</v>
      </c>
      <c r="E82" s="34" t="s">
        <v>148</v>
      </c>
      <c r="F82" s="34" t="s">
        <v>85</v>
      </c>
      <c r="G82" s="34" t="s">
        <v>280</v>
      </c>
      <c r="H82" s="34">
        <v>6.4</v>
      </c>
      <c r="I82" s="94">
        <v>1</v>
      </c>
      <c r="J82" s="34"/>
      <c r="K82" s="34">
        <v>50</v>
      </c>
      <c r="L82" s="34" t="s">
        <v>333</v>
      </c>
      <c r="M82" s="34"/>
      <c r="N82" s="34"/>
      <c r="O82" s="34"/>
      <c r="P82" s="34"/>
      <c r="Q82" s="34"/>
      <c r="R82" s="34"/>
      <c r="S82" s="34"/>
      <c r="T82" s="34"/>
      <c r="U82" s="34"/>
      <c r="V82" s="34"/>
      <c r="W82" s="34"/>
      <c r="X82" s="34"/>
    </row>
    <row r="83" spans="1:24">
      <c r="A83" s="34" t="s">
        <v>9</v>
      </c>
      <c r="B83" s="34" t="s">
        <v>329</v>
      </c>
      <c r="C83" s="34" t="s">
        <v>330</v>
      </c>
      <c r="D83" s="34" t="s">
        <v>326</v>
      </c>
      <c r="E83" s="34" t="s">
        <v>148</v>
      </c>
      <c r="F83" s="34" t="s">
        <v>85</v>
      </c>
      <c r="G83" s="34" t="s">
        <v>334</v>
      </c>
      <c r="H83" s="34">
        <v>6.4</v>
      </c>
      <c r="I83" s="94">
        <v>1</v>
      </c>
      <c r="J83" s="34"/>
      <c r="K83" s="34">
        <v>50</v>
      </c>
      <c r="L83" s="34" t="s">
        <v>333</v>
      </c>
      <c r="M83" s="34"/>
      <c r="N83" s="34"/>
      <c r="O83" s="34"/>
      <c r="P83" s="34"/>
      <c r="Q83" s="34"/>
      <c r="R83" s="34"/>
      <c r="S83" s="34"/>
      <c r="T83" s="34"/>
      <c r="U83" s="34"/>
      <c r="V83" s="34"/>
      <c r="W83" s="34"/>
      <c r="X83" s="34"/>
    </row>
    <row r="84" spans="1:24">
      <c r="A84" s="34" t="s">
        <v>9</v>
      </c>
      <c r="B84" s="34" t="s">
        <v>329</v>
      </c>
      <c r="C84" s="34" t="s">
        <v>330</v>
      </c>
      <c r="D84" s="34" t="s">
        <v>326</v>
      </c>
      <c r="E84" s="34" t="s">
        <v>148</v>
      </c>
      <c r="F84" s="34" t="s">
        <v>85</v>
      </c>
      <c r="G84" s="34" t="s">
        <v>306</v>
      </c>
      <c r="H84" s="34">
        <v>6.4</v>
      </c>
      <c r="I84" s="94">
        <v>1</v>
      </c>
      <c r="J84" s="34"/>
      <c r="K84" s="34">
        <v>50</v>
      </c>
      <c r="L84" s="34" t="s">
        <v>333</v>
      </c>
      <c r="M84" s="34"/>
      <c r="N84" s="34"/>
      <c r="O84" s="34"/>
      <c r="P84" s="34"/>
      <c r="Q84" s="34"/>
      <c r="R84" s="34"/>
      <c r="S84" s="34"/>
      <c r="T84" s="34"/>
      <c r="U84" s="34"/>
      <c r="V84" s="34"/>
      <c r="W84" s="34"/>
      <c r="X84" s="34"/>
    </row>
    <row r="85" spans="1:24">
      <c r="A85" s="34" t="s">
        <v>9</v>
      </c>
      <c r="B85" s="34" t="s">
        <v>335</v>
      </c>
      <c r="C85" s="34" t="s">
        <v>89</v>
      </c>
      <c r="D85" s="34" t="s">
        <v>336</v>
      </c>
      <c r="E85" s="34" t="s">
        <v>114</v>
      </c>
      <c r="F85" s="34" t="s">
        <v>85</v>
      </c>
      <c r="G85" s="34" t="s">
        <v>337</v>
      </c>
      <c r="H85" s="94">
        <v>10</v>
      </c>
      <c r="I85" s="34">
        <v>1.56</v>
      </c>
      <c r="J85" s="34"/>
      <c r="K85" s="34">
        <v>50</v>
      </c>
      <c r="L85" s="34"/>
      <c r="M85" s="34"/>
      <c r="N85" s="34"/>
      <c r="O85" s="34"/>
      <c r="P85" s="34"/>
      <c r="Q85" s="34"/>
      <c r="R85" s="34"/>
      <c r="S85" s="34"/>
      <c r="T85" s="34"/>
      <c r="U85" s="34"/>
      <c r="V85" s="34"/>
      <c r="W85" s="34"/>
      <c r="X85" s="34"/>
    </row>
    <row r="86" spans="1:24">
      <c r="A86" s="34" t="s">
        <v>9</v>
      </c>
      <c r="B86" s="34" t="s">
        <v>338</v>
      </c>
      <c r="C86" s="34" t="s">
        <v>339</v>
      </c>
      <c r="D86" s="34" t="s">
        <v>340</v>
      </c>
      <c r="E86" s="34" t="s">
        <v>93</v>
      </c>
      <c r="F86" s="34" t="s">
        <v>85</v>
      </c>
      <c r="G86" s="34" t="s">
        <v>306</v>
      </c>
      <c r="H86" s="34"/>
      <c r="I86" s="34"/>
      <c r="J86" s="34" t="s">
        <v>341</v>
      </c>
      <c r="K86" s="34"/>
      <c r="L86" s="34"/>
      <c r="M86" s="34"/>
      <c r="N86" s="34"/>
      <c r="O86" s="34"/>
      <c r="P86" s="34"/>
      <c r="Q86" s="34"/>
      <c r="R86" s="34"/>
      <c r="S86" s="34"/>
      <c r="T86" s="34"/>
      <c r="U86" s="34"/>
      <c r="V86" s="34"/>
      <c r="W86" s="34"/>
      <c r="X86" s="34"/>
    </row>
    <row r="87" spans="1:24">
      <c r="A87" s="34" t="s">
        <v>9</v>
      </c>
      <c r="B87" s="34" t="s">
        <v>342</v>
      </c>
      <c r="C87" s="34" t="s">
        <v>72</v>
      </c>
      <c r="D87" s="34" t="s">
        <v>326</v>
      </c>
      <c r="E87" s="34" t="s">
        <v>93</v>
      </c>
      <c r="F87" s="34" t="s">
        <v>79</v>
      </c>
      <c r="G87" s="34"/>
      <c r="H87" s="34"/>
      <c r="I87" s="34"/>
      <c r="J87" s="34" t="s">
        <v>343</v>
      </c>
      <c r="K87" s="34"/>
      <c r="L87" s="34"/>
      <c r="M87" s="34"/>
      <c r="N87" s="34"/>
      <c r="O87" s="34"/>
      <c r="P87" s="34"/>
      <c r="Q87" s="34"/>
      <c r="R87" s="34"/>
      <c r="S87" s="34"/>
      <c r="T87" s="34"/>
      <c r="U87" s="34"/>
      <c r="V87" s="34"/>
      <c r="W87" s="34"/>
      <c r="X87" s="34"/>
    </row>
    <row r="88" spans="1:24">
      <c r="A88" s="34" t="s">
        <v>9</v>
      </c>
      <c r="B88" s="34" t="s">
        <v>344</v>
      </c>
      <c r="C88" s="34" t="s">
        <v>345</v>
      </c>
      <c r="D88" s="34" t="s">
        <v>346</v>
      </c>
      <c r="E88" s="34"/>
      <c r="F88" s="34" t="s">
        <v>85</v>
      </c>
      <c r="G88" s="34"/>
      <c r="H88" s="34"/>
      <c r="I88" s="34"/>
      <c r="J88" s="32" t="s">
        <v>347</v>
      </c>
      <c r="K88" s="32"/>
      <c r="L88" s="34"/>
      <c r="M88" s="34"/>
      <c r="N88" s="34"/>
      <c r="O88" s="34"/>
      <c r="P88" s="34"/>
      <c r="Q88" s="34"/>
      <c r="R88" s="34"/>
      <c r="S88" s="34"/>
      <c r="T88" s="34"/>
      <c r="U88" s="34"/>
      <c r="V88" s="34"/>
      <c r="W88" s="34"/>
      <c r="X88" s="34"/>
    </row>
    <row r="89" spans="1:24">
      <c r="A89" s="34" t="s">
        <v>9</v>
      </c>
      <c r="B89" s="34" t="s">
        <v>348</v>
      </c>
      <c r="C89" s="34" t="s">
        <v>72</v>
      </c>
      <c r="D89" s="34" t="s">
        <v>349</v>
      </c>
      <c r="E89" s="34" t="s">
        <v>84</v>
      </c>
      <c r="F89" s="34" t="s">
        <v>79</v>
      </c>
      <c r="G89" s="34" t="s">
        <v>350</v>
      </c>
      <c r="H89" s="94">
        <v>100</v>
      </c>
      <c r="I89" s="34">
        <v>15.63</v>
      </c>
      <c r="J89" s="32" t="s">
        <v>351</v>
      </c>
      <c r="K89" s="32">
        <v>5</v>
      </c>
      <c r="L89" s="34"/>
      <c r="M89" s="34"/>
      <c r="N89" s="34"/>
      <c r="O89" s="34"/>
      <c r="P89" s="34"/>
      <c r="Q89" s="34"/>
      <c r="R89" s="34"/>
      <c r="S89" s="34"/>
      <c r="T89" s="34"/>
      <c r="U89" s="34"/>
      <c r="V89" s="34"/>
      <c r="W89" s="34"/>
      <c r="X89" s="34"/>
    </row>
    <row r="90" spans="1:24">
      <c r="A90" s="34" t="s">
        <v>9</v>
      </c>
      <c r="B90" s="34" t="s">
        <v>352</v>
      </c>
      <c r="C90" s="34" t="s">
        <v>72</v>
      </c>
      <c r="D90" s="34" t="s">
        <v>353</v>
      </c>
      <c r="E90" s="34" t="s">
        <v>93</v>
      </c>
      <c r="F90" s="34" t="s">
        <v>79</v>
      </c>
      <c r="G90" s="34" t="s">
        <v>80</v>
      </c>
      <c r="H90" s="94">
        <v>10</v>
      </c>
      <c r="I90" s="34">
        <v>1.56</v>
      </c>
      <c r="J90" s="32" t="s">
        <v>354</v>
      </c>
      <c r="K90" s="32">
        <v>50</v>
      </c>
      <c r="L90" s="34"/>
      <c r="M90" s="10"/>
      <c r="N90" s="10"/>
      <c r="O90" s="10"/>
      <c r="P90" s="10"/>
      <c r="Q90" s="10"/>
      <c r="R90" s="10"/>
      <c r="S90" s="10"/>
      <c r="T90" s="10"/>
      <c r="U90" s="10"/>
      <c r="V90" s="10"/>
      <c r="W90" s="10"/>
      <c r="X90" s="10"/>
    </row>
    <row r="91" spans="1:24">
      <c r="A91" s="34" t="s">
        <v>9</v>
      </c>
      <c r="B91" s="34" t="s">
        <v>355</v>
      </c>
      <c r="C91" s="34" t="s">
        <v>356</v>
      </c>
      <c r="D91" s="34" t="s">
        <v>326</v>
      </c>
      <c r="E91" s="34" t="s">
        <v>114</v>
      </c>
      <c r="F91" s="34" t="s">
        <v>85</v>
      </c>
      <c r="G91" s="34" t="s">
        <v>41</v>
      </c>
      <c r="H91" s="94">
        <v>5</v>
      </c>
      <c r="I91" s="34">
        <v>0.78</v>
      </c>
      <c r="J91" s="32"/>
      <c r="K91" s="32">
        <v>50</v>
      </c>
      <c r="L91" s="34"/>
      <c r="M91" s="10"/>
      <c r="N91" s="10"/>
      <c r="O91" s="10"/>
      <c r="P91" s="10"/>
      <c r="Q91" s="10"/>
      <c r="R91" s="10"/>
      <c r="S91" s="10"/>
      <c r="T91" s="10"/>
      <c r="U91" s="10"/>
      <c r="V91" s="10"/>
      <c r="W91" s="10"/>
      <c r="X91" s="10"/>
    </row>
    <row r="92" spans="1:24">
      <c r="A92" s="34" t="s">
        <v>9</v>
      </c>
      <c r="B92" s="34" t="s">
        <v>355</v>
      </c>
      <c r="C92" s="34" t="s">
        <v>356</v>
      </c>
      <c r="D92" s="34" t="s">
        <v>326</v>
      </c>
      <c r="E92" s="34" t="s">
        <v>114</v>
      </c>
      <c r="F92" s="34" t="s">
        <v>85</v>
      </c>
      <c r="G92" s="34" t="s">
        <v>357</v>
      </c>
      <c r="H92" s="94">
        <v>100</v>
      </c>
      <c r="I92" s="34">
        <v>15.63</v>
      </c>
      <c r="J92" s="32"/>
      <c r="K92" s="32">
        <v>5</v>
      </c>
      <c r="L92" s="34"/>
      <c r="M92" s="10"/>
      <c r="N92" s="10"/>
      <c r="O92" s="10"/>
      <c r="P92" s="10"/>
      <c r="Q92" s="10"/>
      <c r="R92" s="10"/>
      <c r="S92" s="10"/>
      <c r="T92" s="10"/>
      <c r="U92" s="10"/>
      <c r="V92" s="10"/>
      <c r="W92" s="10"/>
      <c r="X92" s="10"/>
    </row>
    <row r="93" spans="1:24">
      <c r="A93" s="34" t="s">
        <v>9</v>
      </c>
      <c r="B93" s="34" t="s">
        <v>358</v>
      </c>
      <c r="C93" s="34" t="s">
        <v>72</v>
      </c>
      <c r="D93" s="34" t="s">
        <v>359</v>
      </c>
      <c r="E93" s="34" t="s">
        <v>101</v>
      </c>
      <c r="F93" s="34" t="s">
        <v>79</v>
      </c>
      <c r="G93" s="34" t="s">
        <v>360</v>
      </c>
      <c r="H93" s="94">
        <v>50</v>
      </c>
      <c r="I93" s="34">
        <v>7.81</v>
      </c>
      <c r="J93" s="32"/>
      <c r="K93" s="32">
        <v>5</v>
      </c>
      <c r="L93" s="34"/>
      <c r="M93" s="10"/>
      <c r="N93" s="10"/>
      <c r="O93" s="10"/>
      <c r="P93" s="10"/>
      <c r="Q93" s="10"/>
      <c r="R93" s="10"/>
      <c r="S93" s="10"/>
      <c r="T93" s="10"/>
      <c r="U93" s="10"/>
      <c r="V93" s="10"/>
      <c r="W93" s="10"/>
      <c r="X93" s="10"/>
    </row>
    <row r="94" spans="1:24">
      <c r="A94" s="34" t="s">
        <v>9</v>
      </c>
      <c r="B94" s="34" t="s">
        <v>113</v>
      </c>
      <c r="C94" s="34" t="s">
        <v>72</v>
      </c>
      <c r="D94" s="34" t="s">
        <v>359</v>
      </c>
      <c r="E94" s="34" t="s">
        <v>361</v>
      </c>
      <c r="F94" s="34" t="s">
        <v>85</v>
      </c>
      <c r="G94" s="34" t="s">
        <v>119</v>
      </c>
      <c r="H94" s="106" t="s">
        <v>362</v>
      </c>
      <c r="I94" s="34" t="s">
        <v>363</v>
      </c>
      <c r="J94" s="32"/>
      <c r="K94" s="32">
        <v>5</v>
      </c>
      <c r="L94" s="17"/>
      <c r="M94" s="10"/>
      <c r="N94" s="10"/>
      <c r="O94" s="10"/>
      <c r="P94" s="10"/>
      <c r="Q94" s="10"/>
      <c r="R94" s="10"/>
      <c r="S94" s="10"/>
      <c r="T94" s="10"/>
      <c r="U94" s="10"/>
      <c r="V94" s="10"/>
      <c r="W94" s="10"/>
      <c r="X94" s="10"/>
    </row>
    <row r="95" spans="1:24">
      <c r="A95" s="34" t="s">
        <v>9</v>
      </c>
      <c r="B95" s="34" t="s">
        <v>364</v>
      </c>
      <c r="C95" s="34" t="s">
        <v>72</v>
      </c>
      <c r="D95" s="34"/>
      <c r="E95" s="34" t="s">
        <v>93</v>
      </c>
      <c r="F95" s="34" t="s">
        <v>85</v>
      </c>
      <c r="G95" s="34" t="s">
        <v>365</v>
      </c>
      <c r="H95" s="34"/>
      <c r="I95" s="34"/>
      <c r="J95" s="32" t="s">
        <v>366</v>
      </c>
      <c r="K95" s="32"/>
      <c r="L95" s="34"/>
      <c r="M95" s="10"/>
      <c r="N95" s="10"/>
      <c r="O95" s="10"/>
      <c r="P95" s="10"/>
      <c r="Q95" s="10"/>
      <c r="R95" s="10"/>
      <c r="S95" s="10"/>
      <c r="T95" s="10"/>
      <c r="U95" s="10"/>
      <c r="V95" s="10"/>
      <c r="W95" s="10"/>
      <c r="X95" s="10"/>
    </row>
    <row r="96" spans="1:24">
      <c r="A96" s="34" t="s">
        <v>9</v>
      </c>
      <c r="B96" s="34" t="s">
        <v>176</v>
      </c>
      <c r="C96" s="34" t="s">
        <v>345</v>
      </c>
      <c r="D96" s="34" t="s">
        <v>367</v>
      </c>
      <c r="E96" s="34" t="s">
        <v>84</v>
      </c>
      <c r="F96" s="34" t="s">
        <v>85</v>
      </c>
      <c r="G96" s="34"/>
      <c r="H96" s="34"/>
      <c r="I96" s="34"/>
      <c r="J96" s="32"/>
      <c r="K96" s="32"/>
      <c r="L96" s="34"/>
      <c r="M96" s="10"/>
      <c r="N96" s="10"/>
      <c r="O96" s="10"/>
      <c r="P96" s="10"/>
      <c r="Q96" s="10"/>
      <c r="R96" s="10"/>
      <c r="S96" s="10"/>
      <c r="T96" s="10"/>
      <c r="U96" s="10"/>
      <c r="V96" s="10"/>
      <c r="W96" s="10"/>
      <c r="X96" s="10"/>
    </row>
    <row r="97" spans="1:12">
      <c r="A97" s="34" t="s">
        <v>9</v>
      </c>
      <c r="B97" s="34" t="s">
        <v>368</v>
      </c>
      <c r="C97" s="34" t="s">
        <v>369</v>
      </c>
      <c r="D97" s="34" t="s">
        <v>370</v>
      </c>
      <c r="E97" s="34" t="s">
        <v>101</v>
      </c>
      <c r="F97" s="34" t="s">
        <v>85</v>
      </c>
      <c r="G97" s="34"/>
      <c r="H97" s="34"/>
      <c r="I97" s="34"/>
      <c r="J97" s="32" t="s">
        <v>371</v>
      </c>
      <c r="K97" s="32"/>
      <c r="L97" s="34"/>
    </row>
    <row r="98" spans="1:12">
      <c r="A98" s="34" t="s">
        <v>9</v>
      </c>
      <c r="B98" s="34" t="s">
        <v>372</v>
      </c>
      <c r="C98" s="34" t="s">
        <v>72</v>
      </c>
      <c r="D98" s="34" t="s">
        <v>353</v>
      </c>
      <c r="E98" s="34"/>
      <c r="F98" s="34" t="s">
        <v>79</v>
      </c>
      <c r="G98" s="34" t="s">
        <v>80</v>
      </c>
      <c r="H98" s="94">
        <v>10</v>
      </c>
      <c r="I98" s="34">
        <v>1.56</v>
      </c>
      <c r="J98" s="34"/>
      <c r="K98" s="34">
        <v>50</v>
      </c>
      <c r="L98" s="34"/>
    </row>
    <row r="99" spans="1:12">
      <c r="A99" s="34" t="s">
        <v>9</v>
      </c>
      <c r="B99" s="34" t="s">
        <v>372</v>
      </c>
      <c r="C99" s="34" t="s">
        <v>72</v>
      </c>
      <c r="D99" s="34" t="s">
        <v>353</v>
      </c>
      <c r="E99" s="34"/>
      <c r="F99" s="34" t="s">
        <v>79</v>
      </c>
      <c r="G99" s="34" t="s">
        <v>373</v>
      </c>
      <c r="H99" s="94">
        <v>10</v>
      </c>
      <c r="I99" s="34">
        <v>1.56</v>
      </c>
      <c r="J99" s="34"/>
      <c r="K99" s="34">
        <v>50</v>
      </c>
      <c r="L99" s="34"/>
    </row>
    <row r="100" spans="1:12">
      <c r="A100" s="34" t="s">
        <v>9</v>
      </c>
      <c r="B100" s="34" t="s">
        <v>372</v>
      </c>
      <c r="C100" s="34" t="s">
        <v>72</v>
      </c>
      <c r="D100" s="34" t="s">
        <v>353</v>
      </c>
      <c r="E100" s="34"/>
      <c r="F100" s="34" t="s">
        <v>79</v>
      </c>
      <c r="G100" s="34" t="s">
        <v>374</v>
      </c>
      <c r="H100" s="94">
        <v>1</v>
      </c>
      <c r="I100" s="34">
        <v>0.16</v>
      </c>
      <c r="J100" s="34"/>
      <c r="K100" s="34">
        <v>500</v>
      </c>
      <c r="L100" s="34"/>
    </row>
    <row r="101" spans="1:12">
      <c r="A101" s="34" t="s">
        <v>9</v>
      </c>
      <c r="B101" s="34" t="s">
        <v>372</v>
      </c>
      <c r="C101" s="34" t="s">
        <v>72</v>
      </c>
      <c r="D101" s="34" t="s">
        <v>353</v>
      </c>
      <c r="E101" s="34"/>
      <c r="F101" s="34" t="s">
        <v>79</v>
      </c>
      <c r="G101" s="34" t="s">
        <v>116</v>
      </c>
      <c r="H101" s="94">
        <v>100</v>
      </c>
      <c r="I101" s="34">
        <v>15.63</v>
      </c>
      <c r="J101" s="34"/>
      <c r="K101" s="34">
        <v>5</v>
      </c>
      <c r="L101" s="34"/>
    </row>
    <row r="102" spans="1:12">
      <c r="A102" s="34" t="s">
        <v>9</v>
      </c>
      <c r="B102" s="34" t="s">
        <v>375</v>
      </c>
      <c r="C102" s="34" t="s">
        <v>72</v>
      </c>
      <c r="D102" s="34" t="s">
        <v>370</v>
      </c>
      <c r="E102" s="34"/>
      <c r="F102" s="34" t="s">
        <v>79</v>
      </c>
      <c r="G102" s="34" t="s">
        <v>80</v>
      </c>
      <c r="H102" s="94">
        <v>10</v>
      </c>
      <c r="I102" s="34">
        <v>1.56</v>
      </c>
      <c r="J102" s="34"/>
      <c r="K102" s="34">
        <v>50</v>
      </c>
      <c r="L102" s="34"/>
    </row>
    <row r="103" spans="1:12">
      <c r="A103" s="34" t="s">
        <v>9</v>
      </c>
      <c r="B103" s="34" t="s">
        <v>375</v>
      </c>
      <c r="C103" s="34" t="s">
        <v>72</v>
      </c>
      <c r="D103" s="34" t="s">
        <v>370</v>
      </c>
      <c r="E103" s="34"/>
      <c r="F103" s="34" t="s">
        <v>79</v>
      </c>
      <c r="G103" s="34" t="s">
        <v>374</v>
      </c>
      <c r="H103" s="94">
        <v>1</v>
      </c>
      <c r="I103" s="34">
        <v>0.16</v>
      </c>
      <c r="J103" s="34"/>
      <c r="K103" s="34">
        <v>500</v>
      </c>
      <c r="L103" s="34"/>
    </row>
    <row r="104" spans="1:12">
      <c r="A104" s="34" t="s">
        <v>9</v>
      </c>
      <c r="B104" s="34" t="s">
        <v>375</v>
      </c>
      <c r="C104" s="34" t="s">
        <v>72</v>
      </c>
      <c r="D104" s="34" t="s">
        <v>370</v>
      </c>
      <c r="E104" s="34"/>
      <c r="F104" s="34" t="s">
        <v>79</v>
      </c>
      <c r="G104" s="34" t="s">
        <v>116</v>
      </c>
      <c r="H104" s="94">
        <v>100</v>
      </c>
      <c r="I104" s="34">
        <v>15.63</v>
      </c>
      <c r="J104" s="34"/>
      <c r="K104" s="34">
        <v>5</v>
      </c>
      <c r="L104" s="34"/>
    </row>
    <row r="105" spans="1:12">
      <c r="A105" s="34" t="s">
        <v>9</v>
      </c>
      <c r="B105" s="34" t="s">
        <v>141</v>
      </c>
      <c r="C105" s="34" t="s">
        <v>356</v>
      </c>
      <c r="D105" s="34" t="s">
        <v>326</v>
      </c>
      <c r="E105" s="34" t="s">
        <v>148</v>
      </c>
      <c r="F105" s="34" t="s">
        <v>85</v>
      </c>
      <c r="G105" s="34"/>
      <c r="H105" s="34"/>
      <c r="I105" s="34"/>
      <c r="J105" s="32" t="s">
        <v>376</v>
      </c>
      <c r="K105" s="32"/>
      <c r="L105" s="34"/>
    </row>
    <row r="106" spans="1:12">
      <c r="A106" s="34" t="s">
        <v>9</v>
      </c>
      <c r="B106" s="34" t="s">
        <v>118</v>
      </c>
      <c r="C106" s="34" t="s">
        <v>72</v>
      </c>
      <c r="D106" s="34" t="s">
        <v>359</v>
      </c>
      <c r="E106" s="34" t="s">
        <v>114</v>
      </c>
      <c r="F106" s="34" t="s">
        <v>79</v>
      </c>
      <c r="G106" s="34" t="s">
        <v>23</v>
      </c>
      <c r="H106" s="94">
        <v>32</v>
      </c>
      <c r="I106" s="34">
        <v>5</v>
      </c>
      <c r="J106" s="34"/>
      <c r="K106" s="34">
        <v>5</v>
      </c>
      <c r="L106" s="33"/>
    </row>
    <row r="107" spans="1:12">
      <c r="A107" s="34" t="s">
        <v>9</v>
      </c>
      <c r="B107" s="34" t="s">
        <v>118</v>
      </c>
      <c r="C107" s="34" t="s">
        <v>72</v>
      </c>
      <c r="D107" s="34" t="s">
        <v>359</v>
      </c>
      <c r="E107" s="34" t="s">
        <v>114</v>
      </c>
      <c r="F107" s="34" t="s">
        <v>79</v>
      </c>
      <c r="G107" s="34" t="s">
        <v>119</v>
      </c>
      <c r="H107" s="94">
        <v>5</v>
      </c>
      <c r="I107" s="34">
        <v>0.78</v>
      </c>
      <c r="J107" s="34"/>
      <c r="K107" s="34">
        <v>50</v>
      </c>
      <c r="L107" s="34"/>
    </row>
    <row r="108" spans="1:12">
      <c r="A108" s="34" t="s">
        <v>9</v>
      </c>
      <c r="B108" s="34" t="s">
        <v>377</v>
      </c>
      <c r="C108" s="34" t="s">
        <v>72</v>
      </c>
      <c r="D108" s="34" t="s">
        <v>378</v>
      </c>
      <c r="E108" s="34" t="s">
        <v>101</v>
      </c>
      <c r="F108" s="34" t="s">
        <v>79</v>
      </c>
      <c r="G108" s="34" t="s">
        <v>379</v>
      </c>
      <c r="H108" s="94">
        <v>50</v>
      </c>
      <c r="I108" s="34">
        <v>7.81</v>
      </c>
      <c r="J108" s="32" t="s">
        <v>380</v>
      </c>
      <c r="K108" s="32">
        <v>5</v>
      </c>
      <c r="L108" s="34"/>
    </row>
    <row r="109" spans="1:12">
      <c r="A109" s="34" t="s">
        <v>9</v>
      </c>
      <c r="B109" s="34" t="s">
        <v>381</v>
      </c>
      <c r="C109" s="34" t="s">
        <v>72</v>
      </c>
      <c r="D109" s="34" t="s">
        <v>382</v>
      </c>
      <c r="E109" s="34" t="s">
        <v>84</v>
      </c>
      <c r="F109" s="34" t="s">
        <v>85</v>
      </c>
      <c r="G109" s="34" t="s">
        <v>383</v>
      </c>
      <c r="H109" s="94">
        <v>1</v>
      </c>
      <c r="I109" s="34">
        <v>0.16</v>
      </c>
      <c r="J109" s="32"/>
      <c r="K109" s="32">
        <v>500</v>
      </c>
      <c r="L109" s="34"/>
    </row>
    <row r="110" spans="1:12">
      <c r="A110" s="34" t="s">
        <v>9</v>
      </c>
      <c r="B110" s="34" t="s">
        <v>384</v>
      </c>
      <c r="C110" s="34" t="s">
        <v>330</v>
      </c>
      <c r="D110" s="34" t="s">
        <v>359</v>
      </c>
      <c r="E110" s="34" t="s">
        <v>84</v>
      </c>
      <c r="F110" s="34" t="s">
        <v>85</v>
      </c>
      <c r="G110" s="34"/>
      <c r="H110" s="34"/>
      <c r="I110" s="34"/>
      <c r="J110" s="32" t="s">
        <v>385</v>
      </c>
      <c r="K110" s="32"/>
      <c r="L110" s="34"/>
    </row>
    <row r="111" spans="1:12">
      <c r="A111" s="34" t="s">
        <v>9</v>
      </c>
      <c r="B111" s="34" t="s">
        <v>386</v>
      </c>
      <c r="C111" s="34" t="s">
        <v>72</v>
      </c>
      <c r="D111" s="34" t="s">
        <v>378</v>
      </c>
      <c r="E111" s="34" t="s">
        <v>84</v>
      </c>
      <c r="F111" s="34" t="s">
        <v>387</v>
      </c>
      <c r="G111" s="34"/>
      <c r="H111" s="34"/>
      <c r="I111" s="34"/>
      <c r="J111" s="32"/>
      <c r="K111" s="32"/>
      <c r="L111" s="34"/>
    </row>
    <row r="112" spans="1:12">
      <c r="A112" s="34" t="s">
        <v>9</v>
      </c>
      <c r="B112" s="34" t="s">
        <v>388</v>
      </c>
      <c r="C112" s="34" t="s">
        <v>72</v>
      </c>
      <c r="D112" s="34" t="s">
        <v>389</v>
      </c>
      <c r="E112" s="34" t="s">
        <v>93</v>
      </c>
      <c r="F112" s="34" t="s">
        <v>79</v>
      </c>
      <c r="G112" s="34" t="s">
        <v>390</v>
      </c>
      <c r="H112" s="94">
        <v>100</v>
      </c>
      <c r="I112" s="34">
        <v>15.62</v>
      </c>
      <c r="J112" s="32"/>
      <c r="K112" s="32">
        <v>5</v>
      </c>
      <c r="L112" s="34"/>
    </row>
    <row r="113" spans="1:21">
      <c r="A113" s="34" t="s">
        <v>9</v>
      </c>
      <c r="B113" s="34" t="s">
        <v>391</v>
      </c>
      <c r="C113" s="34" t="s">
        <v>72</v>
      </c>
      <c r="D113" s="34" t="s">
        <v>392</v>
      </c>
      <c r="E113" s="34" t="s">
        <v>148</v>
      </c>
      <c r="F113" s="34" t="s">
        <v>79</v>
      </c>
      <c r="G113" s="34" t="s">
        <v>80</v>
      </c>
      <c r="H113" s="94">
        <v>0.1</v>
      </c>
      <c r="I113" s="34">
        <v>1.6E-2</v>
      </c>
      <c r="J113" s="32"/>
      <c r="K113" s="32">
        <v>500</v>
      </c>
      <c r="L113" s="34"/>
      <c r="M113" s="10"/>
      <c r="N113" s="10"/>
      <c r="O113" s="10"/>
      <c r="P113" s="10"/>
      <c r="Q113" s="10"/>
      <c r="R113" s="10"/>
      <c r="S113" s="10"/>
      <c r="T113" s="10"/>
      <c r="U113" s="10"/>
    </row>
    <row r="114" spans="1:21">
      <c r="A114" s="34" t="s">
        <v>9</v>
      </c>
      <c r="B114" s="34" t="s">
        <v>393</v>
      </c>
      <c r="C114" s="34" t="s">
        <v>72</v>
      </c>
      <c r="D114" s="34"/>
      <c r="E114" s="34"/>
      <c r="F114" s="34" t="s">
        <v>85</v>
      </c>
      <c r="G114" s="34"/>
      <c r="H114" s="34"/>
      <c r="I114" s="34"/>
      <c r="J114" s="32" t="s">
        <v>394</v>
      </c>
      <c r="K114" s="32"/>
      <c r="L114" s="34"/>
      <c r="M114" s="10"/>
      <c r="N114" s="10"/>
      <c r="O114" s="10"/>
      <c r="P114" s="10"/>
      <c r="Q114" s="10"/>
      <c r="R114" s="10"/>
      <c r="S114" s="10"/>
      <c r="T114" s="10"/>
      <c r="U114" s="10"/>
    </row>
    <row r="115" spans="1:21">
      <c r="A115" s="34" t="s">
        <v>9</v>
      </c>
      <c r="B115" s="34" t="s">
        <v>395</v>
      </c>
      <c r="C115" s="34" t="s">
        <v>72</v>
      </c>
      <c r="D115" s="34" t="s">
        <v>396</v>
      </c>
      <c r="E115" s="32"/>
      <c r="F115" s="34" t="s">
        <v>79</v>
      </c>
      <c r="G115" s="34" t="s">
        <v>41</v>
      </c>
      <c r="H115" s="94">
        <v>50</v>
      </c>
      <c r="I115" s="34">
        <v>7.81</v>
      </c>
      <c r="J115" s="34"/>
      <c r="K115" s="34">
        <v>5</v>
      </c>
      <c r="L115" s="15"/>
      <c r="M115" s="10"/>
      <c r="N115" s="10"/>
      <c r="O115" s="10"/>
      <c r="P115" s="10"/>
      <c r="Q115" s="10"/>
      <c r="R115" s="10"/>
      <c r="S115" s="10"/>
      <c r="T115" s="10"/>
      <c r="U115" s="10"/>
    </row>
    <row r="116" spans="1:21">
      <c r="A116" s="34" t="s">
        <v>9</v>
      </c>
      <c r="B116" s="34" t="s">
        <v>397</v>
      </c>
      <c r="C116" s="34" t="s">
        <v>72</v>
      </c>
      <c r="D116" s="34" t="s">
        <v>398</v>
      </c>
      <c r="E116" s="34"/>
      <c r="F116" s="34" t="s">
        <v>85</v>
      </c>
      <c r="G116" s="34"/>
      <c r="H116" s="34"/>
      <c r="I116" s="34"/>
      <c r="J116" s="32"/>
      <c r="K116" s="32"/>
      <c r="L116" s="34"/>
      <c r="M116" s="10"/>
      <c r="N116" s="10"/>
      <c r="O116" s="10"/>
      <c r="P116" s="10"/>
      <c r="Q116" s="10"/>
      <c r="R116" s="10"/>
      <c r="S116" s="10"/>
      <c r="T116" s="10"/>
      <c r="U116" s="10"/>
    </row>
    <row r="117" spans="1:21">
      <c r="A117" s="34" t="s">
        <v>9</v>
      </c>
      <c r="B117" s="34" t="s">
        <v>399</v>
      </c>
      <c r="C117" s="34" t="s">
        <v>89</v>
      </c>
      <c r="D117" s="34" t="s">
        <v>359</v>
      </c>
      <c r="E117" s="34" t="s">
        <v>148</v>
      </c>
      <c r="F117" s="34" t="s">
        <v>85</v>
      </c>
      <c r="G117" s="34" t="s">
        <v>80</v>
      </c>
      <c r="H117" s="94">
        <v>10</v>
      </c>
      <c r="I117" s="34">
        <v>1.56</v>
      </c>
      <c r="J117" s="32"/>
      <c r="K117" s="32">
        <v>50</v>
      </c>
      <c r="L117" s="34"/>
      <c r="M117" s="10"/>
      <c r="N117" s="10"/>
      <c r="O117" s="10"/>
      <c r="P117" s="10"/>
      <c r="Q117" s="10"/>
      <c r="R117" s="10"/>
      <c r="S117" s="10"/>
      <c r="T117" s="10"/>
      <c r="U117" s="10"/>
    </row>
    <row r="118" spans="1:21">
      <c r="A118" s="34" t="s">
        <v>9</v>
      </c>
      <c r="B118" s="34" t="s">
        <v>400</v>
      </c>
      <c r="C118" s="34" t="s">
        <v>401</v>
      </c>
      <c r="D118" s="34" t="s">
        <v>359</v>
      </c>
      <c r="E118" s="34"/>
      <c r="F118" s="34" t="s">
        <v>85</v>
      </c>
      <c r="G118" s="34"/>
      <c r="H118" s="17"/>
      <c r="I118" s="34"/>
      <c r="J118" s="32" t="s">
        <v>402</v>
      </c>
      <c r="K118" s="32"/>
      <c r="L118" s="17"/>
      <c r="M118" s="10"/>
      <c r="N118" s="10"/>
      <c r="O118" s="10"/>
      <c r="P118" s="10"/>
      <c r="Q118" s="10"/>
      <c r="R118" s="10"/>
      <c r="S118" s="10"/>
      <c r="T118" s="10"/>
      <c r="U118" s="10"/>
    </row>
    <row r="119" spans="1:21">
      <c r="A119" s="34" t="s">
        <v>9</v>
      </c>
      <c r="B119" s="34" t="s">
        <v>403</v>
      </c>
      <c r="C119" s="34" t="s">
        <v>72</v>
      </c>
      <c r="D119" s="34" t="s">
        <v>404</v>
      </c>
      <c r="E119" s="34"/>
      <c r="F119" s="34" t="s">
        <v>79</v>
      </c>
      <c r="G119" s="34" t="s">
        <v>41</v>
      </c>
      <c r="H119" s="94">
        <v>50</v>
      </c>
      <c r="I119" s="34">
        <v>7.81</v>
      </c>
      <c r="J119" s="32"/>
      <c r="K119" s="32">
        <v>5</v>
      </c>
      <c r="L119" s="34"/>
      <c r="M119" s="10"/>
      <c r="N119" s="10"/>
      <c r="O119" s="10"/>
      <c r="P119" s="10"/>
      <c r="Q119" s="10"/>
      <c r="R119" s="10"/>
      <c r="S119" s="10"/>
      <c r="T119" s="10"/>
      <c r="U119" s="10"/>
    </row>
    <row r="120" spans="1:21">
      <c r="A120" s="34" t="s">
        <v>9</v>
      </c>
      <c r="B120" s="34" t="s">
        <v>405</v>
      </c>
      <c r="C120" s="34" t="s">
        <v>72</v>
      </c>
      <c r="D120" s="34" t="s">
        <v>406</v>
      </c>
      <c r="E120" s="34" t="s">
        <v>407</v>
      </c>
      <c r="F120" s="34" t="s">
        <v>85</v>
      </c>
      <c r="G120" s="34"/>
      <c r="H120" s="34"/>
      <c r="I120" s="34"/>
      <c r="J120" s="32"/>
      <c r="K120" s="32"/>
      <c r="L120" s="34"/>
      <c r="M120" s="10"/>
      <c r="N120" s="10"/>
      <c r="O120" s="10"/>
      <c r="P120" s="10"/>
      <c r="Q120" s="10"/>
      <c r="R120" s="10"/>
      <c r="S120" s="10"/>
      <c r="T120" s="10"/>
      <c r="U120" s="10"/>
    </row>
    <row r="121" spans="1:21">
      <c r="A121" s="34" t="s">
        <v>9</v>
      </c>
      <c r="B121" s="34" t="s">
        <v>81</v>
      </c>
      <c r="C121" s="34" t="s">
        <v>408</v>
      </c>
      <c r="D121" s="34" t="s">
        <v>359</v>
      </c>
      <c r="E121" s="34" t="s">
        <v>93</v>
      </c>
      <c r="F121" s="34" t="s">
        <v>85</v>
      </c>
      <c r="G121" s="34" t="s">
        <v>86</v>
      </c>
      <c r="H121" s="94">
        <v>50</v>
      </c>
      <c r="I121" s="34">
        <v>7.81</v>
      </c>
      <c r="J121" s="32"/>
      <c r="K121" s="32">
        <v>5</v>
      </c>
      <c r="L121" s="34"/>
      <c r="M121" s="10"/>
      <c r="N121" s="10"/>
      <c r="O121" s="10"/>
      <c r="P121" s="10"/>
      <c r="Q121" s="10"/>
      <c r="R121" s="10"/>
      <c r="S121" s="10"/>
      <c r="T121" s="10"/>
      <c r="U121" s="10"/>
    </row>
    <row r="122" spans="1:21">
      <c r="A122" s="34" t="s">
        <v>9</v>
      </c>
      <c r="B122" s="34" t="s">
        <v>409</v>
      </c>
      <c r="C122" s="34" t="s">
        <v>410</v>
      </c>
      <c r="D122" s="34" t="s">
        <v>322</v>
      </c>
      <c r="E122" s="34" t="s">
        <v>84</v>
      </c>
      <c r="F122" s="34" t="s">
        <v>79</v>
      </c>
      <c r="G122" s="34"/>
      <c r="H122" s="34"/>
      <c r="I122" s="34"/>
      <c r="J122" s="32" t="s">
        <v>411</v>
      </c>
      <c r="K122" s="32"/>
      <c r="L122" s="34"/>
      <c r="M122" s="34"/>
      <c r="N122" s="34"/>
      <c r="O122" s="34"/>
      <c r="P122" s="34"/>
      <c r="Q122" s="34"/>
      <c r="R122" s="34"/>
      <c r="S122" s="34"/>
      <c r="T122" s="34"/>
      <c r="U122" s="34"/>
    </row>
    <row r="123" spans="1:21">
      <c r="A123" s="34" t="s">
        <v>9</v>
      </c>
      <c r="B123" s="34" t="s">
        <v>412</v>
      </c>
      <c r="C123" s="34" t="s">
        <v>345</v>
      </c>
      <c r="D123" s="34" t="s">
        <v>359</v>
      </c>
      <c r="E123" s="34" t="s">
        <v>84</v>
      </c>
      <c r="F123" s="34" t="s">
        <v>79</v>
      </c>
      <c r="G123" s="34" t="s">
        <v>116</v>
      </c>
      <c r="H123" s="94">
        <v>100</v>
      </c>
      <c r="I123" s="34">
        <v>15.6</v>
      </c>
      <c r="J123" s="34" t="s">
        <v>413</v>
      </c>
      <c r="K123" s="34">
        <v>5</v>
      </c>
      <c r="L123" s="34"/>
      <c r="M123" s="34"/>
      <c r="N123" s="34"/>
      <c r="O123" s="34"/>
      <c r="P123" s="34"/>
      <c r="Q123" s="34"/>
      <c r="R123" s="34"/>
      <c r="S123" s="34"/>
      <c r="T123" s="34"/>
      <c r="U123" s="34"/>
    </row>
    <row r="124" spans="1:21">
      <c r="A124" s="34" t="s">
        <v>33</v>
      </c>
      <c r="B124" s="34" t="s">
        <v>414</v>
      </c>
      <c r="C124" s="34" t="s">
        <v>72</v>
      </c>
      <c r="D124" s="34"/>
      <c r="E124" s="34" t="s">
        <v>407</v>
      </c>
      <c r="F124" s="34" t="s">
        <v>85</v>
      </c>
      <c r="G124" s="34" t="s">
        <v>415</v>
      </c>
      <c r="H124" s="94">
        <v>1000</v>
      </c>
      <c r="I124" s="34">
        <v>156</v>
      </c>
      <c r="J124" s="32" t="s">
        <v>416</v>
      </c>
      <c r="K124" s="32"/>
      <c r="L124" s="34"/>
      <c r="M124" s="34"/>
      <c r="N124" s="34"/>
      <c r="O124" s="34"/>
      <c r="P124" s="34"/>
      <c r="Q124" s="34"/>
      <c r="R124" s="34"/>
      <c r="S124" s="34"/>
      <c r="T124" s="34"/>
      <c r="U124" s="34"/>
    </row>
    <row r="125" spans="1:21">
      <c r="A125" s="34" t="s">
        <v>33</v>
      </c>
      <c r="B125" s="34" t="s">
        <v>417</v>
      </c>
      <c r="C125" s="34" t="s">
        <v>418</v>
      </c>
      <c r="D125" s="34"/>
      <c r="E125" s="34" t="s">
        <v>419</v>
      </c>
      <c r="F125" s="34" t="s">
        <v>79</v>
      </c>
      <c r="G125" s="34" t="s">
        <v>40</v>
      </c>
      <c r="H125" s="94">
        <v>0.8</v>
      </c>
      <c r="I125" s="34">
        <v>0.13</v>
      </c>
      <c r="J125" s="34"/>
      <c r="K125" s="34">
        <v>500</v>
      </c>
      <c r="L125" s="17"/>
      <c r="M125" s="34"/>
      <c r="N125" s="34"/>
      <c r="O125" s="34"/>
      <c r="P125" s="34"/>
      <c r="Q125" s="34"/>
      <c r="R125" s="34"/>
      <c r="S125" s="34"/>
      <c r="T125" s="34"/>
      <c r="U125" s="34"/>
    </row>
    <row r="126" spans="1:21">
      <c r="A126" s="34" t="s">
        <v>33</v>
      </c>
      <c r="B126" s="34" t="s">
        <v>417</v>
      </c>
      <c r="C126" s="34" t="s">
        <v>418</v>
      </c>
      <c r="D126" s="34"/>
      <c r="E126" s="34" t="s">
        <v>419</v>
      </c>
      <c r="F126" s="34" t="s">
        <v>79</v>
      </c>
      <c r="G126" s="34" t="s">
        <v>41</v>
      </c>
      <c r="H126" s="94">
        <v>1.3</v>
      </c>
      <c r="I126" s="34">
        <v>0.2</v>
      </c>
      <c r="J126" s="34"/>
      <c r="K126" s="34">
        <v>250</v>
      </c>
      <c r="L126" s="34"/>
      <c r="M126" s="34"/>
      <c r="N126" s="34"/>
      <c r="O126" s="34"/>
      <c r="P126" s="34"/>
      <c r="Q126" s="34"/>
      <c r="R126" s="34"/>
      <c r="S126" s="34"/>
      <c r="T126" s="34"/>
      <c r="U126" s="34"/>
    </row>
    <row r="127" spans="1:21">
      <c r="A127" s="34" t="s">
        <v>33</v>
      </c>
      <c r="B127" s="34" t="s">
        <v>420</v>
      </c>
      <c r="C127" s="34" t="s">
        <v>421</v>
      </c>
      <c r="D127" s="34"/>
      <c r="E127" s="34" t="s">
        <v>148</v>
      </c>
      <c r="F127" s="34" t="s">
        <v>85</v>
      </c>
      <c r="G127" s="34" t="s">
        <v>415</v>
      </c>
      <c r="H127" s="94">
        <v>1</v>
      </c>
      <c r="I127" s="34">
        <v>0.156</v>
      </c>
      <c r="J127" s="32"/>
      <c r="K127" s="32">
        <v>500</v>
      </c>
      <c r="L127" s="34"/>
      <c r="M127" s="34"/>
      <c r="N127" s="34"/>
      <c r="O127" s="34"/>
      <c r="P127" s="34"/>
      <c r="Q127" s="34"/>
      <c r="R127" s="34"/>
      <c r="S127" s="34"/>
      <c r="T127" s="34"/>
      <c r="U127" s="34"/>
    </row>
    <row r="128" spans="1:21">
      <c r="A128" s="34" t="s">
        <v>33</v>
      </c>
      <c r="B128" s="34" t="s">
        <v>422</v>
      </c>
      <c r="C128" s="34" t="s">
        <v>423</v>
      </c>
      <c r="D128" s="34"/>
      <c r="E128" s="34"/>
      <c r="F128" s="34" t="s">
        <v>79</v>
      </c>
      <c r="G128" s="34" t="s">
        <v>96</v>
      </c>
      <c r="H128" s="94">
        <v>0.4</v>
      </c>
      <c r="I128" s="34">
        <v>0.06</v>
      </c>
      <c r="J128" s="32"/>
      <c r="K128" s="32">
        <v>500</v>
      </c>
      <c r="L128" s="17"/>
      <c r="M128" s="34"/>
      <c r="N128" s="34"/>
      <c r="O128" s="34"/>
      <c r="P128" s="34"/>
      <c r="Q128" s="34"/>
      <c r="R128" s="34"/>
      <c r="S128" s="34"/>
      <c r="T128" s="34"/>
      <c r="U128" s="34"/>
    </row>
    <row r="129" spans="1:22">
      <c r="A129" s="34" t="s">
        <v>282</v>
      </c>
      <c r="B129" s="34" t="s">
        <v>424</v>
      </c>
      <c r="C129" s="34" t="s">
        <v>72</v>
      </c>
      <c r="D129" s="34"/>
      <c r="E129" s="34"/>
      <c r="F129" s="34"/>
      <c r="G129" s="34" t="s">
        <v>41</v>
      </c>
      <c r="H129" s="94">
        <v>10</v>
      </c>
      <c r="I129" s="34">
        <v>1.56</v>
      </c>
      <c r="J129" s="32"/>
      <c r="K129" s="32">
        <v>50</v>
      </c>
      <c r="L129" s="34"/>
      <c r="M129" s="34"/>
      <c r="N129" s="34"/>
      <c r="O129" s="34"/>
      <c r="P129" s="34"/>
      <c r="Q129" s="34"/>
      <c r="R129" s="34"/>
      <c r="S129" s="34"/>
      <c r="T129" s="34"/>
      <c r="U129" s="34"/>
      <c r="V129" s="10"/>
    </row>
    <row r="130" spans="1:22">
      <c r="A130" s="34" t="s">
        <v>282</v>
      </c>
      <c r="B130" s="34" t="s">
        <v>424</v>
      </c>
      <c r="C130" s="34" t="s">
        <v>72</v>
      </c>
      <c r="D130" s="34"/>
      <c r="E130" s="34"/>
      <c r="F130" s="34"/>
      <c r="G130" s="34" t="s">
        <v>357</v>
      </c>
      <c r="H130" s="94">
        <v>10</v>
      </c>
      <c r="I130" s="34">
        <v>1.56</v>
      </c>
      <c r="J130" s="32"/>
      <c r="K130" s="32">
        <v>50</v>
      </c>
      <c r="L130" s="34"/>
      <c r="M130" s="34"/>
      <c r="N130" s="34"/>
      <c r="O130" s="34"/>
      <c r="P130" s="34"/>
      <c r="Q130" s="34"/>
      <c r="R130" s="34"/>
      <c r="S130" s="34"/>
      <c r="T130" s="34"/>
      <c r="U130" s="34"/>
      <c r="V130" s="10"/>
    </row>
    <row r="131" spans="1:22">
      <c r="A131" s="34" t="s">
        <v>33</v>
      </c>
      <c r="B131" s="34" t="s">
        <v>425</v>
      </c>
      <c r="C131" s="34" t="s">
        <v>72</v>
      </c>
      <c r="D131" s="34"/>
      <c r="E131" s="34"/>
      <c r="F131" s="34" t="s">
        <v>79</v>
      </c>
      <c r="G131" s="34"/>
      <c r="H131" s="34"/>
      <c r="I131" s="34"/>
      <c r="J131" s="32" t="s">
        <v>426</v>
      </c>
      <c r="K131" s="32"/>
      <c r="L131" s="34"/>
      <c r="M131" s="34"/>
      <c r="N131" s="34"/>
      <c r="O131" s="34"/>
      <c r="P131" s="34"/>
      <c r="Q131" s="34"/>
      <c r="R131" s="34"/>
      <c r="S131" s="34"/>
      <c r="T131" s="34"/>
      <c r="U131" s="34"/>
      <c r="V131" s="10"/>
    </row>
    <row r="132" spans="1:22" ht="30">
      <c r="A132" s="34" t="s">
        <v>33</v>
      </c>
      <c r="B132" s="8" t="s">
        <v>427</v>
      </c>
      <c r="C132" s="34" t="s">
        <v>428</v>
      </c>
      <c r="D132" s="34"/>
      <c r="E132" s="34" t="s">
        <v>429</v>
      </c>
      <c r="F132" s="34" t="s">
        <v>79</v>
      </c>
      <c r="G132" s="34"/>
      <c r="H132" s="34"/>
      <c r="I132" s="34"/>
      <c r="J132" s="32" t="s">
        <v>430</v>
      </c>
      <c r="K132" s="32"/>
      <c r="L132" s="34"/>
      <c r="M132" s="34"/>
      <c r="N132" s="34"/>
      <c r="O132" s="34"/>
      <c r="P132" s="34"/>
      <c r="Q132" s="34"/>
      <c r="R132" s="34"/>
      <c r="S132" s="34"/>
      <c r="T132" s="34"/>
      <c r="U132" s="34"/>
      <c r="V132" s="10"/>
    </row>
    <row r="133" spans="1:22">
      <c r="A133" s="34" t="s">
        <v>33</v>
      </c>
      <c r="B133" s="34" t="s">
        <v>431</v>
      </c>
      <c r="C133" s="34" t="s">
        <v>72</v>
      </c>
      <c r="D133" s="34"/>
      <c r="E133" s="34"/>
      <c r="F133" s="34"/>
      <c r="G133" s="34"/>
      <c r="H133" s="34"/>
      <c r="I133" s="34"/>
      <c r="J133" s="32"/>
      <c r="K133" s="32"/>
      <c r="L133" s="34"/>
      <c r="M133" s="34"/>
      <c r="N133" s="34"/>
      <c r="O133" s="34"/>
      <c r="P133" s="34"/>
      <c r="Q133" s="34"/>
      <c r="R133" s="34"/>
      <c r="S133" s="34"/>
      <c r="T133" s="34"/>
      <c r="U133" s="34"/>
      <c r="V133" s="10"/>
    </row>
    <row r="134" spans="1:22">
      <c r="A134" s="34" t="s">
        <v>33</v>
      </c>
      <c r="B134" s="34" t="s">
        <v>432</v>
      </c>
      <c r="C134" s="34" t="s">
        <v>433</v>
      </c>
      <c r="D134" s="34"/>
      <c r="E134" s="34"/>
      <c r="F134" s="34"/>
      <c r="G134" s="34"/>
      <c r="H134" s="34"/>
      <c r="I134" s="34"/>
      <c r="J134" s="32"/>
      <c r="K134" s="32"/>
      <c r="L134" s="34"/>
      <c r="M134" s="34"/>
      <c r="N134" s="34"/>
      <c r="O134" s="34"/>
      <c r="P134" s="34"/>
      <c r="Q134" s="34"/>
      <c r="R134" s="34"/>
      <c r="S134" s="34"/>
      <c r="T134" s="34"/>
      <c r="U134" s="34"/>
      <c r="V134" s="10"/>
    </row>
    <row r="135" spans="1:22">
      <c r="A135" s="12" t="s">
        <v>33</v>
      </c>
      <c r="B135" s="12" t="s">
        <v>434</v>
      </c>
      <c r="C135" s="12" t="s">
        <v>435</v>
      </c>
      <c r="D135" s="12" t="s">
        <v>359</v>
      </c>
      <c r="E135" s="12" t="s">
        <v>101</v>
      </c>
      <c r="F135" s="12" t="s">
        <v>79</v>
      </c>
      <c r="G135" s="12" t="s">
        <v>436</v>
      </c>
      <c r="H135" s="103">
        <v>100</v>
      </c>
      <c r="I135" s="12">
        <v>15.63</v>
      </c>
      <c r="J135" s="18"/>
      <c r="K135" s="18">
        <v>5</v>
      </c>
      <c r="L135" s="34"/>
      <c r="M135" s="34"/>
      <c r="N135" s="34"/>
      <c r="O135" s="34"/>
      <c r="P135" s="34"/>
      <c r="Q135" s="34"/>
      <c r="R135" s="34"/>
      <c r="S135" s="34"/>
      <c r="T135" s="34"/>
      <c r="U135" s="12"/>
      <c r="V135" s="10"/>
    </row>
    <row r="136" spans="1:22">
      <c r="A136" s="120" t="s">
        <v>202</v>
      </c>
      <c r="B136" s="120"/>
      <c r="C136" s="120"/>
      <c r="D136" s="120"/>
      <c r="E136" s="120"/>
      <c r="F136" s="120"/>
      <c r="G136" s="120"/>
      <c r="H136" s="120"/>
      <c r="I136" s="120"/>
      <c r="J136" s="120"/>
      <c r="K136" s="120"/>
      <c r="L136" s="121"/>
      <c r="M136" s="32"/>
      <c r="N136" s="32"/>
      <c r="O136" s="32"/>
      <c r="P136" s="32"/>
      <c r="Q136" s="32"/>
      <c r="R136" s="32"/>
      <c r="S136" s="32"/>
      <c r="T136" s="32"/>
      <c r="U136" s="32"/>
      <c r="V136" s="10"/>
    </row>
    <row r="137" spans="1:22">
      <c r="A137" s="32" t="s">
        <v>9</v>
      </c>
      <c r="B137" s="32" t="s">
        <v>437</v>
      </c>
      <c r="C137" s="32" t="s">
        <v>204</v>
      </c>
      <c r="D137" s="32" t="s">
        <v>322</v>
      </c>
      <c r="E137" s="32"/>
      <c r="F137" s="32" t="s">
        <v>438</v>
      </c>
      <c r="G137" s="32" t="s">
        <v>439</v>
      </c>
      <c r="H137" s="94">
        <v>30</v>
      </c>
      <c r="I137" s="34">
        <v>4.6875</v>
      </c>
      <c r="J137" s="34"/>
      <c r="K137" s="34">
        <v>5</v>
      </c>
      <c r="L137" s="17"/>
      <c r="M137" s="34"/>
      <c r="N137" s="34"/>
      <c r="O137" s="34"/>
      <c r="P137" s="34"/>
      <c r="Q137" s="34"/>
      <c r="R137" s="34"/>
      <c r="S137" s="34"/>
      <c r="T137" s="34"/>
      <c r="U137" s="34"/>
      <c r="V137" s="10"/>
    </row>
    <row r="138" spans="1:22">
      <c r="A138" s="32" t="s">
        <v>9</v>
      </c>
      <c r="B138" s="32" t="s">
        <v>437</v>
      </c>
      <c r="C138" s="32" t="s">
        <v>204</v>
      </c>
      <c r="D138" s="32" t="s">
        <v>322</v>
      </c>
      <c r="E138" s="32"/>
      <c r="F138" s="32" t="s">
        <v>438</v>
      </c>
      <c r="G138" s="32" t="s">
        <v>390</v>
      </c>
      <c r="H138" s="94">
        <v>35</v>
      </c>
      <c r="I138" s="34">
        <v>5.46875</v>
      </c>
      <c r="J138" s="34"/>
      <c r="K138" s="34">
        <v>5</v>
      </c>
      <c r="L138" s="17"/>
      <c r="M138" s="34"/>
      <c r="N138" s="34"/>
      <c r="O138" s="34"/>
      <c r="P138" s="34"/>
      <c r="Q138" s="34"/>
      <c r="R138" s="34"/>
      <c r="S138" s="34"/>
      <c r="T138" s="34"/>
      <c r="U138" s="34"/>
      <c r="V138" s="34"/>
    </row>
    <row r="139" spans="1:22">
      <c r="A139" s="32" t="s">
        <v>9</v>
      </c>
      <c r="B139" s="32" t="s">
        <v>440</v>
      </c>
      <c r="C139" s="32" t="s">
        <v>204</v>
      </c>
      <c r="D139" s="32" t="s">
        <v>322</v>
      </c>
      <c r="E139" s="32"/>
      <c r="F139" s="32" t="s">
        <v>438</v>
      </c>
      <c r="G139" s="32" t="s">
        <v>207</v>
      </c>
      <c r="H139" s="107">
        <v>5</v>
      </c>
      <c r="I139" s="34">
        <v>0.78125</v>
      </c>
      <c r="J139" s="34"/>
      <c r="K139" s="34">
        <v>50</v>
      </c>
      <c r="L139" s="17"/>
      <c r="M139" s="34"/>
      <c r="N139" s="34"/>
      <c r="O139" s="34"/>
      <c r="P139" s="34"/>
      <c r="Q139" s="34"/>
      <c r="R139" s="34"/>
      <c r="S139" s="34"/>
      <c r="T139" s="34"/>
      <c r="U139" s="34"/>
      <c r="V139" s="34"/>
    </row>
    <row r="140" spans="1:22">
      <c r="A140" s="32" t="s">
        <v>9</v>
      </c>
      <c r="B140" s="32" t="s">
        <v>441</v>
      </c>
      <c r="C140" s="32" t="s">
        <v>204</v>
      </c>
      <c r="D140" s="32" t="s">
        <v>322</v>
      </c>
      <c r="E140" s="32"/>
      <c r="F140" s="32" t="s">
        <v>438</v>
      </c>
      <c r="G140" s="32" t="s">
        <v>116</v>
      </c>
      <c r="H140" s="94">
        <v>7</v>
      </c>
      <c r="I140" s="34">
        <v>1.09375</v>
      </c>
      <c r="J140" s="34"/>
      <c r="K140" s="34">
        <v>50</v>
      </c>
      <c r="L140" s="17"/>
      <c r="M140" s="34"/>
      <c r="N140" s="34"/>
      <c r="O140" s="34"/>
      <c r="P140" s="34"/>
      <c r="Q140" s="34"/>
      <c r="R140" s="34"/>
      <c r="S140" s="34"/>
      <c r="T140" s="34"/>
      <c r="U140" s="34"/>
      <c r="V140" s="34"/>
    </row>
    <row r="141" spans="1:22">
      <c r="A141" s="32" t="s">
        <v>9</v>
      </c>
      <c r="B141" s="32" t="s">
        <v>442</v>
      </c>
      <c r="C141" s="32" t="s">
        <v>250</v>
      </c>
      <c r="D141" s="32" t="s">
        <v>322</v>
      </c>
      <c r="E141" s="32"/>
      <c r="F141" s="32" t="s">
        <v>438</v>
      </c>
      <c r="G141" s="32" t="s">
        <v>207</v>
      </c>
      <c r="H141" s="94">
        <v>1</v>
      </c>
      <c r="I141" s="34">
        <v>0.15625</v>
      </c>
      <c r="J141" s="34"/>
      <c r="K141" s="34">
        <v>500</v>
      </c>
      <c r="L141" s="17"/>
      <c r="M141" s="34"/>
      <c r="N141" s="34"/>
      <c r="O141" s="34"/>
      <c r="P141" s="34"/>
      <c r="Q141" s="34"/>
      <c r="R141" s="34"/>
      <c r="S141" s="34"/>
      <c r="T141" s="34"/>
      <c r="U141" s="34"/>
      <c r="V141" s="34"/>
    </row>
    <row r="142" spans="1:22">
      <c r="A142" s="32" t="s">
        <v>9</v>
      </c>
      <c r="B142" s="32" t="s">
        <v>442</v>
      </c>
      <c r="C142" s="32" t="s">
        <v>250</v>
      </c>
      <c r="D142" s="32" t="s">
        <v>322</v>
      </c>
      <c r="E142" s="32"/>
      <c r="F142" s="32" t="s">
        <v>438</v>
      </c>
      <c r="G142" s="32" t="s">
        <v>40</v>
      </c>
      <c r="H142" s="94">
        <v>3</v>
      </c>
      <c r="I142" s="34">
        <v>0.46875</v>
      </c>
      <c r="J142" s="34"/>
      <c r="K142" s="34">
        <v>50</v>
      </c>
      <c r="L142" s="17"/>
      <c r="M142" s="34"/>
      <c r="N142" s="34"/>
      <c r="O142" s="34"/>
      <c r="P142" s="34"/>
      <c r="Q142" s="34"/>
      <c r="R142" s="34"/>
      <c r="S142" s="34"/>
      <c r="T142" s="34"/>
      <c r="U142" s="34"/>
      <c r="V142" s="34"/>
    </row>
    <row r="143" spans="1:22">
      <c r="A143" s="32" t="s">
        <v>9</v>
      </c>
      <c r="B143" s="32" t="s">
        <v>442</v>
      </c>
      <c r="C143" s="32" t="s">
        <v>250</v>
      </c>
      <c r="D143" s="32" t="s">
        <v>322</v>
      </c>
      <c r="E143" s="32"/>
      <c r="F143" s="32" t="s">
        <v>438</v>
      </c>
      <c r="G143" s="32" t="s">
        <v>280</v>
      </c>
      <c r="H143" s="94">
        <v>3</v>
      </c>
      <c r="I143" s="34">
        <v>0.46875</v>
      </c>
      <c r="J143" s="34"/>
      <c r="K143" s="34">
        <v>50</v>
      </c>
      <c r="L143" s="17"/>
      <c r="M143" s="34"/>
      <c r="N143" s="34"/>
      <c r="O143" s="34"/>
      <c r="P143" s="34"/>
      <c r="Q143" s="34"/>
      <c r="R143" s="34"/>
      <c r="S143" s="34"/>
      <c r="T143" s="34"/>
      <c r="U143" s="34"/>
      <c r="V143" s="34"/>
    </row>
    <row r="144" spans="1:22">
      <c r="A144" s="32" t="s">
        <v>9</v>
      </c>
      <c r="B144" s="32" t="s">
        <v>442</v>
      </c>
      <c r="C144" s="32" t="s">
        <v>250</v>
      </c>
      <c r="D144" s="32" t="s">
        <v>322</v>
      </c>
      <c r="E144" s="32"/>
      <c r="F144" s="32" t="s">
        <v>438</v>
      </c>
      <c r="G144" s="32" t="s">
        <v>207</v>
      </c>
      <c r="H144" s="94">
        <v>3</v>
      </c>
      <c r="I144" s="34">
        <v>0.46875</v>
      </c>
      <c r="J144" s="34"/>
      <c r="K144" s="34">
        <v>50</v>
      </c>
      <c r="L144" s="17"/>
      <c r="M144" s="34"/>
      <c r="N144" s="34"/>
      <c r="O144" s="34"/>
      <c r="P144" s="34"/>
      <c r="Q144" s="34"/>
      <c r="R144" s="34"/>
      <c r="S144" s="34"/>
      <c r="T144" s="34"/>
      <c r="U144" s="34"/>
      <c r="V144" s="34"/>
    </row>
    <row r="145" spans="1:22">
      <c r="A145" s="32" t="s">
        <v>9</v>
      </c>
      <c r="B145" s="32" t="s">
        <v>442</v>
      </c>
      <c r="C145" s="32" t="s">
        <v>250</v>
      </c>
      <c r="D145" s="32" t="s">
        <v>322</v>
      </c>
      <c r="E145" s="32"/>
      <c r="F145" s="32" t="s">
        <v>438</v>
      </c>
      <c r="G145" s="32" t="s">
        <v>207</v>
      </c>
      <c r="H145" s="94">
        <v>1</v>
      </c>
      <c r="I145" s="34">
        <v>0.15625</v>
      </c>
      <c r="J145" s="34"/>
      <c r="K145" s="34">
        <v>500</v>
      </c>
      <c r="L145" s="17"/>
      <c r="M145" s="34"/>
      <c r="N145" s="34"/>
      <c r="O145" s="34"/>
      <c r="P145" s="34"/>
      <c r="Q145" s="34"/>
      <c r="R145" s="34"/>
      <c r="S145" s="34"/>
      <c r="T145" s="34"/>
      <c r="U145" s="34"/>
      <c r="V145" s="34"/>
    </row>
    <row r="146" spans="1:22">
      <c r="A146" s="32" t="s">
        <v>9</v>
      </c>
      <c r="B146" s="32" t="s">
        <v>442</v>
      </c>
      <c r="C146" s="32" t="s">
        <v>250</v>
      </c>
      <c r="D146" s="32" t="s">
        <v>322</v>
      </c>
      <c r="E146" s="32"/>
      <c r="F146" s="32" t="s">
        <v>438</v>
      </c>
      <c r="G146" s="32" t="s">
        <v>40</v>
      </c>
      <c r="H146" s="94">
        <v>1</v>
      </c>
      <c r="I146" s="34">
        <v>0.15625</v>
      </c>
      <c r="J146" s="34"/>
      <c r="K146" s="34">
        <v>500</v>
      </c>
      <c r="L146" s="17"/>
      <c r="M146" s="34"/>
      <c r="N146" s="34"/>
      <c r="O146" s="34"/>
      <c r="P146" s="34"/>
      <c r="Q146" s="34"/>
      <c r="R146" s="34"/>
      <c r="S146" s="34"/>
      <c r="T146" s="34"/>
      <c r="U146" s="34"/>
      <c r="V146" s="34"/>
    </row>
    <row r="147" spans="1:22">
      <c r="A147" s="32" t="s">
        <v>9</v>
      </c>
      <c r="B147" s="32" t="s">
        <v>442</v>
      </c>
      <c r="C147" s="32" t="s">
        <v>250</v>
      </c>
      <c r="D147" s="32" t="s">
        <v>322</v>
      </c>
      <c r="E147" s="32"/>
      <c r="F147" s="32" t="s">
        <v>438</v>
      </c>
      <c r="G147" s="32" t="s">
        <v>280</v>
      </c>
      <c r="H147" s="94">
        <v>10</v>
      </c>
      <c r="I147" s="34">
        <v>1.5625</v>
      </c>
      <c r="J147" s="34"/>
      <c r="K147" s="34">
        <v>50</v>
      </c>
      <c r="L147" s="17"/>
      <c r="M147" s="34"/>
      <c r="N147" s="34"/>
      <c r="O147" s="34"/>
      <c r="P147" s="34"/>
      <c r="Q147" s="34"/>
      <c r="R147" s="34"/>
      <c r="S147" s="34"/>
      <c r="T147" s="34"/>
      <c r="U147" s="34"/>
      <c r="V147" s="34"/>
    </row>
    <row r="148" spans="1:22">
      <c r="A148" s="32" t="s">
        <v>9</v>
      </c>
      <c r="B148" s="32" t="s">
        <v>443</v>
      </c>
      <c r="C148" s="32" t="s">
        <v>204</v>
      </c>
      <c r="D148" s="32" t="s">
        <v>322</v>
      </c>
      <c r="E148" s="32"/>
      <c r="F148" s="32" t="s">
        <v>438</v>
      </c>
      <c r="G148" s="32" t="s">
        <v>390</v>
      </c>
      <c r="H148" s="94">
        <v>1.3</v>
      </c>
      <c r="I148" s="34">
        <v>0.203125</v>
      </c>
      <c r="J148" s="34"/>
      <c r="K148" s="34">
        <v>250</v>
      </c>
      <c r="L148" s="17"/>
      <c r="M148" s="34"/>
      <c r="N148" s="34"/>
      <c r="O148" s="34"/>
      <c r="P148" s="34"/>
      <c r="Q148" s="34"/>
      <c r="R148" s="34"/>
      <c r="S148" s="34"/>
      <c r="T148" s="34"/>
      <c r="U148" s="34"/>
      <c r="V148" s="34"/>
    </row>
    <row r="149" spans="1:22">
      <c r="A149" s="32" t="s">
        <v>9</v>
      </c>
      <c r="B149" s="32" t="s">
        <v>443</v>
      </c>
      <c r="C149" s="32" t="s">
        <v>204</v>
      </c>
      <c r="D149" s="32" t="s">
        <v>322</v>
      </c>
      <c r="E149" s="32"/>
      <c r="F149" s="32" t="s">
        <v>438</v>
      </c>
      <c r="G149" s="32" t="s">
        <v>279</v>
      </c>
      <c r="H149" s="94">
        <v>14</v>
      </c>
      <c r="I149" s="34">
        <v>2.1875</v>
      </c>
      <c r="J149" s="34"/>
      <c r="K149" s="34">
        <v>5</v>
      </c>
      <c r="L149" s="17"/>
      <c r="M149" s="34"/>
      <c r="N149" s="34"/>
      <c r="O149" s="34"/>
      <c r="P149" s="34"/>
      <c r="Q149" s="34"/>
      <c r="R149" s="34"/>
      <c r="S149" s="34"/>
      <c r="T149" s="34"/>
      <c r="U149" s="34"/>
      <c r="V149" s="34"/>
    </row>
    <row r="150" spans="1:22">
      <c r="A150" s="10"/>
      <c r="B150" s="10"/>
      <c r="C150" s="10"/>
      <c r="E150" s="10"/>
      <c r="F150" s="10"/>
      <c r="G150" s="10"/>
      <c r="H150" s="10"/>
      <c r="I150" s="10"/>
      <c r="L150" s="34"/>
      <c r="M150" s="10"/>
      <c r="N150" s="10"/>
      <c r="O150" s="10"/>
      <c r="P150" s="10"/>
      <c r="Q150" s="10"/>
      <c r="R150" s="10"/>
      <c r="S150" s="10"/>
      <c r="T150" s="10"/>
      <c r="U150" s="10"/>
      <c r="V150" s="10"/>
    </row>
    <row r="151" spans="1:22">
      <c r="A151" s="10"/>
      <c r="B151" s="10"/>
      <c r="C151" s="10"/>
      <c r="E151" s="10"/>
      <c r="F151" s="10"/>
      <c r="G151" s="10"/>
      <c r="H151" s="10"/>
      <c r="I151" s="10"/>
      <c r="L151" s="34"/>
      <c r="M151" s="10"/>
      <c r="N151" s="10"/>
      <c r="O151" s="10"/>
      <c r="P151" s="10"/>
      <c r="Q151" s="10"/>
      <c r="R151" s="10"/>
      <c r="S151" s="10"/>
      <c r="T151" s="10"/>
      <c r="U151" s="10"/>
      <c r="V151" s="10"/>
    </row>
    <row r="152" spans="1:22" s="14" customFormat="1" ht="15" customHeight="1">
      <c r="B152" s="30" t="s">
        <v>242</v>
      </c>
      <c r="C152" s="31"/>
      <c r="D152" s="31"/>
      <c r="M152" s="8"/>
      <c r="N152" s="2"/>
    </row>
    <row r="153" spans="1:22" s="14" customFormat="1" ht="15" customHeight="1">
      <c r="B153" s="31" t="s">
        <v>9</v>
      </c>
      <c r="C153" s="31" t="s">
        <v>1546</v>
      </c>
      <c r="D153" s="31"/>
      <c r="M153" s="8"/>
      <c r="N153" s="2"/>
    </row>
    <row r="154" spans="1:22" s="14" customFormat="1" ht="15" customHeight="1">
      <c r="B154" s="31" t="s">
        <v>33</v>
      </c>
      <c r="C154" s="31" t="s">
        <v>1547</v>
      </c>
      <c r="D154" s="31"/>
      <c r="M154" s="8"/>
      <c r="N154" s="2"/>
    </row>
    <row r="155" spans="1:22" s="14" customFormat="1" ht="15" customHeight="1">
      <c r="B155" s="31" t="s">
        <v>282</v>
      </c>
      <c r="C155" s="31" t="s">
        <v>1548</v>
      </c>
      <c r="D155" s="31"/>
      <c r="M155" s="8"/>
      <c r="N155" s="2"/>
    </row>
    <row r="156" spans="1:22" s="14" customFormat="1" ht="15" customHeight="1">
      <c r="B156" s="31" t="s">
        <v>1555</v>
      </c>
      <c r="C156" s="31" t="s">
        <v>1556</v>
      </c>
      <c r="D156" s="31"/>
      <c r="M156" s="8"/>
      <c r="N156" s="2"/>
    </row>
    <row r="157" spans="1:22" s="14" customFormat="1" ht="15" customHeight="1">
      <c r="B157" s="31" t="s">
        <v>16</v>
      </c>
      <c r="C157" s="31" t="s">
        <v>249</v>
      </c>
      <c r="D157" s="31"/>
      <c r="M157" s="8"/>
      <c r="N157" s="2"/>
    </row>
    <row r="158" spans="1:22" s="14" customFormat="1" ht="15" customHeight="1">
      <c r="B158" s="31" t="s">
        <v>8</v>
      </c>
      <c r="C158" s="31" t="s">
        <v>1554</v>
      </c>
      <c r="D158" s="31"/>
      <c r="M158" s="8"/>
      <c r="N158" s="2"/>
    </row>
    <row r="159" spans="1:22" s="14" customFormat="1" ht="15" customHeight="1">
      <c r="B159" s="31" t="s">
        <v>243</v>
      </c>
      <c r="C159" s="31" t="s">
        <v>1550</v>
      </c>
      <c r="D159" s="31"/>
      <c r="M159" s="8"/>
      <c r="N159" s="2"/>
    </row>
    <row r="160" spans="1:22" s="14" customFormat="1" ht="15" customHeight="1">
      <c r="B160" s="31" t="s">
        <v>1557</v>
      </c>
      <c r="C160" s="31" t="s">
        <v>1558</v>
      </c>
      <c r="D160" s="31"/>
      <c r="M160" s="8"/>
      <c r="N160" s="2"/>
    </row>
    <row r="161" spans="1:22" s="14" customFormat="1" ht="15" customHeight="1">
      <c r="B161" s="31" t="s">
        <v>1561</v>
      </c>
      <c r="C161" s="31" t="s">
        <v>1562</v>
      </c>
      <c r="D161" s="31"/>
      <c r="M161" s="8"/>
      <c r="N161" s="2"/>
    </row>
    <row r="162" spans="1:22" s="14" customFormat="1" ht="15" customHeight="1">
      <c r="B162" s="31" t="s">
        <v>244</v>
      </c>
      <c r="C162" s="31" t="s">
        <v>245</v>
      </c>
      <c r="D162" s="31"/>
      <c r="M162" s="8"/>
      <c r="N162" s="2"/>
    </row>
    <row r="163" spans="1:22" s="14" customFormat="1" ht="15" customHeight="1">
      <c r="B163" s="31" t="s">
        <v>1119</v>
      </c>
      <c r="C163" s="31" t="s">
        <v>1563</v>
      </c>
      <c r="D163" s="31"/>
    </row>
    <row r="164" spans="1:22" s="14" customFormat="1" ht="15" customHeight="1">
      <c r="B164" s="31" t="s">
        <v>202</v>
      </c>
      <c r="C164" s="31" t="s">
        <v>1553</v>
      </c>
      <c r="D164" s="31"/>
    </row>
    <row r="165" spans="1:22" s="14" customFormat="1" ht="15" customHeight="1">
      <c r="B165" s="31" t="s">
        <v>250</v>
      </c>
      <c r="C165" s="31" t="s">
        <v>1549</v>
      </c>
      <c r="D165" s="31"/>
    </row>
    <row r="166" spans="1:22" s="14" customFormat="1" ht="15" customHeight="1">
      <c r="B166" s="31" t="s">
        <v>70</v>
      </c>
      <c r="C166" s="31" t="s">
        <v>1551</v>
      </c>
      <c r="D166" s="31"/>
    </row>
    <row r="167" spans="1:22" s="14" customFormat="1" ht="15" customHeight="1">
      <c r="B167" s="31" t="s">
        <v>72</v>
      </c>
      <c r="C167" s="31" t="s">
        <v>1552</v>
      </c>
      <c r="D167" s="31"/>
    </row>
    <row r="168" spans="1:22" s="14" customFormat="1" ht="15" customHeight="1">
      <c r="B168" s="31" t="s">
        <v>246</v>
      </c>
      <c r="C168" s="31" t="s">
        <v>247</v>
      </c>
      <c r="D168" s="31"/>
    </row>
    <row r="169" spans="1:22" s="14" customFormat="1" ht="15" customHeight="1">
      <c r="B169" s="31" t="s">
        <v>11</v>
      </c>
      <c r="C169" s="31" t="s">
        <v>248</v>
      </c>
      <c r="D169" s="31"/>
    </row>
    <row r="170" spans="1:22" s="14" customFormat="1" ht="15" customHeight="1">
      <c r="B170" s="31" t="s">
        <v>971</v>
      </c>
      <c r="C170" s="31" t="s">
        <v>1564</v>
      </c>
      <c r="D170" s="31"/>
    </row>
    <row r="171" spans="1:22" s="14" customFormat="1" ht="15" customHeight="1">
      <c r="B171" s="31" t="s">
        <v>1559</v>
      </c>
      <c r="C171" s="31" t="s">
        <v>1560</v>
      </c>
      <c r="D171" s="31"/>
    </row>
    <row r="172" spans="1:22" s="14" customFormat="1" ht="15" customHeight="1">
      <c r="B172" s="102" t="s">
        <v>1565</v>
      </c>
      <c r="C172" s="102" t="s">
        <v>1566</v>
      </c>
      <c r="D172" s="102"/>
      <c r="M172" s="8"/>
      <c r="N172" s="2"/>
    </row>
    <row r="173" spans="1:22" s="14" customFormat="1" ht="15" customHeight="1">
      <c r="B173" s="62" t="s">
        <v>1567</v>
      </c>
      <c r="C173" s="62" t="s">
        <v>1568</v>
      </c>
      <c r="D173" s="62"/>
    </row>
    <row r="174" spans="1:22">
      <c r="A174" s="10"/>
      <c r="B174" s="10"/>
      <c r="C174" s="10"/>
      <c r="E174" s="10"/>
      <c r="F174" s="10"/>
      <c r="G174" s="10"/>
      <c r="H174" s="10"/>
      <c r="I174" s="10"/>
      <c r="L174" s="34"/>
      <c r="M174" s="10"/>
      <c r="N174" s="10"/>
      <c r="O174" s="10"/>
      <c r="P174" s="10"/>
      <c r="Q174" s="10"/>
      <c r="R174" s="10"/>
      <c r="S174" s="10"/>
      <c r="T174" s="10"/>
      <c r="U174" s="10"/>
      <c r="V174" s="10"/>
    </row>
    <row r="175" spans="1:22">
      <c r="A175" s="10"/>
      <c r="B175" s="10"/>
      <c r="C175" s="10"/>
      <c r="E175" s="10"/>
      <c r="F175" s="10"/>
      <c r="G175" s="10"/>
      <c r="H175" s="10"/>
      <c r="I175" s="10"/>
      <c r="L175" s="34"/>
      <c r="M175" s="10"/>
      <c r="N175" s="10"/>
      <c r="O175" s="10"/>
      <c r="P175" s="10"/>
      <c r="Q175" s="10"/>
      <c r="R175" s="10"/>
      <c r="S175" s="10"/>
      <c r="T175" s="10"/>
      <c r="U175" s="10"/>
      <c r="V175" s="10"/>
    </row>
    <row r="176" spans="1:22">
      <c r="A176" s="10"/>
      <c r="B176" s="10"/>
      <c r="C176" s="10"/>
      <c r="E176" s="10"/>
      <c r="F176" s="10"/>
      <c r="G176" s="10"/>
      <c r="H176" s="10"/>
      <c r="I176" s="10"/>
      <c r="L176" s="34"/>
      <c r="M176" s="10"/>
      <c r="N176" s="10"/>
      <c r="O176" s="10"/>
      <c r="P176" s="10"/>
      <c r="Q176" s="10"/>
      <c r="R176" s="10"/>
      <c r="S176" s="10"/>
      <c r="T176" s="10"/>
      <c r="U176" s="10"/>
      <c r="V176" s="10"/>
    </row>
    <row r="177" spans="1:22">
      <c r="A177" s="10"/>
      <c r="B177" s="10"/>
      <c r="C177" s="10"/>
      <c r="E177" s="10"/>
      <c r="F177" s="10"/>
      <c r="G177" s="10"/>
      <c r="H177" s="10"/>
      <c r="I177" s="10"/>
      <c r="L177" s="34"/>
      <c r="M177" s="10"/>
      <c r="N177" s="10"/>
      <c r="O177" s="10"/>
      <c r="P177" s="10"/>
      <c r="Q177" s="10"/>
      <c r="R177" s="10"/>
      <c r="S177" s="10"/>
      <c r="T177" s="10"/>
      <c r="U177" s="10"/>
      <c r="V177" s="10"/>
    </row>
    <row r="178" spans="1:22">
      <c r="A178" s="10"/>
      <c r="B178" s="10"/>
      <c r="C178" s="10"/>
      <c r="E178" s="10"/>
      <c r="F178" s="10"/>
      <c r="G178" s="10"/>
      <c r="H178" s="10"/>
      <c r="I178" s="10"/>
      <c r="L178" s="32"/>
    </row>
    <row r="179" spans="1:22">
      <c r="A179" s="175" t="s">
        <v>251</v>
      </c>
      <c r="B179" s="175"/>
      <c r="C179" s="10"/>
      <c r="E179" s="10"/>
      <c r="F179" s="10"/>
      <c r="G179" s="10"/>
      <c r="H179" s="10"/>
      <c r="I179" s="10"/>
      <c r="L179" s="32"/>
    </row>
    <row r="180" spans="1:22">
      <c r="A180" s="175"/>
      <c r="B180" s="175"/>
      <c r="C180" s="10"/>
      <c r="E180" s="10"/>
      <c r="F180" s="10"/>
      <c r="G180" s="10"/>
      <c r="H180" s="10"/>
      <c r="I180" s="10"/>
      <c r="L180" s="32"/>
    </row>
    <row r="181" spans="1:22">
      <c r="A181" s="10"/>
      <c r="B181" s="10"/>
      <c r="C181" s="10"/>
      <c r="E181" s="10"/>
      <c r="F181" s="10"/>
      <c r="G181" s="10"/>
      <c r="H181" s="10"/>
      <c r="I181" s="10"/>
      <c r="L181" s="32"/>
    </row>
    <row r="182" spans="1:22">
      <c r="A182" s="128" t="s">
        <v>444</v>
      </c>
      <c r="B182" s="10"/>
      <c r="C182" s="10"/>
      <c r="E182" s="10"/>
      <c r="F182" s="10"/>
      <c r="G182" s="10"/>
      <c r="H182" s="10"/>
      <c r="I182" s="10"/>
      <c r="L182" s="32"/>
    </row>
    <row r="183" spans="1:22">
      <c r="A183" s="128" t="s">
        <v>445</v>
      </c>
      <c r="B183" s="10"/>
      <c r="C183" s="10"/>
      <c r="E183" s="10"/>
      <c r="F183" s="10"/>
      <c r="G183" s="10"/>
      <c r="H183" s="10"/>
      <c r="I183" s="10"/>
      <c r="L183" s="32"/>
    </row>
    <row r="184" spans="1:22">
      <c r="A184" s="128" t="s">
        <v>1348</v>
      </c>
      <c r="B184" s="10"/>
      <c r="C184" s="10"/>
      <c r="E184" s="10"/>
      <c r="F184" s="10"/>
      <c r="G184" s="10"/>
      <c r="H184" s="10"/>
      <c r="I184" s="10"/>
      <c r="L184" s="32"/>
    </row>
    <row r="185" spans="1:22">
      <c r="A185" s="128" t="s">
        <v>1349</v>
      </c>
      <c r="B185" s="10"/>
      <c r="C185" s="10"/>
      <c r="E185" s="10"/>
      <c r="F185" s="10"/>
      <c r="G185" s="10"/>
      <c r="H185" s="10"/>
      <c r="I185" s="10"/>
      <c r="L185" s="32"/>
    </row>
    <row r="186" spans="1:22">
      <c r="A186" s="128" t="s">
        <v>1350</v>
      </c>
      <c r="B186" s="10"/>
      <c r="C186" s="10"/>
      <c r="E186" s="10"/>
      <c r="F186" s="10"/>
      <c r="G186" s="10"/>
      <c r="H186" s="10"/>
      <c r="I186" s="10"/>
      <c r="L186" s="32"/>
    </row>
    <row r="187" spans="1:22">
      <c r="A187" s="128" t="s">
        <v>446</v>
      </c>
      <c r="B187" s="10"/>
      <c r="C187" s="10"/>
      <c r="E187" s="10"/>
      <c r="F187" s="10"/>
      <c r="G187" s="10"/>
      <c r="H187" s="10"/>
      <c r="I187" s="10"/>
      <c r="L187" s="32"/>
    </row>
    <row r="188" spans="1:22">
      <c r="A188" s="128" t="s">
        <v>1351</v>
      </c>
      <c r="B188" s="10"/>
      <c r="C188" s="10"/>
      <c r="E188" s="10"/>
      <c r="F188" s="10"/>
      <c r="G188" s="10"/>
      <c r="H188" s="10"/>
      <c r="I188" s="10"/>
      <c r="L188" s="32"/>
    </row>
    <row r="189" spans="1:22">
      <c r="A189" s="128" t="s">
        <v>447</v>
      </c>
      <c r="B189" s="10"/>
      <c r="C189" s="10"/>
      <c r="E189" s="10"/>
      <c r="F189" s="10"/>
      <c r="G189" s="10"/>
      <c r="H189" s="10"/>
      <c r="I189" s="10"/>
      <c r="L189" s="32"/>
    </row>
    <row r="190" spans="1:22">
      <c r="A190" s="128" t="s">
        <v>1352</v>
      </c>
      <c r="B190" s="10"/>
      <c r="C190" s="10"/>
      <c r="E190" s="10"/>
      <c r="F190" s="10"/>
      <c r="G190" s="10"/>
      <c r="H190" s="10"/>
      <c r="I190" s="10"/>
      <c r="L190" s="32"/>
    </row>
    <row r="191" spans="1:22">
      <c r="A191" s="128" t="s">
        <v>1353</v>
      </c>
      <c r="B191" s="10"/>
      <c r="C191" s="10"/>
      <c r="E191" s="10"/>
      <c r="F191" s="10"/>
      <c r="G191" s="10"/>
      <c r="H191" s="10"/>
      <c r="I191" s="10"/>
      <c r="L191" s="32"/>
    </row>
    <row r="192" spans="1:22">
      <c r="A192" s="128" t="s">
        <v>1354</v>
      </c>
      <c r="B192" s="10"/>
      <c r="C192" s="10"/>
      <c r="E192" s="10"/>
      <c r="F192" s="10"/>
      <c r="G192" s="10"/>
      <c r="H192" s="10"/>
      <c r="I192" s="10"/>
      <c r="L192" s="32"/>
    </row>
    <row r="193" spans="1:12">
      <c r="A193" s="128" t="s">
        <v>1355</v>
      </c>
      <c r="B193" s="10"/>
      <c r="C193" s="10"/>
      <c r="E193" s="10"/>
      <c r="F193" s="10"/>
      <c r="G193" s="10"/>
      <c r="H193" s="10"/>
      <c r="I193" s="10"/>
      <c r="L193" s="32"/>
    </row>
    <row r="194" spans="1:12">
      <c r="A194" s="128" t="s">
        <v>1356</v>
      </c>
      <c r="B194" s="10"/>
      <c r="C194" s="10"/>
      <c r="E194" s="10"/>
      <c r="F194" s="10"/>
      <c r="G194" s="10"/>
      <c r="H194" s="10"/>
      <c r="I194" s="10"/>
      <c r="L194" s="32"/>
    </row>
    <row r="195" spans="1:12">
      <c r="A195" s="128" t="s">
        <v>1357</v>
      </c>
      <c r="B195" s="10"/>
      <c r="C195" s="10"/>
      <c r="E195" s="10"/>
      <c r="F195" s="10"/>
      <c r="G195" s="10"/>
      <c r="H195" s="10"/>
      <c r="I195" s="10"/>
      <c r="L195" s="32"/>
    </row>
    <row r="196" spans="1:12">
      <c r="A196" s="128" t="s">
        <v>1358</v>
      </c>
      <c r="B196" s="10"/>
      <c r="C196" s="10"/>
      <c r="E196" s="10"/>
      <c r="F196" s="10"/>
      <c r="G196" s="10"/>
      <c r="H196" s="10"/>
      <c r="I196" s="10"/>
      <c r="L196" s="32"/>
    </row>
    <row r="197" spans="1:12">
      <c r="A197" s="128" t="s">
        <v>1359</v>
      </c>
      <c r="B197" s="10"/>
      <c r="C197" s="10"/>
      <c r="E197" s="10"/>
      <c r="F197" s="10"/>
      <c r="G197" s="10"/>
      <c r="H197" s="10"/>
      <c r="I197" s="10"/>
      <c r="L197" s="32"/>
    </row>
    <row r="198" spans="1:12">
      <c r="A198" s="128" t="s">
        <v>448</v>
      </c>
      <c r="B198" s="10"/>
      <c r="C198" s="10"/>
      <c r="E198" s="10"/>
      <c r="F198" s="10"/>
      <c r="G198" s="10"/>
      <c r="H198" s="10"/>
      <c r="I198" s="10"/>
      <c r="L198" s="32"/>
    </row>
    <row r="199" spans="1:12">
      <c r="A199" s="128" t="s">
        <v>1360</v>
      </c>
      <c r="B199" s="10"/>
      <c r="C199" s="10"/>
      <c r="E199" s="10"/>
      <c r="F199" s="10"/>
      <c r="G199" s="10"/>
      <c r="H199" s="10"/>
      <c r="I199" s="10"/>
      <c r="L199" s="10"/>
    </row>
    <row r="200" spans="1:12">
      <c r="A200" s="128" t="s">
        <v>449</v>
      </c>
    </row>
    <row r="201" spans="1:12">
      <c r="A201" s="128" t="s">
        <v>450</v>
      </c>
    </row>
    <row r="202" spans="1:12">
      <c r="A202" s="128" t="s">
        <v>1361</v>
      </c>
    </row>
    <row r="203" spans="1:12">
      <c r="A203" s="128" t="s">
        <v>1362</v>
      </c>
    </row>
    <row r="204" spans="1:12">
      <c r="A204" s="128" t="s">
        <v>451</v>
      </c>
    </row>
    <row r="205" spans="1:12">
      <c r="A205" s="128" t="s">
        <v>452</v>
      </c>
    </row>
    <row r="206" spans="1:12">
      <c r="A206" s="128" t="s">
        <v>1363</v>
      </c>
    </row>
    <row r="207" spans="1:12">
      <c r="A207" s="128" t="s">
        <v>1364</v>
      </c>
    </row>
    <row r="208" spans="1:12">
      <c r="A208" s="128" t="s">
        <v>1365</v>
      </c>
    </row>
    <row r="209" spans="1:24">
      <c r="A209" s="128" t="s">
        <v>1366</v>
      </c>
    </row>
    <row r="210" spans="1:24">
      <c r="A210" s="129" t="s">
        <v>1367</v>
      </c>
    </row>
    <row r="211" spans="1:24">
      <c r="A211" s="127" t="s">
        <v>1368</v>
      </c>
    </row>
    <row r="212" spans="1:24">
      <c r="A212" s="128" t="s">
        <v>1369</v>
      </c>
    </row>
    <row r="213" spans="1:24">
      <c r="A213" s="128" t="s">
        <v>1370</v>
      </c>
    </row>
    <row r="214" spans="1:24">
      <c r="A214" s="128" t="s">
        <v>1371</v>
      </c>
    </row>
    <row r="215" spans="1:24">
      <c r="A215" s="128" t="s">
        <v>1372</v>
      </c>
    </row>
    <row r="216" spans="1:24">
      <c r="A216" s="128" t="s">
        <v>1373</v>
      </c>
      <c r="B216" s="10"/>
      <c r="C216" s="10"/>
      <c r="E216" s="10"/>
      <c r="F216" s="10"/>
      <c r="G216" s="10"/>
      <c r="H216" s="10"/>
      <c r="I216" s="10"/>
      <c r="L216" s="10"/>
      <c r="M216" s="10"/>
      <c r="N216" s="10"/>
      <c r="O216" s="10"/>
      <c r="P216" s="10"/>
      <c r="Q216" s="10"/>
      <c r="R216" s="10"/>
      <c r="S216" s="10"/>
      <c r="T216" s="10"/>
      <c r="U216" s="10"/>
      <c r="V216" s="10"/>
      <c r="W216" s="10"/>
      <c r="X216" s="10"/>
    </row>
    <row r="217" spans="1:24">
      <c r="A217" s="128" t="s">
        <v>1374</v>
      </c>
      <c r="B217" s="10"/>
      <c r="C217" s="10"/>
      <c r="E217" s="10"/>
      <c r="F217" s="10"/>
      <c r="G217" s="10"/>
      <c r="H217" s="10"/>
      <c r="I217" s="10"/>
      <c r="L217" s="10"/>
      <c r="M217" s="10"/>
      <c r="N217" s="10"/>
      <c r="O217" s="10"/>
      <c r="P217" s="10"/>
      <c r="Q217" s="10"/>
      <c r="R217" s="10"/>
      <c r="S217" s="10"/>
      <c r="T217" s="10"/>
      <c r="U217" s="10"/>
      <c r="V217" s="10"/>
      <c r="W217" s="10"/>
      <c r="X217" s="10"/>
    </row>
    <row r="218" spans="1:24">
      <c r="A218" s="128" t="s">
        <v>1375</v>
      </c>
      <c r="B218" s="10"/>
      <c r="C218" s="10"/>
      <c r="E218" s="10"/>
      <c r="F218" s="10"/>
      <c r="G218" s="10"/>
      <c r="H218" s="10"/>
      <c r="I218" s="10"/>
      <c r="L218" s="10"/>
      <c r="M218" s="10"/>
      <c r="N218" s="10"/>
      <c r="O218" s="10"/>
      <c r="P218" s="10"/>
      <c r="Q218" s="10"/>
      <c r="R218" s="10"/>
      <c r="S218" s="10"/>
      <c r="T218" s="10"/>
      <c r="U218" s="10"/>
      <c r="V218" s="10"/>
      <c r="W218" s="10"/>
      <c r="X218" s="10"/>
    </row>
    <row r="219" spans="1:24">
      <c r="A219" s="133" t="s">
        <v>1376</v>
      </c>
      <c r="B219" s="10"/>
      <c r="C219" s="10"/>
      <c r="E219" s="10"/>
      <c r="F219" s="10"/>
      <c r="G219" s="10"/>
      <c r="H219" s="10"/>
      <c r="I219" s="10"/>
      <c r="L219" s="10"/>
      <c r="M219" s="10"/>
      <c r="N219" s="10"/>
      <c r="O219" s="10"/>
      <c r="P219" s="10"/>
      <c r="Q219" s="10"/>
      <c r="R219" s="10"/>
      <c r="S219" s="10"/>
      <c r="T219" s="10"/>
      <c r="U219" s="10"/>
      <c r="V219" s="10"/>
      <c r="W219" s="10"/>
      <c r="X219" s="10"/>
    </row>
    <row r="220" spans="1:24">
      <c r="A220" s="133" t="s">
        <v>1377</v>
      </c>
      <c r="B220" s="10"/>
      <c r="C220" s="10"/>
      <c r="E220" s="10"/>
      <c r="F220" s="10"/>
      <c r="G220" s="10"/>
      <c r="H220" s="10"/>
      <c r="I220" s="10"/>
      <c r="L220" s="10"/>
      <c r="M220" s="10"/>
      <c r="N220" s="10"/>
      <c r="O220" s="10"/>
      <c r="P220" s="10"/>
      <c r="Q220" s="10"/>
      <c r="R220" s="10"/>
      <c r="S220" s="10"/>
      <c r="T220" s="10"/>
      <c r="U220" s="10"/>
      <c r="V220" s="10"/>
      <c r="W220" s="10"/>
      <c r="X220" s="10"/>
    </row>
    <row r="221" spans="1:24">
      <c r="A221" s="133" t="s">
        <v>453</v>
      </c>
      <c r="B221" s="10"/>
      <c r="C221" s="10"/>
      <c r="E221" s="10"/>
      <c r="F221" s="10"/>
      <c r="G221" s="10"/>
      <c r="H221" s="10"/>
      <c r="I221" s="10"/>
      <c r="L221" s="10"/>
      <c r="M221" s="10"/>
      <c r="N221" s="10"/>
      <c r="O221" s="10"/>
      <c r="P221" s="10"/>
      <c r="Q221" s="10"/>
      <c r="R221" s="10"/>
      <c r="S221" s="10"/>
      <c r="T221" s="10"/>
      <c r="U221" s="10"/>
      <c r="V221" s="10"/>
      <c r="W221" s="10"/>
      <c r="X221" s="10"/>
    </row>
    <row r="222" spans="1:24">
      <c r="A222" s="133" t="s">
        <v>1378</v>
      </c>
      <c r="B222" s="10"/>
      <c r="C222" s="10"/>
      <c r="E222" s="10"/>
      <c r="F222" s="10"/>
      <c r="G222" s="10"/>
      <c r="H222" s="10"/>
      <c r="I222" s="10"/>
      <c r="L222" s="10"/>
      <c r="M222" s="10"/>
      <c r="N222" s="10"/>
      <c r="O222" s="10"/>
      <c r="P222" s="10"/>
      <c r="Q222" s="10"/>
      <c r="R222" s="10"/>
      <c r="S222" s="10"/>
      <c r="T222" s="10"/>
      <c r="U222" s="10"/>
      <c r="V222" s="10"/>
      <c r="W222" s="10"/>
      <c r="X222" s="10"/>
    </row>
    <row r="223" spans="1:24">
      <c r="A223" s="128" t="s">
        <v>1379</v>
      </c>
      <c r="B223" s="10"/>
      <c r="C223" s="10"/>
      <c r="E223" s="10"/>
      <c r="F223" s="10"/>
      <c r="G223" s="10"/>
      <c r="H223" s="10"/>
      <c r="I223" s="10"/>
      <c r="L223" s="10"/>
      <c r="M223" s="10"/>
      <c r="N223" s="10"/>
      <c r="O223" s="10"/>
      <c r="P223" s="10"/>
      <c r="Q223" s="10"/>
      <c r="R223" s="10"/>
      <c r="S223" s="10"/>
      <c r="T223" s="10"/>
      <c r="U223" s="10"/>
      <c r="V223" s="10"/>
      <c r="W223" s="10"/>
      <c r="X223" s="10"/>
    </row>
    <row r="224" spans="1:24">
      <c r="A224" s="128" t="s">
        <v>1380</v>
      </c>
      <c r="B224" s="10"/>
      <c r="C224" s="10"/>
      <c r="E224" s="10"/>
      <c r="F224" s="10"/>
      <c r="G224" s="10"/>
      <c r="H224" s="10"/>
      <c r="I224" s="10"/>
      <c r="L224" s="10"/>
      <c r="M224" s="10"/>
      <c r="N224" s="10"/>
      <c r="O224" s="10"/>
      <c r="P224" s="10"/>
      <c r="Q224" s="10"/>
      <c r="R224" s="10"/>
      <c r="S224" s="10"/>
      <c r="T224" s="10"/>
      <c r="U224" s="10"/>
      <c r="V224" s="10"/>
      <c r="W224" s="10"/>
      <c r="X224" s="10"/>
    </row>
    <row r="225" spans="1:24">
      <c r="A225" s="128" t="s">
        <v>1381</v>
      </c>
      <c r="B225" s="10"/>
      <c r="C225" s="10"/>
      <c r="E225" s="10"/>
      <c r="F225" s="10"/>
      <c r="G225" s="10"/>
      <c r="H225" s="10"/>
      <c r="I225" s="10"/>
      <c r="L225" s="10"/>
      <c r="M225" s="10"/>
      <c r="N225" s="10"/>
      <c r="O225" s="10"/>
      <c r="P225" s="10"/>
      <c r="Q225" s="10"/>
      <c r="R225" s="10"/>
      <c r="S225" s="10"/>
      <c r="T225" s="10"/>
      <c r="U225" s="10"/>
      <c r="V225" s="10"/>
      <c r="W225" s="10"/>
      <c r="X225" s="10"/>
    </row>
    <row r="226" spans="1:24">
      <c r="A226" s="128" t="s">
        <v>1382</v>
      </c>
      <c r="B226" s="10"/>
      <c r="C226" s="10"/>
      <c r="E226" s="10"/>
      <c r="F226" s="10"/>
      <c r="G226" s="10"/>
      <c r="H226" s="10"/>
      <c r="I226" s="10"/>
      <c r="L226" s="10"/>
      <c r="M226" s="10"/>
      <c r="N226" s="10"/>
      <c r="O226" s="10"/>
      <c r="P226" s="10"/>
      <c r="Q226" s="10"/>
      <c r="R226" s="10"/>
      <c r="S226" s="10"/>
      <c r="T226" s="10"/>
      <c r="U226" s="10"/>
      <c r="V226" s="10"/>
      <c r="W226" s="10"/>
      <c r="X226" s="10"/>
    </row>
    <row r="227" spans="1:24">
      <c r="A227" s="128" t="s">
        <v>1383</v>
      </c>
      <c r="B227" s="10"/>
      <c r="C227" s="10"/>
      <c r="E227" s="10"/>
      <c r="F227" s="10"/>
      <c r="G227" s="10"/>
      <c r="H227" s="10"/>
      <c r="I227" s="10"/>
      <c r="L227" s="10"/>
      <c r="M227" s="10"/>
      <c r="N227" s="10"/>
      <c r="O227" s="10"/>
      <c r="P227" s="10"/>
      <c r="Q227" s="10"/>
      <c r="R227" s="10"/>
      <c r="S227" s="10"/>
      <c r="T227" s="10"/>
      <c r="U227" s="10"/>
      <c r="V227" s="10"/>
      <c r="W227" s="10"/>
      <c r="X227" s="10"/>
    </row>
    <row r="228" spans="1:24">
      <c r="A228" s="128" t="s">
        <v>1384</v>
      </c>
      <c r="B228" s="10"/>
      <c r="C228" s="10"/>
      <c r="E228" s="10"/>
      <c r="F228" s="10"/>
      <c r="G228" s="10"/>
      <c r="H228" s="10"/>
      <c r="I228" s="10"/>
      <c r="L228" s="10"/>
      <c r="M228" s="10"/>
      <c r="N228" s="10"/>
      <c r="O228" s="10"/>
      <c r="P228" s="10"/>
      <c r="Q228" s="10"/>
      <c r="R228" s="10"/>
      <c r="S228" s="10"/>
      <c r="T228" s="10"/>
      <c r="U228" s="10"/>
      <c r="V228" s="10"/>
      <c r="W228" s="10"/>
      <c r="X228" s="10"/>
    </row>
    <row r="229" spans="1:24">
      <c r="A229" s="10"/>
      <c r="B229" s="10"/>
      <c r="C229" s="10"/>
      <c r="E229" s="10"/>
      <c r="F229" s="10"/>
      <c r="G229" s="10"/>
      <c r="H229" s="10"/>
      <c r="I229" s="10"/>
      <c r="L229" s="10"/>
      <c r="M229" s="10"/>
      <c r="N229" s="10"/>
      <c r="O229" s="10"/>
      <c r="P229" s="10"/>
      <c r="Q229" s="10"/>
      <c r="R229" s="10"/>
      <c r="S229" s="10"/>
      <c r="T229" s="10"/>
      <c r="U229" s="10"/>
      <c r="V229" s="10"/>
      <c r="W229" s="10"/>
      <c r="X229" s="10"/>
    </row>
  </sheetData>
  <mergeCells count="1">
    <mergeCell ref="A179:B180"/>
  </mergeCells>
  <pageMargins left="0.7" right="0.7" top="0.75" bottom="0.75" header="0.3" footer="0.3"/>
  <pageSetup paperSize="9" orientation="portrait"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V1123"/>
  <sheetViews>
    <sheetView zoomScale="60" zoomScaleNormal="60" workbookViewId="0">
      <pane ySplit="1" topLeftCell="A2" activePane="bottomLeft" state="frozen"/>
      <selection activeCell="F1" sqref="F1"/>
      <selection pane="bottomLeft" activeCell="E60" sqref="E60"/>
    </sheetView>
  </sheetViews>
  <sheetFormatPr baseColWidth="10" defaultColWidth="8.85546875" defaultRowHeight="15"/>
  <cols>
    <col min="1" max="1" width="10.140625" style="14" bestFit="1" customWidth="1"/>
    <col min="2" max="2" width="53.7109375" style="14" customWidth="1"/>
    <col min="3" max="3" width="35.7109375" style="14" customWidth="1"/>
    <col min="4" max="4" width="52.7109375" style="14" customWidth="1"/>
    <col min="5" max="5" width="38.7109375" style="14" customWidth="1"/>
    <col min="6" max="6" width="52.7109375" style="14" customWidth="1"/>
    <col min="7" max="7" width="36.5703125" style="14" customWidth="1"/>
    <col min="8" max="9" width="20.7109375" style="14" customWidth="1"/>
    <col min="10" max="10" width="52.7109375" style="14" customWidth="1"/>
    <col min="11" max="11" width="25.7109375" style="14" customWidth="1"/>
    <col min="12" max="12" width="46.140625" style="14" customWidth="1"/>
    <col min="13" max="16384" width="8.85546875" style="14"/>
  </cols>
  <sheetData>
    <row r="1" spans="1:22" s="123" customFormat="1" ht="45">
      <c r="A1" s="143"/>
      <c r="B1" s="143" t="s">
        <v>0</v>
      </c>
      <c r="C1" s="143" t="s">
        <v>1</v>
      </c>
      <c r="D1" s="143" t="s">
        <v>2</v>
      </c>
      <c r="E1" s="144" t="s">
        <v>3</v>
      </c>
      <c r="F1" s="144" t="s">
        <v>4</v>
      </c>
      <c r="G1" s="143" t="s">
        <v>5</v>
      </c>
      <c r="H1" s="144" t="s">
        <v>1591</v>
      </c>
      <c r="I1" s="144" t="s">
        <v>1592</v>
      </c>
      <c r="J1" s="143" t="s">
        <v>1569</v>
      </c>
      <c r="K1" s="144" t="s">
        <v>6</v>
      </c>
      <c r="L1" s="144" t="s">
        <v>7</v>
      </c>
    </row>
    <row r="2" spans="1:22" s="11" customFormat="1" ht="15" customHeight="1">
      <c r="A2" s="119" t="s">
        <v>8</v>
      </c>
      <c r="B2" s="145"/>
      <c r="C2" s="145"/>
      <c r="D2" s="145"/>
      <c r="E2" s="145"/>
      <c r="F2" s="145"/>
      <c r="G2" s="145"/>
      <c r="H2" s="145"/>
      <c r="I2" s="145"/>
      <c r="J2" s="145"/>
      <c r="K2" s="145"/>
      <c r="L2" s="145"/>
      <c r="M2" s="34"/>
      <c r="N2" s="34"/>
      <c r="O2" s="34"/>
      <c r="P2" s="34"/>
      <c r="Q2" s="34"/>
      <c r="R2" s="34"/>
      <c r="S2" s="34"/>
      <c r="T2" s="34"/>
      <c r="U2" s="34"/>
      <c r="V2" s="34"/>
    </row>
    <row r="3" spans="1:22" s="11" customFormat="1" ht="15" customHeight="1">
      <c r="A3" s="146" t="s">
        <v>9</v>
      </c>
      <c r="B3" s="33" t="s">
        <v>454</v>
      </c>
      <c r="C3" s="33" t="s">
        <v>16</v>
      </c>
      <c r="D3" s="33" t="s">
        <v>455</v>
      </c>
      <c r="E3" s="33"/>
      <c r="F3" s="33" t="s">
        <v>85</v>
      </c>
      <c r="G3" s="33"/>
      <c r="H3" s="33"/>
      <c r="I3" s="21"/>
      <c r="J3" s="96" t="s">
        <v>456</v>
      </c>
      <c r="K3" s="33"/>
      <c r="L3" s="146"/>
      <c r="M3" s="32"/>
      <c r="N3" s="32"/>
      <c r="O3" s="32"/>
      <c r="P3" s="32"/>
      <c r="Q3" s="32"/>
      <c r="R3" s="32"/>
      <c r="S3" s="32"/>
      <c r="T3" s="32"/>
      <c r="U3" s="32"/>
      <c r="V3" s="32"/>
    </row>
    <row r="4" spans="1:22" s="11" customFormat="1" ht="15" customHeight="1">
      <c r="A4" s="146" t="s">
        <v>9</v>
      </c>
      <c r="B4" s="33" t="s">
        <v>454</v>
      </c>
      <c r="C4" s="33" t="s">
        <v>11</v>
      </c>
      <c r="D4" s="33" t="s">
        <v>455</v>
      </c>
      <c r="E4" s="33"/>
      <c r="F4" s="33" t="s">
        <v>85</v>
      </c>
      <c r="G4" s="33"/>
      <c r="H4" s="33"/>
      <c r="I4" s="27"/>
      <c r="J4" s="96" t="s">
        <v>457</v>
      </c>
      <c r="K4" s="33"/>
      <c r="L4" s="146"/>
      <c r="M4" s="32"/>
      <c r="N4" s="32"/>
      <c r="O4" s="32"/>
      <c r="P4" s="32"/>
      <c r="Q4" s="32"/>
      <c r="R4" s="32"/>
      <c r="S4" s="32"/>
      <c r="T4" s="32"/>
      <c r="U4" s="32"/>
      <c r="V4" s="32"/>
    </row>
    <row r="5" spans="1:22" s="11" customFormat="1" ht="15" customHeight="1">
      <c r="A5" s="146" t="s">
        <v>9</v>
      </c>
      <c r="B5" s="33" t="s">
        <v>454</v>
      </c>
      <c r="C5" s="33" t="s">
        <v>16</v>
      </c>
      <c r="D5" s="33" t="s">
        <v>455</v>
      </c>
      <c r="E5" s="33"/>
      <c r="F5" s="33" t="s">
        <v>85</v>
      </c>
      <c r="G5" s="33"/>
      <c r="H5" s="33"/>
      <c r="I5" s="27"/>
      <c r="J5" s="96" t="s">
        <v>458</v>
      </c>
      <c r="K5" s="33"/>
      <c r="L5" s="146"/>
      <c r="M5" s="32"/>
      <c r="N5" s="32"/>
      <c r="O5" s="32"/>
      <c r="P5" s="32"/>
      <c r="Q5" s="32"/>
      <c r="R5" s="32"/>
      <c r="S5" s="32"/>
      <c r="T5" s="32"/>
      <c r="U5" s="32"/>
      <c r="V5" s="32"/>
    </row>
    <row r="6" spans="1:22" s="11" customFormat="1" ht="15" customHeight="1">
      <c r="A6" s="146" t="s">
        <v>9</v>
      </c>
      <c r="B6" s="33" t="s">
        <v>459</v>
      </c>
      <c r="C6" s="33" t="s">
        <v>11</v>
      </c>
      <c r="D6" s="33" t="s">
        <v>460</v>
      </c>
      <c r="E6" s="33" t="s">
        <v>461</v>
      </c>
      <c r="F6" s="33" t="s">
        <v>462</v>
      </c>
      <c r="G6" s="33"/>
      <c r="H6" s="21">
        <v>0.08</v>
      </c>
      <c r="I6" s="33">
        <v>8.0000000000000002E-3</v>
      </c>
      <c r="J6" s="95" t="s">
        <v>463</v>
      </c>
      <c r="K6" s="33">
        <v>500</v>
      </c>
      <c r="L6" s="146"/>
      <c r="M6" s="32"/>
      <c r="N6" s="32"/>
      <c r="O6" s="32"/>
      <c r="P6" s="32"/>
      <c r="Q6" s="32"/>
      <c r="R6" s="32"/>
      <c r="S6" s="32"/>
      <c r="T6" s="32"/>
      <c r="U6" s="32"/>
      <c r="V6" s="32"/>
    </row>
    <row r="7" spans="1:22" s="11" customFormat="1" ht="15" customHeight="1">
      <c r="A7" s="146" t="s">
        <v>9</v>
      </c>
      <c r="B7" s="33" t="s">
        <v>464</v>
      </c>
      <c r="C7" s="33" t="s">
        <v>11</v>
      </c>
      <c r="D7" s="33" t="s">
        <v>465</v>
      </c>
      <c r="E7" s="33" t="s">
        <v>461</v>
      </c>
      <c r="F7" s="33" t="s">
        <v>466</v>
      </c>
      <c r="G7" s="33"/>
      <c r="H7" s="166">
        <v>23.6</v>
      </c>
      <c r="I7" s="21">
        <v>2.36</v>
      </c>
      <c r="J7" s="96" t="s">
        <v>467</v>
      </c>
      <c r="K7" s="33">
        <v>250</v>
      </c>
      <c r="L7" s="146"/>
      <c r="M7" s="32"/>
      <c r="N7" s="32"/>
      <c r="O7" s="32"/>
      <c r="P7" s="32"/>
      <c r="Q7" s="32"/>
      <c r="R7" s="32"/>
      <c r="S7" s="32"/>
      <c r="T7" s="32"/>
      <c r="U7" s="32"/>
      <c r="V7" s="32"/>
    </row>
    <row r="8" spans="1:22" s="11" customFormat="1" ht="15" customHeight="1">
      <c r="A8" s="146" t="s">
        <v>9</v>
      </c>
      <c r="B8" s="33" t="s">
        <v>468</v>
      </c>
      <c r="C8" s="33" t="s">
        <v>11</v>
      </c>
      <c r="D8" s="33" t="s">
        <v>469</v>
      </c>
      <c r="E8" s="33"/>
      <c r="F8" s="33" t="s">
        <v>470</v>
      </c>
      <c r="G8" s="33"/>
      <c r="H8" s="33"/>
      <c r="I8" s="27"/>
      <c r="J8" s="96" t="s">
        <v>471</v>
      </c>
      <c r="K8" s="33"/>
      <c r="L8" s="146"/>
      <c r="M8" s="32"/>
      <c r="N8" s="32"/>
      <c r="O8" s="32"/>
      <c r="P8" s="32"/>
      <c r="Q8" s="32"/>
      <c r="R8" s="32"/>
      <c r="S8" s="32"/>
      <c r="T8" s="32"/>
      <c r="U8" s="32"/>
      <c r="V8" s="32"/>
    </row>
    <row r="9" spans="1:22" s="11" customFormat="1" ht="15" customHeight="1">
      <c r="A9" s="146" t="s">
        <v>9</v>
      </c>
      <c r="B9" s="33" t="s">
        <v>472</v>
      </c>
      <c r="C9" s="33" t="s">
        <v>16</v>
      </c>
      <c r="D9" s="33" t="s">
        <v>473</v>
      </c>
      <c r="E9" s="33" t="s">
        <v>474</v>
      </c>
      <c r="F9" s="33" t="s">
        <v>85</v>
      </c>
      <c r="G9" s="33"/>
      <c r="H9" s="33"/>
      <c r="I9" s="27"/>
      <c r="J9" s="96" t="s">
        <v>475</v>
      </c>
      <c r="K9" s="33"/>
      <c r="L9" s="146"/>
      <c r="M9" s="32"/>
      <c r="N9" s="32"/>
      <c r="O9" s="32"/>
      <c r="P9" s="32"/>
      <c r="Q9" s="32"/>
      <c r="R9" s="32"/>
      <c r="S9" s="32"/>
      <c r="T9" s="32"/>
      <c r="U9" s="32"/>
      <c r="V9" s="32"/>
    </row>
    <row r="10" spans="1:22" s="11" customFormat="1" ht="15" customHeight="1">
      <c r="A10" s="146" t="s">
        <v>9</v>
      </c>
      <c r="B10" s="33" t="s">
        <v>476</v>
      </c>
      <c r="C10" s="33" t="s">
        <v>11</v>
      </c>
      <c r="D10" s="33" t="s">
        <v>477</v>
      </c>
      <c r="E10" s="33" t="s">
        <v>478</v>
      </c>
      <c r="F10" s="33" t="s">
        <v>462</v>
      </c>
      <c r="G10" s="33"/>
      <c r="H10" s="167">
        <v>24.6</v>
      </c>
      <c r="I10" s="21">
        <v>2.46</v>
      </c>
      <c r="J10" s="96" t="s">
        <v>479</v>
      </c>
      <c r="K10" s="33">
        <v>250</v>
      </c>
      <c r="L10" s="146"/>
      <c r="M10" s="32"/>
      <c r="N10" s="32"/>
      <c r="O10" s="32"/>
      <c r="P10" s="32"/>
      <c r="Q10" s="32"/>
      <c r="R10" s="32"/>
      <c r="S10" s="32"/>
      <c r="T10" s="32"/>
      <c r="U10" s="32"/>
      <c r="V10" s="32"/>
    </row>
    <row r="11" spans="1:22" s="11" customFormat="1" ht="15" customHeight="1">
      <c r="A11" s="146" t="s">
        <v>9</v>
      </c>
      <c r="B11" s="33" t="s">
        <v>480</v>
      </c>
      <c r="C11" s="33" t="s">
        <v>16</v>
      </c>
      <c r="D11" s="33" t="s">
        <v>481</v>
      </c>
      <c r="E11" s="33" t="s">
        <v>482</v>
      </c>
      <c r="F11" s="33" t="s">
        <v>483</v>
      </c>
      <c r="G11" s="33"/>
      <c r="H11" s="147"/>
      <c r="I11" s="27"/>
      <c r="J11" s="95" t="s">
        <v>484</v>
      </c>
      <c r="K11" s="33"/>
      <c r="L11" s="146"/>
      <c r="M11" s="32"/>
      <c r="N11" s="32"/>
      <c r="O11" s="32"/>
      <c r="P11" s="32"/>
      <c r="Q11" s="32"/>
      <c r="R11" s="32"/>
      <c r="S11" s="32"/>
      <c r="T11" s="32"/>
      <c r="U11" s="32"/>
      <c r="V11" s="32"/>
    </row>
    <row r="12" spans="1:22" s="11" customFormat="1" ht="15" customHeight="1">
      <c r="A12" s="146" t="s">
        <v>9</v>
      </c>
      <c r="B12" s="147" t="s">
        <v>485</v>
      </c>
      <c r="C12" s="33" t="s">
        <v>16</v>
      </c>
      <c r="D12" s="147" t="s">
        <v>460</v>
      </c>
      <c r="E12" s="33" t="s">
        <v>486</v>
      </c>
      <c r="F12" s="33" t="s">
        <v>462</v>
      </c>
      <c r="G12" s="33"/>
      <c r="H12" s="167">
        <v>2</v>
      </c>
      <c r="I12" s="148">
        <v>0.2</v>
      </c>
      <c r="J12" s="149" t="s">
        <v>487</v>
      </c>
      <c r="K12" s="147">
        <v>500</v>
      </c>
      <c r="L12" s="146"/>
      <c r="M12" s="32"/>
      <c r="N12" s="32"/>
      <c r="O12" s="32"/>
      <c r="P12" s="32"/>
      <c r="Q12" s="32"/>
      <c r="R12" s="32"/>
      <c r="S12" s="32"/>
      <c r="T12" s="32"/>
      <c r="U12" s="32"/>
      <c r="V12" s="32"/>
    </row>
    <row r="13" spans="1:22" s="11" customFormat="1" ht="15" customHeight="1">
      <c r="A13" s="146" t="s">
        <v>9</v>
      </c>
      <c r="B13" s="147" t="s">
        <v>488</v>
      </c>
      <c r="C13" s="33" t="s">
        <v>11</v>
      </c>
      <c r="D13" s="33" t="s">
        <v>477</v>
      </c>
      <c r="E13" s="33" t="s">
        <v>84</v>
      </c>
      <c r="F13" s="33" t="s">
        <v>483</v>
      </c>
      <c r="G13" s="33"/>
      <c r="H13" s="167">
        <v>23.6</v>
      </c>
      <c r="I13" s="148">
        <v>2.36</v>
      </c>
      <c r="J13" s="149" t="s">
        <v>467</v>
      </c>
      <c r="K13" s="147">
        <v>250</v>
      </c>
      <c r="L13" s="146"/>
      <c r="M13" s="32"/>
      <c r="N13" s="32"/>
      <c r="O13" s="32"/>
      <c r="P13" s="32"/>
      <c r="Q13" s="32"/>
      <c r="R13" s="32"/>
      <c r="S13" s="32"/>
      <c r="T13" s="32"/>
      <c r="U13" s="32"/>
      <c r="V13" s="32"/>
    </row>
    <row r="14" spans="1:22" s="11" customFormat="1" ht="15" customHeight="1">
      <c r="A14" s="146" t="s">
        <v>9</v>
      </c>
      <c r="B14" s="147" t="s">
        <v>489</v>
      </c>
      <c r="C14" s="33" t="s">
        <v>16</v>
      </c>
      <c r="D14" s="147" t="s">
        <v>490</v>
      </c>
      <c r="E14" s="33" t="s">
        <v>461</v>
      </c>
      <c r="F14" s="33" t="s">
        <v>491</v>
      </c>
      <c r="G14" s="33"/>
      <c r="H14" s="167">
        <v>2.6</v>
      </c>
      <c r="I14" s="148">
        <v>0.26</v>
      </c>
      <c r="J14" s="149" t="s">
        <v>492</v>
      </c>
      <c r="K14" s="147">
        <v>500</v>
      </c>
      <c r="L14" s="146"/>
      <c r="M14" s="32"/>
      <c r="N14" s="32"/>
      <c r="O14" s="32"/>
      <c r="P14" s="32"/>
      <c r="Q14" s="32"/>
      <c r="R14" s="32"/>
      <c r="S14" s="32"/>
      <c r="T14" s="32"/>
      <c r="U14" s="32"/>
      <c r="V14" s="32"/>
    </row>
    <row r="15" spans="1:22" s="11" customFormat="1" ht="15" customHeight="1">
      <c r="A15" s="146" t="s">
        <v>9</v>
      </c>
      <c r="B15" s="147" t="s">
        <v>493</v>
      </c>
      <c r="C15" s="33" t="s">
        <v>11</v>
      </c>
      <c r="D15" s="150" t="s">
        <v>490</v>
      </c>
      <c r="E15" s="33" t="s">
        <v>461</v>
      </c>
      <c r="F15" s="33" t="s">
        <v>462</v>
      </c>
      <c r="G15" s="33"/>
      <c r="H15" s="167">
        <v>15.7</v>
      </c>
      <c r="I15" s="148">
        <v>1.57</v>
      </c>
      <c r="J15" s="149" t="s">
        <v>494</v>
      </c>
      <c r="K15" s="147">
        <v>500</v>
      </c>
      <c r="L15" s="146"/>
      <c r="M15" s="32"/>
      <c r="N15" s="32"/>
      <c r="O15" s="32"/>
      <c r="P15" s="32"/>
      <c r="Q15" s="32"/>
      <c r="R15" s="32"/>
      <c r="S15" s="32"/>
      <c r="T15" s="32"/>
      <c r="U15" s="32"/>
      <c r="V15" s="32"/>
    </row>
    <row r="16" spans="1:22" s="11" customFormat="1" ht="15" customHeight="1">
      <c r="A16" s="146" t="s">
        <v>9</v>
      </c>
      <c r="B16" s="147" t="s">
        <v>493</v>
      </c>
      <c r="C16" s="33" t="s">
        <v>16</v>
      </c>
      <c r="D16" s="150" t="s">
        <v>490</v>
      </c>
      <c r="E16" s="33" t="s">
        <v>461</v>
      </c>
      <c r="F16" s="33" t="s">
        <v>462</v>
      </c>
      <c r="G16" s="33"/>
      <c r="H16" s="167">
        <v>7.9</v>
      </c>
      <c r="I16" s="148">
        <v>0.79</v>
      </c>
      <c r="J16" s="149" t="s">
        <v>495</v>
      </c>
      <c r="K16" s="147">
        <v>500</v>
      </c>
      <c r="L16" s="146"/>
      <c r="M16" s="32"/>
      <c r="N16" s="32"/>
      <c r="O16" s="32"/>
      <c r="P16" s="32"/>
      <c r="Q16" s="32"/>
      <c r="R16" s="32"/>
      <c r="S16" s="32"/>
      <c r="T16" s="32"/>
      <c r="U16" s="32"/>
      <c r="V16" s="32"/>
    </row>
    <row r="17" spans="1:12" s="11" customFormat="1" ht="15" customHeight="1">
      <c r="A17" s="146" t="s">
        <v>9</v>
      </c>
      <c r="B17" s="147" t="s">
        <v>496</v>
      </c>
      <c r="C17" s="33" t="s">
        <v>11</v>
      </c>
      <c r="D17" s="147" t="s">
        <v>497</v>
      </c>
      <c r="E17" s="33" t="s">
        <v>498</v>
      </c>
      <c r="F17" s="33" t="s">
        <v>499</v>
      </c>
      <c r="G17" s="33"/>
      <c r="H17" s="147"/>
      <c r="I17" s="151"/>
      <c r="J17" s="149" t="s">
        <v>500</v>
      </c>
      <c r="K17" s="147"/>
      <c r="L17" s="146"/>
    </row>
    <row r="18" spans="1:12" s="11" customFormat="1" ht="15" customHeight="1">
      <c r="A18" s="146" t="s">
        <v>9</v>
      </c>
      <c r="B18" s="147" t="s">
        <v>501</v>
      </c>
      <c r="C18" s="33" t="s">
        <v>16</v>
      </c>
      <c r="D18" s="33" t="s">
        <v>477</v>
      </c>
      <c r="E18" s="33"/>
      <c r="F18" s="33" t="s">
        <v>462</v>
      </c>
      <c r="G18" s="33"/>
      <c r="H18" s="147"/>
      <c r="I18" s="151"/>
      <c r="J18" s="149" t="s">
        <v>502</v>
      </c>
      <c r="K18" s="147"/>
      <c r="L18" s="146"/>
    </row>
    <row r="19" spans="1:12" s="11" customFormat="1" ht="15" customHeight="1">
      <c r="A19" s="146" t="s">
        <v>9</v>
      </c>
      <c r="B19" s="147" t="s">
        <v>503</v>
      </c>
      <c r="C19" s="33" t="s">
        <v>11</v>
      </c>
      <c r="D19" s="33" t="s">
        <v>455</v>
      </c>
      <c r="E19" s="33"/>
      <c r="F19" s="147" t="s">
        <v>462</v>
      </c>
      <c r="G19" s="33"/>
      <c r="H19" s="147"/>
      <c r="I19" s="151"/>
      <c r="J19" s="149" t="s">
        <v>458</v>
      </c>
      <c r="K19" s="147"/>
      <c r="L19" s="146"/>
    </row>
    <row r="20" spans="1:12" s="11" customFormat="1" ht="15" customHeight="1">
      <c r="A20" s="146" t="s">
        <v>9</v>
      </c>
      <c r="B20" s="147" t="s">
        <v>504</v>
      </c>
      <c r="C20" s="33" t="s">
        <v>16</v>
      </c>
      <c r="D20" s="147" t="s">
        <v>505</v>
      </c>
      <c r="E20" s="33" t="s">
        <v>506</v>
      </c>
      <c r="F20" s="147" t="s">
        <v>507</v>
      </c>
      <c r="G20" s="33"/>
      <c r="H20" s="147"/>
      <c r="I20" s="151"/>
      <c r="J20" s="149" t="s">
        <v>508</v>
      </c>
      <c r="K20" s="147"/>
      <c r="L20" s="146"/>
    </row>
    <row r="21" spans="1:12" s="11" customFormat="1" ht="15" customHeight="1">
      <c r="A21" s="146" t="s">
        <v>9</v>
      </c>
      <c r="B21" s="147" t="s">
        <v>509</v>
      </c>
      <c r="C21" s="33" t="s">
        <v>16</v>
      </c>
      <c r="D21" s="147" t="s">
        <v>510</v>
      </c>
      <c r="E21" s="33" t="s">
        <v>511</v>
      </c>
      <c r="F21" s="147" t="s">
        <v>483</v>
      </c>
      <c r="G21" s="33" t="s">
        <v>512</v>
      </c>
      <c r="H21" s="167">
        <v>45.7</v>
      </c>
      <c r="I21" s="148">
        <v>4.57</v>
      </c>
      <c r="J21" s="149" t="s">
        <v>513</v>
      </c>
      <c r="K21" s="147">
        <v>50</v>
      </c>
      <c r="L21" s="146"/>
    </row>
    <row r="22" spans="1:12" s="11" customFormat="1" ht="15" customHeight="1">
      <c r="A22" s="146" t="s">
        <v>33</v>
      </c>
      <c r="B22" s="147" t="s">
        <v>514</v>
      </c>
      <c r="C22" s="33" t="s">
        <v>16</v>
      </c>
      <c r="D22" s="147" t="s">
        <v>455</v>
      </c>
      <c r="E22" s="146"/>
      <c r="F22" s="147" t="s">
        <v>462</v>
      </c>
      <c r="G22" s="146"/>
      <c r="H22" s="167">
        <v>15.7</v>
      </c>
      <c r="I22" s="148">
        <v>1.57</v>
      </c>
      <c r="J22" s="149" t="s">
        <v>515</v>
      </c>
      <c r="K22" s="147">
        <v>500</v>
      </c>
      <c r="L22" s="146"/>
    </row>
    <row r="23" spans="1:12" s="11" customFormat="1" ht="15" customHeight="1">
      <c r="A23" s="147" t="s">
        <v>33</v>
      </c>
      <c r="B23" s="147" t="s">
        <v>516</v>
      </c>
      <c r="C23" s="147" t="s">
        <v>11</v>
      </c>
      <c r="D23" s="147" t="s">
        <v>517</v>
      </c>
      <c r="E23" s="147" t="s">
        <v>518</v>
      </c>
      <c r="F23" s="146" t="s">
        <v>483</v>
      </c>
      <c r="G23" s="146"/>
      <c r="H23" s="167">
        <v>1.1000000000000001</v>
      </c>
      <c r="I23" s="148">
        <v>0.11</v>
      </c>
      <c r="J23" s="149" t="s">
        <v>519</v>
      </c>
      <c r="K23" s="147">
        <v>500</v>
      </c>
      <c r="L23" s="146"/>
    </row>
    <row r="24" spans="1:12" s="11" customFormat="1" ht="15" customHeight="1">
      <c r="A24" s="147" t="s">
        <v>33</v>
      </c>
      <c r="B24" s="147" t="s">
        <v>520</v>
      </c>
      <c r="C24" s="147" t="s">
        <v>11</v>
      </c>
      <c r="D24" s="147" t="s">
        <v>517</v>
      </c>
      <c r="E24" s="146" t="s">
        <v>521</v>
      </c>
      <c r="F24" s="147" t="s">
        <v>462</v>
      </c>
      <c r="G24" s="146"/>
      <c r="H24" s="167">
        <v>23.6</v>
      </c>
      <c r="I24" s="148">
        <v>2.36</v>
      </c>
      <c r="J24" s="149" t="s">
        <v>467</v>
      </c>
      <c r="K24" s="147">
        <v>250</v>
      </c>
      <c r="L24" s="146"/>
    </row>
    <row r="25" spans="1:12" s="11" customFormat="1" ht="15" customHeight="1">
      <c r="A25" s="147" t="s">
        <v>33</v>
      </c>
      <c r="B25" s="147" t="s">
        <v>522</v>
      </c>
      <c r="C25" s="147" t="s">
        <v>11</v>
      </c>
      <c r="D25" s="147" t="s">
        <v>523</v>
      </c>
      <c r="E25" s="146" t="s">
        <v>461</v>
      </c>
      <c r="F25" s="146" t="s">
        <v>483</v>
      </c>
      <c r="G25" s="146"/>
      <c r="H25" s="167">
        <v>4.7</v>
      </c>
      <c r="I25" s="148">
        <v>0.47</v>
      </c>
      <c r="J25" s="28"/>
      <c r="K25" s="147">
        <v>500</v>
      </c>
      <c r="L25" s="34" t="s">
        <v>1605</v>
      </c>
    </row>
    <row r="26" spans="1:12" s="11" customFormat="1" ht="15" customHeight="1">
      <c r="A26" s="147" t="s">
        <v>33</v>
      </c>
      <c r="B26" s="147" t="s">
        <v>524</v>
      </c>
      <c r="C26" s="33" t="s">
        <v>16</v>
      </c>
      <c r="D26" s="147" t="s">
        <v>523</v>
      </c>
      <c r="E26" s="146" t="s">
        <v>461</v>
      </c>
      <c r="F26" s="146" t="s">
        <v>483</v>
      </c>
      <c r="G26" s="146"/>
      <c r="H26" s="167">
        <v>49.2</v>
      </c>
      <c r="I26" s="148">
        <v>4.92</v>
      </c>
      <c r="J26" s="149" t="s">
        <v>525</v>
      </c>
      <c r="K26" s="147">
        <v>50</v>
      </c>
      <c r="L26" s="34"/>
    </row>
    <row r="27" spans="1:12" s="11" customFormat="1" ht="15" customHeight="1">
      <c r="A27" s="147" t="s">
        <v>33</v>
      </c>
      <c r="B27" s="147" t="s">
        <v>526</v>
      </c>
      <c r="C27" s="33" t="s">
        <v>16</v>
      </c>
      <c r="D27" s="147" t="s">
        <v>523</v>
      </c>
      <c r="E27" s="146" t="s">
        <v>461</v>
      </c>
      <c r="F27" s="146" t="s">
        <v>483</v>
      </c>
      <c r="G27" s="146"/>
      <c r="H27" s="167">
        <v>49.2</v>
      </c>
      <c r="I27" s="148">
        <v>4.92</v>
      </c>
      <c r="J27" s="149" t="s">
        <v>525</v>
      </c>
      <c r="K27" s="147">
        <v>50</v>
      </c>
      <c r="L27" s="34"/>
    </row>
    <row r="28" spans="1:12" s="11" customFormat="1" ht="15" customHeight="1">
      <c r="A28" s="147" t="s">
        <v>33</v>
      </c>
      <c r="B28" s="147" t="s">
        <v>527</v>
      </c>
      <c r="C28" s="147" t="s">
        <v>11</v>
      </c>
      <c r="D28" s="147" t="s">
        <v>455</v>
      </c>
      <c r="E28" s="147" t="s">
        <v>528</v>
      </c>
      <c r="F28" s="147" t="s">
        <v>462</v>
      </c>
      <c r="G28" s="147" t="s">
        <v>529</v>
      </c>
      <c r="H28" s="167">
        <v>0.5</v>
      </c>
      <c r="I28" s="148">
        <v>0.05</v>
      </c>
      <c r="J28" s="149" t="s">
        <v>530</v>
      </c>
      <c r="K28" s="147">
        <v>500</v>
      </c>
      <c r="L28" s="34"/>
    </row>
    <row r="29" spans="1:12" s="11" customFormat="1" ht="15" customHeight="1">
      <c r="A29" s="147" t="s">
        <v>33</v>
      </c>
      <c r="B29" s="147" t="s">
        <v>527</v>
      </c>
      <c r="C29" s="147" t="s">
        <v>11</v>
      </c>
      <c r="D29" s="147" t="s">
        <v>455</v>
      </c>
      <c r="E29" s="147" t="s">
        <v>528</v>
      </c>
      <c r="F29" s="147" t="s">
        <v>462</v>
      </c>
      <c r="G29" s="147" t="s">
        <v>531</v>
      </c>
      <c r="H29" s="167">
        <v>5</v>
      </c>
      <c r="I29" s="148">
        <v>0.5</v>
      </c>
      <c r="J29" s="149" t="s">
        <v>532</v>
      </c>
      <c r="K29" s="147">
        <v>500</v>
      </c>
      <c r="L29" s="34"/>
    </row>
    <row r="30" spans="1:12" s="11" customFormat="1" ht="15" customHeight="1">
      <c r="A30" s="147" t="s">
        <v>33</v>
      </c>
      <c r="B30" s="147" t="s">
        <v>533</v>
      </c>
      <c r="C30" s="147" t="s">
        <v>11</v>
      </c>
      <c r="D30" s="147" t="s">
        <v>455</v>
      </c>
      <c r="E30" s="146"/>
      <c r="F30" s="147" t="s">
        <v>462</v>
      </c>
      <c r="G30" s="146"/>
      <c r="H30" s="167">
        <v>7.9</v>
      </c>
      <c r="I30" s="148">
        <v>0.79</v>
      </c>
      <c r="J30" s="149" t="s">
        <v>534</v>
      </c>
      <c r="K30" s="147">
        <v>500</v>
      </c>
      <c r="L30" s="34"/>
    </row>
    <row r="31" spans="1:12" s="11" customFormat="1" ht="15" customHeight="1">
      <c r="A31" s="147" t="s">
        <v>33</v>
      </c>
      <c r="B31" s="147" t="s">
        <v>535</v>
      </c>
      <c r="C31" s="147" t="s">
        <v>11</v>
      </c>
      <c r="D31" s="147" t="s">
        <v>536</v>
      </c>
      <c r="E31" s="147"/>
      <c r="F31" s="146" t="s">
        <v>483</v>
      </c>
      <c r="G31" s="146"/>
      <c r="H31" s="167">
        <v>39.4</v>
      </c>
      <c r="I31" s="148">
        <v>3.94</v>
      </c>
      <c r="J31" s="28"/>
      <c r="K31" s="147">
        <v>250</v>
      </c>
      <c r="L31" s="34" t="s">
        <v>1606</v>
      </c>
    </row>
    <row r="32" spans="1:12" s="11" customFormat="1" ht="15" customHeight="1">
      <c r="A32" s="147" t="s">
        <v>33</v>
      </c>
      <c r="B32" s="147" t="s">
        <v>537</v>
      </c>
      <c r="C32" s="147" t="s">
        <v>11</v>
      </c>
      <c r="D32" s="147" t="s">
        <v>455</v>
      </c>
      <c r="E32" s="147" t="s">
        <v>528</v>
      </c>
      <c r="F32" s="147" t="s">
        <v>462</v>
      </c>
      <c r="G32" s="146"/>
      <c r="H32" s="167">
        <v>4.7</v>
      </c>
      <c r="I32" s="148">
        <v>0.47</v>
      </c>
      <c r="J32" s="149" t="s">
        <v>532</v>
      </c>
      <c r="K32" s="147">
        <v>500</v>
      </c>
      <c r="L32" s="34"/>
    </row>
    <row r="33" spans="1:12" s="11" customFormat="1" ht="15" customHeight="1">
      <c r="A33" s="147" t="s">
        <v>33</v>
      </c>
      <c r="B33" s="147" t="s">
        <v>538</v>
      </c>
      <c r="C33" s="33" t="s">
        <v>16</v>
      </c>
      <c r="D33" s="147" t="s">
        <v>539</v>
      </c>
      <c r="E33" s="147" t="s">
        <v>478</v>
      </c>
      <c r="F33" s="147" t="s">
        <v>540</v>
      </c>
      <c r="G33" s="147"/>
      <c r="H33" s="167">
        <v>56.7</v>
      </c>
      <c r="I33" s="148">
        <v>5.67</v>
      </c>
      <c r="J33" s="28"/>
      <c r="K33" s="147">
        <v>50</v>
      </c>
      <c r="L33" s="34" t="s">
        <v>541</v>
      </c>
    </row>
    <row r="34" spans="1:12" s="11" customFormat="1" ht="15" customHeight="1">
      <c r="A34" s="147" t="s">
        <v>33</v>
      </c>
      <c r="B34" s="147" t="s">
        <v>542</v>
      </c>
      <c r="C34" s="147" t="s">
        <v>11</v>
      </c>
      <c r="D34" s="147" t="s">
        <v>455</v>
      </c>
      <c r="E34" s="147" t="s">
        <v>528</v>
      </c>
      <c r="F34" s="147" t="s">
        <v>462</v>
      </c>
      <c r="G34" s="147" t="s">
        <v>529</v>
      </c>
      <c r="H34" s="167">
        <v>0.5</v>
      </c>
      <c r="I34" s="148">
        <v>0.05</v>
      </c>
      <c r="J34" s="149" t="s">
        <v>530</v>
      </c>
      <c r="K34" s="147">
        <v>500</v>
      </c>
      <c r="L34" s="34"/>
    </row>
    <row r="35" spans="1:12" s="11" customFormat="1" ht="15" customHeight="1">
      <c r="A35" s="147" t="s">
        <v>33</v>
      </c>
      <c r="B35" s="147" t="s">
        <v>542</v>
      </c>
      <c r="C35" s="147" t="s">
        <v>11</v>
      </c>
      <c r="D35" s="147" t="s">
        <v>455</v>
      </c>
      <c r="E35" s="147" t="s">
        <v>528</v>
      </c>
      <c r="F35" s="147" t="s">
        <v>462</v>
      </c>
      <c r="G35" s="147" t="s">
        <v>531</v>
      </c>
      <c r="H35" s="167">
        <v>5</v>
      </c>
      <c r="I35" s="148">
        <v>0.5</v>
      </c>
      <c r="J35" s="149" t="s">
        <v>532</v>
      </c>
      <c r="K35" s="147">
        <v>500</v>
      </c>
      <c r="L35" s="34"/>
    </row>
    <row r="36" spans="1:12" s="11" customFormat="1" ht="15" customHeight="1">
      <c r="A36" s="147" t="s">
        <v>33</v>
      </c>
      <c r="B36" s="147" t="s">
        <v>543</v>
      </c>
      <c r="C36" s="147" t="s">
        <v>11</v>
      </c>
      <c r="D36" s="147" t="s">
        <v>517</v>
      </c>
      <c r="E36" s="147" t="s">
        <v>544</v>
      </c>
      <c r="F36" s="147" t="s">
        <v>462</v>
      </c>
      <c r="G36" s="147"/>
      <c r="H36" s="167">
        <v>23.6</v>
      </c>
      <c r="I36" s="148">
        <v>2.36</v>
      </c>
      <c r="J36" s="149" t="s">
        <v>545</v>
      </c>
      <c r="K36" s="147">
        <v>250</v>
      </c>
      <c r="L36" s="34"/>
    </row>
    <row r="37" spans="1:12" s="11" customFormat="1" ht="15" customHeight="1">
      <c r="A37" s="147" t="s">
        <v>33</v>
      </c>
      <c r="B37" s="147" t="s">
        <v>546</v>
      </c>
      <c r="C37" s="147" t="s">
        <v>11</v>
      </c>
      <c r="D37" s="147" t="s">
        <v>517</v>
      </c>
      <c r="E37" s="147"/>
      <c r="F37" s="147" t="s">
        <v>462</v>
      </c>
      <c r="G37" s="147"/>
      <c r="H37" s="167">
        <v>23.6</v>
      </c>
      <c r="I37" s="148">
        <v>2.36</v>
      </c>
      <c r="J37" s="149" t="s">
        <v>545</v>
      </c>
      <c r="K37" s="147">
        <v>250</v>
      </c>
      <c r="L37" s="34"/>
    </row>
    <row r="38" spans="1:12" s="11" customFormat="1" ht="15" customHeight="1">
      <c r="A38" s="147" t="s">
        <v>33</v>
      </c>
      <c r="B38" s="147" t="s">
        <v>547</v>
      </c>
      <c r="C38" s="33" t="s">
        <v>16</v>
      </c>
      <c r="D38" s="147" t="s">
        <v>517</v>
      </c>
      <c r="E38" s="147" t="s">
        <v>548</v>
      </c>
      <c r="F38" s="147" t="s">
        <v>462</v>
      </c>
      <c r="G38" s="147"/>
      <c r="H38" s="167">
        <v>2</v>
      </c>
      <c r="I38" s="148">
        <v>0.2</v>
      </c>
      <c r="J38" s="149" t="s">
        <v>549</v>
      </c>
      <c r="K38" s="147">
        <v>500</v>
      </c>
      <c r="L38" s="34"/>
    </row>
    <row r="39" spans="1:12" s="11" customFormat="1" ht="15" customHeight="1">
      <c r="A39" s="147" t="s">
        <v>33</v>
      </c>
      <c r="B39" s="147" t="s">
        <v>550</v>
      </c>
      <c r="C39" s="147" t="s">
        <v>11</v>
      </c>
      <c r="D39" s="147" t="s">
        <v>455</v>
      </c>
      <c r="E39" s="147" t="s">
        <v>548</v>
      </c>
      <c r="F39" s="147" t="s">
        <v>551</v>
      </c>
      <c r="G39" s="147"/>
      <c r="H39" s="167">
        <v>3.1</v>
      </c>
      <c r="I39" s="152">
        <v>0.31</v>
      </c>
      <c r="J39" s="147"/>
      <c r="K39" s="147">
        <v>500</v>
      </c>
      <c r="L39" s="34"/>
    </row>
    <row r="40" spans="1:12" s="11" customFormat="1" ht="15" customHeight="1">
      <c r="A40" s="147" t="s">
        <v>33</v>
      </c>
      <c r="B40" s="147" t="s">
        <v>552</v>
      </c>
      <c r="C40" s="147" t="s">
        <v>11</v>
      </c>
      <c r="D40" s="147" t="s">
        <v>455</v>
      </c>
      <c r="E40" s="147"/>
      <c r="F40" s="147" t="s">
        <v>462</v>
      </c>
      <c r="G40" s="147"/>
      <c r="H40" s="167">
        <v>78.7</v>
      </c>
      <c r="I40" s="148">
        <v>7.87</v>
      </c>
      <c r="J40" s="28"/>
      <c r="K40" s="147">
        <v>50</v>
      </c>
      <c r="L40" s="34" t="s">
        <v>553</v>
      </c>
    </row>
    <row r="41" spans="1:12" s="11" customFormat="1" ht="15" customHeight="1">
      <c r="A41" s="147" t="s">
        <v>33</v>
      </c>
      <c r="B41" s="147" t="s">
        <v>554</v>
      </c>
      <c r="C41" s="147" t="s">
        <v>11</v>
      </c>
      <c r="D41" s="147" t="s">
        <v>455</v>
      </c>
      <c r="E41" s="147" t="s">
        <v>555</v>
      </c>
      <c r="F41" s="147" t="s">
        <v>462</v>
      </c>
      <c r="G41" s="147" t="s">
        <v>207</v>
      </c>
      <c r="H41" s="167">
        <v>9.9</v>
      </c>
      <c r="I41" s="147">
        <v>0.99</v>
      </c>
      <c r="J41" s="149" t="s">
        <v>556</v>
      </c>
      <c r="K41" s="147">
        <v>500</v>
      </c>
      <c r="L41" s="147"/>
    </row>
    <row r="42" spans="1:12" s="11" customFormat="1" ht="15" customHeight="1">
      <c r="A42" s="147" t="s">
        <v>33</v>
      </c>
      <c r="B42" s="147" t="s">
        <v>554</v>
      </c>
      <c r="C42" s="147" t="s">
        <v>11</v>
      </c>
      <c r="D42" s="147" t="s">
        <v>455</v>
      </c>
      <c r="E42" s="147" t="s">
        <v>555</v>
      </c>
      <c r="F42" s="147" t="s">
        <v>462</v>
      </c>
      <c r="G42" s="147" t="s">
        <v>190</v>
      </c>
      <c r="H42" s="167">
        <v>19.3</v>
      </c>
      <c r="I42" s="147">
        <v>1.93</v>
      </c>
      <c r="J42" s="149" t="s">
        <v>557</v>
      </c>
      <c r="K42" s="147">
        <v>500</v>
      </c>
      <c r="L42" s="146"/>
    </row>
    <row r="43" spans="1:12" s="11" customFormat="1" ht="15" customHeight="1">
      <c r="A43" s="147" t="s">
        <v>33</v>
      </c>
      <c r="B43" s="147" t="s">
        <v>554</v>
      </c>
      <c r="C43" s="147" t="s">
        <v>11</v>
      </c>
      <c r="D43" s="147" t="s">
        <v>455</v>
      </c>
      <c r="E43" s="147" t="s">
        <v>555</v>
      </c>
      <c r="F43" s="147" t="s">
        <v>462</v>
      </c>
      <c r="G43" s="147" t="s">
        <v>558</v>
      </c>
      <c r="H43" s="167">
        <v>19.100000000000001</v>
      </c>
      <c r="I43" s="147">
        <v>1.91</v>
      </c>
      <c r="J43" s="149" t="s">
        <v>559</v>
      </c>
      <c r="K43" s="147">
        <v>500</v>
      </c>
      <c r="L43" s="146"/>
    </row>
    <row r="44" spans="1:12" s="11" customFormat="1" ht="15" customHeight="1">
      <c r="A44" s="147" t="s">
        <v>33</v>
      </c>
      <c r="B44" s="147" t="s">
        <v>554</v>
      </c>
      <c r="C44" s="147" t="s">
        <v>11</v>
      </c>
      <c r="D44" s="147" t="s">
        <v>455</v>
      </c>
      <c r="E44" s="147" t="s">
        <v>555</v>
      </c>
      <c r="F44" s="147" t="s">
        <v>462</v>
      </c>
      <c r="G44" s="147" t="s">
        <v>439</v>
      </c>
      <c r="H44" s="167">
        <v>34</v>
      </c>
      <c r="I44" s="147">
        <v>3.4</v>
      </c>
      <c r="J44" s="149" t="s">
        <v>560</v>
      </c>
      <c r="K44" s="147">
        <v>250</v>
      </c>
      <c r="L44" s="146"/>
    </row>
    <row r="45" spans="1:12" s="11" customFormat="1" ht="15" customHeight="1">
      <c r="A45" s="147" t="s">
        <v>33</v>
      </c>
      <c r="B45" s="147" t="s">
        <v>561</v>
      </c>
      <c r="C45" s="147" t="s">
        <v>11</v>
      </c>
      <c r="D45" s="147" t="s">
        <v>517</v>
      </c>
      <c r="E45" s="147" t="s">
        <v>478</v>
      </c>
      <c r="F45" s="147" t="s">
        <v>462</v>
      </c>
      <c r="G45" s="147"/>
      <c r="H45" s="167">
        <v>7.9</v>
      </c>
      <c r="I45" s="148">
        <v>0.79</v>
      </c>
      <c r="J45" s="149" t="s">
        <v>534</v>
      </c>
      <c r="K45" s="147">
        <v>500</v>
      </c>
      <c r="L45" s="146"/>
    </row>
    <row r="46" spans="1:12" s="11" customFormat="1" ht="15" customHeight="1">
      <c r="A46" s="147" t="s">
        <v>33</v>
      </c>
      <c r="B46" s="147" t="s">
        <v>562</v>
      </c>
      <c r="C46" s="147" t="s">
        <v>11</v>
      </c>
      <c r="D46" s="147" t="s">
        <v>517</v>
      </c>
      <c r="E46" s="147" t="s">
        <v>478</v>
      </c>
      <c r="F46" s="147" t="s">
        <v>462</v>
      </c>
      <c r="G46" s="147"/>
      <c r="H46" s="167">
        <v>7.9</v>
      </c>
      <c r="I46" s="148">
        <v>0.79</v>
      </c>
      <c r="J46" s="149" t="s">
        <v>534</v>
      </c>
      <c r="K46" s="147">
        <v>500</v>
      </c>
      <c r="L46" s="146"/>
    </row>
    <row r="47" spans="1:12" s="11" customFormat="1" ht="15" customHeight="1">
      <c r="A47" s="147" t="s">
        <v>33</v>
      </c>
      <c r="B47" s="147" t="s">
        <v>563</v>
      </c>
      <c r="C47" s="147" t="s">
        <v>11</v>
      </c>
      <c r="D47" s="147" t="s">
        <v>517</v>
      </c>
      <c r="E47" s="147" t="s">
        <v>478</v>
      </c>
      <c r="F47" s="147" t="s">
        <v>462</v>
      </c>
      <c r="G47" s="147" t="s">
        <v>171</v>
      </c>
      <c r="H47" s="167">
        <v>3.1</v>
      </c>
      <c r="I47" s="21">
        <v>0.31</v>
      </c>
      <c r="J47" s="95" t="s">
        <v>564</v>
      </c>
      <c r="K47" s="33">
        <v>500</v>
      </c>
      <c r="L47" s="17"/>
    </row>
    <row r="48" spans="1:12" s="11" customFormat="1" ht="15" customHeight="1">
      <c r="A48" s="147" t="s">
        <v>33</v>
      </c>
      <c r="B48" s="147" t="s">
        <v>563</v>
      </c>
      <c r="C48" s="147" t="s">
        <v>11</v>
      </c>
      <c r="D48" s="147" t="s">
        <v>517</v>
      </c>
      <c r="E48" s="147" t="s">
        <v>478</v>
      </c>
      <c r="F48" s="147" t="s">
        <v>462</v>
      </c>
      <c r="G48" s="147" t="s">
        <v>190</v>
      </c>
      <c r="H48" s="167">
        <v>3.1</v>
      </c>
      <c r="I48" s="21">
        <v>0.31</v>
      </c>
      <c r="J48" s="95" t="s">
        <v>564</v>
      </c>
      <c r="K48" s="33">
        <v>500</v>
      </c>
      <c r="L48" s="16"/>
    </row>
    <row r="49" spans="1:14" s="11" customFormat="1" ht="15" customHeight="1">
      <c r="A49" s="147" t="s">
        <v>33</v>
      </c>
      <c r="B49" s="147" t="s">
        <v>563</v>
      </c>
      <c r="C49" s="147" t="s">
        <v>11</v>
      </c>
      <c r="D49" s="147" t="s">
        <v>517</v>
      </c>
      <c r="E49" s="147" t="s">
        <v>478</v>
      </c>
      <c r="F49" s="147" t="s">
        <v>462</v>
      </c>
      <c r="G49" s="147" t="s">
        <v>565</v>
      </c>
      <c r="H49" s="167">
        <v>3.1</v>
      </c>
      <c r="I49" s="21">
        <v>0.31</v>
      </c>
      <c r="J49" s="95" t="s">
        <v>564</v>
      </c>
      <c r="K49" s="33">
        <v>500</v>
      </c>
      <c r="L49" s="16"/>
      <c r="M49" s="32"/>
      <c r="N49" s="32"/>
    </row>
    <row r="50" spans="1:14" s="11" customFormat="1" ht="15" customHeight="1">
      <c r="A50" s="147" t="s">
        <v>33</v>
      </c>
      <c r="B50" s="147" t="s">
        <v>563</v>
      </c>
      <c r="C50" s="147" t="s">
        <v>11</v>
      </c>
      <c r="D50" s="147" t="s">
        <v>517</v>
      </c>
      <c r="E50" s="147" t="s">
        <v>478</v>
      </c>
      <c r="F50" s="147" t="s">
        <v>462</v>
      </c>
      <c r="G50" s="147" t="s">
        <v>37</v>
      </c>
      <c r="H50" s="167">
        <v>3.1</v>
      </c>
      <c r="I50" s="21">
        <v>0.31</v>
      </c>
      <c r="J50" s="95" t="s">
        <v>564</v>
      </c>
      <c r="K50" s="33">
        <v>500</v>
      </c>
      <c r="L50" s="16"/>
      <c r="M50" s="32"/>
      <c r="N50" s="32"/>
    </row>
    <row r="51" spans="1:14" s="11" customFormat="1" ht="15" customHeight="1">
      <c r="A51" s="147" t="s">
        <v>33</v>
      </c>
      <c r="B51" s="147" t="s">
        <v>563</v>
      </c>
      <c r="C51" s="147" t="s">
        <v>11</v>
      </c>
      <c r="D51" s="147" t="s">
        <v>517</v>
      </c>
      <c r="E51" s="147" t="s">
        <v>478</v>
      </c>
      <c r="F51" s="147" t="s">
        <v>462</v>
      </c>
      <c r="G51" s="147" t="s">
        <v>566</v>
      </c>
      <c r="H51" s="167">
        <v>3.1</v>
      </c>
      <c r="I51" s="21">
        <v>0.31</v>
      </c>
      <c r="J51" s="95" t="s">
        <v>564</v>
      </c>
      <c r="K51" s="33">
        <v>500</v>
      </c>
      <c r="L51" s="16"/>
      <c r="M51" s="32"/>
      <c r="N51" s="32"/>
    </row>
    <row r="52" spans="1:14" s="11" customFormat="1" ht="15" customHeight="1">
      <c r="A52" s="147" t="s">
        <v>33</v>
      </c>
      <c r="B52" s="147" t="s">
        <v>563</v>
      </c>
      <c r="C52" s="147" t="s">
        <v>11</v>
      </c>
      <c r="D52" s="147" t="s">
        <v>517</v>
      </c>
      <c r="E52" s="147" t="s">
        <v>478</v>
      </c>
      <c r="F52" s="147" t="s">
        <v>462</v>
      </c>
      <c r="G52" s="147" t="s">
        <v>41</v>
      </c>
      <c r="H52" s="167">
        <v>3.1</v>
      </c>
      <c r="I52" s="21">
        <v>0.31</v>
      </c>
      <c r="J52" s="95" t="s">
        <v>564</v>
      </c>
      <c r="K52" s="33">
        <v>500</v>
      </c>
      <c r="L52" s="16"/>
      <c r="M52" s="32"/>
      <c r="N52" s="32"/>
    </row>
    <row r="53" spans="1:14" s="11" customFormat="1" ht="15" customHeight="1">
      <c r="A53" s="147" t="s">
        <v>33</v>
      </c>
      <c r="B53" s="147" t="s">
        <v>563</v>
      </c>
      <c r="C53" s="147" t="s">
        <v>11</v>
      </c>
      <c r="D53" s="147" t="s">
        <v>517</v>
      </c>
      <c r="E53" s="147" t="s">
        <v>478</v>
      </c>
      <c r="F53" s="147" t="s">
        <v>462</v>
      </c>
      <c r="G53" s="147" t="s">
        <v>567</v>
      </c>
      <c r="H53" s="167">
        <v>3.1</v>
      </c>
      <c r="I53" s="21">
        <v>0.31</v>
      </c>
      <c r="J53" s="95" t="s">
        <v>564</v>
      </c>
      <c r="K53" s="33">
        <v>500</v>
      </c>
      <c r="L53" s="16"/>
      <c r="M53" s="32"/>
      <c r="N53" s="32"/>
    </row>
    <row r="54" spans="1:14" s="11" customFormat="1" ht="15" customHeight="1">
      <c r="A54" s="147" t="s">
        <v>33</v>
      </c>
      <c r="B54" s="147" t="s">
        <v>568</v>
      </c>
      <c r="C54" s="33" t="s">
        <v>16</v>
      </c>
      <c r="D54" s="147" t="s">
        <v>517</v>
      </c>
      <c r="E54" s="147" t="s">
        <v>478</v>
      </c>
      <c r="F54" s="147" t="s">
        <v>462</v>
      </c>
      <c r="G54" s="147"/>
      <c r="H54" s="167">
        <v>36.200000000000003</v>
      </c>
      <c r="I54" s="148">
        <v>3.62</v>
      </c>
      <c r="J54" s="149" t="s">
        <v>569</v>
      </c>
      <c r="K54" s="147">
        <v>250</v>
      </c>
      <c r="L54" s="146"/>
      <c r="M54" s="32"/>
      <c r="N54" s="32"/>
    </row>
    <row r="55" spans="1:14" s="11" customFormat="1" ht="15" customHeight="1">
      <c r="A55" s="147" t="s">
        <v>33</v>
      </c>
      <c r="B55" s="147" t="s">
        <v>570</v>
      </c>
      <c r="C55" s="147" t="s">
        <v>11</v>
      </c>
      <c r="D55" s="147" t="s">
        <v>571</v>
      </c>
      <c r="E55" s="147" t="s">
        <v>548</v>
      </c>
      <c r="F55" s="146" t="s">
        <v>483</v>
      </c>
      <c r="G55" s="147"/>
      <c r="H55" s="167">
        <v>15.7</v>
      </c>
      <c r="I55" s="148">
        <v>1.57</v>
      </c>
      <c r="J55" s="149" t="s">
        <v>572</v>
      </c>
      <c r="K55" s="147">
        <v>500</v>
      </c>
      <c r="L55" s="146"/>
      <c r="M55" s="32"/>
      <c r="N55" s="32"/>
    </row>
    <row r="56" spans="1:14" s="11" customFormat="1" ht="15" customHeight="1">
      <c r="A56" s="146" t="s">
        <v>33</v>
      </c>
      <c r="B56" s="146" t="s">
        <v>573</v>
      </c>
      <c r="C56" s="147" t="s">
        <v>11</v>
      </c>
      <c r="D56" s="147"/>
      <c r="E56" s="147"/>
      <c r="F56" s="147" t="s">
        <v>462</v>
      </c>
      <c r="G56" s="147"/>
      <c r="H56" s="167">
        <v>19.7</v>
      </c>
      <c r="I56" s="148">
        <v>1.97</v>
      </c>
      <c r="J56" s="149" t="s">
        <v>574</v>
      </c>
      <c r="K56" s="147">
        <v>500</v>
      </c>
      <c r="L56" s="146"/>
      <c r="M56" s="32"/>
      <c r="N56" s="32"/>
    </row>
    <row r="57" spans="1:14" s="11" customFormat="1" ht="15" customHeight="1">
      <c r="A57" s="118" t="s">
        <v>70</v>
      </c>
      <c r="B57" s="110"/>
      <c r="C57" s="110"/>
      <c r="D57" s="110"/>
      <c r="E57" s="110"/>
      <c r="F57" s="110"/>
      <c r="G57" s="110"/>
      <c r="H57" s="110"/>
      <c r="I57" s="110"/>
      <c r="J57" s="110"/>
      <c r="K57" s="110"/>
      <c r="L57" s="153"/>
      <c r="M57" s="16"/>
      <c r="N57" s="32"/>
    </row>
    <row r="58" spans="1:14" s="13" customFormat="1" ht="15" customHeight="1">
      <c r="A58" s="147" t="s">
        <v>9</v>
      </c>
      <c r="B58" s="154" t="s">
        <v>575</v>
      </c>
      <c r="C58" s="147" t="s">
        <v>408</v>
      </c>
      <c r="D58" s="20" t="s">
        <v>576</v>
      </c>
      <c r="E58" s="147" t="s">
        <v>577</v>
      </c>
      <c r="F58" s="147" t="s">
        <v>85</v>
      </c>
      <c r="G58" s="147" t="s">
        <v>86</v>
      </c>
      <c r="H58" s="149">
        <v>50</v>
      </c>
      <c r="I58" s="21">
        <v>5</v>
      </c>
      <c r="J58" s="22"/>
      <c r="K58" s="147">
        <v>50</v>
      </c>
      <c r="L58" s="147"/>
      <c r="M58" s="34"/>
      <c r="N58" s="34"/>
    </row>
    <row r="59" spans="1:14" s="13" customFormat="1" ht="15" customHeight="1">
      <c r="A59" s="34" t="s">
        <v>9</v>
      </c>
      <c r="B59" s="34" t="s">
        <v>1621</v>
      </c>
      <c r="C59" s="147" t="s">
        <v>72</v>
      </c>
      <c r="D59" s="179" t="s">
        <v>576</v>
      </c>
      <c r="E59" s="147" t="s">
        <v>1618</v>
      </c>
      <c r="F59" s="147" t="s">
        <v>578</v>
      </c>
      <c r="G59" s="147" t="s">
        <v>579</v>
      </c>
      <c r="H59" s="149">
        <v>50</v>
      </c>
      <c r="I59" s="21">
        <v>5</v>
      </c>
      <c r="J59" s="23"/>
      <c r="K59" s="147">
        <v>50</v>
      </c>
      <c r="L59" s="147"/>
      <c r="M59" s="34"/>
      <c r="N59" s="34"/>
    </row>
    <row r="60" spans="1:14" s="13" customFormat="1" ht="15" customHeight="1">
      <c r="A60" s="34" t="s">
        <v>9</v>
      </c>
      <c r="B60" s="147" t="s">
        <v>1621</v>
      </c>
      <c r="C60" s="147" t="s">
        <v>72</v>
      </c>
      <c r="D60" s="179" t="s">
        <v>576</v>
      </c>
      <c r="E60" s="147" t="s">
        <v>1618</v>
      </c>
      <c r="F60" s="147" t="s">
        <v>578</v>
      </c>
      <c r="G60" s="147" t="s">
        <v>580</v>
      </c>
      <c r="H60" s="149">
        <v>10</v>
      </c>
      <c r="I60" s="21">
        <v>1</v>
      </c>
      <c r="J60" s="23"/>
      <c r="K60" s="147">
        <v>500</v>
      </c>
      <c r="L60" s="147"/>
      <c r="M60" s="34"/>
      <c r="N60" s="34"/>
    </row>
    <row r="61" spans="1:14" s="13" customFormat="1" ht="15" customHeight="1">
      <c r="A61" s="34" t="s">
        <v>9</v>
      </c>
      <c r="B61" s="147" t="s">
        <v>1621</v>
      </c>
      <c r="C61" s="147" t="s">
        <v>72</v>
      </c>
      <c r="D61" s="179" t="s">
        <v>576</v>
      </c>
      <c r="E61" s="147" t="s">
        <v>1618</v>
      </c>
      <c r="F61" s="147" t="s">
        <v>578</v>
      </c>
      <c r="G61" s="147" t="s">
        <v>190</v>
      </c>
      <c r="H61" s="149">
        <v>5</v>
      </c>
      <c r="I61" s="21">
        <v>0.5</v>
      </c>
      <c r="J61" s="23"/>
      <c r="K61" s="147">
        <v>500</v>
      </c>
      <c r="L61" s="147"/>
      <c r="M61" s="34"/>
      <c r="N61" s="34"/>
    </row>
    <row r="62" spans="1:14" s="34" customFormat="1" ht="15" customHeight="1">
      <c r="A62" s="34" t="s">
        <v>9</v>
      </c>
      <c r="B62" s="147" t="s">
        <v>1620</v>
      </c>
      <c r="C62" s="147" t="s">
        <v>72</v>
      </c>
      <c r="D62" s="179" t="s">
        <v>1623</v>
      </c>
      <c r="E62" s="147" t="s">
        <v>1618</v>
      </c>
      <c r="F62" s="147" t="s">
        <v>578</v>
      </c>
      <c r="G62" s="147" t="s">
        <v>190</v>
      </c>
      <c r="H62" s="149">
        <v>20</v>
      </c>
      <c r="I62" s="21">
        <v>2</v>
      </c>
      <c r="J62" s="23"/>
      <c r="K62" s="147">
        <v>500</v>
      </c>
      <c r="L62" s="147"/>
    </row>
    <row r="63" spans="1:14" s="13" customFormat="1" ht="15" customHeight="1">
      <c r="A63" s="33" t="s">
        <v>9</v>
      </c>
      <c r="B63" s="26" t="s">
        <v>581</v>
      </c>
      <c r="C63" s="147" t="s">
        <v>582</v>
      </c>
      <c r="D63" s="24" t="s">
        <v>583</v>
      </c>
      <c r="E63" s="33" t="s">
        <v>114</v>
      </c>
      <c r="F63" s="33" t="s">
        <v>85</v>
      </c>
      <c r="G63" s="33" t="s">
        <v>584</v>
      </c>
      <c r="H63" s="95">
        <v>50</v>
      </c>
      <c r="I63" s="33">
        <v>5</v>
      </c>
      <c r="J63" s="25"/>
      <c r="K63" s="33">
        <v>50</v>
      </c>
      <c r="L63" s="147"/>
      <c r="M63" s="34"/>
      <c r="N63" s="34"/>
    </row>
    <row r="64" spans="1:14" s="13" customFormat="1" ht="30.75" customHeight="1">
      <c r="A64" s="33" t="s">
        <v>33</v>
      </c>
      <c r="B64" s="26" t="s">
        <v>585</v>
      </c>
      <c r="C64" s="147" t="s">
        <v>72</v>
      </c>
      <c r="D64" s="24"/>
      <c r="E64" s="33" t="s">
        <v>148</v>
      </c>
      <c r="F64" s="33" t="s">
        <v>586</v>
      </c>
      <c r="G64" s="33"/>
      <c r="H64" s="33"/>
      <c r="I64" s="33"/>
      <c r="J64" s="91" t="s">
        <v>587</v>
      </c>
      <c r="K64" s="33"/>
      <c r="L64" s="147"/>
      <c r="M64" s="34"/>
      <c r="N64" s="34"/>
    </row>
    <row r="65" spans="1:22" s="13" customFormat="1" ht="30.75" customHeight="1">
      <c r="A65" s="33" t="s">
        <v>33</v>
      </c>
      <c r="B65" s="26" t="s">
        <v>588</v>
      </c>
      <c r="C65" s="147" t="s">
        <v>72</v>
      </c>
      <c r="D65" s="24"/>
      <c r="E65" s="33" t="s">
        <v>407</v>
      </c>
      <c r="F65" s="33" t="s">
        <v>189</v>
      </c>
      <c r="G65" s="33" t="s">
        <v>190</v>
      </c>
      <c r="H65" s="95">
        <v>0.1</v>
      </c>
      <c r="I65" s="33">
        <v>0.01</v>
      </c>
      <c r="J65" s="25" t="s">
        <v>589</v>
      </c>
      <c r="K65" s="33">
        <v>500</v>
      </c>
      <c r="L65" s="147"/>
      <c r="M65" s="34"/>
      <c r="N65" s="34"/>
    </row>
    <row r="66" spans="1:22" s="11" customFormat="1" ht="15" customHeight="1">
      <c r="A66" s="120" t="s">
        <v>202</v>
      </c>
      <c r="B66" s="120"/>
      <c r="C66" s="120"/>
      <c r="D66" s="120"/>
      <c r="E66" s="120"/>
      <c r="F66" s="120"/>
      <c r="G66" s="120"/>
      <c r="H66" s="120"/>
      <c r="I66" s="120"/>
      <c r="J66" s="120"/>
      <c r="K66" s="120"/>
      <c r="L66" s="121"/>
      <c r="M66" s="32"/>
      <c r="N66" s="32"/>
      <c r="O66" s="32"/>
      <c r="P66" s="32"/>
      <c r="Q66" s="32"/>
      <c r="R66" s="32"/>
      <c r="S66" s="32"/>
      <c r="T66" s="32"/>
      <c r="U66" s="32"/>
      <c r="V66" s="32"/>
    </row>
    <row r="67" spans="1:22" s="13" customFormat="1" ht="45" customHeight="1">
      <c r="A67" s="33" t="s">
        <v>9</v>
      </c>
      <c r="B67" s="3" t="s">
        <v>1463</v>
      </c>
      <c r="C67" s="155" t="s">
        <v>204</v>
      </c>
      <c r="D67" s="156" t="s">
        <v>1570</v>
      </c>
      <c r="E67" s="33"/>
      <c r="F67" s="33" t="s">
        <v>590</v>
      </c>
      <c r="G67" s="33" t="s">
        <v>591</v>
      </c>
      <c r="H67" s="33"/>
      <c r="I67" s="33"/>
      <c r="J67" s="95" t="s">
        <v>592</v>
      </c>
      <c r="K67" s="33"/>
      <c r="L67" s="154" t="s">
        <v>593</v>
      </c>
      <c r="M67" s="17"/>
      <c r="N67" s="34"/>
      <c r="O67" s="34"/>
      <c r="P67" s="34"/>
      <c r="Q67" s="34"/>
      <c r="R67" s="34"/>
      <c r="S67" s="34"/>
      <c r="T67" s="34"/>
      <c r="U67" s="34"/>
      <c r="V67" s="34"/>
    </row>
    <row r="68" spans="1:22" s="13" customFormat="1" ht="15" customHeight="1">
      <c r="A68" s="33" t="s">
        <v>9</v>
      </c>
      <c r="B68" s="146" t="s">
        <v>1462</v>
      </c>
      <c r="C68" s="155" t="s">
        <v>204</v>
      </c>
      <c r="D68" s="33" t="s">
        <v>594</v>
      </c>
      <c r="E68" s="33"/>
      <c r="F68" s="33" t="s">
        <v>595</v>
      </c>
      <c r="G68" s="33" t="s">
        <v>579</v>
      </c>
      <c r="H68" s="95">
        <v>15</v>
      </c>
      <c r="I68" s="33">
        <f>15/10</f>
        <v>1.5</v>
      </c>
      <c r="J68" s="33"/>
      <c r="K68" s="33">
        <v>500</v>
      </c>
      <c r="L68" s="147"/>
      <c r="M68" s="34"/>
      <c r="N68" s="34"/>
      <c r="O68" s="34"/>
      <c r="P68" s="34"/>
      <c r="Q68" s="34"/>
      <c r="R68" s="34"/>
      <c r="S68" s="34"/>
      <c r="T68" s="34"/>
      <c r="U68" s="34"/>
      <c r="V68" s="34"/>
    </row>
    <row r="69" spans="1:22" s="13" customFormat="1" ht="15" customHeight="1">
      <c r="A69" s="33" t="s">
        <v>9</v>
      </c>
      <c r="B69" s="146" t="s">
        <v>1461</v>
      </c>
      <c r="C69" s="155" t="s">
        <v>204</v>
      </c>
      <c r="D69" s="33" t="s">
        <v>596</v>
      </c>
      <c r="E69" s="33"/>
      <c r="F69" s="33" t="s">
        <v>597</v>
      </c>
      <c r="G69" s="33" t="s">
        <v>190</v>
      </c>
      <c r="H69" s="33">
        <v>47.2</v>
      </c>
      <c r="I69" s="33">
        <v>4.72</v>
      </c>
      <c r="J69" s="95" t="s">
        <v>598</v>
      </c>
      <c r="K69" s="33">
        <v>50</v>
      </c>
      <c r="L69" s="147"/>
      <c r="M69" s="17"/>
      <c r="N69" s="34"/>
      <c r="O69" s="34"/>
      <c r="P69" s="34"/>
      <c r="Q69" s="34"/>
      <c r="R69" s="34"/>
      <c r="S69" s="34"/>
      <c r="T69" s="34"/>
      <c r="U69" s="34"/>
      <c r="V69" s="34"/>
    </row>
    <row r="70" spans="1:22" s="13" customFormat="1" ht="15" customHeight="1">
      <c r="A70" s="33" t="s">
        <v>9</v>
      </c>
      <c r="B70" s="146" t="s">
        <v>1461</v>
      </c>
      <c r="C70" s="155" t="s">
        <v>204</v>
      </c>
      <c r="D70" s="33" t="s">
        <v>599</v>
      </c>
      <c r="E70" s="33"/>
      <c r="F70" s="33" t="s">
        <v>597</v>
      </c>
      <c r="G70" s="33" t="s">
        <v>190</v>
      </c>
      <c r="H70" s="33">
        <v>78.7</v>
      </c>
      <c r="I70" s="33">
        <v>7.87</v>
      </c>
      <c r="J70" s="95" t="s">
        <v>600</v>
      </c>
      <c r="K70" s="33">
        <v>50</v>
      </c>
      <c r="L70" s="147"/>
      <c r="M70" s="17"/>
      <c r="N70" s="34"/>
      <c r="O70" s="34"/>
      <c r="P70" s="34"/>
      <c r="Q70" s="34"/>
      <c r="R70" s="34"/>
      <c r="S70" s="34"/>
      <c r="T70" s="34"/>
      <c r="U70" s="34"/>
      <c r="V70" s="34"/>
    </row>
    <row r="71" spans="1:22" s="13" customFormat="1" ht="15" customHeight="1">
      <c r="A71" s="33" t="s">
        <v>9</v>
      </c>
      <c r="B71" s="146" t="s">
        <v>1460</v>
      </c>
      <c r="C71" s="155" t="s">
        <v>204</v>
      </c>
      <c r="D71" s="33" t="s">
        <v>1571</v>
      </c>
      <c r="E71" s="33"/>
      <c r="F71" s="33" t="s">
        <v>601</v>
      </c>
      <c r="G71" s="33" t="s">
        <v>602</v>
      </c>
      <c r="H71" s="33">
        <v>39.4</v>
      </c>
      <c r="I71" s="33">
        <v>3.94</v>
      </c>
      <c r="J71" s="95" t="s">
        <v>603</v>
      </c>
      <c r="K71" s="33">
        <v>250</v>
      </c>
      <c r="L71" s="147"/>
      <c r="M71" s="17"/>
      <c r="N71" s="34"/>
      <c r="O71" s="34"/>
      <c r="P71" s="34"/>
      <c r="Q71" s="34"/>
      <c r="R71" s="34"/>
      <c r="S71" s="34"/>
      <c r="T71" s="34"/>
      <c r="U71" s="34"/>
      <c r="V71" s="34"/>
    </row>
    <row r="72" spans="1:22" s="13" customFormat="1" ht="30" customHeight="1">
      <c r="A72" s="33" t="s">
        <v>9</v>
      </c>
      <c r="B72" s="146" t="s">
        <v>1459</v>
      </c>
      <c r="C72" s="155" t="s">
        <v>204</v>
      </c>
      <c r="D72" s="33" t="s">
        <v>604</v>
      </c>
      <c r="E72" s="33"/>
      <c r="F72" s="33" t="s">
        <v>605</v>
      </c>
      <c r="G72" s="33" t="s">
        <v>606</v>
      </c>
      <c r="H72" s="37"/>
      <c r="I72" s="33"/>
      <c r="J72" s="95" t="s">
        <v>607</v>
      </c>
      <c r="K72" s="33"/>
      <c r="L72" s="154" t="s">
        <v>608</v>
      </c>
      <c r="M72" s="17"/>
      <c r="N72" s="34"/>
      <c r="O72" s="34"/>
      <c r="P72" s="34"/>
      <c r="Q72" s="34"/>
      <c r="R72" s="34"/>
      <c r="S72" s="34"/>
      <c r="T72" s="34"/>
      <c r="U72" s="34"/>
      <c r="V72" s="34"/>
    </row>
    <row r="73" spans="1:22" s="13" customFormat="1" ht="30" customHeight="1">
      <c r="A73" s="33" t="s">
        <v>9</v>
      </c>
      <c r="B73" s="146" t="s">
        <v>1459</v>
      </c>
      <c r="C73" s="155" t="s">
        <v>204</v>
      </c>
      <c r="D73" s="33" t="s">
        <v>609</v>
      </c>
      <c r="E73" s="33"/>
      <c r="F73" s="33" t="s">
        <v>605</v>
      </c>
      <c r="G73" s="33" t="s">
        <v>606</v>
      </c>
      <c r="H73" s="37"/>
      <c r="I73" s="17"/>
      <c r="J73" s="95" t="s">
        <v>610</v>
      </c>
      <c r="K73" s="33"/>
      <c r="L73" s="154" t="s">
        <v>608</v>
      </c>
      <c r="M73" s="17"/>
      <c r="N73" s="34"/>
      <c r="O73" s="34"/>
      <c r="P73" s="34"/>
      <c r="Q73" s="34"/>
      <c r="R73" s="34"/>
      <c r="S73" s="34"/>
      <c r="T73" s="34"/>
      <c r="U73" s="34"/>
      <c r="V73" s="34"/>
    </row>
    <row r="74" spans="1:22" s="13" customFormat="1" ht="30" customHeight="1">
      <c r="A74" s="33" t="s">
        <v>9</v>
      </c>
      <c r="B74" s="146" t="s">
        <v>1459</v>
      </c>
      <c r="C74" s="155" t="s">
        <v>204</v>
      </c>
      <c r="D74" s="33" t="s">
        <v>611</v>
      </c>
      <c r="E74" s="33"/>
      <c r="F74" s="33" t="s">
        <v>605</v>
      </c>
      <c r="G74" s="33" t="s">
        <v>606</v>
      </c>
      <c r="H74" s="37"/>
      <c r="I74" s="17"/>
      <c r="J74" s="95" t="s">
        <v>612</v>
      </c>
      <c r="K74" s="33"/>
      <c r="L74" s="154" t="s">
        <v>608</v>
      </c>
      <c r="M74" s="17"/>
      <c r="N74" s="34"/>
      <c r="O74" s="34"/>
      <c r="P74" s="34"/>
      <c r="Q74" s="34"/>
      <c r="R74" s="34"/>
      <c r="S74" s="34"/>
      <c r="T74" s="34"/>
      <c r="U74" s="34"/>
      <c r="V74" s="34"/>
    </row>
    <row r="75" spans="1:22" s="13" customFormat="1" ht="30" customHeight="1">
      <c r="A75" s="33" t="s">
        <v>9</v>
      </c>
      <c r="B75" s="146" t="s">
        <v>1459</v>
      </c>
      <c r="C75" s="155" t="s">
        <v>204</v>
      </c>
      <c r="D75" s="33" t="s">
        <v>613</v>
      </c>
      <c r="E75" s="33"/>
      <c r="F75" s="33" t="s">
        <v>605</v>
      </c>
      <c r="G75" s="33" t="s">
        <v>606</v>
      </c>
      <c r="H75" s="37"/>
      <c r="I75" s="17"/>
      <c r="J75" s="95" t="s">
        <v>614</v>
      </c>
      <c r="K75" s="33"/>
      <c r="L75" s="154" t="s">
        <v>608</v>
      </c>
      <c r="M75" s="17"/>
      <c r="N75" s="34"/>
      <c r="O75" s="34"/>
      <c r="P75" s="34"/>
      <c r="Q75" s="34"/>
      <c r="R75" s="34"/>
      <c r="S75" s="34"/>
      <c r="T75" s="34"/>
      <c r="U75" s="34"/>
      <c r="V75" s="34"/>
    </row>
    <row r="76" spans="1:22" s="13" customFormat="1" ht="30" customHeight="1">
      <c r="A76" s="33" t="s">
        <v>9</v>
      </c>
      <c r="B76" s="146" t="s">
        <v>1459</v>
      </c>
      <c r="C76" s="155" t="s">
        <v>204</v>
      </c>
      <c r="D76" s="33" t="s">
        <v>615</v>
      </c>
      <c r="E76" s="33"/>
      <c r="F76" s="33" t="s">
        <v>605</v>
      </c>
      <c r="G76" s="33" t="s">
        <v>606</v>
      </c>
      <c r="H76" s="37"/>
      <c r="I76" s="17"/>
      <c r="J76" s="95" t="s">
        <v>616</v>
      </c>
      <c r="K76" s="33"/>
      <c r="L76" s="154" t="s">
        <v>608</v>
      </c>
      <c r="M76" s="17"/>
      <c r="N76" s="34"/>
      <c r="O76" s="34"/>
      <c r="P76" s="34"/>
      <c r="Q76" s="34"/>
      <c r="R76" s="34"/>
      <c r="S76" s="34"/>
      <c r="T76" s="34"/>
      <c r="U76" s="34"/>
      <c r="V76" s="34"/>
    </row>
    <row r="77" spans="1:22" s="13" customFormat="1" ht="30" customHeight="1">
      <c r="A77" s="33" t="s">
        <v>9</v>
      </c>
      <c r="B77" s="146" t="s">
        <v>1459</v>
      </c>
      <c r="C77" s="155" t="s">
        <v>204</v>
      </c>
      <c r="D77" s="33" t="s">
        <v>617</v>
      </c>
      <c r="E77" s="33"/>
      <c r="F77" s="33" t="s">
        <v>605</v>
      </c>
      <c r="G77" s="33" t="s">
        <v>606</v>
      </c>
      <c r="H77" s="157"/>
      <c r="I77" s="17"/>
      <c r="J77" s="95" t="s">
        <v>618</v>
      </c>
      <c r="K77" s="17"/>
      <c r="L77" s="154" t="s">
        <v>608</v>
      </c>
      <c r="M77" s="17"/>
      <c r="N77" s="34"/>
      <c r="O77" s="34"/>
      <c r="P77" s="34"/>
      <c r="Q77" s="34"/>
      <c r="R77" s="34"/>
      <c r="S77" s="34"/>
      <c r="T77" s="34"/>
      <c r="U77" s="34"/>
      <c r="V77" s="34"/>
    </row>
    <row r="78" spans="1:22" s="13" customFormat="1" ht="30" customHeight="1">
      <c r="A78" s="33" t="s">
        <v>9</v>
      </c>
      <c r="B78" s="146" t="s">
        <v>1459</v>
      </c>
      <c r="C78" s="155" t="s">
        <v>204</v>
      </c>
      <c r="D78" s="33" t="s">
        <v>619</v>
      </c>
      <c r="E78" s="33"/>
      <c r="F78" s="33" t="s">
        <v>605</v>
      </c>
      <c r="G78" s="33" t="s">
        <v>606</v>
      </c>
      <c r="H78" s="37"/>
      <c r="I78" s="17"/>
      <c r="J78" s="95" t="s">
        <v>620</v>
      </c>
      <c r="K78" s="33"/>
      <c r="L78" s="154" t="s">
        <v>608</v>
      </c>
      <c r="M78" s="17"/>
      <c r="N78" s="34"/>
      <c r="O78" s="34"/>
      <c r="P78" s="34"/>
      <c r="Q78" s="34"/>
      <c r="R78" s="34"/>
      <c r="S78" s="34"/>
      <c r="T78" s="34"/>
      <c r="U78" s="34"/>
      <c r="V78" s="34"/>
    </row>
    <row r="79" spans="1:22" s="13" customFormat="1" ht="30" customHeight="1">
      <c r="A79" s="33" t="s">
        <v>9</v>
      </c>
      <c r="B79" s="146" t="s">
        <v>1459</v>
      </c>
      <c r="C79" s="155" t="s">
        <v>204</v>
      </c>
      <c r="D79" s="33" t="s">
        <v>1572</v>
      </c>
      <c r="E79" s="33"/>
      <c r="F79" s="33" t="s">
        <v>605</v>
      </c>
      <c r="G79" s="33" t="s">
        <v>606</v>
      </c>
      <c r="H79" s="37"/>
      <c r="I79" s="17"/>
      <c r="J79" s="95" t="s">
        <v>621</v>
      </c>
      <c r="K79" s="33"/>
      <c r="L79" s="154" t="s">
        <v>608</v>
      </c>
      <c r="M79" s="17"/>
      <c r="N79" s="34"/>
      <c r="O79" s="34"/>
      <c r="P79" s="34"/>
      <c r="Q79" s="34"/>
      <c r="R79" s="34"/>
      <c r="S79" s="34"/>
      <c r="T79" s="34"/>
      <c r="U79" s="34"/>
      <c r="V79" s="34"/>
    </row>
    <row r="80" spans="1:22" s="13" customFormat="1" ht="30" customHeight="1">
      <c r="A80" s="33" t="s">
        <v>9</v>
      </c>
      <c r="B80" s="146" t="s">
        <v>1459</v>
      </c>
      <c r="C80" s="155" t="s">
        <v>204</v>
      </c>
      <c r="D80" s="33" t="s">
        <v>1573</v>
      </c>
      <c r="E80" s="33"/>
      <c r="F80" s="33" t="s">
        <v>605</v>
      </c>
      <c r="G80" s="33" t="s">
        <v>606</v>
      </c>
      <c r="H80" s="37"/>
      <c r="I80" s="17"/>
      <c r="J80" s="95" t="s">
        <v>622</v>
      </c>
      <c r="K80" s="33"/>
      <c r="L80" s="154" t="s">
        <v>608</v>
      </c>
      <c r="M80" s="17"/>
      <c r="N80" s="34"/>
      <c r="O80" s="34"/>
      <c r="P80" s="34"/>
      <c r="Q80" s="34"/>
      <c r="R80" s="34"/>
      <c r="S80" s="34"/>
      <c r="T80" s="34"/>
      <c r="U80" s="34"/>
      <c r="V80" s="34"/>
    </row>
    <row r="81" spans="1:22" s="13" customFormat="1" ht="30" customHeight="1">
      <c r="A81" s="33" t="s">
        <v>9</v>
      </c>
      <c r="B81" s="146" t="s">
        <v>1459</v>
      </c>
      <c r="C81" s="155" t="s">
        <v>204</v>
      </c>
      <c r="D81" s="33" t="s">
        <v>1574</v>
      </c>
      <c r="E81" s="33"/>
      <c r="F81" s="33" t="s">
        <v>605</v>
      </c>
      <c r="G81" s="33" t="s">
        <v>606</v>
      </c>
      <c r="H81" s="37"/>
      <c r="I81" s="17"/>
      <c r="J81" s="95" t="s">
        <v>621</v>
      </c>
      <c r="K81" s="33"/>
      <c r="L81" s="154" t="s">
        <v>608</v>
      </c>
      <c r="M81" s="17"/>
      <c r="N81" s="34"/>
      <c r="O81" s="34"/>
      <c r="P81" s="34"/>
      <c r="Q81" s="34"/>
      <c r="R81" s="34"/>
      <c r="S81" s="34"/>
      <c r="T81" s="34"/>
      <c r="U81" s="34"/>
      <c r="V81" s="34"/>
    </row>
    <row r="82" spans="1:22" s="13" customFormat="1" ht="30" customHeight="1">
      <c r="A82" s="33" t="s">
        <v>9</v>
      </c>
      <c r="B82" s="146" t="s">
        <v>1459</v>
      </c>
      <c r="C82" s="155" t="s">
        <v>204</v>
      </c>
      <c r="D82" s="33" t="s">
        <v>1575</v>
      </c>
      <c r="E82" s="33"/>
      <c r="F82" s="33" t="s">
        <v>605</v>
      </c>
      <c r="G82" s="33" t="s">
        <v>606</v>
      </c>
      <c r="H82" s="37"/>
      <c r="I82" s="17"/>
      <c r="J82" s="95" t="s">
        <v>623</v>
      </c>
      <c r="K82" s="33"/>
      <c r="L82" s="154" t="s">
        <v>608</v>
      </c>
      <c r="M82" s="17"/>
      <c r="N82" s="34"/>
      <c r="O82" s="34"/>
      <c r="P82" s="34"/>
      <c r="Q82" s="34"/>
      <c r="R82" s="34"/>
      <c r="S82" s="34"/>
      <c r="T82" s="34"/>
      <c r="U82" s="34"/>
      <c r="V82" s="34"/>
    </row>
    <row r="83" spans="1:22" s="13" customFormat="1" ht="30" customHeight="1">
      <c r="A83" s="33" t="s">
        <v>9</v>
      </c>
      <c r="B83" s="146" t="s">
        <v>1459</v>
      </c>
      <c r="C83" s="155" t="s">
        <v>204</v>
      </c>
      <c r="D83" s="33" t="s">
        <v>1576</v>
      </c>
      <c r="E83" s="33"/>
      <c r="F83" s="33" t="s">
        <v>605</v>
      </c>
      <c r="G83" s="33" t="s">
        <v>606</v>
      </c>
      <c r="H83" s="37"/>
      <c r="I83" s="17"/>
      <c r="J83" s="95" t="s">
        <v>624</v>
      </c>
      <c r="K83" s="33"/>
      <c r="L83" s="154" t="s">
        <v>608</v>
      </c>
      <c r="M83" s="17"/>
      <c r="N83" s="34"/>
      <c r="O83" s="34"/>
      <c r="P83" s="34"/>
      <c r="Q83" s="34"/>
      <c r="R83" s="34"/>
      <c r="S83" s="34"/>
      <c r="T83" s="34"/>
      <c r="U83" s="34"/>
      <c r="V83" s="34"/>
    </row>
    <row r="84" spans="1:22" s="13" customFormat="1" ht="30" customHeight="1">
      <c r="A84" s="33" t="s">
        <v>9</v>
      </c>
      <c r="B84" s="146" t="s">
        <v>1459</v>
      </c>
      <c r="C84" s="155" t="s">
        <v>204</v>
      </c>
      <c r="D84" s="33" t="s">
        <v>1577</v>
      </c>
      <c r="E84" s="33"/>
      <c r="F84" s="33" t="s">
        <v>605</v>
      </c>
      <c r="G84" s="33" t="s">
        <v>606</v>
      </c>
      <c r="H84" s="37"/>
      <c r="I84" s="17"/>
      <c r="J84" s="95" t="s">
        <v>621</v>
      </c>
      <c r="K84" s="33"/>
      <c r="L84" s="154" t="s">
        <v>608</v>
      </c>
      <c r="M84" s="17"/>
      <c r="N84" s="34"/>
      <c r="O84" s="34"/>
      <c r="P84" s="34"/>
      <c r="Q84" s="34"/>
      <c r="R84" s="34"/>
      <c r="S84" s="34"/>
      <c r="T84" s="34"/>
      <c r="U84" s="34"/>
      <c r="V84" s="34"/>
    </row>
    <row r="85" spans="1:22" s="13" customFormat="1" ht="30" customHeight="1">
      <c r="A85" s="33" t="s">
        <v>9</v>
      </c>
      <c r="B85" s="146" t="s">
        <v>1459</v>
      </c>
      <c r="C85" s="155" t="s">
        <v>204</v>
      </c>
      <c r="D85" s="33" t="s">
        <v>1578</v>
      </c>
      <c r="E85" s="33"/>
      <c r="F85" s="33" t="s">
        <v>605</v>
      </c>
      <c r="G85" s="33" t="s">
        <v>606</v>
      </c>
      <c r="H85" s="37"/>
      <c r="I85" s="17"/>
      <c r="J85" s="95" t="s">
        <v>625</v>
      </c>
      <c r="K85" s="33"/>
      <c r="L85" s="154" t="s">
        <v>608</v>
      </c>
      <c r="M85" s="17"/>
      <c r="N85" s="34"/>
      <c r="O85" s="34"/>
      <c r="P85" s="34"/>
      <c r="Q85" s="34"/>
      <c r="R85" s="34"/>
      <c r="S85" s="34"/>
      <c r="T85" s="34"/>
      <c r="U85" s="34"/>
      <c r="V85" s="34"/>
    </row>
    <row r="86" spans="1:22" s="13" customFormat="1" ht="30" customHeight="1">
      <c r="A86" s="33" t="s">
        <v>9</v>
      </c>
      <c r="B86" s="146" t="s">
        <v>1459</v>
      </c>
      <c r="C86" s="155" t="s">
        <v>204</v>
      </c>
      <c r="D86" s="33" t="s">
        <v>1579</v>
      </c>
      <c r="E86" s="33"/>
      <c r="F86" s="33" t="s">
        <v>605</v>
      </c>
      <c r="G86" s="33" t="s">
        <v>606</v>
      </c>
      <c r="H86" s="37"/>
      <c r="I86" s="17"/>
      <c r="J86" s="95" t="s">
        <v>626</v>
      </c>
      <c r="K86" s="33"/>
      <c r="L86" s="154" t="s">
        <v>608</v>
      </c>
      <c r="M86" s="17"/>
      <c r="N86" s="34"/>
      <c r="O86" s="34"/>
      <c r="P86" s="34"/>
      <c r="Q86" s="34"/>
      <c r="R86" s="34"/>
      <c r="S86" s="34"/>
      <c r="T86" s="34"/>
      <c r="U86" s="34"/>
      <c r="V86" s="34"/>
    </row>
    <row r="87" spans="1:22" s="13" customFormat="1" ht="30" customHeight="1">
      <c r="A87" s="33" t="s">
        <v>9</v>
      </c>
      <c r="B87" s="146" t="s">
        <v>1459</v>
      </c>
      <c r="C87" s="155" t="s">
        <v>204</v>
      </c>
      <c r="D87" s="33" t="s">
        <v>1580</v>
      </c>
      <c r="E87" s="33"/>
      <c r="F87" s="33" t="s">
        <v>605</v>
      </c>
      <c r="G87" s="33" t="s">
        <v>606</v>
      </c>
      <c r="H87" s="37"/>
      <c r="I87" s="17"/>
      <c r="J87" s="95" t="s">
        <v>627</v>
      </c>
      <c r="K87" s="33"/>
      <c r="L87" s="154" t="s">
        <v>608</v>
      </c>
      <c r="M87" s="17"/>
      <c r="N87" s="34"/>
      <c r="O87" s="34"/>
      <c r="P87" s="34"/>
      <c r="Q87" s="34"/>
      <c r="R87" s="34"/>
      <c r="S87" s="34"/>
      <c r="T87" s="34"/>
      <c r="U87" s="34"/>
      <c r="V87" s="34"/>
    </row>
    <row r="88" spans="1:22" ht="15" customHeight="1">
      <c r="N88" s="32"/>
    </row>
    <row r="89" spans="1:22" ht="15" customHeight="1"/>
    <row r="90" spans="1:22" ht="15" customHeight="1">
      <c r="B90" s="30" t="s">
        <v>242</v>
      </c>
      <c r="C90" s="31"/>
      <c r="D90" s="31"/>
      <c r="M90" s="8"/>
      <c r="N90" s="2"/>
    </row>
    <row r="91" spans="1:22" ht="15" customHeight="1">
      <c r="B91" s="31" t="s">
        <v>9</v>
      </c>
      <c r="C91" s="31" t="s">
        <v>1546</v>
      </c>
      <c r="D91" s="31"/>
      <c r="M91" s="8"/>
      <c r="N91" s="2"/>
    </row>
    <row r="92" spans="1:22" ht="15" customHeight="1">
      <c r="B92" s="31" t="s">
        <v>33</v>
      </c>
      <c r="C92" s="31" t="s">
        <v>1547</v>
      </c>
      <c r="D92" s="31"/>
      <c r="M92" s="8"/>
      <c r="N92" s="2"/>
    </row>
    <row r="93" spans="1:22" ht="15" customHeight="1">
      <c r="B93" s="31" t="s">
        <v>282</v>
      </c>
      <c r="C93" s="31" t="s">
        <v>1548</v>
      </c>
      <c r="D93" s="31"/>
      <c r="M93" s="8"/>
      <c r="N93" s="2"/>
    </row>
    <row r="94" spans="1:22" ht="15" customHeight="1">
      <c r="B94" s="31" t="s">
        <v>1555</v>
      </c>
      <c r="C94" s="31" t="s">
        <v>1556</v>
      </c>
      <c r="D94" s="31"/>
      <c r="M94" s="8"/>
      <c r="N94" s="2"/>
    </row>
    <row r="95" spans="1:22" ht="15" customHeight="1">
      <c r="B95" s="31" t="s">
        <v>16</v>
      </c>
      <c r="C95" s="31" t="s">
        <v>249</v>
      </c>
      <c r="D95" s="31"/>
      <c r="M95" s="8"/>
      <c r="N95" s="2"/>
    </row>
    <row r="96" spans="1:22" ht="15" customHeight="1">
      <c r="B96" s="31" t="s">
        <v>8</v>
      </c>
      <c r="C96" s="31" t="s">
        <v>1554</v>
      </c>
      <c r="D96" s="31"/>
      <c r="M96" s="8"/>
      <c r="N96" s="2"/>
    </row>
    <row r="97" spans="2:14" ht="15" customHeight="1">
      <c r="B97" s="31" t="s">
        <v>243</v>
      </c>
      <c r="C97" s="31" t="s">
        <v>1550</v>
      </c>
      <c r="D97" s="31"/>
      <c r="M97" s="8"/>
      <c r="N97" s="2"/>
    </row>
    <row r="98" spans="2:14" ht="15" customHeight="1">
      <c r="B98" s="31" t="s">
        <v>1557</v>
      </c>
      <c r="C98" s="31" t="s">
        <v>1558</v>
      </c>
      <c r="D98" s="31"/>
      <c r="M98" s="8"/>
      <c r="N98" s="2"/>
    </row>
    <row r="99" spans="2:14" ht="15" customHeight="1">
      <c r="B99" s="31" t="s">
        <v>1561</v>
      </c>
      <c r="C99" s="31" t="s">
        <v>1562</v>
      </c>
      <c r="D99" s="31"/>
      <c r="M99" s="8"/>
      <c r="N99" s="2"/>
    </row>
    <row r="100" spans="2:14" ht="15" customHeight="1">
      <c r="B100" s="31" t="s">
        <v>244</v>
      </c>
      <c r="C100" s="31" t="s">
        <v>245</v>
      </c>
      <c r="D100" s="31"/>
      <c r="M100" s="8"/>
      <c r="N100" s="2"/>
    </row>
    <row r="101" spans="2:14" ht="15" customHeight="1">
      <c r="B101" s="31" t="s">
        <v>1119</v>
      </c>
      <c r="C101" s="31" t="s">
        <v>1563</v>
      </c>
      <c r="D101" s="31"/>
    </row>
    <row r="102" spans="2:14" ht="15" customHeight="1">
      <c r="B102" s="31" t="s">
        <v>202</v>
      </c>
      <c r="C102" s="31" t="s">
        <v>1553</v>
      </c>
      <c r="D102" s="31"/>
    </row>
    <row r="103" spans="2:14" ht="15" customHeight="1">
      <c r="B103" s="31" t="s">
        <v>250</v>
      </c>
      <c r="C103" s="31" t="s">
        <v>1549</v>
      </c>
      <c r="D103" s="31"/>
    </row>
    <row r="104" spans="2:14" ht="15" customHeight="1">
      <c r="B104" s="31" t="s">
        <v>70</v>
      </c>
      <c r="C104" s="31" t="s">
        <v>1551</v>
      </c>
      <c r="D104" s="31"/>
    </row>
    <row r="105" spans="2:14" ht="15" customHeight="1">
      <c r="B105" s="31" t="s">
        <v>72</v>
      </c>
      <c r="C105" s="31" t="s">
        <v>1552</v>
      </c>
      <c r="D105" s="31"/>
    </row>
    <row r="106" spans="2:14" ht="15" customHeight="1">
      <c r="B106" s="31" t="s">
        <v>246</v>
      </c>
      <c r="C106" s="31" t="s">
        <v>247</v>
      </c>
      <c r="D106" s="31"/>
    </row>
    <row r="107" spans="2:14" ht="15" customHeight="1">
      <c r="B107" s="31" t="s">
        <v>11</v>
      </c>
      <c r="C107" s="31" t="s">
        <v>248</v>
      </c>
      <c r="D107" s="31"/>
    </row>
    <row r="108" spans="2:14" ht="15" customHeight="1">
      <c r="B108" s="31" t="s">
        <v>971</v>
      </c>
      <c r="C108" s="31" t="s">
        <v>1564</v>
      </c>
      <c r="D108" s="31"/>
    </row>
    <row r="109" spans="2:14" ht="15" customHeight="1">
      <c r="B109" s="31" t="s">
        <v>1559</v>
      </c>
      <c r="C109" s="31" t="s">
        <v>1560</v>
      </c>
      <c r="D109" s="31"/>
    </row>
    <row r="110" spans="2:14" ht="15" customHeight="1">
      <c r="B110" s="102" t="s">
        <v>1565</v>
      </c>
      <c r="C110" s="102" t="s">
        <v>1566</v>
      </c>
      <c r="D110" s="102"/>
      <c r="M110" s="8"/>
      <c r="N110" s="2"/>
    </row>
    <row r="111" spans="2:14" ht="15" customHeight="1">
      <c r="B111" s="62" t="s">
        <v>1567</v>
      </c>
      <c r="C111" s="62" t="s">
        <v>1568</v>
      </c>
      <c r="D111" s="62"/>
    </row>
    <row r="112" spans="2:14" ht="15" customHeight="1"/>
    <row r="113" spans="1:2" ht="15" customHeight="1"/>
    <row r="114" spans="1:2" ht="15" customHeight="1">
      <c r="A114" s="175" t="s">
        <v>251</v>
      </c>
      <c r="B114" s="175"/>
    </row>
    <row r="115" spans="1:2" ht="15" customHeight="1">
      <c r="A115" s="175"/>
      <c r="B115" s="175"/>
    </row>
    <row r="116" spans="1:2" ht="15" customHeight="1"/>
    <row r="117" spans="1:2" ht="15" customHeight="1">
      <c r="A117" s="128" t="s">
        <v>1385</v>
      </c>
    </row>
    <row r="118" spans="1:2" ht="15" customHeight="1">
      <c r="A118" s="128" t="s">
        <v>1386</v>
      </c>
    </row>
    <row r="119" spans="1:2" ht="15" customHeight="1">
      <c r="A119" s="128" t="s">
        <v>1387</v>
      </c>
    </row>
    <row r="120" spans="1:2" ht="15" customHeight="1">
      <c r="A120" s="128" t="s">
        <v>1388</v>
      </c>
    </row>
    <row r="121" spans="1:2" ht="15" customHeight="1">
      <c r="A121" s="128" t="s">
        <v>1389</v>
      </c>
    </row>
    <row r="122" spans="1:2" ht="15" customHeight="1">
      <c r="A122" s="128" t="s">
        <v>1390</v>
      </c>
    </row>
    <row r="123" spans="1:2" ht="15" customHeight="1">
      <c r="A123" s="128" t="s">
        <v>1391</v>
      </c>
    </row>
    <row r="124" spans="1:2" ht="15" customHeight="1">
      <c r="A124" s="128" t="s">
        <v>1392</v>
      </c>
    </row>
    <row r="125" spans="1:2" ht="15" customHeight="1">
      <c r="A125" s="128" t="s">
        <v>1393</v>
      </c>
    </row>
    <row r="126" spans="1:2" ht="15" customHeight="1">
      <c r="A126" s="128" t="s">
        <v>1394</v>
      </c>
    </row>
    <row r="127" spans="1:2" ht="15" customHeight="1">
      <c r="A127" s="180" t="s">
        <v>1622</v>
      </c>
    </row>
    <row r="128" spans="1:2" ht="15" customHeight="1">
      <c r="A128" s="128" t="s">
        <v>1619</v>
      </c>
    </row>
    <row r="129" spans="1:1" ht="15" customHeight="1">
      <c r="A129" s="32" t="s">
        <v>1395</v>
      </c>
    </row>
    <row r="130" spans="1:1" ht="15" customHeight="1">
      <c r="A130" s="128" t="s">
        <v>1396</v>
      </c>
    </row>
    <row r="131" spans="1:1" ht="15" customHeight="1">
      <c r="A131" s="128" t="s">
        <v>1397</v>
      </c>
    </row>
    <row r="132" spans="1:1" ht="15" customHeight="1">
      <c r="A132" s="132" t="s">
        <v>1398</v>
      </c>
    </row>
    <row r="133" spans="1:1" ht="15" customHeight="1">
      <c r="A133" s="128" t="s">
        <v>1399</v>
      </c>
    </row>
    <row r="134" spans="1:1" ht="15" customHeight="1">
      <c r="A134" s="128" t="s">
        <v>1400</v>
      </c>
    </row>
    <row r="135" spans="1:1" ht="15" customHeight="1">
      <c r="A135" s="128" t="s">
        <v>1401</v>
      </c>
    </row>
    <row r="136" spans="1:1" ht="15" customHeight="1">
      <c r="A136" s="128" t="s">
        <v>1402</v>
      </c>
    </row>
    <row r="137" spans="1:1" ht="15" customHeight="1">
      <c r="A137" s="128" t="s">
        <v>1403</v>
      </c>
    </row>
    <row r="138" spans="1:1" ht="15" customHeight="1">
      <c r="A138" s="128" t="s">
        <v>1404</v>
      </c>
    </row>
    <row r="139" spans="1:1" ht="15" customHeight="1">
      <c r="A139" s="128" t="s">
        <v>1405</v>
      </c>
    </row>
    <row r="140" spans="1:1" ht="15" customHeight="1">
      <c r="A140" s="128" t="s">
        <v>628</v>
      </c>
    </row>
    <row r="141" spans="1:1" ht="15" customHeight="1">
      <c r="A141" s="128" t="s">
        <v>1406</v>
      </c>
    </row>
    <row r="142" spans="1:1" ht="15" customHeight="1"/>
    <row r="143" spans="1:1" ht="15" customHeight="1"/>
    <row r="144" spans="1:1"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5" customHeight="1"/>
    <row r="623" ht="15" customHeight="1"/>
    <row r="62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5" customHeight="1"/>
    <row r="683" ht="15" customHeight="1"/>
    <row r="684" ht="15" customHeight="1"/>
    <row r="685" ht="15" customHeight="1"/>
    <row r="686" ht="15" customHeight="1"/>
    <row r="687" ht="15" customHeight="1"/>
    <row r="688" ht="15" customHeight="1"/>
    <row r="689" ht="15" customHeight="1"/>
    <row r="690" ht="15" customHeight="1"/>
    <row r="691" ht="15" customHeight="1"/>
    <row r="692" ht="15" customHeight="1"/>
    <row r="693" ht="15" customHeight="1"/>
    <row r="694" ht="15" customHeight="1"/>
    <row r="695" ht="15" customHeight="1"/>
    <row r="696" ht="15" customHeight="1"/>
    <row r="697" ht="15" customHeight="1"/>
    <row r="698" ht="15" customHeight="1"/>
    <row r="699" ht="15" customHeight="1"/>
    <row r="700" ht="15" customHeight="1"/>
    <row r="701" ht="15" customHeight="1"/>
    <row r="702" ht="15" customHeight="1"/>
    <row r="703" ht="15" customHeight="1"/>
    <row r="704" ht="15" customHeight="1"/>
    <row r="705" ht="15" customHeight="1"/>
    <row r="706" ht="15" customHeight="1"/>
    <row r="707" ht="15" customHeight="1"/>
    <row r="708" ht="15" customHeight="1"/>
    <row r="709" ht="15" customHeight="1"/>
    <row r="710" ht="15" customHeight="1"/>
    <row r="711" ht="15" customHeight="1"/>
    <row r="712" ht="15" customHeight="1"/>
    <row r="713" ht="15" customHeight="1"/>
    <row r="714" ht="15" customHeight="1"/>
    <row r="715" ht="15" customHeight="1"/>
    <row r="716" ht="15" customHeight="1"/>
    <row r="717" ht="15" customHeight="1"/>
    <row r="718" ht="15" customHeight="1"/>
    <row r="719" ht="15" customHeight="1"/>
    <row r="720" ht="15" customHeight="1"/>
    <row r="721" ht="15" customHeight="1"/>
    <row r="722" ht="15" customHeight="1"/>
    <row r="723" ht="15" customHeight="1"/>
    <row r="724" ht="15" customHeight="1"/>
    <row r="725" ht="15" customHeight="1"/>
    <row r="726" ht="15" customHeight="1"/>
    <row r="727" ht="15" customHeight="1"/>
    <row r="728" ht="15" customHeight="1"/>
    <row r="729" ht="15" customHeight="1"/>
    <row r="730" ht="15" customHeight="1"/>
    <row r="731" ht="15" customHeight="1"/>
    <row r="732" ht="15" customHeight="1"/>
    <row r="733" ht="15" customHeight="1"/>
    <row r="734" ht="15" customHeight="1"/>
    <row r="735" ht="15" customHeight="1"/>
    <row r="736" ht="15" customHeight="1"/>
    <row r="737" ht="15" customHeight="1"/>
    <row r="738" ht="15" customHeight="1"/>
    <row r="739" ht="15" customHeight="1"/>
    <row r="740" ht="15" customHeight="1"/>
    <row r="741" ht="15" customHeight="1"/>
    <row r="742" ht="15" customHeight="1"/>
    <row r="743" ht="15" customHeight="1"/>
    <row r="744" ht="15" customHeight="1"/>
    <row r="745" ht="15" customHeight="1"/>
    <row r="746" ht="15" customHeight="1"/>
    <row r="747" ht="15" customHeight="1"/>
    <row r="748" ht="15" customHeight="1"/>
    <row r="749" ht="15" customHeight="1"/>
    <row r="750" ht="15" customHeight="1"/>
    <row r="751" ht="15" customHeight="1"/>
    <row r="752" ht="15" customHeight="1"/>
    <row r="753" ht="15" customHeight="1"/>
    <row r="754" ht="15" customHeight="1"/>
    <row r="755" ht="15" customHeight="1"/>
    <row r="756" ht="15" customHeight="1"/>
    <row r="757" ht="15" customHeight="1"/>
    <row r="758" ht="15" customHeight="1"/>
    <row r="759" ht="15" customHeight="1"/>
    <row r="760" ht="15" customHeight="1"/>
    <row r="761" ht="15" customHeight="1"/>
    <row r="762" ht="15" customHeight="1"/>
    <row r="763" ht="15" customHeight="1"/>
    <row r="764" ht="15" customHeight="1"/>
    <row r="765" ht="15" customHeight="1"/>
    <row r="766" ht="15" customHeight="1"/>
    <row r="767" ht="15" customHeight="1"/>
    <row r="768" ht="15" customHeight="1"/>
    <row r="769" ht="15" customHeight="1"/>
    <row r="770" ht="15" customHeight="1"/>
    <row r="771" ht="15" customHeight="1"/>
    <row r="772" ht="15" customHeight="1"/>
    <row r="773" ht="15" customHeight="1"/>
    <row r="774" ht="15" customHeight="1"/>
    <row r="775" ht="15" customHeight="1"/>
    <row r="776" ht="15" customHeight="1"/>
    <row r="777" ht="15" customHeight="1"/>
    <row r="778" ht="15" customHeight="1"/>
    <row r="779" ht="15" customHeight="1"/>
    <row r="780" ht="15" customHeight="1"/>
    <row r="781" ht="15" customHeight="1"/>
    <row r="782" ht="15" customHeight="1"/>
    <row r="783" ht="15" customHeight="1"/>
    <row r="784" ht="15" customHeight="1"/>
    <row r="785" ht="15" customHeight="1"/>
    <row r="786" ht="15" customHeight="1"/>
    <row r="787" ht="15" customHeight="1"/>
    <row r="788" ht="15" customHeight="1"/>
    <row r="789" ht="15" customHeight="1"/>
    <row r="790" ht="15" customHeight="1"/>
    <row r="791" ht="15" customHeight="1"/>
    <row r="792" ht="15" customHeight="1"/>
    <row r="793" ht="15" customHeight="1"/>
    <row r="794" ht="15" customHeight="1"/>
    <row r="795" ht="15" customHeight="1"/>
    <row r="796" ht="15" customHeight="1"/>
    <row r="797" ht="15" customHeight="1"/>
    <row r="798" ht="15" customHeight="1"/>
    <row r="799" ht="15" customHeight="1"/>
    <row r="800" ht="15" customHeight="1"/>
    <row r="801" ht="15" customHeight="1"/>
    <row r="802" ht="15" customHeight="1"/>
    <row r="803" ht="15" customHeight="1"/>
    <row r="804" ht="15" customHeight="1"/>
    <row r="805" ht="15" customHeight="1"/>
    <row r="806" ht="15" customHeight="1"/>
    <row r="807" ht="15" customHeight="1"/>
    <row r="808" ht="15" customHeight="1"/>
    <row r="809" ht="15" customHeight="1"/>
    <row r="810" ht="15" customHeight="1"/>
    <row r="811" ht="15" customHeight="1"/>
    <row r="812" ht="15" customHeight="1"/>
    <row r="813" ht="15" customHeight="1"/>
    <row r="814" ht="15" customHeight="1"/>
    <row r="815" ht="15" customHeight="1"/>
    <row r="816" ht="15" customHeight="1"/>
    <row r="817" ht="15" customHeight="1"/>
    <row r="818" ht="15" customHeight="1"/>
    <row r="819" ht="15" customHeight="1"/>
    <row r="820" ht="15" customHeight="1"/>
    <row r="821" ht="15" customHeight="1"/>
    <row r="822" ht="15" customHeight="1"/>
    <row r="823" ht="15" customHeight="1"/>
    <row r="824" ht="15" customHeight="1"/>
    <row r="825" ht="15" customHeight="1"/>
    <row r="826" ht="15" customHeight="1"/>
    <row r="827" ht="15" customHeight="1"/>
    <row r="828" ht="15" customHeight="1"/>
    <row r="829" ht="15" customHeight="1"/>
    <row r="830" ht="15" customHeight="1"/>
    <row r="831" ht="15" customHeight="1"/>
    <row r="832" ht="15" customHeight="1"/>
    <row r="833" ht="15" customHeight="1"/>
    <row r="834" ht="15" customHeight="1"/>
    <row r="835" ht="15" customHeight="1"/>
    <row r="836" ht="15" customHeight="1"/>
    <row r="837" ht="15" customHeight="1"/>
    <row r="838" ht="15" customHeight="1"/>
    <row r="839" ht="15" customHeight="1"/>
    <row r="840" ht="15" customHeight="1"/>
    <row r="841" ht="15" customHeight="1"/>
    <row r="842" ht="15" customHeight="1"/>
    <row r="843" ht="15" customHeight="1"/>
    <row r="844" ht="15" customHeight="1"/>
    <row r="845" ht="15" customHeight="1"/>
    <row r="846" ht="15" customHeight="1"/>
    <row r="847" ht="15" customHeight="1"/>
    <row r="848" ht="15" customHeight="1"/>
    <row r="849" ht="15" customHeight="1"/>
    <row r="850" ht="15" customHeight="1"/>
    <row r="851" ht="15" customHeight="1"/>
    <row r="852" ht="15" customHeight="1"/>
    <row r="853" ht="15" customHeight="1"/>
    <row r="854" ht="15" customHeight="1"/>
    <row r="855" ht="15" customHeight="1"/>
    <row r="856" ht="15" customHeight="1"/>
    <row r="857" ht="15" customHeight="1"/>
    <row r="858" ht="15" customHeight="1"/>
    <row r="859" ht="15" customHeight="1"/>
    <row r="860" ht="15" customHeight="1"/>
    <row r="861" ht="15" customHeight="1"/>
    <row r="862" ht="15" customHeight="1"/>
    <row r="863" ht="15" customHeight="1"/>
    <row r="864" ht="15" customHeight="1"/>
    <row r="865" ht="15" customHeight="1"/>
    <row r="866" ht="15" customHeight="1"/>
    <row r="867" ht="15" customHeight="1"/>
    <row r="868" ht="15" customHeight="1"/>
    <row r="869" ht="15" customHeight="1"/>
    <row r="870" ht="15" customHeight="1"/>
    <row r="871" ht="15" customHeight="1"/>
    <row r="872" ht="15" customHeight="1"/>
    <row r="873" ht="15" customHeight="1"/>
    <row r="874" ht="15" customHeight="1"/>
    <row r="875" ht="15" customHeight="1"/>
    <row r="876" ht="15" customHeight="1"/>
    <row r="877" ht="15" customHeight="1"/>
    <row r="878" ht="15" customHeight="1"/>
    <row r="879" ht="15" customHeight="1"/>
    <row r="880" ht="15" customHeight="1"/>
    <row r="881" ht="15" customHeight="1"/>
    <row r="882" ht="15" customHeight="1"/>
    <row r="883" ht="15" customHeight="1"/>
    <row r="884" ht="15" customHeight="1"/>
    <row r="885" ht="15" customHeight="1"/>
    <row r="886" ht="15" customHeight="1"/>
    <row r="887" ht="15" customHeight="1"/>
    <row r="888" ht="15" customHeight="1"/>
    <row r="889" ht="15" customHeight="1"/>
    <row r="890" ht="15" customHeight="1"/>
    <row r="891" ht="15" customHeight="1"/>
    <row r="892" ht="15" customHeight="1"/>
    <row r="893" ht="15" customHeight="1"/>
    <row r="894" ht="15" customHeight="1"/>
    <row r="895" ht="15" customHeight="1"/>
    <row r="896" ht="15" customHeight="1"/>
    <row r="897" ht="15" customHeight="1"/>
    <row r="898" ht="15" customHeight="1"/>
    <row r="899" ht="15" customHeight="1"/>
    <row r="900" ht="15" customHeight="1"/>
    <row r="901" ht="15" customHeight="1"/>
    <row r="902" ht="15" customHeight="1"/>
    <row r="903" ht="15" customHeight="1"/>
    <row r="904" ht="15" customHeight="1"/>
    <row r="905" ht="15" customHeight="1"/>
    <row r="906" ht="15" customHeight="1"/>
    <row r="907" ht="15" customHeight="1"/>
    <row r="908" ht="15" customHeight="1"/>
    <row r="909" ht="15" customHeight="1"/>
    <row r="910" ht="15" customHeight="1"/>
    <row r="911" ht="15" customHeight="1"/>
    <row r="912" ht="15" customHeight="1"/>
    <row r="913" ht="15" customHeight="1"/>
    <row r="914" ht="15" customHeight="1"/>
    <row r="915" ht="15" customHeight="1"/>
    <row r="916" ht="15" customHeight="1"/>
    <row r="917" ht="15" customHeight="1"/>
    <row r="918" ht="15" customHeight="1"/>
    <row r="919" ht="15" customHeight="1"/>
    <row r="920" ht="15" customHeight="1"/>
    <row r="921" ht="15" customHeight="1"/>
    <row r="922" ht="15" customHeight="1"/>
    <row r="923" ht="15" customHeight="1"/>
    <row r="924" ht="15" customHeight="1"/>
    <row r="925" ht="15" customHeight="1"/>
    <row r="926" ht="15" customHeight="1"/>
    <row r="927" ht="15" customHeight="1"/>
    <row r="928" ht="15" customHeight="1"/>
    <row r="929" ht="15" customHeight="1"/>
    <row r="930" ht="15" customHeight="1"/>
    <row r="931" ht="15" customHeight="1"/>
    <row r="932" ht="15" customHeight="1"/>
    <row r="933" ht="15" customHeight="1"/>
    <row r="934" ht="15" customHeight="1"/>
    <row r="935" ht="15" customHeight="1"/>
    <row r="936" ht="15" customHeight="1"/>
    <row r="937" ht="15" customHeight="1"/>
    <row r="938" ht="15" customHeight="1"/>
    <row r="939" ht="15" customHeight="1"/>
    <row r="940" ht="15" customHeight="1"/>
    <row r="941" ht="15" customHeight="1"/>
    <row r="942" ht="15" customHeight="1"/>
    <row r="943" ht="15" customHeight="1"/>
    <row r="944" ht="15" customHeight="1"/>
    <row r="945" ht="15" customHeight="1"/>
    <row r="946" ht="15" customHeight="1"/>
    <row r="947" ht="15" customHeight="1"/>
    <row r="948" ht="15" customHeight="1"/>
    <row r="949" ht="15" customHeight="1"/>
    <row r="950" ht="15" customHeight="1"/>
    <row r="951" ht="15" customHeight="1"/>
    <row r="952" ht="15" customHeight="1"/>
    <row r="953" ht="15" customHeight="1"/>
    <row r="954" ht="15" customHeight="1"/>
    <row r="955" ht="15" customHeight="1"/>
    <row r="956" ht="15" customHeight="1"/>
    <row r="957" ht="15" customHeight="1"/>
    <row r="958" ht="15" customHeight="1"/>
    <row r="959" ht="15" customHeight="1"/>
    <row r="960" ht="15" customHeight="1"/>
    <row r="961" ht="15" customHeight="1"/>
    <row r="962" ht="15" customHeight="1"/>
    <row r="963" ht="15" customHeight="1"/>
    <row r="964" ht="15" customHeight="1"/>
    <row r="965" ht="15" customHeight="1"/>
    <row r="966" ht="15" customHeight="1"/>
    <row r="967" ht="15" customHeight="1"/>
    <row r="968" ht="15" customHeight="1"/>
    <row r="969" ht="15" customHeight="1"/>
    <row r="970" ht="15" customHeight="1"/>
    <row r="971" ht="15" customHeight="1"/>
    <row r="972" ht="15" customHeight="1"/>
    <row r="973" ht="15" customHeight="1"/>
    <row r="974" ht="15" customHeight="1"/>
    <row r="975" ht="15" customHeight="1"/>
    <row r="976" ht="15" customHeight="1"/>
    <row r="977" ht="15" customHeight="1"/>
    <row r="978" ht="15" customHeight="1"/>
    <row r="979" ht="15" customHeight="1"/>
    <row r="980" ht="15" customHeight="1"/>
    <row r="981" ht="15" customHeight="1"/>
    <row r="982" ht="15" customHeight="1"/>
    <row r="983" ht="15" customHeight="1"/>
    <row r="984" ht="15" customHeight="1"/>
    <row r="985" ht="15" customHeight="1"/>
    <row r="986" ht="15" customHeight="1"/>
    <row r="987" ht="15" customHeight="1"/>
    <row r="988" ht="15" customHeight="1"/>
    <row r="989" ht="15" customHeight="1"/>
    <row r="990" ht="15" customHeight="1"/>
    <row r="991" ht="15" customHeight="1"/>
    <row r="992" ht="15" customHeight="1"/>
    <row r="993" ht="15" customHeight="1"/>
    <row r="994" ht="15" customHeight="1"/>
    <row r="995" ht="15" customHeight="1"/>
    <row r="996" ht="15" customHeight="1"/>
    <row r="997" ht="15" customHeight="1"/>
    <row r="998" ht="15" customHeight="1"/>
    <row r="999" ht="15" customHeight="1"/>
    <row r="1000" ht="15" customHeight="1"/>
    <row r="1001" ht="15" customHeight="1"/>
    <row r="1002" ht="15" customHeight="1"/>
    <row r="1003" ht="15" customHeight="1"/>
    <row r="1004" ht="15" customHeight="1"/>
    <row r="1005" ht="15" customHeight="1"/>
    <row r="1006" ht="15" customHeight="1"/>
    <row r="1007" ht="15" customHeight="1"/>
    <row r="1008" ht="15" customHeight="1"/>
    <row r="1009" ht="15" customHeight="1"/>
    <row r="1010" ht="15" customHeight="1"/>
    <row r="1011" ht="15" customHeight="1"/>
    <row r="1012" ht="15" customHeight="1"/>
    <row r="1013" ht="15" customHeight="1"/>
    <row r="1014" ht="15" customHeight="1"/>
    <row r="1015" ht="15" customHeight="1"/>
    <row r="1016" ht="15" customHeight="1"/>
    <row r="1017" ht="15" customHeight="1"/>
    <row r="1018" ht="15" customHeight="1"/>
    <row r="1019" ht="15" customHeight="1"/>
    <row r="1020" ht="15" customHeight="1"/>
    <row r="1021" ht="15" customHeight="1"/>
    <row r="1022" ht="15" customHeight="1"/>
    <row r="1023" ht="15" customHeight="1"/>
    <row r="1024" ht="15" customHeight="1"/>
    <row r="1025" ht="15" customHeight="1"/>
    <row r="1026" ht="15" customHeight="1"/>
    <row r="1027" ht="15" customHeight="1"/>
    <row r="1028" ht="15" customHeight="1"/>
    <row r="1029" ht="15" customHeight="1"/>
    <row r="1030" ht="15" customHeight="1"/>
    <row r="1031" ht="15" customHeight="1"/>
    <row r="1032" ht="15" customHeight="1"/>
    <row r="1033" ht="15" customHeight="1"/>
    <row r="1034" ht="15" customHeight="1"/>
    <row r="1035" ht="15" customHeight="1"/>
    <row r="1036" ht="15" customHeight="1"/>
    <row r="1037" ht="15" customHeight="1"/>
    <row r="1038" ht="15" customHeight="1"/>
    <row r="1039" ht="15" customHeight="1"/>
    <row r="1040" ht="15" customHeight="1"/>
    <row r="1041" ht="15" customHeight="1"/>
    <row r="1042" ht="15" customHeight="1"/>
    <row r="1043" ht="15" customHeight="1"/>
    <row r="1044" ht="15" customHeight="1"/>
    <row r="1045" ht="15" customHeight="1"/>
    <row r="1046" ht="15" customHeight="1"/>
    <row r="1047" ht="15" customHeight="1"/>
    <row r="1048" ht="15" customHeight="1"/>
    <row r="1049" ht="15" customHeight="1"/>
    <row r="1050" ht="15" customHeight="1"/>
    <row r="1051" ht="15" customHeight="1"/>
    <row r="1052" ht="15" customHeight="1"/>
    <row r="1053" ht="15" customHeight="1"/>
    <row r="1054" ht="15" customHeight="1"/>
    <row r="1055" ht="15" customHeight="1"/>
    <row r="1056" ht="15" customHeight="1"/>
    <row r="1057" ht="15" customHeight="1"/>
    <row r="1058" ht="15" customHeight="1"/>
    <row r="1059" ht="15" customHeight="1"/>
    <row r="1060" ht="15" customHeight="1"/>
    <row r="1061" ht="15" customHeight="1"/>
    <row r="1062" ht="15" customHeight="1"/>
    <row r="1063" ht="15" customHeight="1"/>
    <row r="1064" ht="15" customHeight="1"/>
    <row r="1065" ht="15" customHeight="1"/>
    <row r="1066" ht="15" customHeight="1"/>
    <row r="1067" ht="15" customHeight="1"/>
    <row r="1068" ht="15" customHeight="1"/>
    <row r="1069" ht="15" customHeight="1"/>
    <row r="1070" ht="15" customHeight="1"/>
    <row r="1071" ht="15" customHeight="1"/>
    <row r="1072" ht="15" customHeight="1"/>
    <row r="1073" ht="15" customHeight="1"/>
    <row r="1074" ht="15" customHeight="1"/>
    <row r="1075" ht="15" customHeight="1"/>
    <row r="1076" ht="15" customHeight="1"/>
    <row r="1077" ht="15" customHeight="1"/>
    <row r="1078" ht="15" customHeight="1"/>
    <row r="1079" ht="15" customHeight="1"/>
    <row r="1080" ht="15" customHeight="1"/>
    <row r="1081" ht="15" customHeight="1"/>
    <row r="1082" ht="15" customHeight="1"/>
    <row r="1083" ht="15" customHeight="1"/>
    <row r="1084" ht="15" customHeight="1"/>
    <row r="1085" ht="15" customHeight="1"/>
    <row r="1086" ht="15" customHeight="1"/>
    <row r="1087" ht="15" customHeight="1"/>
    <row r="1088" ht="15" customHeight="1"/>
    <row r="1089" ht="15" customHeight="1"/>
    <row r="1090" ht="15" customHeight="1"/>
    <row r="1091" ht="15" customHeight="1"/>
    <row r="1092" ht="15" customHeight="1"/>
    <row r="1093" ht="15" customHeight="1"/>
    <row r="1094" ht="15" customHeight="1"/>
    <row r="1095" ht="15" customHeight="1"/>
    <row r="1096" ht="15" customHeight="1"/>
    <row r="1097" ht="15" customHeight="1"/>
    <row r="1098" ht="15" customHeight="1"/>
    <row r="1099" ht="15" customHeight="1"/>
    <row r="1100" ht="15" customHeight="1"/>
    <row r="1101" ht="15" customHeight="1"/>
    <row r="1102" ht="15" customHeight="1"/>
    <row r="1103" ht="15" customHeight="1"/>
    <row r="1104" ht="15" customHeight="1"/>
    <row r="1105" ht="15" customHeight="1"/>
    <row r="1106" ht="15" customHeight="1"/>
    <row r="1107" ht="15" customHeight="1"/>
    <row r="1108" ht="15" customHeight="1"/>
    <row r="1109" ht="15" customHeight="1"/>
    <row r="1110" ht="15" customHeight="1"/>
    <row r="1111" ht="15" customHeight="1"/>
    <row r="1112" ht="15" customHeight="1"/>
    <row r="1113" ht="15" customHeight="1"/>
    <row r="1114" ht="15" customHeight="1"/>
    <row r="1115" ht="15" customHeight="1"/>
    <row r="1116" ht="15" customHeight="1"/>
    <row r="1117" ht="15" customHeight="1"/>
    <row r="1118" ht="15" customHeight="1"/>
    <row r="1119" ht="15" customHeight="1"/>
    <row r="1120" ht="15" customHeight="1"/>
    <row r="1121" ht="15" customHeight="1"/>
    <row r="1122" ht="15" customHeight="1"/>
    <row r="1123" ht="15" customHeight="1"/>
  </sheetData>
  <mergeCells count="1">
    <mergeCell ref="A114:B115"/>
  </mergeCells>
  <pageMargins left="0.7" right="0.7" top="0.75" bottom="0.75" header="0.3" footer="0.3"/>
  <pageSetup paperSize="9" scale="29" fitToHeight="0" orientation="landscape"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H1179"/>
  <sheetViews>
    <sheetView zoomScale="60" zoomScaleNormal="60" workbookViewId="0">
      <pane ySplit="1" topLeftCell="A2" activePane="bottomLeft" state="frozen"/>
      <selection activeCell="D1" sqref="D1"/>
      <selection pane="bottomLeft" activeCell="M2" sqref="M2"/>
    </sheetView>
  </sheetViews>
  <sheetFormatPr baseColWidth="10" defaultColWidth="8.85546875" defaultRowHeight="15"/>
  <cols>
    <col min="1" max="1" width="10.140625" style="62" bestFit="1" customWidth="1"/>
    <col min="2" max="2" width="53.7109375" style="62" customWidth="1"/>
    <col min="3" max="3" width="35.7109375" style="62" customWidth="1"/>
    <col min="4" max="4" width="52.7109375" style="62" customWidth="1"/>
    <col min="5" max="5" width="38.7109375" style="62" customWidth="1"/>
    <col min="6" max="6" width="52.7109375" style="62" customWidth="1"/>
    <col min="7" max="7" width="36.7109375" style="62" customWidth="1"/>
    <col min="8" max="8" width="22.28515625" style="62" customWidth="1"/>
    <col min="9" max="9" width="20.7109375" style="62" customWidth="1"/>
    <col min="10" max="10" width="52.7109375" style="62" customWidth="1"/>
    <col min="11" max="11" width="25.7109375" style="62" customWidth="1"/>
    <col min="12" max="12" width="46.28515625" style="62" customWidth="1"/>
    <col min="13" max="13" width="8.85546875" style="14"/>
    <col min="14" max="14" width="27.28515625" style="14" customWidth="1"/>
    <col min="15" max="15" width="19.5703125" style="14" customWidth="1"/>
    <col min="16" max="16" width="12.140625" style="14" bestFit="1" customWidth="1"/>
    <col min="17" max="17" width="23" style="14" customWidth="1"/>
    <col min="18" max="18" width="8.85546875" style="32"/>
    <col min="19" max="16384" width="8.85546875" style="14"/>
  </cols>
  <sheetData>
    <row r="1" spans="1:22" s="123" customFormat="1" ht="45.75" customHeight="1">
      <c r="B1" s="123" t="s">
        <v>0</v>
      </c>
      <c r="C1" s="123" t="s">
        <v>1</v>
      </c>
      <c r="D1" s="123" t="s">
        <v>2</v>
      </c>
      <c r="E1" s="124" t="s">
        <v>3</v>
      </c>
      <c r="F1" s="124" t="s">
        <v>4</v>
      </c>
      <c r="G1" s="123" t="s">
        <v>5</v>
      </c>
      <c r="H1" s="124" t="s">
        <v>1593</v>
      </c>
      <c r="I1" s="124" t="s">
        <v>1594</v>
      </c>
      <c r="J1" s="123" t="s">
        <v>1569</v>
      </c>
      <c r="K1" s="124" t="s">
        <v>6</v>
      </c>
      <c r="L1" s="124" t="s">
        <v>7</v>
      </c>
    </row>
    <row r="2" spans="1:22" s="32" customFormat="1" ht="15" customHeight="1">
      <c r="A2" s="119" t="s">
        <v>8</v>
      </c>
      <c r="B2" s="111"/>
      <c r="C2" s="111"/>
      <c r="D2" s="111"/>
      <c r="E2" s="111"/>
      <c r="F2" s="111"/>
      <c r="G2" s="111"/>
      <c r="H2" s="111"/>
      <c r="I2" s="111"/>
      <c r="J2" s="111"/>
      <c r="K2" s="111"/>
      <c r="L2" s="112"/>
      <c r="M2" s="34"/>
      <c r="N2" s="34"/>
      <c r="O2" s="34"/>
      <c r="P2" s="34"/>
      <c r="Q2" s="34"/>
      <c r="R2" s="43"/>
      <c r="S2" s="34"/>
      <c r="T2" s="34"/>
      <c r="U2" s="34"/>
      <c r="V2" s="34"/>
    </row>
    <row r="3" spans="1:22" s="33" customFormat="1" ht="30.75" customHeight="1">
      <c r="A3" s="3" t="s">
        <v>9</v>
      </c>
      <c r="B3" s="10" t="s">
        <v>629</v>
      </c>
      <c r="C3" s="3" t="s">
        <v>630</v>
      </c>
      <c r="D3" s="3" t="s">
        <v>631</v>
      </c>
      <c r="E3" s="3" t="s">
        <v>60</v>
      </c>
      <c r="F3" s="33" t="s">
        <v>632</v>
      </c>
      <c r="G3" s="3"/>
      <c r="H3" s="168">
        <f>I3*2.8</f>
        <v>6.0624000000000002</v>
      </c>
      <c r="I3" s="25">
        <f>0.2/P76*100</f>
        <v>2.1651428571428575</v>
      </c>
      <c r="J3" s="95" t="s">
        <v>633</v>
      </c>
      <c r="K3" s="3">
        <v>5</v>
      </c>
      <c r="L3" s="26" t="s">
        <v>634</v>
      </c>
      <c r="M3" s="17"/>
      <c r="R3" s="43"/>
    </row>
    <row r="4" spans="1:22" s="33" customFormat="1" ht="30.75" customHeight="1">
      <c r="A4" s="3" t="s">
        <v>9</v>
      </c>
      <c r="B4" s="10" t="s">
        <v>629</v>
      </c>
      <c r="C4" s="62" t="s">
        <v>635</v>
      </c>
      <c r="D4" s="3" t="s">
        <v>631</v>
      </c>
      <c r="E4" s="3" t="s">
        <v>60</v>
      </c>
      <c r="F4" s="33" t="s">
        <v>632</v>
      </c>
      <c r="G4" s="3"/>
      <c r="H4" s="168">
        <f t="shared" ref="H4:H67" si="0">I4*2.8</f>
        <v>1.8187200000000001</v>
      </c>
      <c r="I4" s="25">
        <f>0.06/P76*100</f>
        <v>0.6495428571428572</v>
      </c>
      <c r="J4" s="95" t="s">
        <v>636</v>
      </c>
      <c r="K4" s="3">
        <v>50</v>
      </c>
      <c r="L4" s="26" t="s">
        <v>634</v>
      </c>
      <c r="M4" s="17"/>
      <c r="R4" s="43"/>
    </row>
    <row r="5" spans="1:22" s="33" customFormat="1" ht="30" customHeight="1">
      <c r="A5" s="3" t="s">
        <v>9</v>
      </c>
      <c r="B5" s="10" t="s">
        <v>637</v>
      </c>
      <c r="C5" s="3" t="s">
        <v>638</v>
      </c>
      <c r="D5" s="3" t="s">
        <v>631</v>
      </c>
      <c r="E5" s="3" t="s">
        <v>506</v>
      </c>
      <c r="F5" s="26" t="s">
        <v>639</v>
      </c>
      <c r="H5" s="169"/>
      <c r="J5" s="95" t="s">
        <v>640</v>
      </c>
      <c r="L5" s="26" t="s">
        <v>641</v>
      </c>
      <c r="R5" s="43"/>
    </row>
    <row r="6" spans="1:22" s="33" customFormat="1" ht="30" customHeight="1">
      <c r="A6" s="3" t="s">
        <v>9</v>
      </c>
      <c r="B6" s="10" t="s">
        <v>642</v>
      </c>
      <c r="C6" s="62" t="s">
        <v>643</v>
      </c>
      <c r="D6" s="3" t="s">
        <v>631</v>
      </c>
      <c r="E6" s="62" t="s">
        <v>644</v>
      </c>
      <c r="F6" s="33" t="s">
        <v>632</v>
      </c>
      <c r="G6" s="3"/>
      <c r="H6" s="169"/>
      <c r="J6" s="95" t="s">
        <v>645</v>
      </c>
      <c r="L6" s="26" t="s">
        <v>641</v>
      </c>
      <c r="R6" s="43"/>
    </row>
    <row r="7" spans="1:22" s="33" customFormat="1" ht="30" customHeight="1">
      <c r="A7" s="3" t="s">
        <v>9</v>
      </c>
      <c r="B7" s="10" t="s">
        <v>646</v>
      </c>
      <c r="C7" s="62" t="s">
        <v>647</v>
      </c>
      <c r="D7" s="3" t="s">
        <v>648</v>
      </c>
      <c r="E7" s="3" t="s">
        <v>649</v>
      </c>
      <c r="F7" s="33" t="s">
        <v>650</v>
      </c>
      <c r="G7" s="3" t="s">
        <v>651</v>
      </c>
      <c r="H7" s="168">
        <f t="shared" si="0"/>
        <v>0.33488636363636359</v>
      </c>
      <c r="I7" s="25">
        <f>((0.1/0.99)*100)/$P$74</f>
        <v>0.11960227272727272</v>
      </c>
      <c r="J7" s="95" t="s">
        <v>652</v>
      </c>
      <c r="K7" s="33">
        <v>500</v>
      </c>
      <c r="L7" s="26" t="s">
        <v>653</v>
      </c>
      <c r="R7" s="43"/>
      <c r="V7" s="17"/>
    </row>
    <row r="8" spans="1:22" s="33" customFormat="1" ht="30" customHeight="1">
      <c r="A8" s="3" t="s">
        <v>9</v>
      </c>
      <c r="B8" s="10" t="s">
        <v>646</v>
      </c>
      <c r="C8" s="62" t="s">
        <v>647</v>
      </c>
      <c r="D8" s="3" t="s">
        <v>648</v>
      </c>
      <c r="E8" s="3" t="s">
        <v>93</v>
      </c>
      <c r="F8" s="33" t="s">
        <v>650</v>
      </c>
      <c r="G8" s="3" t="s">
        <v>654</v>
      </c>
      <c r="H8" s="168">
        <f t="shared" si="0"/>
        <v>0.66977272727272719</v>
      </c>
      <c r="I8" s="25">
        <f>((0.2/0.99)*100)/$P$74</f>
        <v>0.23920454545454545</v>
      </c>
      <c r="J8" s="95" t="s">
        <v>655</v>
      </c>
      <c r="K8" s="33">
        <v>250</v>
      </c>
      <c r="L8" s="26" t="s">
        <v>653</v>
      </c>
      <c r="O8" s="25"/>
      <c r="R8" s="43"/>
      <c r="V8" s="17"/>
    </row>
    <row r="9" spans="1:22" s="33" customFormat="1" ht="15" customHeight="1">
      <c r="A9" s="3" t="s">
        <v>9</v>
      </c>
      <c r="B9" s="10" t="s">
        <v>656</v>
      </c>
      <c r="C9" s="62" t="s">
        <v>647</v>
      </c>
      <c r="D9" s="3" t="s">
        <v>648</v>
      </c>
      <c r="E9" s="3" t="s">
        <v>657</v>
      </c>
      <c r="F9" s="33" t="s">
        <v>658</v>
      </c>
      <c r="G9" s="3"/>
      <c r="H9" s="168">
        <f t="shared" si="0"/>
        <v>1.6576874999999995</v>
      </c>
      <c r="I9" s="25">
        <f>0.5/P74*100</f>
        <v>0.5920312499999999</v>
      </c>
      <c r="J9" s="95" t="s">
        <v>659</v>
      </c>
      <c r="K9" s="33">
        <v>50</v>
      </c>
      <c r="L9" s="33" t="s">
        <v>660</v>
      </c>
      <c r="O9" s="44"/>
      <c r="R9" s="43"/>
      <c r="V9" s="17"/>
    </row>
    <row r="10" spans="1:22" s="33" customFormat="1" ht="30" customHeight="1">
      <c r="A10" s="3" t="s">
        <v>9</v>
      </c>
      <c r="B10" s="10" t="s">
        <v>661</v>
      </c>
      <c r="C10" s="62" t="s">
        <v>647</v>
      </c>
      <c r="D10" s="3" t="s">
        <v>648</v>
      </c>
      <c r="E10" s="45"/>
      <c r="F10" s="33" t="s">
        <v>85</v>
      </c>
      <c r="G10" s="3"/>
      <c r="H10" s="169"/>
      <c r="J10" s="95" t="s">
        <v>662</v>
      </c>
      <c r="L10" s="26" t="s">
        <v>663</v>
      </c>
      <c r="O10" s="44"/>
      <c r="R10" s="43"/>
    </row>
    <row r="11" spans="1:22" s="33" customFormat="1" ht="30" customHeight="1">
      <c r="A11" s="33" t="s">
        <v>9</v>
      </c>
      <c r="B11" s="10" t="s">
        <v>664</v>
      </c>
      <c r="C11" s="33" t="s">
        <v>665</v>
      </c>
      <c r="D11" s="33" t="s">
        <v>666</v>
      </c>
      <c r="E11" s="46"/>
      <c r="F11" s="26" t="s">
        <v>667</v>
      </c>
      <c r="G11" s="33" t="s">
        <v>668</v>
      </c>
      <c r="H11" s="168">
        <f t="shared" si="0"/>
        <v>445.80072727272733</v>
      </c>
      <c r="I11" s="25">
        <f>((5.2/0.99)*100)/$P$75</f>
        <v>159.21454545454549</v>
      </c>
      <c r="J11" s="95" t="s">
        <v>669</v>
      </c>
      <c r="L11" s="26" t="s">
        <v>670</v>
      </c>
      <c r="R11" s="43"/>
      <c r="V11" s="17"/>
    </row>
    <row r="12" spans="1:22" s="34" customFormat="1" ht="30" customHeight="1">
      <c r="A12" s="3" t="s">
        <v>9</v>
      </c>
      <c r="B12" s="10" t="s">
        <v>664</v>
      </c>
      <c r="C12" s="33" t="s">
        <v>665</v>
      </c>
      <c r="D12" s="33" t="s">
        <v>631</v>
      </c>
      <c r="E12" s="46"/>
      <c r="F12" s="26" t="s">
        <v>667</v>
      </c>
      <c r="G12" s="33" t="s">
        <v>668</v>
      </c>
      <c r="H12" s="168">
        <f t="shared" si="0"/>
        <v>55.112727272727284</v>
      </c>
      <c r="I12" s="25">
        <f>((1.8/0.99)*100)/$P$76</f>
        <v>19.683116883116888</v>
      </c>
      <c r="J12" s="95" t="s">
        <v>671</v>
      </c>
      <c r="K12" s="33">
        <v>5</v>
      </c>
      <c r="L12" s="26" t="s">
        <v>672</v>
      </c>
      <c r="R12" s="43"/>
      <c r="V12" s="17"/>
    </row>
    <row r="13" spans="1:22" s="34" customFormat="1" ht="30" customHeight="1">
      <c r="A13" s="3" t="s">
        <v>9</v>
      </c>
      <c r="B13" s="10" t="s">
        <v>664</v>
      </c>
      <c r="C13" s="33" t="s">
        <v>665</v>
      </c>
      <c r="D13" s="33" t="s">
        <v>673</v>
      </c>
      <c r="E13" s="46"/>
      <c r="F13" s="26" t="s">
        <v>674</v>
      </c>
      <c r="G13" s="33" t="s">
        <v>675</v>
      </c>
      <c r="H13" s="169"/>
      <c r="I13" s="33" t="s">
        <v>676</v>
      </c>
      <c r="J13" s="95" t="s">
        <v>677</v>
      </c>
      <c r="K13" s="33" t="s">
        <v>678</v>
      </c>
      <c r="L13" s="26" t="s">
        <v>653</v>
      </c>
      <c r="R13" s="43"/>
      <c r="V13" s="17"/>
    </row>
    <row r="14" spans="1:22" s="34" customFormat="1" ht="30" customHeight="1">
      <c r="A14" s="3" t="s">
        <v>9</v>
      </c>
      <c r="B14" s="10" t="s">
        <v>679</v>
      </c>
      <c r="C14" s="62" t="s">
        <v>680</v>
      </c>
      <c r="D14" s="3" t="s">
        <v>681</v>
      </c>
      <c r="E14" s="45"/>
      <c r="F14" s="33" t="s">
        <v>632</v>
      </c>
      <c r="G14" s="3"/>
      <c r="H14" s="168">
        <f t="shared" si="0"/>
        <v>1.9881119999999998E-3</v>
      </c>
      <c r="I14" s="39">
        <f>0.00000000000097*40*18300*1000</f>
        <v>7.1003999999999989E-4</v>
      </c>
      <c r="J14" s="95" t="s">
        <v>682</v>
      </c>
      <c r="K14" s="33">
        <v>500</v>
      </c>
      <c r="L14" s="26" t="s">
        <v>683</v>
      </c>
      <c r="R14" s="43"/>
      <c r="V14" s="17"/>
    </row>
    <row r="15" spans="1:22" s="34" customFormat="1" ht="30" customHeight="1">
      <c r="A15" s="3" t="s">
        <v>9</v>
      </c>
      <c r="B15" s="10" t="s">
        <v>684</v>
      </c>
      <c r="C15" s="3" t="s">
        <v>8</v>
      </c>
      <c r="D15" s="3" t="s">
        <v>685</v>
      </c>
      <c r="E15" s="3"/>
      <c r="F15" s="3" t="s">
        <v>85</v>
      </c>
      <c r="G15" s="3"/>
      <c r="H15" s="168">
        <f t="shared" si="0"/>
        <v>0.50294238749999987</v>
      </c>
      <c r="I15" s="25">
        <f>0.1517/P74*100</f>
        <v>0.17962228124999996</v>
      </c>
      <c r="J15" s="95" t="s">
        <v>686</v>
      </c>
      <c r="K15" s="33">
        <v>500</v>
      </c>
      <c r="L15" s="26" t="s">
        <v>687</v>
      </c>
      <c r="R15" s="43"/>
      <c r="V15" s="17"/>
    </row>
    <row r="16" spans="1:22" s="34" customFormat="1" ht="30" customHeight="1">
      <c r="A16" s="3" t="s">
        <v>9</v>
      </c>
      <c r="B16" s="10" t="s">
        <v>688</v>
      </c>
      <c r="C16" s="3" t="s">
        <v>11</v>
      </c>
      <c r="D16" s="3" t="s">
        <v>631</v>
      </c>
      <c r="E16" s="3"/>
      <c r="F16" s="3" t="s">
        <v>85</v>
      </c>
      <c r="G16" s="3"/>
      <c r="H16" s="169"/>
      <c r="I16" s="33"/>
      <c r="J16" s="95" t="s">
        <v>689</v>
      </c>
      <c r="K16" s="33"/>
      <c r="L16" s="26" t="s">
        <v>641</v>
      </c>
      <c r="R16" s="43"/>
    </row>
    <row r="17" spans="1:34" s="34" customFormat="1" ht="30" customHeight="1">
      <c r="A17" s="3" t="s">
        <v>9</v>
      </c>
      <c r="B17" s="10" t="s">
        <v>690</v>
      </c>
      <c r="C17" s="3" t="s">
        <v>16</v>
      </c>
      <c r="D17" s="3" t="s">
        <v>648</v>
      </c>
      <c r="E17" s="3"/>
      <c r="F17" s="33" t="s">
        <v>658</v>
      </c>
      <c r="G17" s="3"/>
      <c r="H17" s="168">
        <f t="shared" si="0"/>
        <v>1.6576874999999995</v>
      </c>
      <c r="I17" s="25">
        <f>0.5/P74*100</f>
        <v>0.5920312499999999</v>
      </c>
      <c r="J17" s="95" t="s">
        <v>691</v>
      </c>
      <c r="K17" s="3">
        <v>50</v>
      </c>
      <c r="L17" s="26" t="s">
        <v>687</v>
      </c>
      <c r="M17" s="17"/>
      <c r="R17" s="43"/>
    </row>
    <row r="18" spans="1:34" s="34" customFormat="1" ht="30" customHeight="1">
      <c r="A18" s="3" t="s">
        <v>9</v>
      </c>
      <c r="B18" s="10" t="s">
        <v>692</v>
      </c>
      <c r="C18" s="3" t="s">
        <v>11</v>
      </c>
      <c r="D18" s="3" t="s">
        <v>631</v>
      </c>
      <c r="E18" s="3"/>
      <c r="F18" s="33" t="s">
        <v>632</v>
      </c>
      <c r="G18" s="3"/>
      <c r="H18" s="168">
        <f t="shared" si="0"/>
        <v>2.1218400000000002</v>
      </c>
      <c r="I18" s="25">
        <f>0.07/P76*100</f>
        <v>0.75780000000000014</v>
      </c>
      <c r="J18" s="95" t="s">
        <v>693</v>
      </c>
      <c r="K18" s="3">
        <v>50</v>
      </c>
      <c r="L18" s="26" t="s">
        <v>634</v>
      </c>
      <c r="M18" s="17"/>
      <c r="R18" s="43"/>
    </row>
    <row r="19" spans="1:34" s="34" customFormat="1" ht="15" customHeight="1">
      <c r="A19" s="3" t="s">
        <v>9</v>
      </c>
      <c r="B19" s="10" t="s">
        <v>694</v>
      </c>
      <c r="C19" s="3" t="s">
        <v>16</v>
      </c>
      <c r="D19" s="3" t="s">
        <v>695</v>
      </c>
      <c r="E19" s="45"/>
      <c r="F19" s="3" t="s">
        <v>85</v>
      </c>
      <c r="G19" s="3"/>
      <c r="H19" s="168">
        <f t="shared" si="0"/>
        <v>84.873599999999996</v>
      </c>
      <c r="I19" s="25">
        <f>0.2/P78*100</f>
        <v>30.312000000000001</v>
      </c>
      <c r="J19" s="95" t="s">
        <v>696</v>
      </c>
      <c r="K19" s="3"/>
      <c r="L19" s="33"/>
      <c r="M19" s="17"/>
      <c r="R19" s="43"/>
    </row>
    <row r="20" spans="1:34" s="34" customFormat="1" ht="30" customHeight="1">
      <c r="A20" s="3" t="s">
        <v>9</v>
      </c>
      <c r="B20" s="10" t="s">
        <v>694</v>
      </c>
      <c r="C20" s="3" t="s">
        <v>11</v>
      </c>
      <c r="D20" s="3" t="s">
        <v>697</v>
      </c>
      <c r="E20" s="45"/>
      <c r="F20" s="3" t="s">
        <v>85</v>
      </c>
      <c r="G20" s="3"/>
      <c r="H20" s="168">
        <f t="shared" si="0"/>
        <v>2.1218400000000002</v>
      </c>
      <c r="I20" s="25">
        <f>0.07/P76*100</f>
        <v>0.75780000000000014</v>
      </c>
      <c r="J20" s="95" t="s">
        <v>693</v>
      </c>
      <c r="K20" s="3">
        <v>50</v>
      </c>
      <c r="L20" s="26" t="s">
        <v>634</v>
      </c>
      <c r="M20" s="17"/>
      <c r="R20" s="43"/>
    </row>
    <row r="21" spans="1:34" s="34" customFormat="1" ht="30" customHeight="1">
      <c r="A21" s="3" t="s">
        <v>9</v>
      </c>
      <c r="B21" s="10" t="s">
        <v>694</v>
      </c>
      <c r="C21" s="3" t="s">
        <v>16</v>
      </c>
      <c r="D21" s="3" t="s">
        <v>698</v>
      </c>
      <c r="E21" s="45"/>
      <c r="F21" s="3" t="s">
        <v>85</v>
      </c>
      <c r="G21" s="3"/>
      <c r="H21" s="168">
        <f t="shared" si="0"/>
        <v>0.79568999999999979</v>
      </c>
      <c r="I21" s="25">
        <f>0.24/P74*100</f>
        <v>0.28417499999999996</v>
      </c>
      <c r="J21" s="95" t="s">
        <v>699</v>
      </c>
      <c r="K21" s="3">
        <v>250</v>
      </c>
      <c r="L21" s="26" t="s">
        <v>687</v>
      </c>
      <c r="M21" s="17"/>
      <c r="R21" s="43"/>
    </row>
    <row r="22" spans="1:34" s="34" customFormat="1" ht="30" customHeight="1">
      <c r="A22" s="3" t="s">
        <v>9</v>
      </c>
      <c r="B22" s="10" t="s">
        <v>700</v>
      </c>
      <c r="C22" s="3" t="s">
        <v>701</v>
      </c>
      <c r="D22" s="3" t="s">
        <v>702</v>
      </c>
      <c r="E22" s="3" t="s">
        <v>703</v>
      </c>
      <c r="F22" s="3" t="s">
        <v>85</v>
      </c>
      <c r="G22" s="45" t="s">
        <v>704</v>
      </c>
      <c r="H22" s="168">
        <f t="shared" si="0"/>
        <v>3.0766680000000002</v>
      </c>
      <c r="I22" s="25">
        <f t="shared" ref="I22:I42" si="1">0.29/$P$71*100</f>
        <v>1.0988100000000001</v>
      </c>
      <c r="J22" s="95" t="s">
        <v>705</v>
      </c>
      <c r="K22" s="3">
        <v>50</v>
      </c>
      <c r="L22" s="26" t="s">
        <v>706</v>
      </c>
      <c r="M22" s="17"/>
      <c r="R22" s="43"/>
    </row>
    <row r="23" spans="1:34" s="34" customFormat="1" ht="30" customHeight="1">
      <c r="A23" s="3" t="s">
        <v>9</v>
      </c>
      <c r="B23" s="10" t="s">
        <v>700</v>
      </c>
      <c r="C23" s="3" t="s">
        <v>701</v>
      </c>
      <c r="D23" s="3" t="s">
        <v>702</v>
      </c>
      <c r="E23" s="3" t="s">
        <v>703</v>
      </c>
      <c r="F23" s="3" t="s">
        <v>85</v>
      </c>
      <c r="G23" s="33" t="s">
        <v>707</v>
      </c>
      <c r="H23" s="168">
        <f t="shared" si="0"/>
        <v>3.0766680000000002</v>
      </c>
      <c r="I23" s="25">
        <f t="shared" si="1"/>
        <v>1.0988100000000001</v>
      </c>
      <c r="J23" s="95" t="s">
        <v>705</v>
      </c>
      <c r="K23" s="3">
        <v>50</v>
      </c>
      <c r="L23" s="26" t="s">
        <v>706</v>
      </c>
      <c r="M23" s="17"/>
      <c r="R23" s="43"/>
    </row>
    <row r="24" spans="1:34" s="34" customFormat="1" ht="30" customHeight="1">
      <c r="A24" s="3" t="s">
        <v>9</v>
      </c>
      <c r="B24" s="10" t="s">
        <v>700</v>
      </c>
      <c r="C24" s="3" t="s">
        <v>701</v>
      </c>
      <c r="D24" s="3" t="s">
        <v>702</v>
      </c>
      <c r="E24" s="3" t="s">
        <v>703</v>
      </c>
      <c r="F24" s="3" t="s">
        <v>85</v>
      </c>
      <c r="G24" s="33" t="s">
        <v>708</v>
      </c>
      <c r="H24" s="168">
        <f t="shared" si="0"/>
        <v>3.0766680000000002</v>
      </c>
      <c r="I24" s="25">
        <f t="shared" si="1"/>
        <v>1.0988100000000001</v>
      </c>
      <c r="J24" s="95" t="s">
        <v>705</v>
      </c>
      <c r="K24" s="3">
        <v>50</v>
      </c>
      <c r="L24" s="26" t="s">
        <v>706</v>
      </c>
      <c r="M24" s="17"/>
      <c r="R24" s="43"/>
      <c r="AH24" s="47"/>
    </row>
    <row r="25" spans="1:34" s="34" customFormat="1" ht="30" customHeight="1">
      <c r="A25" s="3" t="s">
        <v>9</v>
      </c>
      <c r="B25" s="10" t="s">
        <v>700</v>
      </c>
      <c r="C25" s="3" t="s">
        <v>701</v>
      </c>
      <c r="D25" s="3" t="s">
        <v>702</v>
      </c>
      <c r="E25" s="3" t="s">
        <v>703</v>
      </c>
      <c r="F25" s="3" t="s">
        <v>85</v>
      </c>
      <c r="G25" s="33" t="s">
        <v>277</v>
      </c>
      <c r="H25" s="168">
        <f t="shared" si="0"/>
        <v>3.0766680000000002</v>
      </c>
      <c r="I25" s="25">
        <f t="shared" si="1"/>
        <v>1.0988100000000001</v>
      </c>
      <c r="J25" s="95" t="s">
        <v>705</v>
      </c>
      <c r="K25" s="3">
        <v>50</v>
      </c>
      <c r="L25" s="26" t="s">
        <v>706</v>
      </c>
      <c r="M25" s="17"/>
      <c r="R25" s="43"/>
    </row>
    <row r="26" spans="1:34" s="34" customFormat="1" ht="30" customHeight="1">
      <c r="A26" s="3" t="s">
        <v>9</v>
      </c>
      <c r="B26" s="10" t="s">
        <v>700</v>
      </c>
      <c r="C26" s="3" t="s">
        <v>701</v>
      </c>
      <c r="D26" s="3" t="s">
        <v>702</v>
      </c>
      <c r="E26" s="3" t="s">
        <v>703</v>
      </c>
      <c r="F26" s="3" t="s">
        <v>85</v>
      </c>
      <c r="G26" s="33" t="s">
        <v>709</v>
      </c>
      <c r="H26" s="168">
        <f t="shared" si="0"/>
        <v>3.0766680000000002</v>
      </c>
      <c r="I26" s="25">
        <f t="shared" si="1"/>
        <v>1.0988100000000001</v>
      </c>
      <c r="J26" s="95" t="s">
        <v>705</v>
      </c>
      <c r="K26" s="3">
        <v>50</v>
      </c>
      <c r="L26" s="26" t="s">
        <v>706</v>
      </c>
      <c r="M26" s="17"/>
      <c r="R26" s="43"/>
    </row>
    <row r="27" spans="1:34" s="34" customFormat="1" ht="30" customHeight="1">
      <c r="A27" s="3" t="s">
        <v>9</v>
      </c>
      <c r="B27" s="10" t="s">
        <v>700</v>
      </c>
      <c r="C27" s="3" t="s">
        <v>701</v>
      </c>
      <c r="D27" s="3" t="s">
        <v>702</v>
      </c>
      <c r="E27" s="3" t="s">
        <v>703</v>
      </c>
      <c r="F27" s="3" t="s">
        <v>85</v>
      </c>
      <c r="G27" s="33" t="s">
        <v>710</v>
      </c>
      <c r="H27" s="168">
        <f t="shared" si="0"/>
        <v>3.0766680000000002</v>
      </c>
      <c r="I27" s="25">
        <f t="shared" si="1"/>
        <v>1.0988100000000001</v>
      </c>
      <c r="J27" s="95" t="s">
        <v>705</v>
      </c>
      <c r="K27" s="3">
        <v>50</v>
      </c>
      <c r="L27" s="26" t="s">
        <v>706</v>
      </c>
      <c r="M27" s="17"/>
      <c r="R27" s="43"/>
    </row>
    <row r="28" spans="1:34" s="34" customFormat="1" ht="30" customHeight="1">
      <c r="A28" s="3" t="s">
        <v>9</v>
      </c>
      <c r="B28" s="10" t="s">
        <v>700</v>
      </c>
      <c r="C28" s="3" t="s">
        <v>701</v>
      </c>
      <c r="D28" s="3" t="s">
        <v>702</v>
      </c>
      <c r="E28" s="3" t="s">
        <v>703</v>
      </c>
      <c r="F28" s="3" t="s">
        <v>85</v>
      </c>
      <c r="G28" s="33" t="s">
        <v>711</v>
      </c>
      <c r="H28" s="168">
        <f t="shared" si="0"/>
        <v>3.0766680000000002</v>
      </c>
      <c r="I28" s="25">
        <f t="shared" si="1"/>
        <v>1.0988100000000001</v>
      </c>
      <c r="J28" s="95" t="s">
        <v>705</v>
      </c>
      <c r="K28" s="3">
        <v>50</v>
      </c>
      <c r="L28" s="26" t="s">
        <v>706</v>
      </c>
      <c r="M28" s="17"/>
      <c r="R28" s="43"/>
    </row>
    <row r="29" spans="1:34" s="34" customFormat="1" ht="30" customHeight="1">
      <c r="A29" s="3" t="s">
        <v>9</v>
      </c>
      <c r="B29" s="10" t="s">
        <v>700</v>
      </c>
      <c r="C29" s="3" t="s">
        <v>701</v>
      </c>
      <c r="D29" s="3" t="s">
        <v>702</v>
      </c>
      <c r="E29" s="3" t="s">
        <v>703</v>
      </c>
      <c r="F29" s="3" t="s">
        <v>85</v>
      </c>
      <c r="G29" s="33" t="s">
        <v>712</v>
      </c>
      <c r="H29" s="168">
        <f t="shared" si="0"/>
        <v>3.0766680000000002</v>
      </c>
      <c r="I29" s="25">
        <f t="shared" si="1"/>
        <v>1.0988100000000001</v>
      </c>
      <c r="J29" s="95" t="s">
        <v>705</v>
      </c>
      <c r="K29" s="3">
        <v>50</v>
      </c>
      <c r="L29" s="26" t="s">
        <v>706</v>
      </c>
      <c r="M29" s="17"/>
      <c r="R29" s="43"/>
    </row>
    <row r="30" spans="1:34" s="34" customFormat="1" ht="30" customHeight="1">
      <c r="A30" s="3" t="s">
        <v>9</v>
      </c>
      <c r="B30" s="10" t="s">
        <v>700</v>
      </c>
      <c r="C30" s="3" t="s">
        <v>701</v>
      </c>
      <c r="D30" s="3" t="s">
        <v>702</v>
      </c>
      <c r="E30" s="3" t="s">
        <v>703</v>
      </c>
      <c r="F30" s="3" t="s">
        <v>85</v>
      </c>
      <c r="G30" s="33" t="s">
        <v>713</v>
      </c>
      <c r="H30" s="168">
        <f t="shared" si="0"/>
        <v>3.0766680000000002</v>
      </c>
      <c r="I30" s="25">
        <f t="shared" si="1"/>
        <v>1.0988100000000001</v>
      </c>
      <c r="J30" s="95" t="s">
        <v>705</v>
      </c>
      <c r="K30" s="3">
        <v>50</v>
      </c>
      <c r="L30" s="26" t="s">
        <v>706</v>
      </c>
      <c r="M30" s="17"/>
      <c r="R30" s="43"/>
    </row>
    <row r="31" spans="1:34" s="34" customFormat="1" ht="30" customHeight="1">
      <c r="A31" s="3" t="s">
        <v>9</v>
      </c>
      <c r="B31" s="10" t="s">
        <v>700</v>
      </c>
      <c r="C31" s="3" t="s">
        <v>701</v>
      </c>
      <c r="D31" s="3" t="s">
        <v>702</v>
      </c>
      <c r="E31" s="3" t="s">
        <v>703</v>
      </c>
      <c r="F31" s="3" t="s">
        <v>85</v>
      </c>
      <c r="G31" s="33" t="s">
        <v>714</v>
      </c>
      <c r="H31" s="168">
        <f t="shared" si="0"/>
        <v>3.0766680000000002</v>
      </c>
      <c r="I31" s="25">
        <f t="shared" si="1"/>
        <v>1.0988100000000001</v>
      </c>
      <c r="J31" s="95" t="s">
        <v>705</v>
      </c>
      <c r="K31" s="3">
        <v>50</v>
      </c>
      <c r="L31" s="26" t="s">
        <v>706</v>
      </c>
      <c r="M31" s="17"/>
      <c r="R31" s="43"/>
    </row>
    <row r="32" spans="1:34" s="34" customFormat="1" ht="30" customHeight="1">
      <c r="A32" s="3" t="s">
        <v>9</v>
      </c>
      <c r="B32" s="10" t="s">
        <v>700</v>
      </c>
      <c r="C32" s="3" t="s">
        <v>701</v>
      </c>
      <c r="D32" s="3" t="s">
        <v>702</v>
      </c>
      <c r="E32" s="3" t="s">
        <v>703</v>
      </c>
      <c r="F32" s="3" t="s">
        <v>85</v>
      </c>
      <c r="G32" s="33" t="s">
        <v>715</v>
      </c>
      <c r="H32" s="168">
        <f t="shared" si="0"/>
        <v>3.0766680000000002</v>
      </c>
      <c r="I32" s="25">
        <f t="shared" si="1"/>
        <v>1.0988100000000001</v>
      </c>
      <c r="J32" s="95" t="s">
        <v>705</v>
      </c>
      <c r="K32" s="3">
        <v>50</v>
      </c>
      <c r="L32" s="26" t="s">
        <v>706</v>
      </c>
      <c r="M32" s="17"/>
      <c r="R32" s="43"/>
    </row>
    <row r="33" spans="1:18" s="34" customFormat="1" ht="30" customHeight="1">
      <c r="A33" s="3" t="s">
        <v>9</v>
      </c>
      <c r="B33" s="10" t="s">
        <v>700</v>
      </c>
      <c r="C33" s="3" t="s">
        <v>701</v>
      </c>
      <c r="D33" s="3" t="s">
        <v>702</v>
      </c>
      <c r="E33" s="3" t="s">
        <v>703</v>
      </c>
      <c r="F33" s="3" t="s">
        <v>85</v>
      </c>
      <c r="G33" s="33" t="s">
        <v>716</v>
      </c>
      <c r="H33" s="168">
        <f t="shared" si="0"/>
        <v>3.0766680000000002</v>
      </c>
      <c r="I33" s="25">
        <f t="shared" si="1"/>
        <v>1.0988100000000001</v>
      </c>
      <c r="J33" s="95" t="s">
        <v>705</v>
      </c>
      <c r="K33" s="3">
        <v>50</v>
      </c>
      <c r="L33" s="26" t="s">
        <v>706</v>
      </c>
      <c r="M33" s="17"/>
      <c r="R33" s="43"/>
    </row>
    <row r="34" spans="1:18" s="34" customFormat="1" ht="30" customHeight="1">
      <c r="A34" s="3" t="s">
        <v>9</v>
      </c>
      <c r="B34" s="10" t="s">
        <v>700</v>
      </c>
      <c r="C34" s="3" t="s">
        <v>701</v>
      </c>
      <c r="D34" s="3" t="s">
        <v>702</v>
      </c>
      <c r="E34" s="3" t="s">
        <v>703</v>
      </c>
      <c r="F34" s="3" t="s">
        <v>85</v>
      </c>
      <c r="G34" s="33" t="s">
        <v>717</v>
      </c>
      <c r="H34" s="168">
        <f t="shared" si="0"/>
        <v>3.0766680000000002</v>
      </c>
      <c r="I34" s="25">
        <f t="shared" si="1"/>
        <v>1.0988100000000001</v>
      </c>
      <c r="J34" s="95" t="s">
        <v>705</v>
      </c>
      <c r="K34" s="3">
        <v>50</v>
      </c>
      <c r="L34" s="26" t="s">
        <v>706</v>
      </c>
      <c r="M34" s="17"/>
      <c r="R34" s="43"/>
    </row>
    <row r="35" spans="1:18" s="34" customFormat="1" ht="30" customHeight="1">
      <c r="A35" s="3" t="s">
        <v>9</v>
      </c>
      <c r="B35" s="10" t="s">
        <v>700</v>
      </c>
      <c r="C35" s="3" t="s">
        <v>701</v>
      </c>
      <c r="D35" s="3" t="s">
        <v>702</v>
      </c>
      <c r="E35" s="3" t="s">
        <v>703</v>
      </c>
      <c r="F35" s="3" t="s">
        <v>85</v>
      </c>
      <c r="G35" s="33" t="s">
        <v>718</v>
      </c>
      <c r="H35" s="168">
        <f t="shared" si="0"/>
        <v>3.0766680000000002</v>
      </c>
      <c r="I35" s="25">
        <f t="shared" si="1"/>
        <v>1.0988100000000001</v>
      </c>
      <c r="J35" s="95" t="s">
        <v>705</v>
      </c>
      <c r="K35" s="3">
        <v>50</v>
      </c>
      <c r="L35" s="26" t="s">
        <v>706</v>
      </c>
      <c r="M35" s="17"/>
      <c r="R35" s="43"/>
    </row>
    <row r="36" spans="1:18" s="34" customFormat="1" ht="30" customHeight="1">
      <c r="A36" s="3" t="s">
        <v>9</v>
      </c>
      <c r="B36" s="10" t="s">
        <v>700</v>
      </c>
      <c r="C36" s="3" t="s">
        <v>701</v>
      </c>
      <c r="D36" s="3" t="s">
        <v>702</v>
      </c>
      <c r="E36" s="3" t="s">
        <v>703</v>
      </c>
      <c r="F36" s="3" t="s">
        <v>85</v>
      </c>
      <c r="G36" s="33" t="s">
        <v>719</v>
      </c>
      <c r="H36" s="168">
        <f t="shared" si="0"/>
        <v>3.0766680000000002</v>
      </c>
      <c r="I36" s="25">
        <f t="shared" si="1"/>
        <v>1.0988100000000001</v>
      </c>
      <c r="J36" s="95" t="s">
        <v>705</v>
      </c>
      <c r="K36" s="3">
        <v>50</v>
      </c>
      <c r="L36" s="26" t="s">
        <v>706</v>
      </c>
      <c r="M36" s="17"/>
      <c r="R36" s="43"/>
    </row>
    <row r="37" spans="1:18" s="34" customFormat="1" ht="30" customHeight="1">
      <c r="A37" s="3" t="s">
        <v>9</v>
      </c>
      <c r="B37" s="10" t="s">
        <v>700</v>
      </c>
      <c r="C37" s="3" t="s">
        <v>701</v>
      </c>
      <c r="D37" s="3" t="s">
        <v>702</v>
      </c>
      <c r="E37" s="3" t="s">
        <v>703</v>
      </c>
      <c r="F37" s="3" t="s">
        <v>85</v>
      </c>
      <c r="G37" s="33" t="s">
        <v>720</v>
      </c>
      <c r="H37" s="168">
        <f t="shared" si="0"/>
        <v>3.0766680000000002</v>
      </c>
      <c r="I37" s="25">
        <f t="shared" si="1"/>
        <v>1.0988100000000001</v>
      </c>
      <c r="J37" s="95" t="s">
        <v>705</v>
      </c>
      <c r="K37" s="3">
        <v>50</v>
      </c>
      <c r="L37" s="26" t="s">
        <v>706</v>
      </c>
      <c r="M37" s="17"/>
      <c r="R37" s="43"/>
    </row>
    <row r="38" spans="1:18" s="34" customFormat="1" ht="30" customHeight="1">
      <c r="A38" s="3" t="s">
        <v>9</v>
      </c>
      <c r="B38" s="10" t="s">
        <v>700</v>
      </c>
      <c r="C38" s="3" t="s">
        <v>701</v>
      </c>
      <c r="D38" s="3" t="s">
        <v>702</v>
      </c>
      <c r="E38" s="3" t="s">
        <v>703</v>
      </c>
      <c r="F38" s="3" t="s">
        <v>85</v>
      </c>
      <c r="G38" s="33" t="s">
        <v>379</v>
      </c>
      <c r="H38" s="168">
        <f t="shared" si="0"/>
        <v>3.0766680000000002</v>
      </c>
      <c r="I38" s="25">
        <f t="shared" si="1"/>
        <v>1.0988100000000001</v>
      </c>
      <c r="J38" s="95" t="s">
        <v>705</v>
      </c>
      <c r="K38" s="3">
        <v>50</v>
      </c>
      <c r="L38" s="26" t="s">
        <v>706</v>
      </c>
      <c r="M38" s="17"/>
      <c r="R38" s="43"/>
    </row>
    <row r="39" spans="1:18" s="34" customFormat="1" ht="30" customHeight="1">
      <c r="A39" s="3" t="s">
        <v>9</v>
      </c>
      <c r="B39" s="10" t="s">
        <v>700</v>
      </c>
      <c r="C39" s="3" t="s">
        <v>701</v>
      </c>
      <c r="D39" s="3" t="s">
        <v>702</v>
      </c>
      <c r="E39" s="3" t="s">
        <v>703</v>
      </c>
      <c r="F39" s="3" t="s">
        <v>85</v>
      </c>
      <c r="G39" s="33" t="s">
        <v>721</v>
      </c>
      <c r="H39" s="168">
        <f t="shared" si="0"/>
        <v>3.0766680000000002</v>
      </c>
      <c r="I39" s="25">
        <f t="shared" si="1"/>
        <v>1.0988100000000001</v>
      </c>
      <c r="J39" s="95" t="s">
        <v>705</v>
      </c>
      <c r="K39" s="3">
        <v>50</v>
      </c>
      <c r="L39" s="26" t="s">
        <v>706</v>
      </c>
      <c r="M39" s="17"/>
      <c r="R39" s="43"/>
    </row>
    <row r="40" spans="1:18" s="34" customFormat="1" ht="30" customHeight="1">
      <c r="A40" s="3" t="s">
        <v>9</v>
      </c>
      <c r="B40" s="10" t="s">
        <v>700</v>
      </c>
      <c r="C40" s="3" t="s">
        <v>701</v>
      </c>
      <c r="D40" s="3" t="s">
        <v>702</v>
      </c>
      <c r="E40" s="3" t="s">
        <v>703</v>
      </c>
      <c r="F40" s="3" t="s">
        <v>85</v>
      </c>
      <c r="G40" s="33" t="s">
        <v>722</v>
      </c>
      <c r="H40" s="168">
        <f t="shared" si="0"/>
        <v>3.0766680000000002</v>
      </c>
      <c r="I40" s="25">
        <f t="shared" si="1"/>
        <v>1.0988100000000001</v>
      </c>
      <c r="J40" s="95" t="s">
        <v>705</v>
      </c>
      <c r="K40" s="3">
        <v>50</v>
      </c>
      <c r="L40" s="26" t="s">
        <v>706</v>
      </c>
      <c r="M40" s="17"/>
      <c r="R40" s="43"/>
    </row>
    <row r="41" spans="1:18" s="34" customFormat="1" ht="30" customHeight="1">
      <c r="A41" s="3" t="s">
        <v>9</v>
      </c>
      <c r="B41" s="10" t="s">
        <v>700</v>
      </c>
      <c r="C41" s="3" t="s">
        <v>701</v>
      </c>
      <c r="D41" s="3" t="s">
        <v>702</v>
      </c>
      <c r="E41" s="3" t="s">
        <v>703</v>
      </c>
      <c r="F41" s="3" t="s">
        <v>85</v>
      </c>
      <c r="G41" s="33" t="s">
        <v>723</v>
      </c>
      <c r="H41" s="168">
        <f t="shared" si="0"/>
        <v>3.0766680000000002</v>
      </c>
      <c r="I41" s="25">
        <f t="shared" si="1"/>
        <v>1.0988100000000001</v>
      </c>
      <c r="J41" s="95" t="s">
        <v>705</v>
      </c>
      <c r="K41" s="3">
        <v>50</v>
      </c>
      <c r="L41" s="26" t="s">
        <v>706</v>
      </c>
      <c r="M41" s="17"/>
      <c r="R41" s="43"/>
    </row>
    <row r="42" spans="1:18" s="34" customFormat="1" ht="30" customHeight="1">
      <c r="A42" s="3" t="s">
        <v>9</v>
      </c>
      <c r="B42" s="10" t="s">
        <v>700</v>
      </c>
      <c r="C42" s="3" t="s">
        <v>701</v>
      </c>
      <c r="D42" s="3" t="s">
        <v>702</v>
      </c>
      <c r="E42" s="3" t="s">
        <v>703</v>
      </c>
      <c r="F42" s="3" t="s">
        <v>85</v>
      </c>
      <c r="G42" s="33" t="s">
        <v>724</v>
      </c>
      <c r="H42" s="168">
        <f t="shared" si="0"/>
        <v>3.0766680000000002</v>
      </c>
      <c r="I42" s="25">
        <f t="shared" si="1"/>
        <v>1.0988100000000001</v>
      </c>
      <c r="J42" s="95" t="s">
        <v>705</v>
      </c>
      <c r="K42" s="3">
        <v>50</v>
      </c>
      <c r="L42" s="26" t="s">
        <v>706</v>
      </c>
      <c r="M42" s="17"/>
      <c r="R42" s="43"/>
    </row>
    <row r="43" spans="1:18" s="34" customFormat="1" ht="30" customHeight="1">
      <c r="A43" s="3" t="s">
        <v>9</v>
      </c>
      <c r="B43" s="10" t="s">
        <v>700</v>
      </c>
      <c r="C43" s="3" t="s">
        <v>701</v>
      </c>
      <c r="D43" s="3" t="s">
        <v>702</v>
      </c>
      <c r="E43" s="3" t="s">
        <v>703</v>
      </c>
      <c r="F43" s="3" t="s">
        <v>85</v>
      </c>
      <c r="G43" s="45" t="s">
        <v>704</v>
      </c>
      <c r="H43" s="168">
        <f t="shared" si="0"/>
        <v>10.397016000000001</v>
      </c>
      <c r="I43" s="25">
        <f t="shared" ref="I43:I63" si="2">0.98/$P$71*100</f>
        <v>3.7132200000000006</v>
      </c>
      <c r="J43" s="95" t="s">
        <v>725</v>
      </c>
      <c r="K43" s="3">
        <v>5</v>
      </c>
      <c r="L43" s="26" t="s">
        <v>706</v>
      </c>
      <c r="M43" s="17"/>
      <c r="R43" s="43"/>
    </row>
    <row r="44" spans="1:18" s="34" customFormat="1" ht="30" customHeight="1">
      <c r="A44" s="3" t="s">
        <v>9</v>
      </c>
      <c r="B44" s="10" t="s">
        <v>700</v>
      </c>
      <c r="C44" s="3" t="s">
        <v>701</v>
      </c>
      <c r="D44" s="3" t="s">
        <v>702</v>
      </c>
      <c r="E44" s="3" t="s">
        <v>703</v>
      </c>
      <c r="F44" s="3" t="s">
        <v>85</v>
      </c>
      <c r="G44" s="33" t="s">
        <v>707</v>
      </c>
      <c r="H44" s="168">
        <f t="shared" si="0"/>
        <v>10.397016000000001</v>
      </c>
      <c r="I44" s="25">
        <f t="shared" si="2"/>
        <v>3.7132200000000006</v>
      </c>
      <c r="J44" s="95" t="s">
        <v>725</v>
      </c>
      <c r="K44" s="3">
        <v>5</v>
      </c>
      <c r="L44" s="26" t="s">
        <v>706</v>
      </c>
      <c r="M44" s="17"/>
      <c r="R44" s="43"/>
    </row>
    <row r="45" spans="1:18" s="34" customFormat="1" ht="30" customHeight="1">
      <c r="A45" s="3" t="s">
        <v>9</v>
      </c>
      <c r="B45" s="10" t="s">
        <v>700</v>
      </c>
      <c r="C45" s="3" t="s">
        <v>701</v>
      </c>
      <c r="D45" s="3" t="s">
        <v>702</v>
      </c>
      <c r="E45" s="3" t="s">
        <v>703</v>
      </c>
      <c r="F45" s="3" t="s">
        <v>85</v>
      </c>
      <c r="G45" s="33" t="s">
        <v>708</v>
      </c>
      <c r="H45" s="168">
        <f t="shared" si="0"/>
        <v>10.397016000000001</v>
      </c>
      <c r="I45" s="25">
        <f t="shared" si="2"/>
        <v>3.7132200000000006</v>
      </c>
      <c r="J45" s="95" t="s">
        <v>725</v>
      </c>
      <c r="K45" s="3">
        <v>5</v>
      </c>
      <c r="L45" s="26" t="s">
        <v>706</v>
      </c>
      <c r="M45" s="17"/>
      <c r="R45" s="43"/>
    </row>
    <row r="46" spans="1:18" s="34" customFormat="1" ht="30" customHeight="1">
      <c r="A46" s="3" t="s">
        <v>9</v>
      </c>
      <c r="B46" s="10" t="s">
        <v>700</v>
      </c>
      <c r="C46" s="3" t="s">
        <v>701</v>
      </c>
      <c r="D46" s="3" t="s">
        <v>702</v>
      </c>
      <c r="E46" s="3" t="s">
        <v>703</v>
      </c>
      <c r="F46" s="3" t="s">
        <v>85</v>
      </c>
      <c r="G46" s="33" t="s">
        <v>277</v>
      </c>
      <c r="H46" s="168">
        <f t="shared" si="0"/>
        <v>10.397016000000001</v>
      </c>
      <c r="I46" s="25">
        <f t="shared" si="2"/>
        <v>3.7132200000000006</v>
      </c>
      <c r="J46" s="95" t="s">
        <v>725</v>
      </c>
      <c r="K46" s="3">
        <v>5</v>
      </c>
      <c r="L46" s="26" t="s">
        <v>706</v>
      </c>
      <c r="M46" s="17"/>
      <c r="R46" s="43"/>
    </row>
    <row r="47" spans="1:18" s="34" customFormat="1" ht="30" customHeight="1">
      <c r="A47" s="3" t="s">
        <v>9</v>
      </c>
      <c r="B47" s="10" t="s">
        <v>700</v>
      </c>
      <c r="C47" s="3" t="s">
        <v>701</v>
      </c>
      <c r="D47" s="3" t="s">
        <v>702</v>
      </c>
      <c r="E47" s="3" t="s">
        <v>703</v>
      </c>
      <c r="F47" s="3" t="s">
        <v>85</v>
      </c>
      <c r="G47" s="33" t="s">
        <v>709</v>
      </c>
      <c r="H47" s="168">
        <f t="shared" si="0"/>
        <v>10.397016000000001</v>
      </c>
      <c r="I47" s="25">
        <f t="shared" si="2"/>
        <v>3.7132200000000006</v>
      </c>
      <c r="J47" s="95" t="s">
        <v>725</v>
      </c>
      <c r="K47" s="3">
        <v>5</v>
      </c>
      <c r="L47" s="26" t="s">
        <v>706</v>
      </c>
      <c r="M47" s="17"/>
      <c r="R47" s="43"/>
    </row>
    <row r="48" spans="1:18" s="34" customFormat="1" ht="30" customHeight="1">
      <c r="A48" s="3" t="s">
        <v>9</v>
      </c>
      <c r="B48" s="10" t="s">
        <v>700</v>
      </c>
      <c r="C48" s="3" t="s">
        <v>701</v>
      </c>
      <c r="D48" s="3" t="s">
        <v>702</v>
      </c>
      <c r="E48" s="3" t="s">
        <v>703</v>
      </c>
      <c r="F48" s="3" t="s">
        <v>85</v>
      </c>
      <c r="G48" s="33" t="s">
        <v>710</v>
      </c>
      <c r="H48" s="168">
        <f t="shared" si="0"/>
        <v>10.397016000000001</v>
      </c>
      <c r="I48" s="25">
        <f t="shared" si="2"/>
        <v>3.7132200000000006</v>
      </c>
      <c r="J48" s="95" t="s">
        <v>725</v>
      </c>
      <c r="K48" s="3">
        <v>5</v>
      </c>
      <c r="L48" s="26" t="s">
        <v>706</v>
      </c>
      <c r="M48" s="17"/>
      <c r="R48" s="43"/>
    </row>
    <row r="49" spans="1:18" s="34" customFormat="1" ht="30" customHeight="1">
      <c r="A49" s="3" t="s">
        <v>9</v>
      </c>
      <c r="B49" s="10" t="s">
        <v>700</v>
      </c>
      <c r="C49" s="3" t="s">
        <v>701</v>
      </c>
      <c r="D49" s="3" t="s">
        <v>702</v>
      </c>
      <c r="E49" s="3" t="s">
        <v>703</v>
      </c>
      <c r="F49" s="3" t="s">
        <v>85</v>
      </c>
      <c r="G49" s="33" t="s">
        <v>711</v>
      </c>
      <c r="H49" s="168">
        <f t="shared" si="0"/>
        <v>10.397016000000001</v>
      </c>
      <c r="I49" s="25">
        <f t="shared" si="2"/>
        <v>3.7132200000000006</v>
      </c>
      <c r="J49" s="95" t="s">
        <v>725</v>
      </c>
      <c r="K49" s="3">
        <v>5</v>
      </c>
      <c r="L49" s="26" t="s">
        <v>706</v>
      </c>
      <c r="M49" s="17"/>
      <c r="O49" s="47"/>
      <c r="R49" s="43"/>
    </row>
    <row r="50" spans="1:18" s="34" customFormat="1" ht="30" customHeight="1">
      <c r="A50" s="3" t="s">
        <v>9</v>
      </c>
      <c r="B50" s="10" t="s">
        <v>700</v>
      </c>
      <c r="C50" s="3" t="s">
        <v>701</v>
      </c>
      <c r="D50" s="3" t="s">
        <v>702</v>
      </c>
      <c r="E50" s="3" t="s">
        <v>703</v>
      </c>
      <c r="F50" s="3" t="s">
        <v>85</v>
      </c>
      <c r="G50" s="33" t="s">
        <v>712</v>
      </c>
      <c r="H50" s="168">
        <f t="shared" si="0"/>
        <v>10.397016000000001</v>
      </c>
      <c r="I50" s="25">
        <f t="shared" si="2"/>
        <v>3.7132200000000006</v>
      </c>
      <c r="J50" s="95" t="s">
        <v>725</v>
      </c>
      <c r="K50" s="3">
        <v>5</v>
      </c>
      <c r="L50" s="26" t="s">
        <v>706</v>
      </c>
      <c r="M50" s="17"/>
      <c r="R50" s="43"/>
    </row>
    <row r="51" spans="1:18" s="34" customFormat="1" ht="30" customHeight="1">
      <c r="A51" s="3" t="s">
        <v>9</v>
      </c>
      <c r="B51" s="10" t="s">
        <v>700</v>
      </c>
      <c r="C51" s="3" t="s">
        <v>701</v>
      </c>
      <c r="D51" s="3" t="s">
        <v>702</v>
      </c>
      <c r="E51" s="3" t="s">
        <v>703</v>
      </c>
      <c r="F51" s="3" t="s">
        <v>85</v>
      </c>
      <c r="G51" s="33" t="s">
        <v>713</v>
      </c>
      <c r="H51" s="168">
        <f t="shared" si="0"/>
        <v>10.397016000000001</v>
      </c>
      <c r="I51" s="25">
        <f t="shared" si="2"/>
        <v>3.7132200000000006</v>
      </c>
      <c r="J51" s="95" t="s">
        <v>725</v>
      </c>
      <c r="K51" s="3">
        <v>5</v>
      </c>
      <c r="L51" s="26" t="s">
        <v>706</v>
      </c>
      <c r="M51" s="17"/>
      <c r="R51" s="43"/>
    </row>
    <row r="52" spans="1:18" s="34" customFormat="1" ht="30" customHeight="1">
      <c r="A52" s="3" t="s">
        <v>9</v>
      </c>
      <c r="B52" s="10" t="s">
        <v>700</v>
      </c>
      <c r="C52" s="3" t="s">
        <v>701</v>
      </c>
      <c r="D52" s="3" t="s">
        <v>702</v>
      </c>
      <c r="E52" s="3" t="s">
        <v>703</v>
      </c>
      <c r="F52" s="3" t="s">
        <v>85</v>
      </c>
      <c r="G52" s="33" t="s">
        <v>714</v>
      </c>
      <c r="H52" s="168">
        <f t="shared" si="0"/>
        <v>10.397016000000001</v>
      </c>
      <c r="I52" s="25">
        <f t="shared" si="2"/>
        <v>3.7132200000000006</v>
      </c>
      <c r="J52" s="95" t="s">
        <v>725</v>
      </c>
      <c r="K52" s="3">
        <v>5</v>
      </c>
      <c r="L52" s="26" t="s">
        <v>706</v>
      </c>
      <c r="M52" s="17"/>
      <c r="R52" s="43"/>
    </row>
    <row r="53" spans="1:18" s="34" customFormat="1" ht="30" customHeight="1">
      <c r="A53" s="3" t="s">
        <v>9</v>
      </c>
      <c r="B53" s="10" t="s">
        <v>700</v>
      </c>
      <c r="C53" s="3" t="s">
        <v>701</v>
      </c>
      <c r="D53" s="3" t="s">
        <v>702</v>
      </c>
      <c r="E53" s="3" t="s">
        <v>703</v>
      </c>
      <c r="F53" s="3" t="s">
        <v>85</v>
      </c>
      <c r="G53" s="33" t="s">
        <v>715</v>
      </c>
      <c r="H53" s="168">
        <f t="shared" si="0"/>
        <v>10.397016000000001</v>
      </c>
      <c r="I53" s="25">
        <f t="shared" si="2"/>
        <v>3.7132200000000006</v>
      </c>
      <c r="J53" s="95" t="s">
        <v>725</v>
      </c>
      <c r="K53" s="3">
        <v>5</v>
      </c>
      <c r="L53" s="26" t="s">
        <v>706</v>
      </c>
      <c r="M53" s="17"/>
      <c r="R53" s="43"/>
    </row>
    <row r="54" spans="1:18" s="34" customFormat="1" ht="30" customHeight="1">
      <c r="A54" s="3" t="s">
        <v>9</v>
      </c>
      <c r="B54" s="10" t="s">
        <v>700</v>
      </c>
      <c r="C54" s="3" t="s">
        <v>701</v>
      </c>
      <c r="D54" s="3" t="s">
        <v>702</v>
      </c>
      <c r="E54" s="3" t="s">
        <v>703</v>
      </c>
      <c r="F54" s="3" t="s">
        <v>85</v>
      </c>
      <c r="G54" s="33" t="s">
        <v>716</v>
      </c>
      <c r="H54" s="168">
        <f t="shared" si="0"/>
        <v>10.397016000000001</v>
      </c>
      <c r="I54" s="25">
        <f t="shared" si="2"/>
        <v>3.7132200000000006</v>
      </c>
      <c r="J54" s="95" t="s">
        <v>725</v>
      </c>
      <c r="K54" s="3">
        <v>5</v>
      </c>
      <c r="L54" s="26" t="s">
        <v>706</v>
      </c>
      <c r="M54" s="17"/>
      <c r="R54" s="43"/>
    </row>
    <row r="55" spans="1:18" s="34" customFormat="1" ht="30" customHeight="1">
      <c r="A55" s="3" t="s">
        <v>9</v>
      </c>
      <c r="B55" s="10" t="s">
        <v>700</v>
      </c>
      <c r="C55" s="3" t="s">
        <v>701</v>
      </c>
      <c r="D55" s="3" t="s">
        <v>702</v>
      </c>
      <c r="E55" s="3" t="s">
        <v>703</v>
      </c>
      <c r="F55" s="3" t="s">
        <v>85</v>
      </c>
      <c r="G55" s="33" t="s">
        <v>717</v>
      </c>
      <c r="H55" s="168">
        <f t="shared" si="0"/>
        <v>10.397016000000001</v>
      </c>
      <c r="I55" s="25">
        <f t="shared" si="2"/>
        <v>3.7132200000000006</v>
      </c>
      <c r="J55" s="95" t="s">
        <v>725</v>
      </c>
      <c r="K55" s="3">
        <v>5</v>
      </c>
      <c r="L55" s="26" t="s">
        <v>706</v>
      </c>
      <c r="M55" s="17"/>
      <c r="R55" s="43"/>
    </row>
    <row r="56" spans="1:18" s="34" customFormat="1" ht="30" customHeight="1">
      <c r="A56" s="3" t="s">
        <v>9</v>
      </c>
      <c r="B56" s="10" t="s">
        <v>700</v>
      </c>
      <c r="C56" s="3" t="s">
        <v>701</v>
      </c>
      <c r="D56" s="3" t="s">
        <v>702</v>
      </c>
      <c r="E56" s="3" t="s">
        <v>703</v>
      </c>
      <c r="F56" s="3" t="s">
        <v>85</v>
      </c>
      <c r="G56" s="33" t="s">
        <v>718</v>
      </c>
      <c r="H56" s="168">
        <f t="shared" si="0"/>
        <v>10.397016000000001</v>
      </c>
      <c r="I56" s="25">
        <f t="shared" si="2"/>
        <v>3.7132200000000006</v>
      </c>
      <c r="J56" s="95" t="s">
        <v>725</v>
      </c>
      <c r="K56" s="3">
        <v>5</v>
      </c>
      <c r="L56" s="26" t="s">
        <v>706</v>
      </c>
      <c r="M56" s="17"/>
      <c r="R56" s="43"/>
    </row>
    <row r="57" spans="1:18" s="34" customFormat="1" ht="30" customHeight="1">
      <c r="A57" s="3" t="s">
        <v>9</v>
      </c>
      <c r="B57" s="10" t="s">
        <v>700</v>
      </c>
      <c r="C57" s="3" t="s">
        <v>701</v>
      </c>
      <c r="D57" s="3" t="s">
        <v>702</v>
      </c>
      <c r="E57" s="3" t="s">
        <v>703</v>
      </c>
      <c r="F57" s="3" t="s">
        <v>85</v>
      </c>
      <c r="G57" s="33" t="s">
        <v>719</v>
      </c>
      <c r="H57" s="168">
        <f t="shared" si="0"/>
        <v>10.397016000000001</v>
      </c>
      <c r="I57" s="25">
        <f t="shared" si="2"/>
        <v>3.7132200000000006</v>
      </c>
      <c r="J57" s="95" t="s">
        <v>725</v>
      </c>
      <c r="K57" s="3">
        <v>5</v>
      </c>
      <c r="L57" s="26" t="s">
        <v>706</v>
      </c>
      <c r="M57" s="17"/>
      <c r="R57" s="43"/>
    </row>
    <row r="58" spans="1:18" s="34" customFormat="1" ht="30" customHeight="1">
      <c r="A58" s="3" t="s">
        <v>9</v>
      </c>
      <c r="B58" s="10" t="s">
        <v>700</v>
      </c>
      <c r="C58" s="3" t="s">
        <v>701</v>
      </c>
      <c r="D58" s="3" t="s">
        <v>702</v>
      </c>
      <c r="E58" s="3" t="s">
        <v>703</v>
      </c>
      <c r="F58" s="3" t="s">
        <v>85</v>
      </c>
      <c r="G58" s="33" t="s">
        <v>720</v>
      </c>
      <c r="H58" s="168">
        <f t="shared" si="0"/>
        <v>10.397016000000001</v>
      </c>
      <c r="I58" s="25">
        <f t="shared" si="2"/>
        <v>3.7132200000000006</v>
      </c>
      <c r="J58" s="95" t="s">
        <v>725</v>
      </c>
      <c r="K58" s="3">
        <v>5</v>
      </c>
      <c r="L58" s="26" t="s">
        <v>706</v>
      </c>
      <c r="M58" s="17"/>
      <c r="R58" s="43"/>
    </row>
    <row r="59" spans="1:18" s="34" customFormat="1" ht="30" customHeight="1">
      <c r="A59" s="3" t="s">
        <v>9</v>
      </c>
      <c r="B59" s="10" t="s">
        <v>700</v>
      </c>
      <c r="C59" s="3" t="s">
        <v>701</v>
      </c>
      <c r="D59" s="3" t="s">
        <v>702</v>
      </c>
      <c r="E59" s="3" t="s">
        <v>703</v>
      </c>
      <c r="F59" s="3" t="s">
        <v>85</v>
      </c>
      <c r="G59" s="33" t="s">
        <v>379</v>
      </c>
      <c r="H59" s="168">
        <f t="shared" si="0"/>
        <v>10.397016000000001</v>
      </c>
      <c r="I59" s="25">
        <f t="shared" si="2"/>
        <v>3.7132200000000006</v>
      </c>
      <c r="J59" s="95" t="s">
        <v>725</v>
      </c>
      <c r="K59" s="3">
        <v>5</v>
      </c>
      <c r="L59" s="26" t="s">
        <v>706</v>
      </c>
      <c r="M59" s="17"/>
      <c r="R59" s="43"/>
    </row>
    <row r="60" spans="1:18" s="34" customFormat="1" ht="30" customHeight="1">
      <c r="A60" s="3" t="s">
        <v>9</v>
      </c>
      <c r="B60" s="10" t="s">
        <v>700</v>
      </c>
      <c r="C60" s="3" t="s">
        <v>701</v>
      </c>
      <c r="D60" s="3" t="s">
        <v>702</v>
      </c>
      <c r="E60" s="3" t="s">
        <v>703</v>
      </c>
      <c r="F60" s="3" t="s">
        <v>85</v>
      </c>
      <c r="G60" s="33" t="s">
        <v>721</v>
      </c>
      <c r="H60" s="168">
        <f t="shared" si="0"/>
        <v>10.397016000000001</v>
      </c>
      <c r="I60" s="25">
        <f t="shared" si="2"/>
        <v>3.7132200000000006</v>
      </c>
      <c r="J60" s="95" t="s">
        <v>725</v>
      </c>
      <c r="K60" s="3">
        <v>5</v>
      </c>
      <c r="L60" s="26" t="s">
        <v>706</v>
      </c>
      <c r="M60" s="17"/>
      <c r="R60" s="43"/>
    </row>
    <row r="61" spans="1:18" s="34" customFormat="1" ht="30" customHeight="1">
      <c r="A61" s="3" t="s">
        <v>9</v>
      </c>
      <c r="B61" s="10" t="s">
        <v>700</v>
      </c>
      <c r="C61" s="3" t="s">
        <v>701</v>
      </c>
      <c r="D61" s="3" t="s">
        <v>702</v>
      </c>
      <c r="E61" s="3" t="s">
        <v>703</v>
      </c>
      <c r="F61" s="3" t="s">
        <v>85</v>
      </c>
      <c r="G61" s="33" t="s">
        <v>722</v>
      </c>
      <c r="H61" s="168">
        <f t="shared" si="0"/>
        <v>10.397016000000001</v>
      </c>
      <c r="I61" s="25">
        <f t="shared" si="2"/>
        <v>3.7132200000000006</v>
      </c>
      <c r="J61" s="95" t="s">
        <v>725</v>
      </c>
      <c r="K61" s="3">
        <v>5</v>
      </c>
      <c r="L61" s="26" t="s">
        <v>706</v>
      </c>
      <c r="M61" s="17"/>
      <c r="R61" s="43"/>
    </row>
    <row r="62" spans="1:18" s="34" customFormat="1" ht="30" customHeight="1">
      <c r="A62" s="3" t="s">
        <v>9</v>
      </c>
      <c r="B62" s="10" t="s">
        <v>700</v>
      </c>
      <c r="C62" s="3" t="s">
        <v>701</v>
      </c>
      <c r="D62" s="3" t="s">
        <v>702</v>
      </c>
      <c r="E62" s="3" t="s">
        <v>703</v>
      </c>
      <c r="F62" s="3" t="s">
        <v>85</v>
      </c>
      <c r="G62" s="33" t="s">
        <v>723</v>
      </c>
      <c r="H62" s="168">
        <f t="shared" si="0"/>
        <v>10.397016000000001</v>
      </c>
      <c r="I62" s="25">
        <f t="shared" si="2"/>
        <v>3.7132200000000006</v>
      </c>
      <c r="J62" s="95" t="s">
        <v>725</v>
      </c>
      <c r="K62" s="3">
        <v>5</v>
      </c>
      <c r="L62" s="26" t="s">
        <v>706</v>
      </c>
      <c r="M62" s="17"/>
      <c r="R62" s="43"/>
    </row>
    <row r="63" spans="1:18" s="34" customFormat="1" ht="30" customHeight="1">
      <c r="A63" s="3" t="s">
        <v>9</v>
      </c>
      <c r="B63" s="10" t="s">
        <v>700</v>
      </c>
      <c r="C63" s="3" t="s">
        <v>701</v>
      </c>
      <c r="D63" s="3" t="s">
        <v>702</v>
      </c>
      <c r="E63" s="3" t="s">
        <v>703</v>
      </c>
      <c r="F63" s="3" t="s">
        <v>85</v>
      </c>
      <c r="G63" s="33" t="s">
        <v>724</v>
      </c>
      <c r="H63" s="168">
        <f t="shared" si="0"/>
        <v>10.397016000000001</v>
      </c>
      <c r="I63" s="25">
        <f t="shared" si="2"/>
        <v>3.7132200000000006</v>
      </c>
      <c r="J63" s="95" t="s">
        <v>725</v>
      </c>
      <c r="K63" s="3">
        <v>5</v>
      </c>
      <c r="L63" s="26" t="s">
        <v>706</v>
      </c>
      <c r="M63" s="17"/>
      <c r="R63" s="43"/>
    </row>
    <row r="64" spans="1:18" s="34" customFormat="1" ht="30" customHeight="1">
      <c r="A64" s="3" t="s">
        <v>282</v>
      </c>
      <c r="B64" s="10" t="s">
        <v>726</v>
      </c>
      <c r="C64" s="62" t="s">
        <v>727</v>
      </c>
      <c r="D64" s="3" t="s">
        <v>728</v>
      </c>
      <c r="E64" s="3"/>
      <c r="F64" s="3" t="s">
        <v>85</v>
      </c>
      <c r="G64" s="3"/>
      <c r="H64" s="168">
        <f t="shared" si="0"/>
        <v>2.8</v>
      </c>
      <c r="I64" s="95">
        <v>1</v>
      </c>
      <c r="J64" s="33"/>
      <c r="K64" s="3">
        <v>50</v>
      </c>
      <c r="L64" s="33"/>
      <c r="M64" s="17"/>
    </row>
    <row r="65" spans="1:18" s="34" customFormat="1" ht="30" customHeight="1">
      <c r="A65" s="3" t="s">
        <v>282</v>
      </c>
      <c r="B65" s="10" t="s">
        <v>726</v>
      </c>
      <c r="C65" s="62" t="s">
        <v>729</v>
      </c>
      <c r="D65" s="3" t="s">
        <v>728</v>
      </c>
      <c r="E65" s="3"/>
      <c r="F65" s="3" t="s">
        <v>85</v>
      </c>
      <c r="G65" s="3"/>
      <c r="H65" s="168">
        <f t="shared" si="0"/>
        <v>1.9599999999999997</v>
      </c>
      <c r="I65" s="95">
        <v>0.7</v>
      </c>
      <c r="J65" s="33"/>
      <c r="K65" s="3">
        <v>50</v>
      </c>
      <c r="L65" s="33"/>
    </row>
    <row r="66" spans="1:18" s="34" customFormat="1" ht="30" customHeight="1" thickBot="1">
      <c r="A66" s="3" t="s">
        <v>282</v>
      </c>
      <c r="B66" s="10" t="s">
        <v>730</v>
      </c>
      <c r="C66" s="62" t="s">
        <v>731</v>
      </c>
      <c r="D66" s="3" t="s">
        <v>728</v>
      </c>
      <c r="E66" s="3"/>
      <c r="F66" s="3" t="s">
        <v>85</v>
      </c>
      <c r="G66" s="3"/>
      <c r="H66" s="168">
        <f t="shared" si="0"/>
        <v>1.9599999999999997</v>
      </c>
      <c r="I66" s="95">
        <v>0.7</v>
      </c>
      <c r="J66" s="33"/>
      <c r="K66" s="3">
        <v>50</v>
      </c>
      <c r="L66" s="33"/>
    </row>
    <row r="67" spans="1:18" s="34" customFormat="1" ht="30" customHeight="1" thickBot="1">
      <c r="A67" s="3" t="s">
        <v>282</v>
      </c>
      <c r="B67" s="10" t="s">
        <v>730</v>
      </c>
      <c r="C67" s="62" t="s">
        <v>732</v>
      </c>
      <c r="D67" s="3" t="s">
        <v>733</v>
      </c>
      <c r="E67" s="3"/>
      <c r="F67" s="3" t="s">
        <v>85</v>
      </c>
      <c r="G67" s="3"/>
      <c r="H67" s="168">
        <f t="shared" si="0"/>
        <v>0.13261499999999998</v>
      </c>
      <c r="I67" s="25">
        <f>0.04/P74*100</f>
        <v>4.7362499999999995E-2</v>
      </c>
      <c r="J67" s="95" t="s">
        <v>734</v>
      </c>
      <c r="K67" s="3">
        <v>500</v>
      </c>
      <c r="L67" s="26" t="s">
        <v>687</v>
      </c>
      <c r="M67" s="17"/>
      <c r="O67" s="48" t="s">
        <v>735</v>
      </c>
      <c r="P67" s="48"/>
      <c r="Q67" s="49"/>
      <c r="R67" s="43"/>
    </row>
    <row r="68" spans="1:18" s="34" customFormat="1" ht="30" customHeight="1" thickBot="1">
      <c r="A68" s="33" t="s">
        <v>282</v>
      </c>
      <c r="B68" s="10" t="s">
        <v>736</v>
      </c>
      <c r="C68" s="26" t="s">
        <v>737</v>
      </c>
      <c r="D68" s="33" t="s">
        <v>733</v>
      </c>
      <c r="E68" s="46"/>
      <c r="F68" s="33" t="s">
        <v>85</v>
      </c>
      <c r="G68" s="33"/>
      <c r="H68" s="168">
        <f t="shared" ref="H68:H131" si="3">I68*2.8</f>
        <v>0.98280000000000001</v>
      </c>
      <c r="I68" s="25">
        <f>1*P80/100</f>
        <v>0.35100000000000003</v>
      </c>
      <c r="J68" s="95" t="s">
        <v>738</v>
      </c>
      <c r="K68" s="33">
        <v>250</v>
      </c>
      <c r="L68" s="33"/>
      <c r="M68" s="17"/>
      <c r="O68" s="158" t="s">
        <v>739</v>
      </c>
      <c r="P68" s="158" t="s">
        <v>1583</v>
      </c>
      <c r="Q68" s="159"/>
      <c r="R68" s="43"/>
    </row>
    <row r="69" spans="1:18" s="34" customFormat="1" ht="30" customHeight="1">
      <c r="A69" s="33" t="s">
        <v>282</v>
      </c>
      <c r="B69" s="10" t="s">
        <v>736</v>
      </c>
      <c r="C69" s="26" t="s">
        <v>740</v>
      </c>
      <c r="D69" s="33" t="s">
        <v>631</v>
      </c>
      <c r="E69" s="33"/>
      <c r="F69" s="33" t="s">
        <v>85</v>
      </c>
      <c r="G69" s="33"/>
      <c r="H69" s="168">
        <f t="shared" si="3"/>
        <v>3.0312000000000001</v>
      </c>
      <c r="I69" s="25">
        <f>0.1/P76*100</f>
        <v>1.0825714285714287</v>
      </c>
      <c r="J69" s="95" t="s">
        <v>741</v>
      </c>
      <c r="K69" s="33">
        <v>50</v>
      </c>
      <c r="L69" s="26" t="s">
        <v>634</v>
      </c>
      <c r="M69" s="17"/>
      <c r="O69" s="54" t="s">
        <v>742</v>
      </c>
      <c r="P69" s="54">
        <v>35.629453681710217</v>
      </c>
      <c r="Q69" s="55"/>
      <c r="R69" s="43"/>
    </row>
    <row r="70" spans="1:18" s="34" customFormat="1" ht="30" customHeight="1">
      <c r="A70" s="33" t="s">
        <v>282</v>
      </c>
      <c r="B70" s="10" t="s">
        <v>736</v>
      </c>
      <c r="C70" s="26" t="s">
        <v>743</v>
      </c>
      <c r="D70" s="33" t="s">
        <v>728</v>
      </c>
      <c r="E70" s="33"/>
      <c r="F70" s="33" t="s">
        <v>85</v>
      </c>
      <c r="G70" s="33"/>
      <c r="H70" s="169"/>
      <c r="I70" s="25"/>
      <c r="J70" s="95" t="s">
        <v>744</v>
      </c>
      <c r="K70" s="33"/>
      <c r="L70" s="33"/>
      <c r="M70" s="17"/>
      <c r="O70" s="54" t="s">
        <v>745</v>
      </c>
      <c r="P70" s="54">
        <v>9.2372657693322768</v>
      </c>
      <c r="Q70" s="55"/>
      <c r="R70" s="43"/>
    </row>
    <row r="71" spans="1:18" s="34" customFormat="1" ht="30" customHeight="1">
      <c r="A71" s="33" t="s">
        <v>282</v>
      </c>
      <c r="B71" s="10" t="s">
        <v>736</v>
      </c>
      <c r="C71" s="26" t="s">
        <v>746</v>
      </c>
      <c r="D71" s="33" t="s">
        <v>733</v>
      </c>
      <c r="E71" s="33"/>
      <c r="F71" s="33" t="s">
        <v>85</v>
      </c>
      <c r="G71" s="33"/>
      <c r="H71" s="169"/>
      <c r="I71" s="25"/>
      <c r="J71" s="95" t="s">
        <v>747</v>
      </c>
      <c r="K71" s="33"/>
      <c r="L71" s="33"/>
      <c r="M71" s="17"/>
      <c r="O71" s="56" t="s">
        <v>748</v>
      </c>
      <c r="P71" s="56">
        <v>26.392187912377935</v>
      </c>
      <c r="Q71" s="55"/>
      <c r="R71" s="43"/>
    </row>
    <row r="72" spans="1:18" s="34" customFormat="1" ht="30" customHeight="1">
      <c r="A72" s="3" t="s">
        <v>282</v>
      </c>
      <c r="B72" s="10" t="s">
        <v>749</v>
      </c>
      <c r="C72" s="62" t="s">
        <v>746</v>
      </c>
      <c r="D72" s="3" t="s">
        <v>733</v>
      </c>
      <c r="E72" s="3"/>
      <c r="F72" s="3" t="s">
        <v>85</v>
      </c>
      <c r="G72" s="3"/>
      <c r="H72" s="168">
        <f t="shared" si="3"/>
        <v>0.39784499999999989</v>
      </c>
      <c r="I72" s="25">
        <f>0.12/P74*100</f>
        <v>0.14208749999999998</v>
      </c>
      <c r="J72" s="95" t="s">
        <v>750</v>
      </c>
      <c r="K72" s="3">
        <v>500</v>
      </c>
      <c r="L72" s="26" t="s">
        <v>687</v>
      </c>
      <c r="M72" s="17"/>
      <c r="O72" s="56" t="s">
        <v>751</v>
      </c>
      <c r="P72" s="56">
        <v>3.9588281868566901</v>
      </c>
      <c r="Q72" s="55"/>
      <c r="R72" s="43"/>
    </row>
    <row r="73" spans="1:18" s="34" customFormat="1" ht="30" customHeight="1">
      <c r="A73" s="3" t="s">
        <v>282</v>
      </c>
      <c r="B73" s="10" t="s">
        <v>749</v>
      </c>
      <c r="C73" s="62" t="s">
        <v>752</v>
      </c>
      <c r="D73" s="3" t="s">
        <v>728</v>
      </c>
      <c r="E73" s="3"/>
      <c r="F73" s="3" t="s">
        <v>85</v>
      </c>
      <c r="G73" s="3"/>
      <c r="H73" s="168">
        <f t="shared" si="3"/>
        <v>2.4569999999999999</v>
      </c>
      <c r="I73" s="25">
        <f>2.5*P80/100</f>
        <v>0.87749999999999995</v>
      </c>
      <c r="J73" s="95" t="s">
        <v>753</v>
      </c>
      <c r="K73" s="3">
        <v>50</v>
      </c>
      <c r="L73" s="33" t="s">
        <v>754</v>
      </c>
      <c r="M73" s="17"/>
      <c r="O73" s="56" t="s">
        <v>755</v>
      </c>
      <c r="P73" s="56">
        <v>9.2372657693322768</v>
      </c>
      <c r="Q73" s="55"/>
      <c r="R73" s="43"/>
    </row>
    <row r="74" spans="1:18" s="34" customFormat="1" ht="30" customHeight="1">
      <c r="A74" s="3" t="s">
        <v>282</v>
      </c>
      <c r="B74" s="10" t="s">
        <v>749</v>
      </c>
      <c r="C74" s="62" t="s">
        <v>756</v>
      </c>
      <c r="D74" s="3" t="s">
        <v>631</v>
      </c>
      <c r="E74" s="3"/>
      <c r="F74" s="3" t="s">
        <v>85</v>
      </c>
      <c r="G74" s="3"/>
      <c r="H74" s="168">
        <f t="shared" si="3"/>
        <v>3.0312000000000001</v>
      </c>
      <c r="I74" s="25">
        <f>0.1/P76*100</f>
        <v>1.0825714285714287</v>
      </c>
      <c r="J74" s="95" t="s">
        <v>741</v>
      </c>
      <c r="K74" s="3">
        <v>50</v>
      </c>
      <c r="L74" s="26" t="s">
        <v>634</v>
      </c>
      <c r="M74" s="17"/>
      <c r="O74" s="56" t="s">
        <v>757</v>
      </c>
      <c r="P74" s="56">
        <v>84.455001319609408</v>
      </c>
      <c r="Q74" s="55"/>
      <c r="R74" s="43"/>
    </row>
    <row r="75" spans="1:18" s="34" customFormat="1" ht="30" customHeight="1">
      <c r="A75" s="3" t="s">
        <v>282</v>
      </c>
      <c r="B75" s="10" t="s">
        <v>749</v>
      </c>
      <c r="C75" s="62" t="s">
        <v>758</v>
      </c>
      <c r="D75" s="3" t="s">
        <v>733</v>
      </c>
      <c r="E75" s="3"/>
      <c r="F75" s="3" t="s">
        <v>85</v>
      </c>
      <c r="G75" s="3"/>
      <c r="H75" s="168">
        <f t="shared" si="3"/>
        <v>0.98280000000000001</v>
      </c>
      <c r="I75" s="25">
        <f>1*P80/100</f>
        <v>0.35100000000000003</v>
      </c>
      <c r="J75" s="95" t="s">
        <v>759</v>
      </c>
      <c r="K75" s="3">
        <v>250</v>
      </c>
      <c r="L75" s="33" t="s">
        <v>754</v>
      </c>
      <c r="M75" s="17"/>
      <c r="O75" s="56" t="s">
        <v>760</v>
      </c>
      <c r="P75" s="56">
        <v>3.2990234890472419</v>
      </c>
      <c r="Q75" s="55"/>
      <c r="R75" s="43"/>
    </row>
    <row r="76" spans="1:18" s="34" customFormat="1" ht="30" customHeight="1">
      <c r="A76" s="33" t="s">
        <v>282</v>
      </c>
      <c r="B76" s="10" t="s">
        <v>761</v>
      </c>
      <c r="C76" s="26" t="s">
        <v>762</v>
      </c>
      <c r="D76" s="33" t="s">
        <v>728</v>
      </c>
      <c r="E76" s="33"/>
      <c r="F76" s="33" t="s">
        <v>85</v>
      </c>
      <c r="G76" s="33" t="s">
        <v>80</v>
      </c>
      <c r="H76" s="168">
        <f t="shared" si="3"/>
        <v>2.4569999999999999</v>
      </c>
      <c r="I76" s="25">
        <f>2.5*P80/100</f>
        <v>0.87749999999999995</v>
      </c>
      <c r="J76" s="95" t="s">
        <v>753</v>
      </c>
      <c r="K76" s="33">
        <v>50</v>
      </c>
      <c r="L76" s="33" t="s">
        <v>754</v>
      </c>
      <c r="M76" s="17"/>
      <c r="O76" s="56" t="s">
        <v>763</v>
      </c>
      <c r="P76" s="56">
        <v>9.2372657693322768</v>
      </c>
      <c r="Q76" s="57"/>
      <c r="R76" s="43"/>
    </row>
    <row r="77" spans="1:18" s="34" customFormat="1" ht="30" customHeight="1">
      <c r="A77" s="33" t="s">
        <v>282</v>
      </c>
      <c r="B77" s="10" t="s">
        <v>761</v>
      </c>
      <c r="C77" s="26" t="s">
        <v>762</v>
      </c>
      <c r="D77" s="33" t="s">
        <v>728</v>
      </c>
      <c r="E77" s="33"/>
      <c r="F77" s="33" t="s">
        <v>85</v>
      </c>
      <c r="G77" s="33" t="s">
        <v>764</v>
      </c>
      <c r="H77" s="168">
        <f t="shared" si="3"/>
        <v>2.4569999999999999</v>
      </c>
      <c r="I77" s="25">
        <f>2.5*P80/100</f>
        <v>0.87749999999999995</v>
      </c>
      <c r="J77" s="95" t="s">
        <v>753</v>
      </c>
      <c r="K77" s="33">
        <v>50</v>
      </c>
      <c r="L77" s="33" t="s">
        <v>754</v>
      </c>
      <c r="M77" s="17"/>
      <c r="O77" s="56" t="s">
        <v>765</v>
      </c>
      <c r="P77" s="56">
        <v>2.1113750329902348</v>
      </c>
      <c r="Q77" s="57"/>
      <c r="R77" s="43"/>
    </row>
    <row r="78" spans="1:18" s="34" customFormat="1" ht="30.75" customHeight="1">
      <c r="A78" s="33" t="s">
        <v>282</v>
      </c>
      <c r="B78" s="10" t="s">
        <v>761</v>
      </c>
      <c r="C78" s="26" t="s">
        <v>766</v>
      </c>
      <c r="D78" s="33" t="s">
        <v>733</v>
      </c>
      <c r="E78" s="33"/>
      <c r="F78" s="33" t="s">
        <v>85</v>
      </c>
      <c r="G78" s="33" t="s">
        <v>80</v>
      </c>
      <c r="H78" s="168">
        <f t="shared" si="3"/>
        <v>0.39784499999999989</v>
      </c>
      <c r="I78" s="25">
        <f>0.12/P74*100</f>
        <v>0.14208749999999998</v>
      </c>
      <c r="J78" s="95" t="s">
        <v>750</v>
      </c>
      <c r="K78" s="33">
        <v>500</v>
      </c>
      <c r="L78" s="26" t="s">
        <v>687</v>
      </c>
      <c r="M78" s="17"/>
      <c r="O78" s="56" t="s">
        <v>767</v>
      </c>
      <c r="P78" s="56">
        <v>0.65980469780944839</v>
      </c>
      <c r="Q78" s="57"/>
      <c r="R78" s="43"/>
    </row>
    <row r="79" spans="1:18" s="34" customFormat="1" ht="30.75" customHeight="1" thickBot="1">
      <c r="A79" s="33" t="s">
        <v>282</v>
      </c>
      <c r="B79" s="10" t="s">
        <v>761</v>
      </c>
      <c r="C79" s="26" t="s">
        <v>766</v>
      </c>
      <c r="D79" s="33" t="s">
        <v>733</v>
      </c>
      <c r="E79" s="33"/>
      <c r="F79" s="33" t="s">
        <v>85</v>
      </c>
      <c r="G79" s="33" t="s">
        <v>764</v>
      </c>
      <c r="H79" s="168">
        <f t="shared" si="3"/>
        <v>0.39784499999999989</v>
      </c>
      <c r="I79" s="25">
        <f>0.12/P74*100</f>
        <v>0.14208749999999998</v>
      </c>
      <c r="J79" s="95" t="s">
        <v>750</v>
      </c>
      <c r="K79" s="33">
        <v>500</v>
      </c>
      <c r="L79" s="26" t="s">
        <v>687</v>
      </c>
      <c r="M79" s="17"/>
      <c r="O79" s="58" t="s">
        <v>768</v>
      </c>
      <c r="P79" s="58">
        <v>0.23752969121140138</v>
      </c>
      <c r="Q79" s="59"/>
      <c r="R79" s="43"/>
    </row>
    <row r="80" spans="1:18" s="34" customFormat="1" ht="30" customHeight="1" thickBot="1">
      <c r="A80" s="33" t="s">
        <v>282</v>
      </c>
      <c r="B80" s="10" t="s">
        <v>761</v>
      </c>
      <c r="C80" s="26" t="s">
        <v>769</v>
      </c>
      <c r="D80" s="33" t="s">
        <v>631</v>
      </c>
      <c r="E80" s="33"/>
      <c r="F80" s="33" t="s">
        <v>85</v>
      </c>
      <c r="G80" s="33" t="s">
        <v>80</v>
      </c>
      <c r="H80" s="168">
        <f t="shared" si="3"/>
        <v>3.6374400000000002</v>
      </c>
      <c r="I80" s="25">
        <f>0.12/P76*100</f>
        <v>1.2990857142857144</v>
      </c>
      <c r="J80" s="95" t="s">
        <v>770</v>
      </c>
      <c r="K80" s="33">
        <v>50</v>
      </c>
      <c r="L80" s="26" t="s">
        <v>634</v>
      </c>
      <c r="M80" s="17"/>
      <c r="O80" s="58" t="s">
        <v>771</v>
      </c>
      <c r="P80" s="58">
        <v>35.1</v>
      </c>
      <c r="Q80" s="59" t="s">
        <v>772</v>
      </c>
      <c r="R80" s="43"/>
    </row>
    <row r="81" spans="1:18" s="34" customFormat="1" ht="30" customHeight="1">
      <c r="A81" s="33" t="s">
        <v>282</v>
      </c>
      <c r="B81" s="10" t="s">
        <v>761</v>
      </c>
      <c r="C81" s="26" t="s">
        <v>769</v>
      </c>
      <c r="D81" s="33" t="s">
        <v>631</v>
      </c>
      <c r="E81" s="33"/>
      <c r="F81" s="33" t="s">
        <v>85</v>
      </c>
      <c r="G81" s="33" t="s">
        <v>764</v>
      </c>
      <c r="H81" s="168">
        <f t="shared" si="3"/>
        <v>3.6374400000000002</v>
      </c>
      <c r="I81" s="25">
        <f>0.12/P76*100</f>
        <v>1.2990857142857144</v>
      </c>
      <c r="J81" s="95" t="s">
        <v>770</v>
      </c>
      <c r="K81" s="33">
        <v>50</v>
      </c>
      <c r="L81" s="26" t="s">
        <v>634</v>
      </c>
      <c r="M81" s="17"/>
      <c r="R81" s="43"/>
    </row>
    <row r="82" spans="1:18" s="34" customFormat="1" ht="30" customHeight="1">
      <c r="A82" s="33" t="s">
        <v>282</v>
      </c>
      <c r="B82" s="10" t="s">
        <v>761</v>
      </c>
      <c r="C82" s="26" t="s">
        <v>773</v>
      </c>
      <c r="D82" s="33" t="s">
        <v>733</v>
      </c>
      <c r="E82" s="33"/>
      <c r="F82" s="33" t="s">
        <v>85</v>
      </c>
      <c r="G82" s="33" t="s">
        <v>80</v>
      </c>
      <c r="H82" s="168">
        <f t="shared" si="3"/>
        <v>3.3153749999999991</v>
      </c>
      <c r="I82" s="25">
        <f>1/P74*100</f>
        <v>1.1840624999999998</v>
      </c>
      <c r="J82" s="95" t="s">
        <v>774</v>
      </c>
      <c r="K82" s="33">
        <v>50</v>
      </c>
      <c r="L82" s="26" t="s">
        <v>687</v>
      </c>
      <c r="M82" s="17"/>
      <c r="R82" s="43"/>
    </row>
    <row r="83" spans="1:18" s="34" customFormat="1" ht="30" customHeight="1">
      <c r="A83" s="33" t="s">
        <v>282</v>
      </c>
      <c r="B83" s="10" t="s">
        <v>761</v>
      </c>
      <c r="C83" s="26" t="s">
        <v>773</v>
      </c>
      <c r="D83" s="33" t="s">
        <v>733</v>
      </c>
      <c r="E83" s="33"/>
      <c r="F83" s="33" t="s">
        <v>85</v>
      </c>
      <c r="G83" s="33" t="s">
        <v>764</v>
      </c>
      <c r="H83" s="168">
        <f t="shared" si="3"/>
        <v>3.3153749999999991</v>
      </c>
      <c r="I83" s="25">
        <f>1/P74*100</f>
        <v>1.1840624999999998</v>
      </c>
      <c r="J83" s="95" t="s">
        <v>774</v>
      </c>
      <c r="K83" s="33">
        <v>50</v>
      </c>
      <c r="L83" s="26" t="s">
        <v>687</v>
      </c>
      <c r="M83" s="17"/>
      <c r="R83" s="43"/>
    </row>
    <row r="84" spans="1:18" s="34" customFormat="1" ht="30" customHeight="1">
      <c r="A84" s="33" t="s">
        <v>282</v>
      </c>
      <c r="B84" s="10" t="s">
        <v>761</v>
      </c>
      <c r="C84" s="26" t="s">
        <v>775</v>
      </c>
      <c r="D84" s="33" t="s">
        <v>631</v>
      </c>
      <c r="E84" s="33"/>
      <c r="F84" s="33" t="s">
        <v>85</v>
      </c>
      <c r="G84" s="33" t="s">
        <v>80</v>
      </c>
      <c r="H84" s="168">
        <f t="shared" si="3"/>
        <v>60.624000000000002</v>
      </c>
      <c r="I84" s="25">
        <f>2/P76*100</f>
        <v>21.651428571428575</v>
      </c>
      <c r="J84" s="95" t="s">
        <v>776</v>
      </c>
      <c r="K84" s="33"/>
      <c r="L84" s="26" t="s">
        <v>634</v>
      </c>
      <c r="M84" s="17"/>
      <c r="R84" s="43"/>
    </row>
    <row r="85" spans="1:18" s="34" customFormat="1" ht="30" customHeight="1">
      <c r="A85" s="33" t="s">
        <v>282</v>
      </c>
      <c r="B85" s="10" t="s">
        <v>761</v>
      </c>
      <c r="C85" s="26" t="s">
        <v>775</v>
      </c>
      <c r="D85" s="33" t="s">
        <v>631</v>
      </c>
      <c r="E85" s="33"/>
      <c r="F85" s="33" t="s">
        <v>85</v>
      </c>
      <c r="G85" s="33" t="s">
        <v>764</v>
      </c>
      <c r="H85" s="168">
        <f t="shared" si="3"/>
        <v>60.624000000000002</v>
      </c>
      <c r="I85" s="25">
        <f>2/P76*100</f>
        <v>21.651428571428575</v>
      </c>
      <c r="J85" s="95" t="s">
        <v>776</v>
      </c>
      <c r="K85" s="33"/>
      <c r="L85" s="26" t="s">
        <v>634</v>
      </c>
      <c r="M85" s="17"/>
      <c r="R85" s="43"/>
    </row>
    <row r="86" spans="1:18" s="34" customFormat="1" ht="30.75" customHeight="1">
      <c r="A86" s="33" t="s">
        <v>282</v>
      </c>
      <c r="B86" s="10" t="s">
        <v>761</v>
      </c>
      <c r="C86" s="33" t="s">
        <v>777</v>
      </c>
      <c r="D86" s="33" t="s">
        <v>733</v>
      </c>
      <c r="E86" s="33"/>
      <c r="F86" s="33" t="s">
        <v>85</v>
      </c>
      <c r="G86" s="33" t="s">
        <v>80</v>
      </c>
      <c r="H86" s="168">
        <f t="shared" si="3"/>
        <v>1.0277662499999998</v>
      </c>
      <c r="I86" s="25">
        <f>0.31/P74*100</f>
        <v>0.36705937499999997</v>
      </c>
      <c r="J86" s="95" t="s">
        <v>778</v>
      </c>
      <c r="K86" s="33">
        <v>250</v>
      </c>
      <c r="L86" s="26" t="s">
        <v>687</v>
      </c>
      <c r="M86" s="17"/>
      <c r="R86" s="43"/>
    </row>
    <row r="87" spans="1:18" s="34" customFormat="1" ht="30" customHeight="1">
      <c r="A87" s="33" t="s">
        <v>282</v>
      </c>
      <c r="B87" s="10" t="s">
        <v>761</v>
      </c>
      <c r="C87" s="33" t="s">
        <v>777</v>
      </c>
      <c r="D87" s="33" t="s">
        <v>733</v>
      </c>
      <c r="E87" s="33"/>
      <c r="F87" s="33" t="s">
        <v>85</v>
      </c>
      <c r="G87" s="33" t="s">
        <v>764</v>
      </c>
      <c r="H87" s="168">
        <f t="shared" si="3"/>
        <v>1.0277662499999998</v>
      </c>
      <c r="I87" s="25">
        <f>0.31/P74*100</f>
        <v>0.36705937499999997</v>
      </c>
      <c r="J87" s="95" t="s">
        <v>778</v>
      </c>
      <c r="K87" s="33">
        <v>250</v>
      </c>
      <c r="L87" s="26" t="s">
        <v>687</v>
      </c>
      <c r="M87" s="17"/>
      <c r="R87" s="43"/>
    </row>
    <row r="88" spans="1:18" s="34" customFormat="1" ht="30" customHeight="1">
      <c r="A88" s="33" t="s">
        <v>282</v>
      </c>
      <c r="B88" s="10" t="s">
        <v>779</v>
      </c>
      <c r="C88" s="26" t="s">
        <v>780</v>
      </c>
      <c r="D88" s="33" t="s">
        <v>728</v>
      </c>
      <c r="E88" s="33"/>
      <c r="F88" s="33" t="s">
        <v>85</v>
      </c>
      <c r="G88" s="33" t="s">
        <v>781</v>
      </c>
      <c r="H88" s="168">
        <f t="shared" si="3"/>
        <v>2.4569999999999999</v>
      </c>
      <c r="I88" s="25">
        <f>2.5*P80/100</f>
        <v>0.87749999999999995</v>
      </c>
      <c r="J88" s="95" t="s">
        <v>753</v>
      </c>
      <c r="K88" s="33">
        <v>50</v>
      </c>
      <c r="L88" s="33" t="s">
        <v>754</v>
      </c>
      <c r="M88" s="17"/>
      <c r="R88" s="43"/>
    </row>
    <row r="89" spans="1:18" s="34" customFormat="1" ht="30" customHeight="1">
      <c r="A89" s="33" t="s">
        <v>282</v>
      </c>
      <c r="B89" s="10" t="s">
        <v>779</v>
      </c>
      <c r="C89" s="26" t="s">
        <v>780</v>
      </c>
      <c r="D89" s="33" t="s">
        <v>728</v>
      </c>
      <c r="E89" s="33"/>
      <c r="F89" s="33" t="s">
        <v>85</v>
      </c>
      <c r="G89" s="33" t="s">
        <v>782</v>
      </c>
      <c r="H89" s="168">
        <f t="shared" si="3"/>
        <v>2.4569999999999999</v>
      </c>
      <c r="I89" s="25">
        <f>2.5*P80/100</f>
        <v>0.87749999999999995</v>
      </c>
      <c r="J89" s="95" t="s">
        <v>753</v>
      </c>
      <c r="K89" s="33">
        <v>50</v>
      </c>
      <c r="L89" s="33" t="s">
        <v>754</v>
      </c>
      <c r="M89" s="17"/>
      <c r="O89" s="33"/>
      <c r="P89" s="33"/>
      <c r="Q89" s="33"/>
      <c r="R89" s="43"/>
    </row>
    <row r="90" spans="1:18" s="34" customFormat="1" ht="30" customHeight="1">
      <c r="A90" s="33" t="s">
        <v>282</v>
      </c>
      <c r="B90" s="10" t="s">
        <v>779</v>
      </c>
      <c r="C90" s="26" t="s">
        <v>780</v>
      </c>
      <c r="D90" s="33" t="s">
        <v>728</v>
      </c>
      <c r="E90" s="33"/>
      <c r="F90" s="33" t="s">
        <v>85</v>
      </c>
      <c r="G90" s="33" t="s">
        <v>783</v>
      </c>
      <c r="H90" s="168">
        <f t="shared" si="3"/>
        <v>2.4569999999999999</v>
      </c>
      <c r="I90" s="25">
        <f>2.5*P80/100</f>
        <v>0.87749999999999995</v>
      </c>
      <c r="J90" s="95" t="s">
        <v>753</v>
      </c>
      <c r="K90" s="33">
        <v>50</v>
      </c>
      <c r="L90" s="33" t="s">
        <v>754</v>
      </c>
      <c r="M90" s="17"/>
      <c r="O90" s="33"/>
      <c r="P90" s="33"/>
      <c r="Q90" s="33"/>
      <c r="R90" s="43"/>
    </row>
    <row r="91" spans="1:18" s="34" customFormat="1" ht="30" customHeight="1">
      <c r="A91" s="33" t="s">
        <v>282</v>
      </c>
      <c r="B91" s="10" t="s">
        <v>779</v>
      </c>
      <c r="C91" s="26" t="s">
        <v>780</v>
      </c>
      <c r="D91" s="33" t="s">
        <v>728</v>
      </c>
      <c r="E91" s="33"/>
      <c r="F91" s="33" t="s">
        <v>85</v>
      </c>
      <c r="G91" s="33" t="s">
        <v>784</v>
      </c>
      <c r="H91" s="168">
        <f t="shared" si="3"/>
        <v>2.4569999999999999</v>
      </c>
      <c r="I91" s="25">
        <f>2.5*P80/100</f>
        <v>0.87749999999999995</v>
      </c>
      <c r="J91" s="95" t="s">
        <v>753</v>
      </c>
      <c r="K91" s="33">
        <v>50</v>
      </c>
      <c r="L91" s="33" t="s">
        <v>754</v>
      </c>
      <c r="M91" s="17"/>
      <c r="O91" s="33"/>
      <c r="P91" s="33"/>
      <c r="Q91" s="33"/>
      <c r="R91" s="43"/>
    </row>
    <row r="92" spans="1:18" s="34" customFormat="1" ht="30" customHeight="1">
      <c r="A92" s="33" t="s">
        <v>282</v>
      </c>
      <c r="B92" s="10" t="s">
        <v>779</v>
      </c>
      <c r="C92" s="26" t="s">
        <v>785</v>
      </c>
      <c r="D92" s="33" t="s">
        <v>631</v>
      </c>
      <c r="E92" s="33"/>
      <c r="F92" s="33" t="s">
        <v>85</v>
      </c>
      <c r="G92" s="33" t="s">
        <v>781</v>
      </c>
      <c r="H92" s="168">
        <f t="shared" si="3"/>
        <v>3.0312000000000001</v>
      </c>
      <c r="I92" s="25">
        <f>0.1/P76*100</f>
        <v>1.0825714285714287</v>
      </c>
      <c r="J92" s="95" t="s">
        <v>741</v>
      </c>
      <c r="K92" s="33">
        <v>50</v>
      </c>
      <c r="L92" s="26" t="s">
        <v>634</v>
      </c>
      <c r="M92" s="17"/>
      <c r="O92" s="33"/>
      <c r="P92" s="33"/>
      <c r="Q92" s="33"/>
      <c r="R92" s="43"/>
    </row>
    <row r="93" spans="1:18" s="34" customFormat="1" ht="30" customHeight="1">
      <c r="A93" s="33" t="s">
        <v>282</v>
      </c>
      <c r="B93" s="10" t="s">
        <v>779</v>
      </c>
      <c r="C93" s="26" t="s">
        <v>785</v>
      </c>
      <c r="D93" s="33" t="s">
        <v>631</v>
      </c>
      <c r="E93" s="33"/>
      <c r="F93" s="33" t="s">
        <v>85</v>
      </c>
      <c r="G93" s="33" t="s">
        <v>782</v>
      </c>
      <c r="H93" s="168">
        <f t="shared" si="3"/>
        <v>3.0312000000000001</v>
      </c>
      <c r="I93" s="25">
        <f>0.1/P76*100</f>
        <v>1.0825714285714287</v>
      </c>
      <c r="J93" s="95" t="s">
        <v>741</v>
      </c>
      <c r="K93" s="33">
        <v>50</v>
      </c>
      <c r="L93" s="26" t="s">
        <v>634</v>
      </c>
      <c r="M93" s="17"/>
      <c r="O93" s="33"/>
      <c r="P93" s="33"/>
      <c r="Q93" s="33"/>
      <c r="R93" s="43"/>
    </row>
    <row r="94" spans="1:18" s="34" customFormat="1" ht="30" customHeight="1">
      <c r="A94" s="33" t="s">
        <v>282</v>
      </c>
      <c r="B94" s="10" t="s">
        <v>779</v>
      </c>
      <c r="C94" s="26" t="s">
        <v>785</v>
      </c>
      <c r="D94" s="33" t="s">
        <v>631</v>
      </c>
      <c r="E94" s="33"/>
      <c r="F94" s="33" t="s">
        <v>85</v>
      </c>
      <c r="G94" s="33" t="s">
        <v>783</v>
      </c>
      <c r="H94" s="168">
        <f t="shared" si="3"/>
        <v>3.0312000000000001</v>
      </c>
      <c r="I94" s="25">
        <f>0.1/P76*100</f>
        <v>1.0825714285714287</v>
      </c>
      <c r="J94" s="95" t="s">
        <v>741</v>
      </c>
      <c r="K94" s="33">
        <v>50</v>
      </c>
      <c r="L94" s="26" t="s">
        <v>634</v>
      </c>
      <c r="M94" s="17"/>
      <c r="R94" s="43"/>
    </row>
    <row r="95" spans="1:18" s="34" customFormat="1" ht="30" customHeight="1">
      <c r="A95" s="33" t="s">
        <v>282</v>
      </c>
      <c r="B95" s="10" t="s">
        <v>779</v>
      </c>
      <c r="C95" s="26" t="s">
        <v>785</v>
      </c>
      <c r="D95" s="33" t="s">
        <v>631</v>
      </c>
      <c r="E95" s="33"/>
      <c r="F95" s="33" t="s">
        <v>85</v>
      </c>
      <c r="G95" s="33" t="s">
        <v>784</v>
      </c>
      <c r="H95" s="168">
        <f t="shared" si="3"/>
        <v>3.0312000000000001</v>
      </c>
      <c r="I95" s="25">
        <f>0.1/P76*100</f>
        <v>1.0825714285714287</v>
      </c>
      <c r="J95" s="95" t="s">
        <v>741</v>
      </c>
      <c r="K95" s="33">
        <v>50</v>
      </c>
      <c r="L95" s="26" t="s">
        <v>634</v>
      </c>
      <c r="M95" s="17"/>
      <c r="R95" s="43"/>
    </row>
    <row r="96" spans="1:18" s="34" customFormat="1" ht="30" customHeight="1">
      <c r="A96" s="33" t="s">
        <v>282</v>
      </c>
      <c r="B96" s="10" t="s">
        <v>779</v>
      </c>
      <c r="C96" s="26" t="s">
        <v>786</v>
      </c>
      <c r="D96" s="33" t="s">
        <v>733</v>
      </c>
      <c r="E96" s="33"/>
      <c r="F96" s="33" t="s">
        <v>85</v>
      </c>
      <c r="G96" s="33" t="s">
        <v>781</v>
      </c>
      <c r="H96" s="168">
        <f t="shared" si="3"/>
        <v>0.98280000000000001</v>
      </c>
      <c r="I96" s="25">
        <f>1*P80/100</f>
        <v>0.35100000000000003</v>
      </c>
      <c r="J96" s="95" t="s">
        <v>759</v>
      </c>
      <c r="K96" s="33">
        <v>250</v>
      </c>
      <c r="L96" s="33" t="s">
        <v>754</v>
      </c>
      <c r="M96" s="17"/>
      <c r="N96" s="33"/>
      <c r="R96" s="43"/>
    </row>
    <row r="97" spans="1:18" s="34" customFormat="1" ht="30" customHeight="1">
      <c r="A97" s="33" t="s">
        <v>282</v>
      </c>
      <c r="B97" s="10" t="s">
        <v>779</v>
      </c>
      <c r="C97" s="26" t="s">
        <v>786</v>
      </c>
      <c r="D97" s="33" t="s">
        <v>733</v>
      </c>
      <c r="E97" s="33"/>
      <c r="F97" s="33" t="s">
        <v>85</v>
      </c>
      <c r="G97" s="33" t="s">
        <v>782</v>
      </c>
      <c r="H97" s="168">
        <f t="shared" si="3"/>
        <v>0.98280000000000001</v>
      </c>
      <c r="I97" s="25">
        <f>1*P80/100</f>
        <v>0.35100000000000003</v>
      </c>
      <c r="J97" s="95" t="s">
        <v>759</v>
      </c>
      <c r="K97" s="33">
        <v>250</v>
      </c>
      <c r="L97" s="33" t="s">
        <v>754</v>
      </c>
      <c r="M97" s="17"/>
      <c r="N97" s="33"/>
      <c r="R97" s="43"/>
    </row>
    <row r="98" spans="1:18" s="34" customFormat="1" ht="30" customHeight="1">
      <c r="A98" s="33" t="s">
        <v>282</v>
      </c>
      <c r="B98" s="10" t="s">
        <v>779</v>
      </c>
      <c r="C98" s="26" t="s">
        <v>786</v>
      </c>
      <c r="D98" s="33" t="s">
        <v>733</v>
      </c>
      <c r="E98" s="33"/>
      <c r="F98" s="33" t="s">
        <v>85</v>
      </c>
      <c r="G98" s="33" t="s">
        <v>783</v>
      </c>
      <c r="H98" s="168">
        <f t="shared" si="3"/>
        <v>0.98280000000000001</v>
      </c>
      <c r="I98" s="25">
        <f>1*P80/100</f>
        <v>0.35100000000000003</v>
      </c>
      <c r="J98" s="95" t="s">
        <v>759</v>
      </c>
      <c r="K98" s="33">
        <v>250</v>
      </c>
      <c r="L98" s="33" t="s">
        <v>754</v>
      </c>
      <c r="M98" s="17"/>
      <c r="N98" s="33"/>
      <c r="O98" s="43"/>
      <c r="P98" s="43"/>
      <c r="Q98" s="43"/>
      <c r="R98" s="43"/>
    </row>
    <row r="99" spans="1:18" s="34" customFormat="1" ht="30" customHeight="1">
      <c r="A99" s="33" t="s">
        <v>282</v>
      </c>
      <c r="B99" s="10" t="s">
        <v>779</v>
      </c>
      <c r="C99" s="26" t="s">
        <v>786</v>
      </c>
      <c r="D99" s="33" t="s">
        <v>733</v>
      </c>
      <c r="E99" s="33"/>
      <c r="F99" s="33" t="s">
        <v>85</v>
      </c>
      <c r="G99" s="33" t="s">
        <v>784</v>
      </c>
      <c r="H99" s="168">
        <f t="shared" si="3"/>
        <v>0.98280000000000001</v>
      </c>
      <c r="I99" s="25">
        <f>1*P80/100</f>
        <v>0.35100000000000003</v>
      </c>
      <c r="J99" s="95" t="s">
        <v>759</v>
      </c>
      <c r="K99" s="33">
        <v>250</v>
      </c>
      <c r="L99" s="33" t="s">
        <v>754</v>
      </c>
      <c r="M99" s="17"/>
      <c r="N99" s="33"/>
      <c r="R99" s="43"/>
    </row>
    <row r="100" spans="1:18" s="34" customFormat="1" ht="30" customHeight="1">
      <c r="A100" s="33" t="s">
        <v>282</v>
      </c>
      <c r="B100" s="10" t="s">
        <v>787</v>
      </c>
      <c r="C100" s="26" t="s">
        <v>788</v>
      </c>
      <c r="D100" s="33" t="s">
        <v>728</v>
      </c>
      <c r="E100" s="33"/>
      <c r="F100" s="33" t="s">
        <v>85</v>
      </c>
      <c r="G100" s="33"/>
      <c r="H100" s="168">
        <f t="shared" si="3"/>
        <v>0.98280000000000001</v>
      </c>
      <c r="I100" s="25">
        <f>1*P80/100</f>
        <v>0.35100000000000003</v>
      </c>
      <c r="J100" s="95" t="s">
        <v>759</v>
      </c>
      <c r="K100" s="33">
        <v>250</v>
      </c>
      <c r="L100" s="33" t="s">
        <v>754</v>
      </c>
      <c r="N100" s="33"/>
      <c r="R100" s="43"/>
    </row>
    <row r="101" spans="1:18" s="34" customFormat="1" ht="30" customHeight="1">
      <c r="A101" s="33" t="s">
        <v>282</v>
      </c>
      <c r="B101" s="10" t="s">
        <v>787</v>
      </c>
      <c r="C101" s="26" t="s">
        <v>789</v>
      </c>
      <c r="D101" s="33" t="s">
        <v>733</v>
      </c>
      <c r="E101" s="33"/>
      <c r="F101" s="33" t="s">
        <v>85</v>
      </c>
      <c r="G101" s="33"/>
      <c r="H101" s="168">
        <f t="shared" si="3"/>
        <v>0.98280000000000001</v>
      </c>
      <c r="I101" s="25">
        <f>1*P80/100</f>
        <v>0.35100000000000003</v>
      </c>
      <c r="J101" s="95" t="s">
        <v>759</v>
      </c>
      <c r="K101" s="33">
        <v>250</v>
      </c>
      <c r="L101" s="33" t="s">
        <v>754</v>
      </c>
      <c r="M101" s="17"/>
      <c r="R101" s="43"/>
    </row>
    <row r="102" spans="1:18" s="34" customFormat="1" ht="30" customHeight="1">
      <c r="A102" s="33" t="s">
        <v>282</v>
      </c>
      <c r="B102" s="10" t="s">
        <v>787</v>
      </c>
      <c r="C102" s="26" t="s">
        <v>790</v>
      </c>
      <c r="D102" s="33" t="s">
        <v>631</v>
      </c>
      <c r="E102" s="33"/>
      <c r="F102" s="33" t="s">
        <v>85</v>
      </c>
      <c r="G102" s="33"/>
      <c r="H102" s="168">
        <f t="shared" si="3"/>
        <v>3.0312000000000001</v>
      </c>
      <c r="I102" s="25">
        <f>0.1/P76*100</f>
        <v>1.0825714285714287</v>
      </c>
      <c r="J102" s="95" t="s">
        <v>791</v>
      </c>
      <c r="K102" s="33">
        <v>50</v>
      </c>
      <c r="L102" s="26" t="s">
        <v>634</v>
      </c>
      <c r="M102" s="17"/>
      <c r="R102" s="43"/>
    </row>
    <row r="103" spans="1:18" s="34" customFormat="1" ht="30" customHeight="1">
      <c r="A103" s="33" t="s">
        <v>282</v>
      </c>
      <c r="B103" s="10" t="s">
        <v>787</v>
      </c>
      <c r="C103" s="26" t="s">
        <v>792</v>
      </c>
      <c r="D103" s="33" t="s">
        <v>728</v>
      </c>
      <c r="E103" s="33"/>
      <c r="F103" s="33" t="s">
        <v>85</v>
      </c>
      <c r="G103" s="33"/>
      <c r="H103" s="168">
        <f t="shared" si="3"/>
        <v>1.4</v>
      </c>
      <c r="I103" s="95">
        <v>0.5</v>
      </c>
      <c r="J103" s="33"/>
      <c r="K103" s="33">
        <v>50</v>
      </c>
      <c r="L103" s="33"/>
      <c r="R103" s="43"/>
    </row>
    <row r="104" spans="1:18" s="34" customFormat="1" ht="30" customHeight="1">
      <c r="A104" s="33" t="s">
        <v>282</v>
      </c>
      <c r="B104" s="10" t="s">
        <v>787</v>
      </c>
      <c r="C104" s="26" t="s">
        <v>793</v>
      </c>
      <c r="D104" s="33" t="s">
        <v>733</v>
      </c>
      <c r="E104" s="33"/>
      <c r="F104" s="33" t="s">
        <v>85</v>
      </c>
      <c r="G104" s="33"/>
      <c r="H104" s="168">
        <f t="shared" si="3"/>
        <v>1.6576874999999995</v>
      </c>
      <c r="I104" s="25">
        <f>0.5/P74*100</f>
        <v>0.5920312499999999</v>
      </c>
      <c r="J104" s="95" t="s">
        <v>794</v>
      </c>
      <c r="K104" s="33">
        <v>50</v>
      </c>
      <c r="L104" s="26" t="s">
        <v>687</v>
      </c>
      <c r="M104" s="17"/>
      <c r="R104" s="60"/>
    </row>
    <row r="105" spans="1:18" s="43" customFormat="1" ht="30" customHeight="1">
      <c r="A105" s="33" t="s">
        <v>282</v>
      </c>
      <c r="B105" s="10" t="s">
        <v>787</v>
      </c>
      <c r="C105" s="26" t="s">
        <v>795</v>
      </c>
      <c r="D105" s="33" t="s">
        <v>631</v>
      </c>
      <c r="E105" s="33"/>
      <c r="F105" s="33"/>
      <c r="G105" s="33"/>
      <c r="H105" s="168">
        <f t="shared" si="3"/>
        <v>3.4858799999999999</v>
      </c>
      <c r="I105" s="25">
        <f>0.115/P76*100</f>
        <v>1.2449571428571429</v>
      </c>
      <c r="J105" s="95" t="s">
        <v>796</v>
      </c>
      <c r="K105" s="33">
        <v>50</v>
      </c>
      <c r="L105" s="26" t="s">
        <v>634</v>
      </c>
      <c r="O105" s="34"/>
      <c r="P105" s="34"/>
      <c r="Q105" s="34"/>
    </row>
    <row r="106" spans="1:18" s="34" customFormat="1" ht="30" customHeight="1">
      <c r="A106" s="3" t="s">
        <v>282</v>
      </c>
      <c r="B106" s="10" t="s">
        <v>797</v>
      </c>
      <c r="C106" s="62" t="s">
        <v>798</v>
      </c>
      <c r="D106" s="3" t="s">
        <v>728</v>
      </c>
      <c r="E106" s="3" t="s">
        <v>506</v>
      </c>
      <c r="F106" s="3" t="s">
        <v>85</v>
      </c>
      <c r="G106" s="3"/>
      <c r="H106" s="168">
        <f t="shared" si="3"/>
        <v>0.98280000000000001</v>
      </c>
      <c r="I106" s="25">
        <f>1*P80/100</f>
        <v>0.35100000000000003</v>
      </c>
      <c r="J106" s="95" t="s">
        <v>799</v>
      </c>
      <c r="K106" s="33">
        <v>250</v>
      </c>
      <c r="L106" s="33" t="s">
        <v>754</v>
      </c>
      <c r="M106" s="17"/>
      <c r="R106" s="43"/>
    </row>
    <row r="107" spans="1:18" s="34" customFormat="1" ht="30" customHeight="1">
      <c r="A107" s="3" t="s">
        <v>282</v>
      </c>
      <c r="B107" s="10" t="s">
        <v>797</v>
      </c>
      <c r="C107" s="62" t="s">
        <v>800</v>
      </c>
      <c r="D107" s="3" t="s">
        <v>733</v>
      </c>
      <c r="E107" s="3" t="s">
        <v>506</v>
      </c>
      <c r="F107" s="3" t="s">
        <v>85</v>
      </c>
      <c r="G107" s="3"/>
      <c r="H107" s="168">
        <f t="shared" si="3"/>
        <v>0.98280000000000001</v>
      </c>
      <c r="I107" s="25">
        <f>1*P80/100</f>
        <v>0.35100000000000003</v>
      </c>
      <c r="J107" s="95" t="s">
        <v>801</v>
      </c>
      <c r="K107" s="33">
        <v>250</v>
      </c>
      <c r="L107" s="33" t="s">
        <v>754</v>
      </c>
      <c r="M107" s="17"/>
      <c r="R107" s="43"/>
    </row>
    <row r="108" spans="1:18" s="34" customFormat="1" ht="30" customHeight="1">
      <c r="A108" s="3" t="s">
        <v>282</v>
      </c>
      <c r="B108" s="10" t="s">
        <v>797</v>
      </c>
      <c r="C108" s="62" t="s">
        <v>802</v>
      </c>
      <c r="D108" s="3" t="s">
        <v>631</v>
      </c>
      <c r="E108" s="3" t="s">
        <v>803</v>
      </c>
      <c r="F108" s="3" t="s">
        <v>85</v>
      </c>
      <c r="G108" s="3"/>
      <c r="H108" s="168">
        <f t="shared" si="3"/>
        <v>60.624000000000002</v>
      </c>
      <c r="I108" s="25">
        <f>2/P76*100</f>
        <v>21.651428571428575</v>
      </c>
      <c r="J108" s="95" t="s">
        <v>776</v>
      </c>
      <c r="K108" s="33"/>
      <c r="L108" s="26" t="s">
        <v>634</v>
      </c>
      <c r="M108" s="17"/>
      <c r="R108" s="43"/>
    </row>
    <row r="109" spans="1:18" s="34" customFormat="1" ht="30" customHeight="1">
      <c r="A109" s="3" t="s">
        <v>282</v>
      </c>
      <c r="B109" s="10" t="s">
        <v>797</v>
      </c>
      <c r="C109" s="62" t="s">
        <v>804</v>
      </c>
      <c r="D109" s="3" t="s">
        <v>733</v>
      </c>
      <c r="E109" s="3" t="s">
        <v>506</v>
      </c>
      <c r="F109" s="3" t="s">
        <v>85</v>
      </c>
      <c r="G109" s="3"/>
      <c r="H109" s="168">
        <f t="shared" si="3"/>
        <v>0.4914</v>
      </c>
      <c r="I109" s="25">
        <f>0.5*P80/100</f>
        <v>0.17550000000000002</v>
      </c>
      <c r="J109" s="95" t="s">
        <v>805</v>
      </c>
      <c r="K109" s="33">
        <v>500</v>
      </c>
      <c r="L109" s="33" t="s">
        <v>754</v>
      </c>
      <c r="M109" s="17"/>
      <c r="R109" s="43"/>
    </row>
    <row r="110" spans="1:18" s="34" customFormat="1" ht="30" customHeight="1">
      <c r="A110" s="3" t="s">
        <v>282</v>
      </c>
      <c r="B110" s="10" t="s">
        <v>797</v>
      </c>
      <c r="C110" s="62" t="s">
        <v>806</v>
      </c>
      <c r="D110" s="3" t="s">
        <v>631</v>
      </c>
      <c r="E110" s="3" t="s">
        <v>803</v>
      </c>
      <c r="F110" s="3" t="s">
        <v>85</v>
      </c>
      <c r="G110" s="3"/>
      <c r="H110" s="168">
        <f t="shared" si="3"/>
        <v>1.5156000000000001</v>
      </c>
      <c r="I110" s="25">
        <f>0.05/P76*100</f>
        <v>0.54128571428571437</v>
      </c>
      <c r="J110" s="95" t="s">
        <v>807</v>
      </c>
      <c r="K110" s="33">
        <v>50</v>
      </c>
      <c r="L110" s="26" t="s">
        <v>634</v>
      </c>
      <c r="M110" s="17"/>
      <c r="R110" s="43"/>
    </row>
    <row r="111" spans="1:18" s="34" customFormat="1" ht="30" customHeight="1">
      <c r="A111" s="3" t="s">
        <v>282</v>
      </c>
      <c r="B111" s="10" t="s">
        <v>797</v>
      </c>
      <c r="C111" s="62" t="s">
        <v>808</v>
      </c>
      <c r="D111" s="3" t="s">
        <v>733</v>
      </c>
      <c r="E111" s="3" t="s">
        <v>506</v>
      </c>
      <c r="F111" s="3" t="s">
        <v>85</v>
      </c>
      <c r="G111" s="3"/>
      <c r="H111" s="168">
        <f t="shared" si="3"/>
        <v>0.39784499999999989</v>
      </c>
      <c r="I111" s="25">
        <f>0.12/P74*100</f>
        <v>0.14208749999999998</v>
      </c>
      <c r="J111" s="95" t="s">
        <v>750</v>
      </c>
      <c r="K111" s="3">
        <v>500</v>
      </c>
      <c r="L111" s="26" t="s">
        <v>687</v>
      </c>
      <c r="M111" s="17"/>
      <c r="R111" s="43"/>
    </row>
    <row r="112" spans="1:18" s="34" customFormat="1" ht="30" customHeight="1">
      <c r="A112" s="3" t="s">
        <v>282</v>
      </c>
      <c r="B112" s="10" t="s">
        <v>797</v>
      </c>
      <c r="C112" s="62" t="s">
        <v>809</v>
      </c>
      <c r="D112" s="3" t="s">
        <v>728</v>
      </c>
      <c r="E112" s="3" t="s">
        <v>803</v>
      </c>
      <c r="F112" s="3" t="s">
        <v>85</v>
      </c>
      <c r="G112" s="3"/>
      <c r="H112" s="168">
        <f t="shared" si="3"/>
        <v>1.9599999999999997</v>
      </c>
      <c r="I112" s="95">
        <v>0.7</v>
      </c>
      <c r="J112" s="33"/>
      <c r="K112" s="3">
        <v>50</v>
      </c>
      <c r="L112" s="33"/>
    </row>
    <row r="113" spans="1:18" s="34" customFormat="1" ht="30" customHeight="1">
      <c r="A113" s="3" t="s">
        <v>282</v>
      </c>
      <c r="B113" s="10" t="s">
        <v>797</v>
      </c>
      <c r="C113" s="62" t="s">
        <v>810</v>
      </c>
      <c r="D113" s="3" t="s">
        <v>631</v>
      </c>
      <c r="E113" s="3" t="s">
        <v>506</v>
      </c>
      <c r="F113" s="3" t="s">
        <v>85</v>
      </c>
      <c r="G113" s="3"/>
      <c r="H113" s="168">
        <f t="shared" si="3"/>
        <v>5.7592800000000004</v>
      </c>
      <c r="I113" s="25">
        <f>0.19/P76*100</f>
        <v>2.0568857142857144</v>
      </c>
      <c r="J113" s="95" t="s">
        <v>811</v>
      </c>
      <c r="K113" s="3">
        <v>5</v>
      </c>
      <c r="L113" s="26" t="s">
        <v>634</v>
      </c>
      <c r="M113" s="17"/>
      <c r="R113" s="43"/>
    </row>
    <row r="114" spans="1:18" s="34" customFormat="1" ht="30" customHeight="1">
      <c r="A114" s="3" t="s">
        <v>282</v>
      </c>
      <c r="B114" s="10" t="s">
        <v>797</v>
      </c>
      <c r="C114" s="62" t="s">
        <v>812</v>
      </c>
      <c r="D114" s="3" t="s">
        <v>631</v>
      </c>
      <c r="E114" s="3" t="s">
        <v>506</v>
      </c>
      <c r="F114" s="3" t="s">
        <v>85</v>
      </c>
      <c r="G114" s="3"/>
      <c r="H114" s="168">
        <f t="shared" si="3"/>
        <v>4.5467999999999995E-2</v>
      </c>
      <c r="I114" s="25">
        <f>1.5/P76*100/1000</f>
        <v>1.6238571428571429E-2</v>
      </c>
      <c r="J114" s="95" t="s">
        <v>813</v>
      </c>
      <c r="K114" s="3">
        <v>500</v>
      </c>
      <c r="L114" s="26" t="s">
        <v>634</v>
      </c>
      <c r="M114" s="17"/>
      <c r="R114" s="43"/>
    </row>
    <row r="115" spans="1:18" s="34" customFormat="1" ht="30" customHeight="1">
      <c r="A115" s="33" t="s">
        <v>282</v>
      </c>
      <c r="B115" s="10" t="s">
        <v>814</v>
      </c>
      <c r="C115" s="26" t="s">
        <v>815</v>
      </c>
      <c r="D115" s="33" t="s">
        <v>733</v>
      </c>
      <c r="E115" s="33"/>
      <c r="F115" s="33" t="s">
        <v>816</v>
      </c>
      <c r="G115" s="33"/>
      <c r="H115" s="168">
        <f t="shared" si="3"/>
        <v>0.98280000000000001</v>
      </c>
      <c r="I115" s="25">
        <f>1*P80/100</f>
        <v>0.35100000000000003</v>
      </c>
      <c r="J115" s="95" t="s">
        <v>759</v>
      </c>
      <c r="K115" s="33">
        <v>250</v>
      </c>
      <c r="L115" s="33" t="s">
        <v>754</v>
      </c>
      <c r="M115" s="17"/>
      <c r="R115" s="43"/>
    </row>
    <row r="116" spans="1:18" s="34" customFormat="1" ht="30" customHeight="1">
      <c r="A116" s="33" t="s">
        <v>282</v>
      </c>
      <c r="B116" s="10" t="s">
        <v>814</v>
      </c>
      <c r="C116" s="26" t="s">
        <v>817</v>
      </c>
      <c r="D116" s="33" t="s">
        <v>733</v>
      </c>
      <c r="E116" s="33"/>
      <c r="F116" s="33" t="s">
        <v>818</v>
      </c>
      <c r="G116" s="33"/>
      <c r="H116" s="168">
        <f t="shared" si="3"/>
        <v>2.4569999999999999</v>
      </c>
      <c r="I116" s="25">
        <f>2.5*P80/100</f>
        <v>0.87749999999999995</v>
      </c>
      <c r="J116" s="95" t="s">
        <v>819</v>
      </c>
      <c r="K116" s="33">
        <v>50</v>
      </c>
      <c r="L116" s="33" t="s">
        <v>754</v>
      </c>
      <c r="M116" s="17"/>
      <c r="R116" s="43"/>
    </row>
    <row r="117" spans="1:18" s="34" customFormat="1" ht="30" customHeight="1">
      <c r="A117" s="33" t="s">
        <v>282</v>
      </c>
      <c r="B117" s="10" t="s">
        <v>814</v>
      </c>
      <c r="C117" s="26" t="s">
        <v>820</v>
      </c>
      <c r="D117" s="33" t="s">
        <v>733</v>
      </c>
      <c r="E117" s="33"/>
      <c r="F117" s="33" t="s">
        <v>821</v>
      </c>
      <c r="G117" s="33"/>
      <c r="H117" s="168">
        <f t="shared" si="3"/>
        <v>1.0277662499999998</v>
      </c>
      <c r="I117" s="25">
        <f>0.31/P74*100</f>
        <v>0.36705937499999997</v>
      </c>
      <c r="J117" s="95" t="s">
        <v>778</v>
      </c>
      <c r="K117" s="33">
        <v>250</v>
      </c>
      <c r="L117" s="26" t="s">
        <v>687</v>
      </c>
      <c r="M117" s="17"/>
      <c r="R117" s="43"/>
    </row>
    <row r="118" spans="1:18" s="34" customFormat="1" ht="30" customHeight="1">
      <c r="A118" s="33" t="s">
        <v>282</v>
      </c>
      <c r="B118" s="10" t="s">
        <v>814</v>
      </c>
      <c r="C118" s="26" t="s">
        <v>822</v>
      </c>
      <c r="D118" s="33" t="s">
        <v>733</v>
      </c>
      <c r="E118" s="33"/>
      <c r="F118" s="33" t="s">
        <v>823</v>
      </c>
      <c r="G118" s="33"/>
      <c r="H118" s="168">
        <f t="shared" si="3"/>
        <v>0.39784499999999989</v>
      </c>
      <c r="I118" s="25">
        <f>0.12/P74*100</f>
        <v>0.14208749999999998</v>
      </c>
      <c r="J118" s="95" t="s">
        <v>750</v>
      </c>
      <c r="K118" s="33">
        <v>500</v>
      </c>
      <c r="L118" s="26" t="s">
        <v>687</v>
      </c>
      <c r="M118" s="17"/>
      <c r="R118" s="43"/>
    </row>
    <row r="119" spans="1:18" s="34" customFormat="1" ht="30" customHeight="1">
      <c r="A119" s="33" t="s">
        <v>282</v>
      </c>
      <c r="B119" s="10" t="s">
        <v>814</v>
      </c>
      <c r="C119" s="26" t="s">
        <v>824</v>
      </c>
      <c r="D119" s="33" t="s">
        <v>733</v>
      </c>
      <c r="E119" s="33"/>
      <c r="F119" s="33" t="s">
        <v>823</v>
      </c>
      <c r="G119" s="33"/>
      <c r="H119" s="168">
        <f t="shared" si="3"/>
        <v>0.13261499999999998</v>
      </c>
      <c r="I119" s="25">
        <f>0.04/P74*100</f>
        <v>4.7362499999999995E-2</v>
      </c>
      <c r="J119" s="95" t="s">
        <v>825</v>
      </c>
      <c r="K119" s="33">
        <v>500</v>
      </c>
      <c r="L119" s="26" t="s">
        <v>687</v>
      </c>
      <c r="M119" s="17"/>
      <c r="R119" s="43"/>
    </row>
    <row r="120" spans="1:18" s="34" customFormat="1" ht="30" customHeight="1">
      <c r="A120" s="33" t="s">
        <v>282</v>
      </c>
      <c r="B120" s="10" t="s">
        <v>814</v>
      </c>
      <c r="C120" s="26" t="s">
        <v>826</v>
      </c>
      <c r="D120" s="33" t="s">
        <v>697</v>
      </c>
      <c r="E120" s="33"/>
      <c r="F120" s="33" t="s">
        <v>632</v>
      </c>
      <c r="G120" s="33"/>
      <c r="H120" s="168">
        <f t="shared" si="3"/>
        <v>3.0312000000000001</v>
      </c>
      <c r="I120" s="25">
        <f>0.1/P76*100</f>
        <v>1.0825714285714287</v>
      </c>
      <c r="J120" s="95" t="s">
        <v>741</v>
      </c>
      <c r="K120" s="33">
        <v>50</v>
      </c>
      <c r="L120" s="26" t="s">
        <v>634</v>
      </c>
      <c r="M120" s="17"/>
      <c r="R120" s="43"/>
    </row>
    <row r="121" spans="1:18" s="34" customFormat="1" ht="30" customHeight="1">
      <c r="A121" s="33" t="s">
        <v>282</v>
      </c>
      <c r="B121" s="10" t="s">
        <v>814</v>
      </c>
      <c r="C121" s="26" t="s">
        <v>827</v>
      </c>
      <c r="D121" s="33" t="s">
        <v>728</v>
      </c>
      <c r="E121" s="33"/>
      <c r="F121" s="33" t="s">
        <v>821</v>
      </c>
      <c r="G121" s="33"/>
      <c r="H121" s="168">
        <f t="shared" si="3"/>
        <v>2.4569999999999999</v>
      </c>
      <c r="I121" s="25">
        <f>2.5*P80/100</f>
        <v>0.87749999999999995</v>
      </c>
      <c r="J121" s="95" t="s">
        <v>753</v>
      </c>
      <c r="K121" s="33">
        <v>50</v>
      </c>
      <c r="L121" s="33" t="s">
        <v>754</v>
      </c>
      <c r="M121" s="17"/>
      <c r="R121" s="43"/>
    </row>
    <row r="122" spans="1:18" s="34" customFormat="1" ht="30" customHeight="1">
      <c r="A122" s="33" t="s">
        <v>282</v>
      </c>
      <c r="B122" s="10" t="s">
        <v>814</v>
      </c>
      <c r="C122" s="26" t="s">
        <v>828</v>
      </c>
      <c r="D122" s="33" t="s">
        <v>631</v>
      </c>
      <c r="E122" s="33"/>
      <c r="F122" s="33" t="s">
        <v>821</v>
      </c>
      <c r="G122" s="33"/>
      <c r="H122" s="168">
        <f t="shared" si="3"/>
        <v>9.3967200000000002</v>
      </c>
      <c r="I122" s="25">
        <f>0.31/P76*100</f>
        <v>3.3559714285714288</v>
      </c>
      <c r="J122" s="95" t="s">
        <v>829</v>
      </c>
      <c r="K122" s="33">
        <v>5</v>
      </c>
      <c r="L122" s="26" t="s">
        <v>634</v>
      </c>
      <c r="M122" s="17"/>
      <c r="R122" s="43"/>
    </row>
    <row r="123" spans="1:18" s="34" customFormat="1" ht="30" customHeight="1">
      <c r="A123" s="33" t="s">
        <v>282</v>
      </c>
      <c r="B123" s="10" t="s">
        <v>814</v>
      </c>
      <c r="C123" s="26" t="s">
        <v>830</v>
      </c>
      <c r="D123" s="33" t="s">
        <v>631</v>
      </c>
      <c r="E123" s="33"/>
      <c r="F123" s="33" t="s">
        <v>632</v>
      </c>
      <c r="G123" s="33"/>
      <c r="H123" s="168">
        <f t="shared" si="3"/>
        <v>5.7592800000000004</v>
      </c>
      <c r="I123" s="25">
        <f>0.19/P76*100</f>
        <v>2.0568857142857144</v>
      </c>
      <c r="J123" s="95" t="s">
        <v>831</v>
      </c>
      <c r="K123" s="33">
        <v>50</v>
      </c>
      <c r="L123" s="26" t="s">
        <v>634</v>
      </c>
      <c r="M123" s="17"/>
      <c r="R123" s="43"/>
    </row>
    <row r="124" spans="1:18" s="34" customFormat="1" ht="30" customHeight="1">
      <c r="A124" s="33" t="s">
        <v>282</v>
      </c>
      <c r="B124" s="10" t="s">
        <v>814</v>
      </c>
      <c r="C124" s="26" t="s">
        <v>832</v>
      </c>
      <c r="D124" s="33" t="s">
        <v>631</v>
      </c>
      <c r="E124" s="33"/>
      <c r="F124" s="33" t="s">
        <v>632</v>
      </c>
      <c r="G124" s="33"/>
      <c r="H124" s="168">
        <f t="shared" si="3"/>
        <v>4.5467999999999995E-2</v>
      </c>
      <c r="I124" s="25">
        <f>1.5/P76*100/1000</f>
        <v>1.6238571428571429E-2</v>
      </c>
      <c r="J124" s="95" t="s">
        <v>813</v>
      </c>
      <c r="K124" s="33">
        <v>500</v>
      </c>
      <c r="L124" s="26" t="s">
        <v>634</v>
      </c>
      <c r="M124" s="17"/>
      <c r="R124" s="43"/>
    </row>
    <row r="125" spans="1:18" s="34" customFormat="1" ht="30" customHeight="1">
      <c r="A125" s="33" t="s">
        <v>282</v>
      </c>
      <c r="B125" s="10" t="s">
        <v>814</v>
      </c>
      <c r="C125" s="33" t="s">
        <v>833</v>
      </c>
      <c r="D125" s="33" t="s">
        <v>631</v>
      </c>
      <c r="E125" s="33"/>
      <c r="F125" s="33" t="s">
        <v>632</v>
      </c>
      <c r="G125" s="33"/>
      <c r="H125" s="168">
        <f t="shared" si="3"/>
        <v>0.90936000000000006</v>
      </c>
      <c r="I125" s="25">
        <f>0.03/P76*100</f>
        <v>0.3247714285714286</v>
      </c>
      <c r="J125" s="95" t="s">
        <v>834</v>
      </c>
      <c r="K125" s="3">
        <v>250</v>
      </c>
      <c r="L125" s="26" t="s">
        <v>634</v>
      </c>
      <c r="M125" s="17"/>
      <c r="R125" s="43"/>
    </row>
    <row r="126" spans="1:18" s="34" customFormat="1" ht="30" customHeight="1">
      <c r="A126" s="33" t="s">
        <v>282</v>
      </c>
      <c r="B126" s="10" t="s">
        <v>835</v>
      </c>
      <c r="C126" s="26" t="s">
        <v>746</v>
      </c>
      <c r="D126" s="33" t="s">
        <v>733</v>
      </c>
      <c r="E126" s="33"/>
      <c r="F126" s="33" t="s">
        <v>658</v>
      </c>
      <c r="G126" s="33" t="s">
        <v>294</v>
      </c>
      <c r="H126" s="168">
        <f t="shared" si="3"/>
        <v>0.39784499999999989</v>
      </c>
      <c r="I126" s="25">
        <f>0.12/P74*100</f>
        <v>0.14208749999999998</v>
      </c>
      <c r="J126" s="95" t="s">
        <v>750</v>
      </c>
      <c r="K126" s="33">
        <v>500</v>
      </c>
      <c r="L126" s="26" t="s">
        <v>687</v>
      </c>
      <c r="M126" s="17"/>
      <c r="R126" s="43"/>
    </row>
    <row r="127" spans="1:18" s="34" customFormat="1" ht="30" customHeight="1">
      <c r="A127" s="33" t="s">
        <v>282</v>
      </c>
      <c r="B127" s="10" t="s">
        <v>835</v>
      </c>
      <c r="C127" s="26" t="s">
        <v>746</v>
      </c>
      <c r="D127" s="33" t="s">
        <v>733</v>
      </c>
      <c r="E127" s="33"/>
      <c r="F127" s="33" t="s">
        <v>658</v>
      </c>
      <c r="G127" s="33" t="s">
        <v>836</v>
      </c>
      <c r="H127" s="168">
        <f t="shared" si="3"/>
        <v>0.39784499999999989</v>
      </c>
      <c r="I127" s="25">
        <f>0.12/P74*100</f>
        <v>0.14208749999999998</v>
      </c>
      <c r="J127" s="95" t="s">
        <v>750</v>
      </c>
      <c r="K127" s="33">
        <v>500</v>
      </c>
      <c r="L127" s="26" t="s">
        <v>687</v>
      </c>
      <c r="M127" s="17"/>
      <c r="R127" s="43"/>
    </row>
    <row r="128" spans="1:18" s="34" customFormat="1" ht="30" customHeight="1">
      <c r="A128" s="33" t="s">
        <v>282</v>
      </c>
      <c r="B128" s="10" t="s">
        <v>835</v>
      </c>
      <c r="C128" s="26" t="s">
        <v>837</v>
      </c>
      <c r="D128" s="33" t="s">
        <v>697</v>
      </c>
      <c r="E128" s="33"/>
      <c r="F128" s="33" t="s">
        <v>632</v>
      </c>
      <c r="G128" s="33" t="s">
        <v>294</v>
      </c>
      <c r="H128" s="168">
        <f t="shared" si="3"/>
        <v>3.6374400000000002</v>
      </c>
      <c r="I128" s="25">
        <f>0.12/P76*100</f>
        <v>1.2990857142857144</v>
      </c>
      <c r="J128" s="95" t="s">
        <v>838</v>
      </c>
      <c r="K128" s="33">
        <v>50</v>
      </c>
      <c r="L128" s="26" t="s">
        <v>634</v>
      </c>
      <c r="M128" s="17"/>
      <c r="R128" s="43"/>
    </row>
    <row r="129" spans="1:18" s="34" customFormat="1" ht="30" customHeight="1">
      <c r="A129" s="33" t="s">
        <v>282</v>
      </c>
      <c r="B129" s="10" t="s">
        <v>835</v>
      </c>
      <c r="C129" s="26" t="s">
        <v>837</v>
      </c>
      <c r="D129" s="33" t="s">
        <v>697</v>
      </c>
      <c r="E129" s="33"/>
      <c r="F129" s="33" t="s">
        <v>632</v>
      </c>
      <c r="G129" s="33" t="s">
        <v>836</v>
      </c>
      <c r="H129" s="168">
        <f t="shared" si="3"/>
        <v>3.6374400000000002</v>
      </c>
      <c r="I129" s="25">
        <f>0.12/P76*100</f>
        <v>1.2990857142857144</v>
      </c>
      <c r="J129" s="95" t="s">
        <v>838</v>
      </c>
      <c r="K129" s="33">
        <v>50</v>
      </c>
      <c r="L129" s="26" t="s">
        <v>634</v>
      </c>
      <c r="M129" s="17"/>
      <c r="R129" s="43"/>
    </row>
    <row r="130" spans="1:18" s="34" customFormat="1" ht="30" customHeight="1">
      <c r="A130" s="33" t="s">
        <v>282</v>
      </c>
      <c r="B130" s="10" t="s">
        <v>835</v>
      </c>
      <c r="C130" s="26" t="s">
        <v>798</v>
      </c>
      <c r="D130" s="33" t="s">
        <v>728</v>
      </c>
      <c r="E130" s="33"/>
      <c r="F130" s="33" t="s">
        <v>818</v>
      </c>
      <c r="G130" s="33" t="s">
        <v>294</v>
      </c>
      <c r="H130" s="168">
        <f t="shared" si="3"/>
        <v>2.4569999999999999</v>
      </c>
      <c r="I130" s="25">
        <f>2.5*P80/100</f>
        <v>0.87749999999999995</v>
      </c>
      <c r="J130" s="95" t="s">
        <v>753</v>
      </c>
      <c r="K130" s="33">
        <v>50</v>
      </c>
      <c r="L130" s="33" t="s">
        <v>754</v>
      </c>
      <c r="M130" s="17"/>
      <c r="R130" s="43"/>
    </row>
    <row r="131" spans="1:18" s="34" customFormat="1" ht="30" customHeight="1">
      <c r="A131" s="33" t="s">
        <v>282</v>
      </c>
      <c r="B131" s="10" t="s">
        <v>835</v>
      </c>
      <c r="C131" s="26" t="s">
        <v>798</v>
      </c>
      <c r="D131" s="33" t="s">
        <v>728</v>
      </c>
      <c r="E131" s="33"/>
      <c r="F131" s="33" t="s">
        <v>818</v>
      </c>
      <c r="G131" s="33" t="s">
        <v>836</v>
      </c>
      <c r="H131" s="168">
        <f t="shared" si="3"/>
        <v>2.4569999999999999</v>
      </c>
      <c r="I131" s="25">
        <f>2.5*P80/100</f>
        <v>0.87749999999999995</v>
      </c>
      <c r="J131" s="95" t="s">
        <v>753</v>
      </c>
      <c r="K131" s="33">
        <v>50</v>
      </c>
      <c r="L131" s="33" t="s">
        <v>754</v>
      </c>
      <c r="M131" s="17"/>
      <c r="R131" s="43"/>
    </row>
    <row r="132" spans="1:18" s="34" customFormat="1" ht="30" customHeight="1">
      <c r="A132" s="33" t="s">
        <v>282</v>
      </c>
      <c r="B132" s="10" t="s">
        <v>835</v>
      </c>
      <c r="C132" s="33" t="s">
        <v>839</v>
      </c>
      <c r="D132" s="33" t="s">
        <v>733</v>
      </c>
      <c r="E132" s="33"/>
      <c r="F132" s="33" t="s">
        <v>821</v>
      </c>
      <c r="G132" s="33" t="s">
        <v>294</v>
      </c>
      <c r="H132" s="168">
        <f t="shared" ref="H132:H195" si="4">I132*2.8</f>
        <v>1.0277662499999998</v>
      </c>
      <c r="I132" s="25">
        <f>0.31/P74*100</f>
        <v>0.36705937499999997</v>
      </c>
      <c r="J132" s="95" t="s">
        <v>778</v>
      </c>
      <c r="K132" s="33">
        <v>250</v>
      </c>
      <c r="L132" s="26" t="s">
        <v>687</v>
      </c>
      <c r="M132" s="17"/>
      <c r="R132" s="43"/>
    </row>
    <row r="133" spans="1:18" s="34" customFormat="1" ht="30" customHeight="1">
      <c r="A133" s="33" t="s">
        <v>282</v>
      </c>
      <c r="B133" s="10" t="s">
        <v>835</v>
      </c>
      <c r="C133" s="33" t="s">
        <v>839</v>
      </c>
      <c r="D133" s="33" t="s">
        <v>733</v>
      </c>
      <c r="E133" s="33"/>
      <c r="F133" s="33" t="s">
        <v>821</v>
      </c>
      <c r="G133" s="33" t="s">
        <v>836</v>
      </c>
      <c r="H133" s="168">
        <f t="shared" si="4"/>
        <v>1.0277662499999998</v>
      </c>
      <c r="I133" s="25">
        <f>0.31/P74*100</f>
        <v>0.36705937499999997</v>
      </c>
      <c r="J133" s="95" t="s">
        <v>778</v>
      </c>
      <c r="K133" s="33">
        <v>250</v>
      </c>
      <c r="L133" s="26" t="s">
        <v>687</v>
      </c>
      <c r="M133" s="17"/>
      <c r="R133" s="43"/>
    </row>
    <row r="134" spans="1:18" s="34" customFormat="1" ht="30" customHeight="1">
      <c r="A134" s="33" t="s">
        <v>282</v>
      </c>
      <c r="B134" s="10" t="s">
        <v>835</v>
      </c>
      <c r="C134" s="33" t="s">
        <v>840</v>
      </c>
      <c r="D134" s="33" t="s">
        <v>631</v>
      </c>
      <c r="E134" s="33"/>
      <c r="F134" s="33" t="s">
        <v>821</v>
      </c>
      <c r="G134" s="33" t="s">
        <v>294</v>
      </c>
      <c r="H134" s="168">
        <f t="shared" si="4"/>
        <v>9.3967200000000002</v>
      </c>
      <c r="I134" s="25">
        <f>0.31/P76*100</f>
        <v>3.3559714285714288</v>
      </c>
      <c r="J134" s="95" t="s">
        <v>829</v>
      </c>
      <c r="K134" s="33">
        <v>5</v>
      </c>
      <c r="L134" s="26" t="s">
        <v>634</v>
      </c>
      <c r="M134" s="17"/>
      <c r="R134" s="43"/>
    </row>
    <row r="135" spans="1:18" s="34" customFormat="1" ht="30" customHeight="1">
      <c r="A135" s="33" t="s">
        <v>282</v>
      </c>
      <c r="B135" s="10" t="s">
        <v>835</v>
      </c>
      <c r="C135" s="33" t="s">
        <v>840</v>
      </c>
      <c r="D135" s="33" t="s">
        <v>631</v>
      </c>
      <c r="E135" s="33"/>
      <c r="F135" s="33" t="s">
        <v>821</v>
      </c>
      <c r="G135" s="33" t="s">
        <v>836</v>
      </c>
      <c r="H135" s="168">
        <f t="shared" si="4"/>
        <v>9.3967200000000002</v>
      </c>
      <c r="I135" s="25">
        <f>0.31/P76*100</f>
        <v>3.3559714285714288</v>
      </c>
      <c r="J135" s="95" t="s">
        <v>829</v>
      </c>
      <c r="K135" s="33">
        <v>5</v>
      </c>
      <c r="L135" s="26" t="s">
        <v>634</v>
      </c>
      <c r="M135" s="17"/>
      <c r="R135" s="43"/>
    </row>
    <row r="136" spans="1:18" s="34" customFormat="1" ht="30" customHeight="1">
      <c r="A136" s="33" t="s">
        <v>282</v>
      </c>
      <c r="B136" s="10" t="s">
        <v>835</v>
      </c>
      <c r="C136" s="26" t="s">
        <v>841</v>
      </c>
      <c r="D136" s="33" t="s">
        <v>733</v>
      </c>
      <c r="E136" s="33"/>
      <c r="F136" s="33" t="s">
        <v>658</v>
      </c>
      <c r="G136" s="33" t="s">
        <v>294</v>
      </c>
      <c r="H136" s="168">
        <f t="shared" si="4"/>
        <v>3.3153749999999991</v>
      </c>
      <c r="I136" s="25">
        <f>1/P74*100</f>
        <v>1.1840624999999998</v>
      </c>
      <c r="J136" s="95" t="s">
        <v>774</v>
      </c>
      <c r="K136" s="33">
        <v>50</v>
      </c>
      <c r="L136" s="26" t="s">
        <v>687</v>
      </c>
      <c r="M136" s="17"/>
      <c r="R136" s="43"/>
    </row>
    <row r="137" spans="1:18" s="34" customFormat="1" ht="30" customHeight="1">
      <c r="A137" s="33" t="s">
        <v>282</v>
      </c>
      <c r="B137" s="10" t="s">
        <v>835</v>
      </c>
      <c r="C137" s="26" t="s">
        <v>841</v>
      </c>
      <c r="D137" s="33" t="s">
        <v>733</v>
      </c>
      <c r="E137" s="33"/>
      <c r="F137" s="33" t="s">
        <v>658</v>
      </c>
      <c r="G137" s="33" t="s">
        <v>836</v>
      </c>
      <c r="H137" s="168">
        <f t="shared" si="4"/>
        <v>3.3153749999999991</v>
      </c>
      <c r="I137" s="25">
        <f>1/P74*100</f>
        <v>1.1840624999999998</v>
      </c>
      <c r="J137" s="95" t="s">
        <v>774</v>
      </c>
      <c r="K137" s="33">
        <v>50</v>
      </c>
      <c r="L137" s="26" t="s">
        <v>687</v>
      </c>
      <c r="M137" s="17"/>
      <c r="R137" s="43"/>
    </row>
    <row r="138" spans="1:18" s="34" customFormat="1" ht="30" customHeight="1">
      <c r="A138" s="33" t="s">
        <v>282</v>
      </c>
      <c r="B138" s="10" t="s">
        <v>835</v>
      </c>
      <c r="C138" s="26" t="s">
        <v>842</v>
      </c>
      <c r="D138" s="33" t="s">
        <v>631</v>
      </c>
      <c r="E138" s="33"/>
      <c r="F138" s="33" t="s">
        <v>632</v>
      </c>
      <c r="G138" s="33" t="s">
        <v>294</v>
      </c>
      <c r="H138" s="168">
        <f t="shared" si="4"/>
        <v>60.624000000000002</v>
      </c>
      <c r="I138" s="25">
        <f>2/P76*100</f>
        <v>21.651428571428575</v>
      </c>
      <c r="J138" s="95" t="s">
        <v>776</v>
      </c>
      <c r="K138" s="33"/>
      <c r="L138" s="26" t="s">
        <v>634</v>
      </c>
      <c r="M138" s="17"/>
      <c r="R138" s="43"/>
    </row>
    <row r="139" spans="1:18" s="34" customFormat="1" ht="30" customHeight="1">
      <c r="A139" s="33" t="s">
        <v>282</v>
      </c>
      <c r="B139" s="10" t="s">
        <v>835</v>
      </c>
      <c r="C139" s="26" t="s">
        <v>842</v>
      </c>
      <c r="D139" s="33" t="s">
        <v>631</v>
      </c>
      <c r="E139" s="33"/>
      <c r="F139" s="33" t="s">
        <v>632</v>
      </c>
      <c r="G139" s="33" t="s">
        <v>836</v>
      </c>
      <c r="H139" s="168">
        <f t="shared" si="4"/>
        <v>60.624000000000002</v>
      </c>
      <c r="I139" s="25">
        <f>2/P76*100</f>
        <v>21.651428571428575</v>
      </c>
      <c r="J139" s="95" t="s">
        <v>776</v>
      </c>
      <c r="K139" s="33"/>
      <c r="L139" s="26" t="s">
        <v>634</v>
      </c>
      <c r="M139" s="17"/>
      <c r="R139" s="43"/>
    </row>
    <row r="140" spans="1:18" s="34" customFormat="1" ht="15" customHeight="1">
      <c r="A140" s="33" t="s">
        <v>282</v>
      </c>
      <c r="B140" s="10" t="s">
        <v>835</v>
      </c>
      <c r="C140" s="33" t="s">
        <v>843</v>
      </c>
      <c r="D140" s="33" t="s">
        <v>733</v>
      </c>
      <c r="E140" s="33"/>
      <c r="F140" s="33" t="s">
        <v>816</v>
      </c>
      <c r="G140" s="33" t="s">
        <v>294</v>
      </c>
      <c r="H140" s="168">
        <f t="shared" si="4"/>
        <v>0.98280000000000001</v>
      </c>
      <c r="I140" s="25">
        <f>1*P80/100</f>
        <v>0.35100000000000003</v>
      </c>
      <c r="J140" s="95" t="s">
        <v>759</v>
      </c>
      <c r="K140" s="33">
        <v>250</v>
      </c>
      <c r="L140" s="33" t="s">
        <v>754</v>
      </c>
      <c r="M140" s="17"/>
      <c r="R140" s="43"/>
    </row>
    <row r="141" spans="1:18" s="34" customFormat="1" ht="15" customHeight="1">
      <c r="A141" s="33" t="s">
        <v>282</v>
      </c>
      <c r="B141" s="10" t="s">
        <v>835</v>
      </c>
      <c r="C141" s="33" t="s">
        <v>843</v>
      </c>
      <c r="D141" s="33" t="s">
        <v>733</v>
      </c>
      <c r="E141" s="33"/>
      <c r="F141" s="33" t="s">
        <v>816</v>
      </c>
      <c r="G141" s="33" t="s">
        <v>836</v>
      </c>
      <c r="H141" s="168">
        <f t="shared" si="4"/>
        <v>0.98280000000000001</v>
      </c>
      <c r="I141" s="25">
        <f>1*P80/100</f>
        <v>0.35100000000000003</v>
      </c>
      <c r="J141" s="95" t="s">
        <v>759</v>
      </c>
      <c r="K141" s="33">
        <v>250</v>
      </c>
      <c r="L141" s="33" t="s">
        <v>754</v>
      </c>
      <c r="M141" s="17"/>
      <c r="R141" s="43"/>
    </row>
    <row r="142" spans="1:18" s="34" customFormat="1" ht="30" customHeight="1">
      <c r="A142" s="33" t="s">
        <v>282</v>
      </c>
      <c r="B142" s="10" t="s">
        <v>835</v>
      </c>
      <c r="C142" s="33" t="s">
        <v>844</v>
      </c>
      <c r="D142" s="33" t="s">
        <v>631</v>
      </c>
      <c r="E142" s="33"/>
      <c r="F142" s="33" t="s">
        <v>632</v>
      </c>
      <c r="G142" s="33" t="s">
        <v>294</v>
      </c>
      <c r="H142" s="168">
        <f t="shared" si="4"/>
        <v>3.0312000000000001</v>
      </c>
      <c r="I142" s="25">
        <f>0.1/P76*100</f>
        <v>1.0825714285714287</v>
      </c>
      <c r="J142" s="95" t="s">
        <v>741</v>
      </c>
      <c r="K142" s="33">
        <v>50</v>
      </c>
      <c r="L142" s="26" t="s">
        <v>634</v>
      </c>
      <c r="M142" s="17"/>
      <c r="R142" s="43"/>
    </row>
    <row r="143" spans="1:18" s="34" customFormat="1" ht="30" customHeight="1">
      <c r="A143" s="33" t="s">
        <v>282</v>
      </c>
      <c r="B143" s="10" t="s">
        <v>835</v>
      </c>
      <c r="C143" s="33" t="s">
        <v>844</v>
      </c>
      <c r="D143" s="33" t="s">
        <v>631</v>
      </c>
      <c r="E143" s="33"/>
      <c r="F143" s="33" t="s">
        <v>632</v>
      </c>
      <c r="G143" s="33" t="s">
        <v>836</v>
      </c>
      <c r="H143" s="168">
        <f t="shared" si="4"/>
        <v>3.0312000000000001</v>
      </c>
      <c r="I143" s="25">
        <f>0.1/P76*100</f>
        <v>1.0825714285714287</v>
      </c>
      <c r="J143" s="95" t="s">
        <v>741</v>
      </c>
      <c r="K143" s="33">
        <v>50</v>
      </c>
      <c r="L143" s="26" t="s">
        <v>634</v>
      </c>
      <c r="M143" s="17"/>
      <c r="R143" s="43"/>
    </row>
    <row r="144" spans="1:18" s="34" customFormat="1" ht="30" customHeight="1">
      <c r="A144" s="3" t="s">
        <v>282</v>
      </c>
      <c r="B144" s="10" t="s">
        <v>845</v>
      </c>
      <c r="C144" s="62" t="s">
        <v>846</v>
      </c>
      <c r="D144" s="3" t="s">
        <v>733</v>
      </c>
      <c r="E144" s="3"/>
      <c r="F144" s="33" t="s">
        <v>658</v>
      </c>
      <c r="G144" s="3" t="s">
        <v>847</v>
      </c>
      <c r="H144" s="169"/>
      <c r="I144" s="25" t="s">
        <v>848</v>
      </c>
      <c r="J144" s="95" t="s">
        <v>849</v>
      </c>
      <c r="K144" s="33" t="s">
        <v>850</v>
      </c>
      <c r="L144" s="26" t="s">
        <v>653</v>
      </c>
      <c r="M144" s="17"/>
      <c r="R144" s="43"/>
    </row>
    <row r="145" spans="1:18" s="34" customFormat="1" ht="30" customHeight="1">
      <c r="A145" s="3" t="s">
        <v>282</v>
      </c>
      <c r="B145" s="10" t="s">
        <v>851</v>
      </c>
      <c r="C145" s="62" t="s">
        <v>852</v>
      </c>
      <c r="D145" s="3" t="s">
        <v>728</v>
      </c>
      <c r="E145" s="3"/>
      <c r="F145" s="3" t="s">
        <v>821</v>
      </c>
      <c r="G145" s="3"/>
      <c r="H145" s="168">
        <f t="shared" si="4"/>
        <v>0.87359999999999993</v>
      </c>
      <c r="I145" s="25">
        <f>0.78*400/1000</f>
        <v>0.312</v>
      </c>
      <c r="J145" s="102" t="s">
        <v>853</v>
      </c>
      <c r="K145" s="3">
        <v>250</v>
      </c>
      <c r="L145" s="26" t="s">
        <v>854</v>
      </c>
      <c r="M145" s="17"/>
      <c r="R145" s="43"/>
    </row>
    <row r="146" spans="1:18" s="34" customFormat="1" ht="30" customHeight="1">
      <c r="A146" s="33" t="s">
        <v>282</v>
      </c>
      <c r="B146" s="10" t="s">
        <v>855</v>
      </c>
      <c r="C146" s="26" t="s">
        <v>777</v>
      </c>
      <c r="D146" s="33" t="s">
        <v>733</v>
      </c>
      <c r="E146" s="33"/>
      <c r="F146" s="33" t="s">
        <v>85</v>
      </c>
      <c r="G146" s="33"/>
      <c r="H146" s="168">
        <f t="shared" si="4"/>
        <v>1.0277662499999998</v>
      </c>
      <c r="I146" s="25">
        <f>0.31/P74*100</f>
        <v>0.36705937499999997</v>
      </c>
      <c r="J146" s="95" t="s">
        <v>778</v>
      </c>
      <c r="K146" s="33">
        <v>250</v>
      </c>
      <c r="L146" s="26" t="s">
        <v>687</v>
      </c>
      <c r="M146" s="17"/>
      <c r="R146" s="43"/>
    </row>
    <row r="147" spans="1:18" s="34" customFormat="1" ht="30" customHeight="1">
      <c r="A147" s="33" t="s">
        <v>282</v>
      </c>
      <c r="B147" s="10" t="s">
        <v>855</v>
      </c>
      <c r="C147" s="26" t="s">
        <v>856</v>
      </c>
      <c r="D147" s="33" t="s">
        <v>728</v>
      </c>
      <c r="E147" s="33"/>
      <c r="F147" s="33" t="s">
        <v>85</v>
      </c>
      <c r="G147" s="33"/>
      <c r="H147" s="168">
        <f t="shared" si="4"/>
        <v>2.4569999999999999</v>
      </c>
      <c r="I147" s="25">
        <f>2.5*P80/100</f>
        <v>0.87749999999999995</v>
      </c>
      <c r="J147" s="95" t="s">
        <v>753</v>
      </c>
      <c r="K147" s="33">
        <v>50</v>
      </c>
      <c r="L147" s="33" t="s">
        <v>754</v>
      </c>
      <c r="M147" s="17"/>
      <c r="R147" s="43"/>
    </row>
    <row r="148" spans="1:18" s="34" customFormat="1" ht="30" customHeight="1">
      <c r="A148" s="33" t="s">
        <v>282</v>
      </c>
      <c r="B148" s="10" t="s">
        <v>855</v>
      </c>
      <c r="C148" s="26" t="s">
        <v>857</v>
      </c>
      <c r="D148" s="33" t="s">
        <v>728</v>
      </c>
      <c r="E148" s="33"/>
      <c r="F148" s="33" t="s">
        <v>85</v>
      </c>
      <c r="G148" s="33"/>
      <c r="H148" s="168">
        <f t="shared" si="4"/>
        <v>1.9599999999999997</v>
      </c>
      <c r="I148" s="33">
        <v>0.7</v>
      </c>
      <c r="J148" s="95" t="s">
        <v>858</v>
      </c>
      <c r="K148" s="33">
        <v>50</v>
      </c>
      <c r="L148" s="33" t="s">
        <v>859</v>
      </c>
      <c r="R148" s="43"/>
    </row>
    <row r="149" spans="1:18" s="34" customFormat="1" ht="30" customHeight="1">
      <c r="A149" s="3" t="s">
        <v>282</v>
      </c>
      <c r="B149" s="10" t="s">
        <v>860</v>
      </c>
      <c r="C149" s="62" t="s">
        <v>857</v>
      </c>
      <c r="D149" s="3" t="s">
        <v>728</v>
      </c>
      <c r="E149" s="3"/>
      <c r="F149" s="3" t="s">
        <v>85</v>
      </c>
      <c r="G149" s="3" t="s">
        <v>861</v>
      </c>
      <c r="H149" s="169"/>
      <c r="I149" s="95" t="s">
        <v>862</v>
      </c>
      <c r="J149" s="33"/>
      <c r="K149" s="3">
        <v>50</v>
      </c>
      <c r="L149" s="33"/>
      <c r="R149" s="43"/>
    </row>
    <row r="150" spans="1:18" s="34" customFormat="1" ht="30" customHeight="1">
      <c r="A150" s="3" t="s">
        <v>282</v>
      </c>
      <c r="B150" s="10" t="s">
        <v>860</v>
      </c>
      <c r="C150" s="62" t="s">
        <v>857</v>
      </c>
      <c r="D150" s="3" t="s">
        <v>728</v>
      </c>
      <c r="E150" s="3"/>
      <c r="F150" s="3" t="s">
        <v>85</v>
      </c>
      <c r="G150" s="33" t="s">
        <v>171</v>
      </c>
      <c r="H150" s="169"/>
      <c r="I150" s="95" t="s">
        <v>863</v>
      </c>
      <c r="J150" s="33"/>
      <c r="K150" s="3" t="s">
        <v>864</v>
      </c>
      <c r="L150" s="33"/>
      <c r="R150" s="43"/>
    </row>
    <row r="151" spans="1:18" s="34" customFormat="1" ht="15" customHeight="1">
      <c r="A151" s="33" t="s">
        <v>33</v>
      </c>
      <c r="B151" s="3" t="s">
        <v>865</v>
      </c>
      <c r="C151" s="33" t="s">
        <v>11</v>
      </c>
      <c r="D151" s="3" t="s">
        <v>733</v>
      </c>
      <c r="E151" s="45"/>
      <c r="F151" s="3" t="s">
        <v>85</v>
      </c>
      <c r="G151" s="3"/>
      <c r="H151" s="168">
        <f t="shared" si="4"/>
        <v>2.4569999999999999</v>
      </c>
      <c r="I151" s="25">
        <f>2.5*P80/100</f>
        <v>0.87749999999999995</v>
      </c>
      <c r="J151" s="95" t="s">
        <v>819</v>
      </c>
      <c r="K151" s="3">
        <v>50</v>
      </c>
      <c r="L151" s="33" t="s">
        <v>754</v>
      </c>
      <c r="M151" s="17"/>
      <c r="R151" s="43"/>
    </row>
    <row r="152" spans="1:18" s="34" customFormat="1" ht="30" customHeight="1">
      <c r="A152" s="33" t="s">
        <v>33</v>
      </c>
      <c r="B152" s="3" t="s">
        <v>866</v>
      </c>
      <c r="C152" s="33" t="s">
        <v>11</v>
      </c>
      <c r="D152" s="3" t="s">
        <v>631</v>
      </c>
      <c r="E152" s="45"/>
      <c r="F152" s="3" t="s">
        <v>85</v>
      </c>
      <c r="G152" s="3"/>
      <c r="H152" s="168">
        <f t="shared" si="4"/>
        <v>60.624000000000002</v>
      </c>
      <c r="I152" s="25">
        <f>2/P76*100</f>
        <v>21.651428571428575</v>
      </c>
      <c r="J152" s="95" t="s">
        <v>776</v>
      </c>
      <c r="K152" s="3"/>
      <c r="L152" s="26" t="s">
        <v>634</v>
      </c>
      <c r="M152" s="17"/>
      <c r="R152" s="43"/>
    </row>
    <row r="153" spans="1:18" s="34" customFormat="1" ht="15" customHeight="1">
      <c r="A153" s="33" t="s">
        <v>33</v>
      </c>
      <c r="B153" s="3" t="s">
        <v>867</v>
      </c>
      <c r="C153" s="33" t="s">
        <v>11</v>
      </c>
      <c r="D153" s="3" t="s">
        <v>728</v>
      </c>
      <c r="E153" s="45"/>
      <c r="F153" s="3" t="s">
        <v>85</v>
      </c>
      <c r="G153" s="3"/>
      <c r="H153" s="168">
        <f t="shared" si="4"/>
        <v>2.4569999999999999</v>
      </c>
      <c r="I153" s="25">
        <f>2.5*P80/100</f>
        <v>0.87749999999999995</v>
      </c>
      <c r="J153" s="95" t="s">
        <v>753</v>
      </c>
      <c r="K153" s="3">
        <v>50</v>
      </c>
      <c r="L153" s="33" t="s">
        <v>754</v>
      </c>
      <c r="M153" s="17"/>
      <c r="R153" s="43"/>
    </row>
    <row r="154" spans="1:18" s="34" customFormat="1" ht="15" customHeight="1">
      <c r="A154" s="33" t="s">
        <v>33</v>
      </c>
      <c r="B154" s="3" t="s">
        <v>868</v>
      </c>
      <c r="C154" s="33" t="s">
        <v>11</v>
      </c>
      <c r="D154" s="3" t="s">
        <v>733</v>
      </c>
      <c r="E154" s="45"/>
      <c r="F154" s="3" t="s">
        <v>85</v>
      </c>
      <c r="G154" s="3"/>
      <c r="H154" s="168">
        <f t="shared" si="4"/>
        <v>0.98280000000000001</v>
      </c>
      <c r="I154" s="25">
        <f>1*P80/100</f>
        <v>0.35100000000000003</v>
      </c>
      <c r="J154" s="95" t="s">
        <v>759</v>
      </c>
      <c r="K154" s="3">
        <v>250</v>
      </c>
      <c r="L154" s="33" t="s">
        <v>754</v>
      </c>
      <c r="M154" s="17"/>
      <c r="R154" s="43"/>
    </row>
    <row r="155" spans="1:18" s="34" customFormat="1" ht="30" customHeight="1">
      <c r="A155" s="33" t="s">
        <v>33</v>
      </c>
      <c r="B155" s="3" t="s">
        <v>869</v>
      </c>
      <c r="C155" s="33" t="s">
        <v>11</v>
      </c>
      <c r="D155" s="3" t="s">
        <v>631</v>
      </c>
      <c r="E155" s="45"/>
      <c r="F155" s="3" t="s">
        <v>85</v>
      </c>
      <c r="G155" s="3"/>
      <c r="H155" s="168">
        <f t="shared" si="4"/>
        <v>3.0312000000000001</v>
      </c>
      <c r="I155" s="25">
        <f>0.1/P76*100</f>
        <v>1.0825714285714287</v>
      </c>
      <c r="J155" s="95" t="s">
        <v>870</v>
      </c>
      <c r="K155" s="3">
        <v>50</v>
      </c>
      <c r="L155" s="26" t="s">
        <v>634</v>
      </c>
      <c r="M155" s="17"/>
      <c r="R155" s="43"/>
    </row>
    <row r="156" spans="1:18" s="34" customFormat="1" ht="15" customHeight="1">
      <c r="A156" s="33" t="s">
        <v>33</v>
      </c>
      <c r="B156" s="3" t="s">
        <v>871</v>
      </c>
      <c r="C156" s="33" t="s">
        <v>11</v>
      </c>
      <c r="D156" s="3" t="s">
        <v>728</v>
      </c>
      <c r="E156" s="45"/>
      <c r="F156" s="3" t="s">
        <v>85</v>
      </c>
      <c r="G156" s="3"/>
      <c r="H156" s="168">
        <f t="shared" si="4"/>
        <v>0.7</v>
      </c>
      <c r="I156" s="95">
        <v>0.25</v>
      </c>
      <c r="J156" s="33"/>
      <c r="K156" s="3">
        <v>250</v>
      </c>
      <c r="L156" s="33"/>
      <c r="R156" s="43"/>
    </row>
    <row r="157" spans="1:18" s="34" customFormat="1" ht="30" customHeight="1">
      <c r="A157" s="33" t="s">
        <v>33</v>
      </c>
      <c r="B157" s="3" t="s">
        <v>872</v>
      </c>
      <c r="C157" s="33" t="s">
        <v>11</v>
      </c>
      <c r="D157" s="3" t="s">
        <v>733</v>
      </c>
      <c r="E157" s="45"/>
      <c r="F157" s="3" t="s">
        <v>85</v>
      </c>
      <c r="G157" s="3"/>
      <c r="H157" s="168">
        <f t="shared" si="4"/>
        <v>0.39784499999999989</v>
      </c>
      <c r="I157" s="25">
        <f>0.12/P74*100</f>
        <v>0.14208749999999998</v>
      </c>
      <c r="J157" s="95" t="s">
        <v>873</v>
      </c>
      <c r="K157" s="3">
        <v>500</v>
      </c>
      <c r="L157" s="26" t="s">
        <v>687</v>
      </c>
      <c r="M157" s="17"/>
      <c r="R157" s="43"/>
    </row>
    <row r="158" spans="1:18" s="34" customFormat="1" ht="30" customHeight="1">
      <c r="A158" s="33" t="s">
        <v>33</v>
      </c>
      <c r="B158" s="3" t="s">
        <v>872</v>
      </c>
      <c r="C158" s="33" t="s">
        <v>11</v>
      </c>
      <c r="D158" s="3" t="s">
        <v>733</v>
      </c>
      <c r="E158" s="45"/>
      <c r="F158" s="3" t="s">
        <v>85</v>
      </c>
      <c r="G158" s="3"/>
      <c r="H158" s="168">
        <f t="shared" si="4"/>
        <v>2.3539162499999993</v>
      </c>
      <c r="I158" s="25">
        <f>0.71/P74*100</f>
        <v>0.84068437499999982</v>
      </c>
      <c r="J158" s="95" t="s">
        <v>874</v>
      </c>
      <c r="K158" s="3">
        <v>50</v>
      </c>
      <c r="L158" s="26" t="s">
        <v>687</v>
      </c>
      <c r="M158" s="17"/>
      <c r="R158" s="43"/>
    </row>
    <row r="159" spans="1:18" s="34" customFormat="1" ht="15" customHeight="1">
      <c r="A159" s="33" t="s">
        <v>33</v>
      </c>
      <c r="B159" s="3" t="s">
        <v>875</v>
      </c>
      <c r="C159" s="33" t="s">
        <v>11</v>
      </c>
      <c r="D159" s="3" t="s">
        <v>728</v>
      </c>
      <c r="E159" s="45"/>
      <c r="F159" s="3" t="s">
        <v>85</v>
      </c>
      <c r="G159" s="3"/>
      <c r="H159" s="168">
        <f t="shared" si="4"/>
        <v>1.9599999999999997</v>
      </c>
      <c r="I159" s="95">
        <v>0.7</v>
      </c>
      <c r="J159" s="33"/>
      <c r="K159" s="3">
        <v>50</v>
      </c>
      <c r="L159" s="33"/>
    </row>
    <row r="160" spans="1:18" s="34" customFormat="1" ht="30" customHeight="1">
      <c r="A160" s="33" t="s">
        <v>33</v>
      </c>
      <c r="B160" s="3" t="s">
        <v>876</v>
      </c>
      <c r="C160" s="33" t="s">
        <v>16</v>
      </c>
      <c r="D160" s="3" t="s">
        <v>631</v>
      </c>
      <c r="E160" s="45"/>
      <c r="F160" s="3" t="s">
        <v>85</v>
      </c>
      <c r="G160" s="3"/>
      <c r="H160" s="168">
        <f t="shared" si="4"/>
        <v>3.6374400000000002</v>
      </c>
      <c r="I160" s="25">
        <f>0.12/P76*100</f>
        <v>1.2990857142857144</v>
      </c>
      <c r="J160" s="95" t="s">
        <v>838</v>
      </c>
      <c r="K160" s="3">
        <v>50</v>
      </c>
      <c r="L160" s="26" t="s">
        <v>634</v>
      </c>
      <c r="M160" s="17"/>
      <c r="O160" s="32"/>
      <c r="P160" s="32"/>
      <c r="Q160" s="32"/>
      <c r="R160" s="43"/>
    </row>
    <row r="161" spans="1:18" s="34" customFormat="1" ht="30" customHeight="1">
      <c r="A161" s="33" t="s">
        <v>33</v>
      </c>
      <c r="B161" s="3" t="s">
        <v>877</v>
      </c>
      <c r="C161" s="33" t="s">
        <v>16</v>
      </c>
      <c r="D161" s="3" t="s">
        <v>631</v>
      </c>
      <c r="E161" s="45"/>
      <c r="F161" s="3" t="s">
        <v>85</v>
      </c>
      <c r="G161" s="3"/>
      <c r="H161" s="168">
        <f t="shared" si="4"/>
        <v>5.7592800000000004</v>
      </c>
      <c r="I161" s="25">
        <f>0.19/P76*100</f>
        <v>2.0568857142857144</v>
      </c>
      <c r="J161" s="95" t="s">
        <v>811</v>
      </c>
      <c r="K161" s="3">
        <v>50</v>
      </c>
      <c r="L161" s="26" t="s">
        <v>634</v>
      </c>
      <c r="M161" s="17"/>
      <c r="O161" s="32"/>
      <c r="P161" s="32"/>
      <c r="Q161" s="32"/>
      <c r="R161" s="43"/>
    </row>
    <row r="162" spans="1:18" s="34" customFormat="1" ht="30" customHeight="1">
      <c r="A162" s="33" t="s">
        <v>33</v>
      </c>
      <c r="B162" s="33" t="s">
        <v>878</v>
      </c>
      <c r="C162" s="3" t="s">
        <v>11</v>
      </c>
      <c r="D162" s="33" t="s">
        <v>631</v>
      </c>
      <c r="E162" s="46"/>
      <c r="F162" s="3" t="s">
        <v>85</v>
      </c>
      <c r="G162" s="3"/>
      <c r="H162" s="168">
        <f t="shared" si="4"/>
        <v>4.5467999999999995E-2</v>
      </c>
      <c r="I162" s="25">
        <f>1.5/P76*100/1000</f>
        <v>1.6238571428571429E-2</v>
      </c>
      <c r="J162" s="95" t="s">
        <v>813</v>
      </c>
      <c r="K162" s="33">
        <v>500</v>
      </c>
      <c r="L162" s="26" t="s">
        <v>634</v>
      </c>
      <c r="M162" s="17"/>
      <c r="O162" s="32"/>
      <c r="P162" s="32"/>
      <c r="Q162" s="32"/>
      <c r="R162" s="43"/>
    </row>
    <row r="163" spans="1:18" s="34" customFormat="1" ht="30" customHeight="1">
      <c r="A163" s="33" t="s">
        <v>33</v>
      </c>
      <c r="B163" s="3" t="s">
        <v>879</v>
      </c>
      <c r="C163" s="3" t="s">
        <v>11</v>
      </c>
      <c r="D163" s="3" t="s">
        <v>733</v>
      </c>
      <c r="E163" s="45"/>
      <c r="F163" s="3" t="s">
        <v>85</v>
      </c>
      <c r="G163" s="3"/>
      <c r="H163" s="168">
        <f t="shared" si="4"/>
        <v>0.13261499999999998</v>
      </c>
      <c r="I163" s="25">
        <f>0.04/P74*100</f>
        <v>4.7362499999999995E-2</v>
      </c>
      <c r="J163" s="95" t="s">
        <v>825</v>
      </c>
      <c r="K163" s="3">
        <v>500</v>
      </c>
      <c r="L163" s="26" t="s">
        <v>687</v>
      </c>
      <c r="M163" s="17"/>
      <c r="O163" s="32"/>
      <c r="P163" s="32"/>
      <c r="Q163" s="32"/>
      <c r="R163" s="43"/>
    </row>
    <row r="164" spans="1:18" s="34" customFormat="1" ht="15" customHeight="1">
      <c r="A164" s="33" t="s">
        <v>33</v>
      </c>
      <c r="B164" s="3" t="s">
        <v>880</v>
      </c>
      <c r="C164" s="3" t="s">
        <v>11</v>
      </c>
      <c r="D164" s="3" t="s">
        <v>728</v>
      </c>
      <c r="E164" s="45"/>
      <c r="F164" s="3" t="s">
        <v>85</v>
      </c>
      <c r="G164" s="3"/>
      <c r="H164" s="168">
        <f t="shared" si="4"/>
        <v>0.13999999999999999</v>
      </c>
      <c r="I164" s="100">
        <v>0.05</v>
      </c>
      <c r="J164" s="33"/>
      <c r="K164" s="3">
        <v>500</v>
      </c>
      <c r="L164" s="33"/>
      <c r="O164" s="32"/>
      <c r="P164" s="32"/>
      <c r="Q164" s="32"/>
      <c r="R164" s="43"/>
    </row>
    <row r="165" spans="1:18" s="34" customFormat="1" ht="30" customHeight="1">
      <c r="A165" s="33" t="s">
        <v>33</v>
      </c>
      <c r="B165" s="3" t="s">
        <v>881</v>
      </c>
      <c r="C165" s="3" t="s">
        <v>11</v>
      </c>
      <c r="D165" s="3" t="s">
        <v>733</v>
      </c>
      <c r="E165" s="45"/>
      <c r="F165" s="3" t="s">
        <v>85</v>
      </c>
      <c r="G165" s="3" t="s">
        <v>882</v>
      </c>
      <c r="H165" s="168">
        <f t="shared" si="4"/>
        <v>0.66307499999999986</v>
      </c>
      <c r="I165" s="25">
        <f>0.2/P74*100</f>
        <v>0.23681249999999995</v>
      </c>
      <c r="J165" s="95" t="s">
        <v>883</v>
      </c>
      <c r="K165" s="3">
        <v>250</v>
      </c>
      <c r="L165" s="26" t="s">
        <v>687</v>
      </c>
      <c r="M165" s="17"/>
      <c r="O165" s="32"/>
      <c r="P165" s="32"/>
      <c r="Q165" s="32"/>
      <c r="R165" s="43"/>
    </row>
    <row r="166" spans="1:18" s="34" customFormat="1" ht="30" customHeight="1">
      <c r="A166" s="33" t="s">
        <v>33</v>
      </c>
      <c r="B166" s="3" t="s">
        <v>881</v>
      </c>
      <c r="C166" s="3" t="s">
        <v>11</v>
      </c>
      <c r="D166" s="3" t="s">
        <v>733</v>
      </c>
      <c r="E166" s="45"/>
      <c r="F166" s="3" t="s">
        <v>85</v>
      </c>
      <c r="G166" s="3" t="s">
        <v>884</v>
      </c>
      <c r="H166" s="168">
        <f t="shared" si="4"/>
        <v>6.6307499999999978E-2</v>
      </c>
      <c r="I166" s="25">
        <f>20/P74*100/1000</f>
        <v>2.3681249999999994E-2</v>
      </c>
      <c r="J166" s="95" t="s">
        <v>885</v>
      </c>
      <c r="K166" s="3">
        <v>500</v>
      </c>
      <c r="L166" s="26" t="s">
        <v>687</v>
      </c>
      <c r="M166" s="17"/>
      <c r="O166" s="32"/>
      <c r="P166" s="32"/>
      <c r="Q166" s="32"/>
      <c r="R166" s="43"/>
    </row>
    <row r="167" spans="1:18" s="34" customFormat="1" ht="15" customHeight="1">
      <c r="A167" s="3" t="s">
        <v>33</v>
      </c>
      <c r="B167" s="3" t="s">
        <v>886</v>
      </c>
      <c r="C167" s="3" t="s">
        <v>11</v>
      </c>
      <c r="D167" s="3" t="s">
        <v>631</v>
      </c>
      <c r="E167" s="45"/>
      <c r="F167" s="3" t="s">
        <v>85</v>
      </c>
      <c r="G167" s="3"/>
      <c r="H167" s="168">
        <f t="shared" si="4"/>
        <v>9.8279999999999992E-2</v>
      </c>
      <c r="I167" s="25">
        <f>0.1*P80/100</f>
        <v>3.5099999999999999E-2</v>
      </c>
      <c r="J167" s="95" t="s">
        <v>887</v>
      </c>
      <c r="K167" s="3">
        <v>500</v>
      </c>
      <c r="L167" s="33" t="s">
        <v>754</v>
      </c>
      <c r="M167" s="17"/>
      <c r="O167" s="32"/>
      <c r="P167" s="32"/>
      <c r="Q167" s="32"/>
      <c r="R167" s="43"/>
    </row>
    <row r="168" spans="1:18" s="32" customFormat="1" ht="15" customHeight="1">
      <c r="A168" s="3" t="s">
        <v>33</v>
      </c>
      <c r="B168" s="3" t="s">
        <v>888</v>
      </c>
      <c r="C168" s="3" t="s">
        <v>11</v>
      </c>
      <c r="D168" s="3" t="s">
        <v>733</v>
      </c>
      <c r="E168" s="45"/>
      <c r="F168" s="3" t="s">
        <v>85</v>
      </c>
      <c r="G168" s="3"/>
      <c r="H168" s="168">
        <f t="shared" si="4"/>
        <v>0.19655999999999998</v>
      </c>
      <c r="I168" s="25">
        <f>0.2*P80/100</f>
        <v>7.0199999999999999E-2</v>
      </c>
      <c r="J168" s="95" t="s">
        <v>889</v>
      </c>
      <c r="K168" s="3">
        <v>500</v>
      </c>
      <c r="L168" s="33" t="s">
        <v>754</v>
      </c>
      <c r="M168" s="17"/>
      <c r="R168" s="43"/>
    </row>
    <row r="169" spans="1:18" s="32" customFormat="1" ht="15" customHeight="1">
      <c r="A169" s="3" t="s">
        <v>33</v>
      </c>
      <c r="B169" s="3" t="s">
        <v>890</v>
      </c>
      <c r="C169" s="3" t="s">
        <v>11</v>
      </c>
      <c r="D169" s="3" t="s">
        <v>728</v>
      </c>
      <c r="E169" s="45"/>
      <c r="F169" s="3" t="s">
        <v>85</v>
      </c>
      <c r="G169" s="3"/>
      <c r="H169" s="168">
        <f t="shared" si="4"/>
        <v>9.8279999999999992E-2</v>
      </c>
      <c r="I169" s="25">
        <f>0.1*P80/100</f>
        <v>3.5099999999999999E-2</v>
      </c>
      <c r="J169" s="95" t="s">
        <v>891</v>
      </c>
      <c r="K169" s="3">
        <v>500</v>
      </c>
      <c r="L169" s="33" t="s">
        <v>754</v>
      </c>
      <c r="M169" s="17"/>
      <c r="R169" s="43"/>
    </row>
    <row r="170" spans="1:18" s="32" customFormat="1" ht="30" customHeight="1">
      <c r="A170" s="3" t="s">
        <v>33</v>
      </c>
      <c r="B170" s="3" t="s">
        <v>892</v>
      </c>
      <c r="C170" s="3" t="s">
        <v>11</v>
      </c>
      <c r="D170" s="3" t="s">
        <v>648</v>
      </c>
      <c r="E170" s="3" t="s">
        <v>703</v>
      </c>
      <c r="F170" s="3" t="s">
        <v>658</v>
      </c>
      <c r="G170" s="3"/>
      <c r="H170" s="168">
        <f t="shared" si="4"/>
        <v>1.0277662499999998</v>
      </c>
      <c r="I170" s="25">
        <f>0.31/P74*100</f>
        <v>0.36705937499999997</v>
      </c>
      <c r="J170" s="95" t="s">
        <v>778</v>
      </c>
      <c r="K170" s="3">
        <v>250</v>
      </c>
      <c r="L170" s="62" t="s">
        <v>687</v>
      </c>
      <c r="M170" s="17"/>
      <c r="R170" s="43"/>
    </row>
    <row r="171" spans="1:18" s="32" customFormat="1" ht="30" customHeight="1">
      <c r="A171" s="3" t="s">
        <v>33</v>
      </c>
      <c r="B171" s="3" t="s">
        <v>893</v>
      </c>
      <c r="C171" s="3" t="s">
        <v>11</v>
      </c>
      <c r="D171" s="3" t="s">
        <v>631</v>
      </c>
      <c r="E171" s="3" t="s">
        <v>703</v>
      </c>
      <c r="F171" s="3" t="s">
        <v>632</v>
      </c>
      <c r="G171" s="3"/>
      <c r="H171" s="168">
        <f t="shared" si="4"/>
        <v>9.3967200000000002</v>
      </c>
      <c r="I171" s="25">
        <f>0.31/P76*100</f>
        <v>3.3559714285714288</v>
      </c>
      <c r="J171" s="95" t="s">
        <v>829</v>
      </c>
      <c r="K171" s="3">
        <v>5</v>
      </c>
      <c r="L171" s="26" t="s">
        <v>634</v>
      </c>
      <c r="M171" s="17"/>
      <c r="R171" s="43"/>
    </row>
    <row r="172" spans="1:18" s="32" customFormat="1" ht="30" customHeight="1">
      <c r="A172" s="3" t="s">
        <v>33</v>
      </c>
      <c r="B172" s="3" t="s">
        <v>894</v>
      </c>
      <c r="C172" s="3" t="s">
        <v>11</v>
      </c>
      <c r="D172" s="3" t="s">
        <v>733</v>
      </c>
      <c r="E172" s="3" t="s">
        <v>895</v>
      </c>
      <c r="F172" s="3" t="s">
        <v>658</v>
      </c>
      <c r="G172" s="3"/>
      <c r="H172" s="168">
        <f t="shared" si="4"/>
        <v>0.58947367500000003</v>
      </c>
      <c r="I172" s="25">
        <f>1.778*100/1000/P74*100</f>
        <v>0.21052631250000001</v>
      </c>
      <c r="J172" s="95" t="s">
        <v>896</v>
      </c>
      <c r="K172" s="3">
        <v>250</v>
      </c>
      <c r="L172" s="62" t="s">
        <v>687</v>
      </c>
      <c r="M172" s="17"/>
      <c r="O172" s="61"/>
      <c r="P172" s="61"/>
      <c r="Q172" s="61"/>
      <c r="R172" s="43"/>
    </row>
    <row r="173" spans="1:18" s="32" customFormat="1" ht="30" customHeight="1">
      <c r="A173" s="3" t="s">
        <v>33</v>
      </c>
      <c r="B173" s="62" t="s">
        <v>897</v>
      </c>
      <c r="C173" s="3" t="s">
        <v>11</v>
      </c>
      <c r="D173" s="3" t="s">
        <v>728</v>
      </c>
      <c r="E173" s="3" t="s">
        <v>895</v>
      </c>
      <c r="F173" s="3" t="s">
        <v>658</v>
      </c>
      <c r="G173" s="3"/>
      <c r="H173" s="168">
        <f t="shared" si="4"/>
        <v>0.93575999999999993</v>
      </c>
      <c r="I173" s="25">
        <f>3.342/1000*100</f>
        <v>0.3342</v>
      </c>
      <c r="J173" s="102" t="s">
        <v>898</v>
      </c>
      <c r="K173" s="3">
        <v>250</v>
      </c>
      <c r="L173" s="3" t="s">
        <v>899</v>
      </c>
      <c r="M173" s="17"/>
      <c r="O173" s="61"/>
      <c r="P173" s="61"/>
      <c r="Q173" s="61"/>
      <c r="R173" s="43"/>
    </row>
    <row r="174" spans="1:18" s="32" customFormat="1" ht="30" customHeight="1">
      <c r="A174" s="3" t="s">
        <v>33</v>
      </c>
      <c r="B174" s="62" t="s">
        <v>900</v>
      </c>
      <c r="C174" s="3" t="s">
        <v>11</v>
      </c>
      <c r="D174" s="3" t="s">
        <v>728</v>
      </c>
      <c r="E174" s="45"/>
      <c r="F174" s="3" t="s">
        <v>85</v>
      </c>
      <c r="G174" s="3"/>
      <c r="H174" s="168">
        <f t="shared" si="4"/>
        <v>0.87359999999999993</v>
      </c>
      <c r="I174" s="25">
        <f>0.78/1000*400</f>
        <v>0.312</v>
      </c>
      <c r="J174" s="102" t="s">
        <v>901</v>
      </c>
      <c r="K174" s="3">
        <v>250</v>
      </c>
      <c r="L174" s="62" t="s">
        <v>902</v>
      </c>
      <c r="M174" s="17"/>
      <c r="O174" s="61"/>
      <c r="P174" s="61"/>
      <c r="Q174" s="61"/>
      <c r="R174" s="43"/>
    </row>
    <row r="175" spans="1:18" s="32" customFormat="1" ht="30" customHeight="1">
      <c r="A175" s="3" t="s">
        <v>33</v>
      </c>
      <c r="B175" s="3" t="s">
        <v>903</v>
      </c>
      <c r="C175" s="3" t="s">
        <v>11</v>
      </c>
      <c r="D175" s="3" t="s">
        <v>631</v>
      </c>
      <c r="E175" s="45"/>
      <c r="F175" s="3" t="s">
        <v>85</v>
      </c>
      <c r="G175" s="3"/>
      <c r="H175" s="168">
        <f t="shared" si="4"/>
        <v>0.90936000000000006</v>
      </c>
      <c r="I175" s="25">
        <f>0.03/P76*100</f>
        <v>0.3247714285714286</v>
      </c>
      <c r="J175" s="95" t="s">
        <v>834</v>
      </c>
      <c r="K175" s="3">
        <v>250</v>
      </c>
      <c r="L175" s="26" t="s">
        <v>634</v>
      </c>
      <c r="M175" s="17"/>
      <c r="O175" s="61"/>
      <c r="P175" s="61"/>
      <c r="Q175" s="61"/>
      <c r="R175" s="43"/>
    </row>
    <row r="176" spans="1:18" s="32" customFormat="1" ht="30" customHeight="1">
      <c r="A176" s="3" t="s">
        <v>33</v>
      </c>
      <c r="B176" s="3" t="s">
        <v>904</v>
      </c>
      <c r="C176" s="3" t="s">
        <v>11</v>
      </c>
      <c r="D176" s="3" t="s">
        <v>631</v>
      </c>
      <c r="E176" s="45"/>
      <c r="F176" s="3" t="s">
        <v>85</v>
      </c>
      <c r="G176" s="3"/>
      <c r="H176" s="168">
        <f t="shared" si="4"/>
        <v>2.1218400000000002</v>
      </c>
      <c r="I176" s="25">
        <f>0.07/P76*100</f>
        <v>0.75780000000000014</v>
      </c>
      <c r="J176" s="95" t="s">
        <v>905</v>
      </c>
      <c r="K176" s="3">
        <v>50</v>
      </c>
      <c r="L176" s="26" t="s">
        <v>634</v>
      </c>
      <c r="M176" s="17"/>
      <c r="O176" s="61"/>
      <c r="P176" s="61"/>
      <c r="Q176" s="61"/>
      <c r="R176" s="43"/>
    </row>
    <row r="177" spans="1:18" s="32" customFormat="1" ht="30" customHeight="1">
      <c r="A177" s="3" t="s">
        <v>33</v>
      </c>
      <c r="B177" s="3" t="s">
        <v>906</v>
      </c>
      <c r="C177" s="3" t="s">
        <v>16</v>
      </c>
      <c r="D177" s="3" t="s">
        <v>733</v>
      </c>
      <c r="E177" s="45"/>
      <c r="F177" s="3" t="s">
        <v>85</v>
      </c>
      <c r="G177" s="3"/>
      <c r="H177" s="168">
        <f t="shared" si="4"/>
        <v>0.79568999999999979</v>
      </c>
      <c r="I177" s="25">
        <f>0.24/P74*100</f>
        <v>0.28417499999999996</v>
      </c>
      <c r="J177" s="95" t="s">
        <v>907</v>
      </c>
      <c r="K177" s="3">
        <v>250</v>
      </c>
      <c r="L177" s="62" t="s">
        <v>687</v>
      </c>
      <c r="M177" s="17"/>
      <c r="O177" s="61"/>
      <c r="P177" s="61"/>
      <c r="Q177" s="61"/>
      <c r="R177" s="43"/>
    </row>
    <row r="178" spans="1:18" s="32" customFormat="1" ht="15" customHeight="1">
      <c r="A178" s="3" t="s">
        <v>33</v>
      </c>
      <c r="B178" s="3" t="s">
        <v>908</v>
      </c>
      <c r="C178" s="3" t="s">
        <v>16</v>
      </c>
      <c r="D178" s="33" t="s">
        <v>695</v>
      </c>
      <c r="E178" s="45"/>
      <c r="F178" s="3" t="s">
        <v>85</v>
      </c>
      <c r="G178" s="3"/>
      <c r="H178" s="168">
        <f t="shared" si="4"/>
        <v>263.10816</v>
      </c>
      <c r="I178" s="25">
        <f>0.62/P78*100</f>
        <v>93.967200000000005</v>
      </c>
      <c r="J178" s="95" t="s">
        <v>909</v>
      </c>
      <c r="K178" s="45"/>
      <c r="L178" s="3"/>
      <c r="M178" s="17"/>
      <c r="O178" s="61"/>
      <c r="P178" s="61"/>
      <c r="Q178" s="61"/>
      <c r="R178" s="43"/>
    </row>
    <row r="179" spans="1:18" s="61" customFormat="1" ht="30" customHeight="1">
      <c r="A179" s="62" t="s">
        <v>33</v>
      </c>
      <c r="B179" s="62" t="s">
        <v>910</v>
      </c>
      <c r="C179" s="3" t="s">
        <v>11</v>
      </c>
      <c r="D179" s="33" t="s">
        <v>733</v>
      </c>
      <c r="E179" s="62"/>
      <c r="F179" s="62"/>
      <c r="G179" s="62"/>
      <c r="H179" s="168">
        <f t="shared" si="4"/>
        <v>0.39784499999999989</v>
      </c>
      <c r="I179" s="25">
        <f>0.12/P74*100</f>
        <v>0.14208749999999998</v>
      </c>
      <c r="J179" s="95" t="s">
        <v>873</v>
      </c>
      <c r="K179" s="62">
        <v>500</v>
      </c>
      <c r="L179" s="62" t="s">
        <v>687</v>
      </c>
      <c r="N179" s="63"/>
      <c r="R179" s="43"/>
    </row>
    <row r="180" spans="1:18" s="61" customFormat="1" ht="30" customHeight="1">
      <c r="A180" s="62" t="s">
        <v>33</v>
      </c>
      <c r="B180" s="62" t="s">
        <v>911</v>
      </c>
      <c r="C180" s="3" t="s">
        <v>11</v>
      </c>
      <c r="D180" s="26" t="s">
        <v>912</v>
      </c>
      <c r="E180" s="3" t="s">
        <v>703</v>
      </c>
      <c r="F180" s="62" t="s">
        <v>79</v>
      </c>
      <c r="G180" s="62" t="s">
        <v>913</v>
      </c>
      <c r="H180" s="168">
        <f t="shared" si="4"/>
        <v>0.13999999999999999</v>
      </c>
      <c r="I180" s="102">
        <v>0.05</v>
      </c>
      <c r="J180" s="26"/>
      <c r="K180" s="62">
        <v>500</v>
      </c>
      <c r="L180" s="62"/>
      <c r="N180" s="63"/>
    </row>
    <row r="181" spans="1:18" s="61" customFormat="1" ht="30" customHeight="1">
      <c r="A181" s="62" t="s">
        <v>33</v>
      </c>
      <c r="B181" s="62" t="s">
        <v>911</v>
      </c>
      <c r="C181" s="3" t="s">
        <v>11</v>
      </c>
      <c r="D181" s="26" t="s">
        <v>912</v>
      </c>
      <c r="E181" s="3" t="s">
        <v>703</v>
      </c>
      <c r="F181" s="62" t="s">
        <v>79</v>
      </c>
      <c r="G181" s="62" t="s">
        <v>724</v>
      </c>
      <c r="H181" s="168">
        <f t="shared" si="4"/>
        <v>0.36399999999999999</v>
      </c>
      <c r="I181" s="102">
        <v>0.13</v>
      </c>
      <c r="J181" s="26"/>
      <c r="K181" s="62">
        <v>500</v>
      </c>
      <c r="L181" s="62"/>
      <c r="N181" s="63"/>
    </row>
    <row r="182" spans="1:18" s="61" customFormat="1" ht="30" customHeight="1">
      <c r="A182" s="62" t="s">
        <v>33</v>
      </c>
      <c r="B182" s="62" t="s">
        <v>911</v>
      </c>
      <c r="C182" s="3" t="s">
        <v>11</v>
      </c>
      <c r="D182" s="26" t="s">
        <v>912</v>
      </c>
      <c r="E182" s="3" t="s">
        <v>703</v>
      </c>
      <c r="F182" s="62" t="s">
        <v>79</v>
      </c>
      <c r="G182" s="62" t="s">
        <v>914</v>
      </c>
      <c r="H182" s="168">
        <f t="shared" si="4"/>
        <v>3.08</v>
      </c>
      <c r="I182" s="102">
        <v>1.1000000000000001</v>
      </c>
      <c r="J182" s="26"/>
      <c r="K182" s="62">
        <v>50</v>
      </c>
      <c r="L182" s="62"/>
      <c r="N182" s="63"/>
    </row>
    <row r="183" spans="1:18" s="61" customFormat="1" ht="30" customHeight="1">
      <c r="A183" s="62" t="s">
        <v>33</v>
      </c>
      <c r="B183" s="62" t="s">
        <v>911</v>
      </c>
      <c r="C183" s="3" t="s">
        <v>11</v>
      </c>
      <c r="D183" s="26" t="s">
        <v>912</v>
      </c>
      <c r="E183" s="3" t="s">
        <v>703</v>
      </c>
      <c r="F183" s="62" t="s">
        <v>79</v>
      </c>
      <c r="G183" s="62" t="s">
        <v>651</v>
      </c>
      <c r="H183" s="168">
        <f t="shared" si="4"/>
        <v>8.3999999999999991E-2</v>
      </c>
      <c r="I183" s="102">
        <v>0.03</v>
      </c>
      <c r="J183" s="26"/>
      <c r="K183" s="62">
        <v>500</v>
      </c>
      <c r="L183" s="62"/>
      <c r="N183" s="63"/>
      <c r="R183" s="63"/>
    </row>
    <row r="184" spans="1:18" s="61" customFormat="1" ht="30" customHeight="1">
      <c r="A184" s="62" t="s">
        <v>33</v>
      </c>
      <c r="B184" s="62" t="s">
        <v>911</v>
      </c>
      <c r="C184" s="3" t="s">
        <v>11</v>
      </c>
      <c r="D184" s="26" t="s">
        <v>912</v>
      </c>
      <c r="E184" s="3" t="s">
        <v>703</v>
      </c>
      <c r="F184" s="62" t="s">
        <v>79</v>
      </c>
      <c r="G184" s="62" t="s">
        <v>915</v>
      </c>
      <c r="H184" s="168">
        <f t="shared" si="4"/>
        <v>0.22399999999999998</v>
      </c>
      <c r="I184" s="102">
        <v>0.08</v>
      </c>
      <c r="J184" s="26"/>
      <c r="K184" s="62">
        <v>500</v>
      </c>
      <c r="L184" s="62"/>
      <c r="N184" s="63"/>
      <c r="R184" s="63"/>
    </row>
    <row r="185" spans="1:18" s="61" customFormat="1" ht="30" customHeight="1">
      <c r="A185" s="62" t="s">
        <v>33</v>
      </c>
      <c r="B185" s="62" t="s">
        <v>911</v>
      </c>
      <c r="C185" s="3" t="s">
        <v>11</v>
      </c>
      <c r="D185" s="26" t="s">
        <v>912</v>
      </c>
      <c r="E185" s="3" t="s">
        <v>703</v>
      </c>
      <c r="F185" s="62" t="s">
        <v>79</v>
      </c>
      <c r="G185" s="62" t="s">
        <v>171</v>
      </c>
      <c r="H185" s="168">
        <f t="shared" si="4"/>
        <v>0.44799999999999995</v>
      </c>
      <c r="I185" s="102">
        <v>0.16</v>
      </c>
      <c r="J185" s="26"/>
      <c r="K185" s="62">
        <v>500</v>
      </c>
      <c r="L185" s="62"/>
      <c r="N185" s="63"/>
      <c r="O185" s="14"/>
      <c r="P185" s="14"/>
      <c r="Q185" s="14"/>
      <c r="R185" s="63"/>
    </row>
    <row r="186" spans="1:18" s="61" customFormat="1" ht="30" customHeight="1">
      <c r="A186" s="62" t="s">
        <v>33</v>
      </c>
      <c r="B186" s="62" t="s">
        <v>911</v>
      </c>
      <c r="C186" s="3" t="s">
        <v>11</v>
      </c>
      <c r="D186" s="26" t="s">
        <v>912</v>
      </c>
      <c r="E186" s="3" t="s">
        <v>703</v>
      </c>
      <c r="F186" s="62" t="s">
        <v>79</v>
      </c>
      <c r="G186" s="62" t="s">
        <v>41</v>
      </c>
      <c r="H186" s="168">
        <f t="shared" si="4"/>
        <v>0.27999999999999997</v>
      </c>
      <c r="I186" s="102">
        <v>0.1</v>
      </c>
      <c r="J186" s="26"/>
      <c r="K186" s="62">
        <v>500</v>
      </c>
      <c r="L186" s="62"/>
      <c r="N186" s="63"/>
      <c r="O186" s="14"/>
      <c r="P186" s="14"/>
      <c r="Q186" s="14"/>
      <c r="R186" s="63"/>
    </row>
    <row r="187" spans="1:18" s="61" customFormat="1" ht="30" customHeight="1">
      <c r="A187" s="62" t="s">
        <v>33</v>
      </c>
      <c r="B187" s="62" t="s">
        <v>911</v>
      </c>
      <c r="C187" s="3" t="s">
        <v>11</v>
      </c>
      <c r="D187" s="26" t="s">
        <v>912</v>
      </c>
      <c r="E187" s="3" t="s">
        <v>703</v>
      </c>
      <c r="F187" s="62" t="s">
        <v>79</v>
      </c>
      <c r="G187" s="62" t="s">
        <v>23</v>
      </c>
      <c r="H187" s="168">
        <f t="shared" si="4"/>
        <v>0.504</v>
      </c>
      <c r="I187" s="102">
        <v>0.18</v>
      </c>
      <c r="J187" s="26"/>
      <c r="K187" s="62">
        <v>500</v>
      </c>
      <c r="L187" s="62"/>
      <c r="N187" s="63"/>
      <c r="O187" s="14"/>
      <c r="P187" s="14"/>
      <c r="Q187" s="14"/>
      <c r="R187" s="63"/>
    </row>
    <row r="188" spans="1:18" s="61" customFormat="1" ht="30" customHeight="1">
      <c r="A188" s="62" t="s">
        <v>33</v>
      </c>
      <c r="B188" s="26" t="s">
        <v>916</v>
      </c>
      <c r="C188" s="33" t="s">
        <v>11</v>
      </c>
      <c r="D188" s="33" t="s">
        <v>733</v>
      </c>
      <c r="E188" s="33" t="s">
        <v>60</v>
      </c>
      <c r="F188" s="26" t="s">
        <v>85</v>
      </c>
      <c r="G188" s="62"/>
      <c r="H188" s="168">
        <f t="shared" si="4"/>
        <v>0.13261499999999998</v>
      </c>
      <c r="I188" s="25">
        <f>0.04/P74*100</f>
        <v>4.7362499999999995E-2</v>
      </c>
      <c r="J188" s="102" t="s">
        <v>825</v>
      </c>
      <c r="K188" s="62">
        <v>500</v>
      </c>
      <c r="L188" s="62" t="s">
        <v>687</v>
      </c>
      <c r="N188" s="63"/>
      <c r="O188" s="14"/>
      <c r="P188" s="14"/>
      <c r="Q188" s="14"/>
      <c r="R188" s="43"/>
    </row>
    <row r="189" spans="1:18" s="61" customFormat="1" ht="30" customHeight="1">
      <c r="A189" s="62" t="s">
        <v>33</v>
      </c>
      <c r="B189" s="26" t="s">
        <v>917</v>
      </c>
      <c r="C189" s="33" t="s">
        <v>11</v>
      </c>
      <c r="D189" s="33" t="s">
        <v>631</v>
      </c>
      <c r="E189" s="33" t="s">
        <v>918</v>
      </c>
      <c r="F189" s="26" t="s">
        <v>85</v>
      </c>
      <c r="G189" s="62"/>
      <c r="H189" s="168">
        <f t="shared" si="4"/>
        <v>4.5467999999999995E-2</v>
      </c>
      <c r="I189" s="25">
        <f>1.5/P76*100/1000</f>
        <v>1.6238571428571429E-2</v>
      </c>
      <c r="J189" s="102" t="s">
        <v>813</v>
      </c>
      <c r="K189" s="62">
        <v>500</v>
      </c>
      <c r="L189" s="26" t="s">
        <v>634</v>
      </c>
      <c r="N189" s="63"/>
      <c r="O189" s="14"/>
      <c r="P189" s="14"/>
      <c r="Q189" s="14"/>
      <c r="R189" s="43"/>
    </row>
    <row r="190" spans="1:18" s="61" customFormat="1" ht="15" customHeight="1">
      <c r="A190" s="62" t="s">
        <v>33</v>
      </c>
      <c r="B190" s="3" t="s">
        <v>919</v>
      </c>
      <c r="C190" s="3" t="s">
        <v>11</v>
      </c>
      <c r="D190" s="26" t="s">
        <v>631</v>
      </c>
      <c r="E190" s="3"/>
      <c r="F190" s="62" t="s">
        <v>79</v>
      </c>
      <c r="G190" s="62"/>
      <c r="H190" s="168">
        <f t="shared" si="4"/>
        <v>0</v>
      </c>
      <c r="I190" s="26"/>
      <c r="J190" s="102" t="s">
        <v>920</v>
      </c>
      <c r="K190" s="62"/>
      <c r="L190" s="62"/>
      <c r="N190" s="63"/>
      <c r="O190" s="14"/>
      <c r="P190" s="14"/>
      <c r="Q190" s="14"/>
      <c r="R190" s="43"/>
    </row>
    <row r="191" spans="1:18" s="61" customFormat="1" ht="15" customHeight="1">
      <c r="A191" s="62" t="s">
        <v>33</v>
      </c>
      <c r="B191" s="33" t="s">
        <v>921</v>
      </c>
      <c r="C191" s="62"/>
      <c r="D191" s="33" t="s">
        <v>733</v>
      </c>
      <c r="E191" s="33" t="s">
        <v>60</v>
      </c>
      <c r="F191" s="62" t="s">
        <v>79</v>
      </c>
      <c r="G191" s="62"/>
      <c r="H191" s="168">
        <f t="shared" si="4"/>
        <v>0.16576874999999996</v>
      </c>
      <c r="I191" s="25">
        <f>0.05/P74*100</f>
        <v>5.9203124999999988E-2</v>
      </c>
      <c r="J191" s="102" t="s">
        <v>922</v>
      </c>
      <c r="K191" s="62">
        <v>500</v>
      </c>
      <c r="L191" s="62" t="s">
        <v>687</v>
      </c>
      <c r="N191" s="63"/>
      <c r="O191" s="14"/>
      <c r="P191" s="14"/>
      <c r="Q191" s="14"/>
      <c r="R191" s="43"/>
    </row>
    <row r="192" spans="1:18" ht="15" customHeight="1">
      <c r="A192" s="62" t="s">
        <v>33</v>
      </c>
      <c r="B192" s="33" t="s">
        <v>923</v>
      </c>
      <c r="D192" s="33" t="s">
        <v>728</v>
      </c>
      <c r="E192" s="3" t="s">
        <v>703</v>
      </c>
      <c r="F192" s="62" t="s">
        <v>85</v>
      </c>
      <c r="H192" s="168">
        <f t="shared" si="4"/>
        <v>0.13999999999999999</v>
      </c>
      <c r="I192" s="102">
        <v>0.05</v>
      </c>
      <c r="J192" s="26"/>
      <c r="K192" s="62">
        <v>500</v>
      </c>
      <c r="N192" s="32"/>
    </row>
    <row r="193" spans="1:18" ht="30" customHeight="1">
      <c r="A193" s="62" t="s">
        <v>33</v>
      </c>
      <c r="B193" s="33" t="s">
        <v>924</v>
      </c>
      <c r="D193" s="26" t="s">
        <v>631</v>
      </c>
      <c r="E193" s="33" t="s">
        <v>918</v>
      </c>
      <c r="F193" s="62" t="s">
        <v>85</v>
      </c>
      <c r="H193" s="168">
        <f t="shared" si="4"/>
        <v>4.5467999999999995E-2</v>
      </c>
      <c r="I193" s="25">
        <f>1.5/P76*100/1000</f>
        <v>1.6238571428571429E-2</v>
      </c>
      <c r="J193" s="102" t="s">
        <v>813</v>
      </c>
      <c r="K193" s="62">
        <v>500</v>
      </c>
      <c r="L193" s="26" t="s">
        <v>634</v>
      </c>
      <c r="N193" s="32"/>
      <c r="R193" s="43"/>
    </row>
    <row r="194" spans="1:18" ht="45" customHeight="1">
      <c r="A194" s="62" t="s">
        <v>33</v>
      </c>
      <c r="B194" s="3" t="s">
        <v>925</v>
      </c>
      <c r="D194" s="33" t="s">
        <v>733</v>
      </c>
      <c r="E194" s="3" t="s">
        <v>506</v>
      </c>
      <c r="F194" s="26" t="s">
        <v>85</v>
      </c>
      <c r="H194" s="168">
        <f t="shared" si="4"/>
        <v>1.5069886363636362</v>
      </c>
      <c r="I194" s="25">
        <f>(1.5/3.3)/P74*100</f>
        <v>0.53821022727272727</v>
      </c>
      <c r="J194" s="102" t="s">
        <v>926</v>
      </c>
      <c r="K194" s="62">
        <v>50</v>
      </c>
      <c r="L194" s="62" t="s">
        <v>927</v>
      </c>
      <c r="N194" s="32"/>
      <c r="R194" s="43"/>
    </row>
    <row r="195" spans="1:18" ht="45" customHeight="1">
      <c r="A195" s="62" t="s">
        <v>33</v>
      </c>
      <c r="B195" s="3" t="s">
        <v>928</v>
      </c>
      <c r="D195" s="26" t="s">
        <v>631</v>
      </c>
      <c r="E195" s="3" t="s">
        <v>506</v>
      </c>
      <c r="F195" s="26" t="s">
        <v>85</v>
      </c>
      <c r="H195" s="168">
        <f t="shared" si="4"/>
        <v>3.6741818181818191</v>
      </c>
      <c r="I195" s="25">
        <f>(0.4/3.3)/P76*100</f>
        <v>1.3122077922077926</v>
      </c>
      <c r="J195" s="102" t="s">
        <v>929</v>
      </c>
      <c r="K195" s="62">
        <v>5</v>
      </c>
      <c r="L195" s="26" t="s">
        <v>930</v>
      </c>
      <c r="N195" s="32"/>
      <c r="R195" s="43"/>
    </row>
    <row r="196" spans="1:18" ht="30" customHeight="1">
      <c r="A196" s="62" t="s">
        <v>33</v>
      </c>
      <c r="B196" s="3" t="s">
        <v>931</v>
      </c>
      <c r="C196" s="62" t="s">
        <v>11</v>
      </c>
      <c r="D196" s="33" t="s">
        <v>733</v>
      </c>
      <c r="E196" s="33" t="s">
        <v>60</v>
      </c>
      <c r="F196" s="26" t="s">
        <v>79</v>
      </c>
      <c r="H196" s="168">
        <f t="shared" ref="H196:H199" si="5">I196*2.8</f>
        <v>0.13261499999999998</v>
      </c>
      <c r="I196" s="25">
        <f>0.04/P74*100</f>
        <v>4.7362499999999995E-2</v>
      </c>
      <c r="J196" s="102" t="s">
        <v>932</v>
      </c>
      <c r="K196" s="62">
        <v>500</v>
      </c>
      <c r="L196" s="62" t="s">
        <v>687</v>
      </c>
      <c r="N196" s="32"/>
      <c r="R196" s="43"/>
    </row>
    <row r="197" spans="1:18" ht="30" customHeight="1">
      <c r="A197" s="62" t="s">
        <v>33</v>
      </c>
      <c r="B197" s="3" t="s">
        <v>933</v>
      </c>
      <c r="D197" s="26" t="s">
        <v>631</v>
      </c>
      <c r="E197" s="33" t="s">
        <v>895</v>
      </c>
      <c r="F197" s="26" t="s">
        <v>85</v>
      </c>
      <c r="H197" s="168">
        <f t="shared" si="5"/>
        <v>0.30312</v>
      </c>
      <c r="I197" s="25">
        <f>10/P76*100/1000</f>
        <v>0.10825714285714287</v>
      </c>
      <c r="J197" s="102" t="s">
        <v>934</v>
      </c>
      <c r="K197" s="62">
        <v>500</v>
      </c>
      <c r="L197" s="26" t="s">
        <v>634</v>
      </c>
      <c r="R197" s="43"/>
    </row>
    <row r="198" spans="1:18" ht="30" customHeight="1">
      <c r="B198" s="62" t="s">
        <v>935</v>
      </c>
      <c r="C198" s="62" t="s">
        <v>11</v>
      </c>
      <c r="D198" s="33" t="s">
        <v>733</v>
      </c>
      <c r="E198" s="3" t="s">
        <v>506</v>
      </c>
      <c r="F198" s="62" t="s">
        <v>79</v>
      </c>
      <c r="H198" s="168">
        <f t="shared" si="5"/>
        <v>0.82884374999999977</v>
      </c>
      <c r="I198" s="25">
        <f>0.25/P74*100</f>
        <v>0.29601562499999995</v>
      </c>
      <c r="J198" s="102" t="s">
        <v>936</v>
      </c>
      <c r="K198" s="62">
        <v>250</v>
      </c>
      <c r="L198" s="62" t="s">
        <v>687</v>
      </c>
      <c r="R198" s="43"/>
    </row>
    <row r="199" spans="1:18" ht="30" customHeight="1">
      <c r="B199" s="3" t="s">
        <v>937</v>
      </c>
      <c r="C199" s="62" t="s">
        <v>11</v>
      </c>
      <c r="D199" s="26" t="s">
        <v>631</v>
      </c>
      <c r="F199" s="62" t="s">
        <v>79</v>
      </c>
      <c r="H199" s="168">
        <f t="shared" si="5"/>
        <v>3.0312000000000001</v>
      </c>
      <c r="I199" s="25">
        <f>0.1/P76*100</f>
        <v>1.0825714285714287</v>
      </c>
      <c r="J199" s="102" t="s">
        <v>791</v>
      </c>
      <c r="K199" s="62">
        <v>50</v>
      </c>
      <c r="L199" s="26" t="s">
        <v>634</v>
      </c>
      <c r="R199" s="43"/>
    </row>
    <row r="200" spans="1:18" s="32" customFormat="1" ht="15" customHeight="1">
      <c r="A200" s="118" t="s">
        <v>70</v>
      </c>
      <c r="B200" s="113"/>
      <c r="C200" s="113"/>
      <c r="D200" s="113"/>
      <c r="E200" s="113"/>
      <c r="F200" s="113"/>
      <c r="G200" s="113"/>
      <c r="H200" s="160"/>
      <c r="I200" s="113"/>
      <c r="J200" s="113"/>
      <c r="K200" s="113"/>
      <c r="L200" s="113"/>
      <c r="M200" s="16"/>
    </row>
    <row r="201" spans="1:18" s="34" customFormat="1" ht="38.25" customHeight="1">
      <c r="A201" s="33" t="s">
        <v>9</v>
      </c>
      <c r="B201" s="10" t="s">
        <v>938</v>
      </c>
      <c r="C201" s="3" t="s">
        <v>70</v>
      </c>
      <c r="D201" s="3" t="s">
        <v>939</v>
      </c>
      <c r="E201" s="33"/>
      <c r="F201" s="33" t="s">
        <v>940</v>
      </c>
      <c r="G201" s="33" t="s">
        <v>941</v>
      </c>
      <c r="H201" s="37"/>
      <c r="I201" s="36">
        <v>33.299999999999997</v>
      </c>
      <c r="J201" s="97" t="s">
        <v>1615</v>
      </c>
      <c r="K201" s="33"/>
      <c r="L201" s="26" t="s">
        <v>1611</v>
      </c>
      <c r="M201" s="16"/>
      <c r="P201" s="17"/>
    </row>
    <row r="202" spans="1:18" s="34" customFormat="1" ht="34.5" customHeight="1">
      <c r="A202" s="33" t="s">
        <v>9</v>
      </c>
      <c r="B202" s="10" t="s">
        <v>942</v>
      </c>
      <c r="C202" s="3" t="s">
        <v>70</v>
      </c>
      <c r="D202" s="33" t="s">
        <v>943</v>
      </c>
      <c r="E202" s="33"/>
      <c r="F202" s="33" t="s">
        <v>944</v>
      </c>
      <c r="G202" s="33" t="s">
        <v>945</v>
      </c>
      <c r="H202" s="37"/>
      <c r="I202" s="36">
        <v>33.299999999999997</v>
      </c>
      <c r="J202" s="97" t="s">
        <v>1615</v>
      </c>
      <c r="K202" s="33"/>
      <c r="L202" s="26" t="s">
        <v>1612</v>
      </c>
      <c r="M202" s="16"/>
      <c r="P202" s="17"/>
    </row>
    <row r="203" spans="1:18" s="34" customFormat="1" ht="33" customHeight="1">
      <c r="A203" s="33" t="s">
        <v>9</v>
      </c>
      <c r="B203" s="10" t="s">
        <v>946</v>
      </c>
      <c r="C203" s="33" t="s">
        <v>70</v>
      </c>
      <c r="D203" s="33" t="s">
        <v>947</v>
      </c>
      <c r="E203" s="33" t="s">
        <v>84</v>
      </c>
      <c r="F203" s="33" t="s">
        <v>940</v>
      </c>
      <c r="G203" s="33" t="s">
        <v>948</v>
      </c>
      <c r="H203" s="37"/>
      <c r="I203" s="36">
        <v>33.299999999999997</v>
      </c>
      <c r="J203" s="97" t="s">
        <v>1615</v>
      </c>
      <c r="K203" s="33"/>
      <c r="L203" s="26" t="s">
        <v>1612</v>
      </c>
      <c r="M203" s="16"/>
      <c r="P203" s="17"/>
    </row>
    <row r="204" spans="1:18" s="34" customFormat="1" ht="29.25" customHeight="1">
      <c r="A204" s="33" t="s">
        <v>9</v>
      </c>
      <c r="B204" s="10" t="s">
        <v>946</v>
      </c>
      <c r="C204" s="33" t="s">
        <v>70</v>
      </c>
      <c r="D204" s="33" t="s">
        <v>947</v>
      </c>
      <c r="E204" s="33" t="s">
        <v>84</v>
      </c>
      <c r="F204" s="33" t="s">
        <v>940</v>
      </c>
      <c r="G204" s="33" t="s">
        <v>949</v>
      </c>
      <c r="H204" s="37"/>
      <c r="I204" s="36">
        <v>33.299999999999997</v>
      </c>
      <c r="J204" s="97" t="s">
        <v>1615</v>
      </c>
      <c r="K204" s="33"/>
      <c r="L204" s="26" t="s">
        <v>1612</v>
      </c>
      <c r="M204" s="16"/>
      <c r="P204" s="17"/>
    </row>
    <row r="205" spans="1:18" s="34" customFormat="1" ht="30" customHeight="1">
      <c r="A205" s="33" t="s">
        <v>9</v>
      </c>
      <c r="B205" s="10" t="s">
        <v>950</v>
      </c>
      <c r="C205" s="33" t="s">
        <v>70</v>
      </c>
      <c r="D205" s="33" t="s">
        <v>951</v>
      </c>
      <c r="E205" s="33"/>
      <c r="F205" s="33" t="s">
        <v>85</v>
      </c>
      <c r="G205" s="33" t="s">
        <v>949</v>
      </c>
      <c r="H205" s="37"/>
      <c r="I205" s="36">
        <v>333</v>
      </c>
      <c r="J205" s="174" t="s">
        <v>1616</v>
      </c>
      <c r="K205" s="33"/>
      <c r="L205" s="26" t="s">
        <v>1613</v>
      </c>
      <c r="M205" s="16"/>
      <c r="P205" s="17"/>
    </row>
    <row r="206" spans="1:18" s="34" customFormat="1" ht="29.25" customHeight="1">
      <c r="A206" s="33" t="s">
        <v>9</v>
      </c>
      <c r="B206" s="10" t="s">
        <v>952</v>
      </c>
      <c r="C206" s="33" t="s">
        <v>70</v>
      </c>
      <c r="D206" s="33" t="s">
        <v>951</v>
      </c>
      <c r="E206" s="33" t="s">
        <v>953</v>
      </c>
      <c r="F206" s="33" t="s">
        <v>954</v>
      </c>
      <c r="G206" s="33" t="s">
        <v>949</v>
      </c>
      <c r="H206" s="37"/>
      <c r="I206" s="36">
        <v>165</v>
      </c>
      <c r="J206" s="97" t="s">
        <v>1617</v>
      </c>
      <c r="K206" s="33"/>
      <c r="L206" s="26" t="s">
        <v>1614</v>
      </c>
      <c r="M206" s="16"/>
      <c r="P206" s="17"/>
    </row>
    <row r="207" spans="1:18" s="34" customFormat="1" ht="30.75" customHeight="1">
      <c r="A207" s="33" t="s">
        <v>9</v>
      </c>
      <c r="B207" s="10" t="s">
        <v>955</v>
      </c>
      <c r="C207" s="33" t="s">
        <v>72</v>
      </c>
      <c r="D207" s="33" t="s">
        <v>956</v>
      </c>
      <c r="E207" s="33" t="s">
        <v>84</v>
      </c>
      <c r="F207" s="33" t="s">
        <v>957</v>
      </c>
      <c r="G207" s="33" t="s">
        <v>958</v>
      </c>
      <c r="H207" s="37"/>
      <c r="I207" s="36">
        <v>333</v>
      </c>
      <c r="J207" s="174">
        <v>0.01</v>
      </c>
      <c r="K207" s="33"/>
      <c r="L207" s="26" t="s">
        <v>1613</v>
      </c>
      <c r="M207" s="16"/>
      <c r="P207" s="17"/>
    </row>
    <row r="208" spans="1:18" s="34" customFormat="1" ht="29.25" customHeight="1">
      <c r="A208" s="33" t="s">
        <v>9</v>
      </c>
      <c r="B208" s="10" t="s">
        <v>959</v>
      </c>
      <c r="C208" s="33" t="s">
        <v>72</v>
      </c>
      <c r="D208" s="33" t="s">
        <v>943</v>
      </c>
      <c r="E208" s="33" t="s">
        <v>960</v>
      </c>
      <c r="F208" s="33" t="s">
        <v>957</v>
      </c>
      <c r="G208" s="33" t="s">
        <v>961</v>
      </c>
      <c r="H208" s="37"/>
      <c r="I208" s="36">
        <v>33.299999999999997</v>
      </c>
      <c r="J208" s="97" t="s">
        <v>1615</v>
      </c>
      <c r="K208" s="33"/>
      <c r="L208" s="26" t="s">
        <v>1612</v>
      </c>
      <c r="M208" s="16"/>
      <c r="P208" s="17"/>
    </row>
    <row r="209" spans="1:16" s="34" customFormat="1" ht="30" customHeight="1">
      <c r="A209" s="33" t="s">
        <v>9</v>
      </c>
      <c r="B209" s="10" t="s">
        <v>959</v>
      </c>
      <c r="C209" s="33" t="s">
        <v>72</v>
      </c>
      <c r="D209" s="33" t="s">
        <v>943</v>
      </c>
      <c r="E209" s="33" t="s">
        <v>960</v>
      </c>
      <c r="F209" s="33" t="s">
        <v>957</v>
      </c>
      <c r="G209" s="33" t="s">
        <v>962</v>
      </c>
      <c r="H209" s="37"/>
      <c r="I209" s="36">
        <v>33.299999999999997</v>
      </c>
      <c r="J209" s="97" t="s">
        <v>1615</v>
      </c>
      <c r="K209" s="33"/>
      <c r="L209" s="26" t="s">
        <v>1612</v>
      </c>
      <c r="M209" s="16"/>
      <c r="P209" s="17"/>
    </row>
    <row r="210" spans="1:16" s="34" customFormat="1" ht="15" customHeight="1">
      <c r="A210" s="33" t="s">
        <v>9</v>
      </c>
      <c r="B210" s="10" t="s">
        <v>963</v>
      </c>
      <c r="C210" s="33" t="s">
        <v>72</v>
      </c>
      <c r="D210" s="33" t="s">
        <v>964</v>
      </c>
      <c r="E210" s="33" t="s">
        <v>84</v>
      </c>
      <c r="F210" s="33" t="s">
        <v>965</v>
      </c>
      <c r="G210" s="21" t="s">
        <v>966</v>
      </c>
      <c r="H210" s="161"/>
      <c r="I210" s="36"/>
      <c r="J210" s="98" t="s">
        <v>967</v>
      </c>
      <c r="K210" s="33"/>
      <c r="L210" s="33"/>
      <c r="M210" s="16"/>
    </row>
    <row r="211" spans="1:16" s="34" customFormat="1" ht="15" customHeight="1">
      <c r="A211" s="33" t="s">
        <v>9</v>
      </c>
      <c r="B211" s="10" t="s">
        <v>963</v>
      </c>
      <c r="C211" s="33" t="s">
        <v>72</v>
      </c>
      <c r="D211" s="33" t="s">
        <v>964</v>
      </c>
      <c r="E211" s="33" t="s">
        <v>84</v>
      </c>
      <c r="F211" s="33" t="s">
        <v>965</v>
      </c>
      <c r="G211" s="21" t="s">
        <v>968</v>
      </c>
      <c r="H211" s="161"/>
      <c r="I211" s="36"/>
      <c r="J211" s="98" t="s">
        <v>967</v>
      </c>
      <c r="K211" s="33"/>
      <c r="L211" s="33"/>
      <c r="M211" s="16"/>
    </row>
    <row r="212" spans="1:16" s="34" customFormat="1" ht="15" customHeight="1">
      <c r="A212" s="33" t="s">
        <v>9</v>
      </c>
      <c r="B212" s="10" t="s">
        <v>963</v>
      </c>
      <c r="C212" s="33" t="s">
        <v>72</v>
      </c>
      <c r="D212" s="33" t="s">
        <v>964</v>
      </c>
      <c r="E212" s="33" t="s">
        <v>84</v>
      </c>
      <c r="F212" s="33" t="s">
        <v>965</v>
      </c>
      <c r="G212" s="21" t="s">
        <v>969</v>
      </c>
      <c r="H212" s="161"/>
      <c r="I212" s="36"/>
      <c r="J212" s="98" t="s">
        <v>967</v>
      </c>
      <c r="K212" s="33"/>
      <c r="L212" s="33"/>
      <c r="M212" s="16"/>
    </row>
    <row r="213" spans="1:16" s="32" customFormat="1" ht="15" customHeight="1">
      <c r="A213" s="120" t="s">
        <v>202</v>
      </c>
      <c r="B213" s="35"/>
      <c r="C213" s="35"/>
      <c r="D213" s="35"/>
      <c r="E213" s="35"/>
      <c r="F213" s="35"/>
      <c r="G213" s="35"/>
      <c r="H213" s="162"/>
      <c r="I213" s="35"/>
      <c r="J213" s="35"/>
      <c r="K213" s="35"/>
      <c r="L213" s="35"/>
    </row>
    <row r="214" spans="1:16" s="33" customFormat="1" ht="45" customHeight="1">
      <c r="A214" s="33" t="s">
        <v>9</v>
      </c>
      <c r="B214" s="10" t="s">
        <v>970</v>
      </c>
      <c r="C214" s="33" t="s">
        <v>971</v>
      </c>
      <c r="D214" s="3" t="s">
        <v>972</v>
      </c>
      <c r="F214" s="33" t="s">
        <v>973</v>
      </c>
      <c r="G214" s="33" t="s">
        <v>974</v>
      </c>
      <c r="H214" s="37"/>
      <c r="I214" s="37"/>
      <c r="J214" s="95" t="s">
        <v>975</v>
      </c>
      <c r="K214" s="38"/>
      <c r="L214" s="26" t="s">
        <v>976</v>
      </c>
    </row>
    <row r="215" spans="1:16" s="33" customFormat="1" ht="45" customHeight="1">
      <c r="A215" s="33" t="s">
        <v>9</v>
      </c>
      <c r="B215" s="10" t="s">
        <v>970</v>
      </c>
      <c r="C215" s="33" t="s">
        <v>971</v>
      </c>
      <c r="D215" s="3" t="s">
        <v>977</v>
      </c>
      <c r="F215" s="33" t="s">
        <v>973</v>
      </c>
      <c r="G215" s="33" t="s">
        <v>974</v>
      </c>
      <c r="H215" s="37"/>
      <c r="I215" s="37"/>
      <c r="J215" s="95" t="s">
        <v>978</v>
      </c>
      <c r="K215" s="38"/>
      <c r="L215" s="26" t="s">
        <v>976</v>
      </c>
    </row>
    <row r="216" spans="1:16" s="33" customFormat="1" ht="45" customHeight="1">
      <c r="A216" s="33" t="s">
        <v>9</v>
      </c>
      <c r="B216" s="10" t="s">
        <v>970</v>
      </c>
      <c r="C216" s="33" t="s">
        <v>971</v>
      </c>
      <c r="D216" s="3" t="s">
        <v>979</v>
      </c>
      <c r="F216" s="33" t="s">
        <v>973</v>
      </c>
      <c r="G216" s="33" t="s">
        <v>974</v>
      </c>
      <c r="H216" s="37"/>
      <c r="I216" s="37"/>
      <c r="J216" s="95" t="s">
        <v>980</v>
      </c>
      <c r="K216" s="38"/>
      <c r="L216" s="26" t="s">
        <v>976</v>
      </c>
    </row>
    <row r="217" spans="1:16" s="33" customFormat="1" ht="45" customHeight="1">
      <c r="A217" s="33" t="s">
        <v>9</v>
      </c>
      <c r="B217" s="10" t="s">
        <v>970</v>
      </c>
      <c r="C217" s="33" t="s">
        <v>971</v>
      </c>
      <c r="D217" s="3" t="s">
        <v>981</v>
      </c>
      <c r="F217" s="33" t="s">
        <v>973</v>
      </c>
      <c r="G217" s="33" t="s">
        <v>974</v>
      </c>
      <c r="H217" s="37"/>
      <c r="I217" s="37"/>
      <c r="J217" s="95" t="s">
        <v>982</v>
      </c>
      <c r="K217" s="38"/>
      <c r="L217" s="26" t="s">
        <v>976</v>
      </c>
    </row>
    <row r="218" spans="1:16" s="33" customFormat="1" ht="45" customHeight="1">
      <c r="A218" s="33" t="s">
        <v>9</v>
      </c>
      <c r="B218" s="10" t="s">
        <v>970</v>
      </c>
      <c r="C218" s="33" t="s">
        <v>971</v>
      </c>
      <c r="D218" s="3" t="s">
        <v>983</v>
      </c>
      <c r="F218" s="33" t="s">
        <v>973</v>
      </c>
      <c r="G218" s="33" t="s">
        <v>974</v>
      </c>
      <c r="H218" s="37"/>
      <c r="I218" s="37"/>
      <c r="J218" s="95" t="s">
        <v>984</v>
      </c>
      <c r="K218" s="38"/>
      <c r="L218" s="26" t="s">
        <v>976</v>
      </c>
    </row>
    <row r="219" spans="1:16" s="33" customFormat="1" ht="45" customHeight="1">
      <c r="A219" s="33" t="s">
        <v>9</v>
      </c>
      <c r="B219" s="10" t="s">
        <v>970</v>
      </c>
      <c r="C219" s="33" t="s">
        <v>971</v>
      </c>
      <c r="D219" s="3" t="s">
        <v>985</v>
      </c>
      <c r="F219" s="33" t="s">
        <v>973</v>
      </c>
      <c r="G219" s="33" t="s">
        <v>974</v>
      </c>
      <c r="H219" s="37"/>
      <c r="I219" s="37"/>
      <c r="J219" s="95" t="s">
        <v>986</v>
      </c>
      <c r="K219" s="38"/>
      <c r="L219" s="26" t="s">
        <v>976</v>
      </c>
    </row>
    <row r="220" spans="1:16" s="33" customFormat="1" ht="45" customHeight="1">
      <c r="A220" s="33" t="s">
        <v>9</v>
      </c>
      <c r="B220" s="10" t="s">
        <v>970</v>
      </c>
      <c r="C220" s="33" t="s">
        <v>971</v>
      </c>
      <c r="D220" s="3" t="s">
        <v>987</v>
      </c>
      <c r="F220" s="33" t="s">
        <v>973</v>
      </c>
      <c r="G220" s="33" t="s">
        <v>974</v>
      </c>
      <c r="H220" s="37"/>
      <c r="I220" s="37"/>
      <c r="J220" s="95" t="s">
        <v>988</v>
      </c>
      <c r="K220" s="38"/>
      <c r="L220" s="26" t="s">
        <v>976</v>
      </c>
    </row>
    <row r="221" spans="1:16" s="34" customFormat="1" ht="15" customHeight="1">
      <c r="A221" s="33" t="s">
        <v>9</v>
      </c>
      <c r="B221" s="10" t="s">
        <v>989</v>
      </c>
      <c r="C221" s="33" t="s">
        <v>971</v>
      </c>
      <c r="D221" s="3" t="s">
        <v>981</v>
      </c>
      <c r="E221" s="33"/>
      <c r="F221" s="33" t="s">
        <v>990</v>
      </c>
      <c r="G221" s="33" t="s">
        <v>991</v>
      </c>
      <c r="H221" s="37"/>
      <c r="I221" s="37"/>
      <c r="J221" s="33"/>
      <c r="K221" s="38"/>
      <c r="L221" s="33"/>
    </row>
    <row r="222" spans="1:16" s="34" customFormat="1" ht="30" customHeight="1">
      <c r="A222" s="33" t="s">
        <v>9</v>
      </c>
      <c r="B222" s="10" t="s">
        <v>989</v>
      </c>
      <c r="C222" s="33" t="s">
        <v>971</v>
      </c>
      <c r="D222" s="3" t="s">
        <v>983</v>
      </c>
      <c r="E222" s="33"/>
      <c r="F222" s="33" t="s">
        <v>990</v>
      </c>
      <c r="G222" s="33" t="s">
        <v>991</v>
      </c>
      <c r="H222" s="168">
        <f>I222*2.8</f>
        <v>0.16799999999999998</v>
      </c>
      <c r="I222" s="25">
        <v>0.06</v>
      </c>
      <c r="J222" s="95" t="s">
        <v>992</v>
      </c>
      <c r="K222" s="38">
        <v>500</v>
      </c>
      <c r="L222" s="26" t="s">
        <v>653</v>
      </c>
      <c r="M222" s="17"/>
    </row>
    <row r="223" spans="1:16" s="34" customFormat="1" ht="15" customHeight="1">
      <c r="A223" s="33" t="s">
        <v>9</v>
      </c>
      <c r="B223" s="10" t="s">
        <v>989</v>
      </c>
      <c r="C223" s="33" t="s">
        <v>971</v>
      </c>
      <c r="D223" s="3" t="s">
        <v>993</v>
      </c>
      <c r="E223" s="33"/>
      <c r="F223" s="33" t="s">
        <v>973</v>
      </c>
      <c r="G223" s="33" t="s">
        <v>991</v>
      </c>
      <c r="H223" s="169"/>
      <c r="I223" s="25"/>
      <c r="J223" s="33"/>
      <c r="K223" s="38"/>
      <c r="L223" s="33"/>
    </row>
    <row r="224" spans="1:16" s="34" customFormat="1" ht="30" customHeight="1">
      <c r="A224" s="33" t="s">
        <v>9</v>
      </c>
      <c r="B224" s="10" t="s">
        <v>989</v>
      </c>
      <c r="C224" s="33" t="s">
        <v>971</v>
      </c>
      <c r="D224" s="3" t="s">
        <v>994</v>
      </c>
      <c r="E224" s="33"/>
      <c r="F224" s="33" t="s">
        <v>973</v>
      </c>
      <c r="G224" s="33" t="s">
        <v>991</v>
      </c>
      <c r="H224" s="168">
        <f t="shared" ref="H224:H284" si="6">I224*2.8</f>
        <v>0.1764</v>
      </c>
      <c r="I224" s="25">
        <v>6.3E-2</v>
      </c>
      <c r="J224" s="95" t="s">
        <v>995</v>
      </c>
      <c r="K224" s="38">
        <v>500</v>
      </c>
      <c r="L224" s="26" t="s">
        <v>653</v>
      </c>
    </row>
    <row r="225" spans="1:13" s="34" customFormat="1" ht="15" customHeight="1">
      <c r="A225" s="33" t="s">
        <v>9</v>
      </c>
      <c r="B225" s="10" t="s">
        <v>1343</v>
      </c>
      <c r="C225" s="33" t="s">
        <v>971</v>
      </c>
      <c r="D225" s="3" t="s">
        <v>981</v>
      </c>
      <c r="E225" s="33"/>
      <c r="F225" s="33" t="s">
        <v>996</v>
      </c>
      <c r="G225" s="33" t="s">
        <v>207</v>
      </c>
      <c r="H225" s="168">
        <f t="shared" si="6"/>
        <v>4.9279999999999999</v>
      </c>
      <c r="I225" s="25">
        <v>1.76</v>
      </c>
      <c r="J225" s="95" t="s">
        <v>997</v>
      </c>
      <c r="K225" s="38">
        <v>50</v>
      </c>
      <c r="L225" s="33" t="s">
        <v>754</v>
      </c>
      <c r="M225" s="17"/>
    </row>
    <row r="226" spans="1:13" s="34" customFormat="1" ht="15" customHeight="1">
      <c r="A226" s="33" t="s">
        <v>9</v>
      </c>
      <c r="B226" s="10" t="s">
        <v>1343</v>
      </c>
      <c r="C226" s="33" t="s">
        <v>971</v>
      </c>
      <c r="D226" s="3" t="s">
        <v>983</v>
      </c>
      <c r="E226" s="33"/>
      <c r="F226" s="33" t="s">
        <v>996</v>
      </c>
      <c r="G226" s="33" t="s">
        <v>207</v>
      </c>
      <c r="H226" s="168">
        <f t="shared" si="6"/>
        <v>4.9279999999999999</v>
      </c>
      <c r="I226" s="25">
        <v>1.76</v>
      </c>
      <c r="J226" s="95" t="s">
        <v>997</v>
      </c>
      <c r="K226" s="38">
        <v>50</v>
      </c>
      <c r="L226" s="33" t="s">
        <v>754</v>
      </c>
      <c r="M226" s="17"/>
    </row>
    <row r="227" spans="1:13" s="34" customFormat="1" ht="15" customHeight="1">
      <c r="A227" s="33" t="s">
        <v>9</v>
      </c>
      <c r="B227" s="10" t="s">
        <v>1343</v>
      </c>
      <c r="C227" s="33" t="s">
        <v>971</v>
      </c>
      <c r="D227" s="3" t="s">
        <v>998</v>
      </c>
      <c r="E227" s="33"/>
      <c r="F227" s="33" t="s">
        <v>996</v>
      </c>
      <c r="G227" s="33" t="s">
        <v>207</v>
      </c>
      <c r="H227" s="168">
        <f t="shared" si="6"/>
        <v>4.9279999999999999</v>
      </c>
      <c r="I227" s="25">
        <v>1.76</v>
      </c>
      <c r="J227" s="95" t="s">
        <v>997</v>
      </c>
      <c r="K227" s="38">
        <v>50</v>
      </c>
      <c r="L227" s="33" t="s">
        <v>754</v>
      </c>
    </row>
    <row r="228" spans="1:13" s="34" customFormat="1" ht="15" customHeight="1">
      <c r="A228" s="33" t="s">
        <v>9</v>
      </c>
      <c r="B228" s="10" t="s">
        <v>1343</v>
      </c>
      <c r="C228" s="33" t="s">
        <v>971</v>
      </c>
      <c r="D228" s="3" t="s">
        <v>999</v>
      </c>
      <c r="E228" s="33"/>
      <c r="F228" s="33" t="s">
        <v>996</v>
      </c>
      <c r="G228" s="33" t="s">
        <v>207</v>
      </c>
      <c r="H228" s="168">
        <f t="shared" si="6"/>
        <v>4.9279999999999999</v>
      </c>
      <c r="I228" s="25">
        <v>1.76</v>
      </c>
      <c r="J228" s="95" t="s">
        <v>997</v>
      </c>
      <c r="K228" s="38">
        <v>50</v>
      </c>
      <c r="L228" s="33" t="s">
        <v>754</v>
      </c>
    </row>
    <row r="229" spans="1:13" s="34" customFormat="1" ht="45" customHeight="1">
      <c r="A229" s="33" t="s">
        <v>9</v>
      </c>
      <c r="B229" s="10" t="s">
        <v>1344</v>
      </c>
      <c r="C229" s="33" t="s">
        <v>971</v>
      </c>
      <c r="D229" s="3" t="s">
        <v>981</v>
      </c>
      <c r="E229" s="33"/>
      <c r="F229" s="33" t="s">
        <v>1000</v>
      </c>
      <c r="G229" s="33" t="s">
        <v>1001</v>
      </c>
      <c r="H229" s="169"/>
      <c r="I229" s="37"/>
      <c r="J229" s="95" t="s">
        <v>1002</v>
      </c>
      <c r="K229" s="38"/>
      <c r="L229" s="26" t="s">
        <v>976</v>
      </c>
      <c r="M229" s="17"/>
    </row>
    <row r="230" spans="1:13" s="34" customFormat="1" ht="15" customHeight="1">
      <c r="A230" s="33" t="s">
        <v>9</v>
      </c>
      <c r="B230" s="10" t="s">
        <v>1344</v>
      </c>
      <c r="C230" s="33" t="s">
        <v>971</v>
      </c>
      <c r="D230" s="3" t="s">
        <v>983</v>
      </c>
      <c r="E230" s="33"/>
      <c r="F230" s="33" t="s">
        <v>1000</v>
      </c>
      <c r="G230" s="33" t="s">
        <v>1001</v>
      </c>
      <c r="H230" s="169"/>
      <c r="I230" s="37"/>
      <c r="J230" s="33"/>
      <c r="K230" s="38"/>
      <c r="L230" s="33"/>
      <c r="M230" s="17"/>
    </row>
    <row r="231" spans="1:13" s="34" customFormat="1" ht="15" customHeight="1">
      <c r="A231" s="33" t="s">
        <v>9</v>
      </c>
      <c r="B231" s="10" t="s">
        <v>1344</v>
      </c>
      <c r="C231" s="33" t="s">
        <v>971</v>
      </c>
      <c r="D231" s="3" t="s">
        <v>998</v>
      </c>
      <c r="E231" s="33"/>
      <c r="F231" s="33" t="s">
        <v>1000</v>
      </c>
      <c r="G231" s="33" t="s">
        <v>1001</v>
      </c>
      <c r="H231" s="169"/>
      <c r="I231" s="37"/>
      <c r="J231" s="33"/>
      <c r="K231" s="38"/>
      <c r="L231" s="33"/>
      <c r="M231" s="17"/>
    </row>
    <row r="232" spans="1:13" s="34" customFormat="1" ht="15" customHeight="1">
      <c r="A232" s="33" t="s">
        <v>9</v>
      </c>
      <c r="B232" s="10" t="s">
        <v>1344</v>
      </c>
      <c r="C232" s="33" t="s">
        <v>971</v>
      </c>
      <c r="D232" s="3" t="s">
        <v>999</v>
      </c>
      <c r="E232" s="33"/>
      <c r="F232" s="33" t="s">
        <v>1000</v>
      </c>
      <c r="G232" s="33" t="s">
        <v>1001</v>
      </c>
      <c r="H232" s="169"/>
      <c r="I232" s="37"/>
      <c r="J232" s="33"/>
      <c r="K232" s="38"/>
      <c r="L232" s="33"/>
      <c r="M232" s="17"/>
    </row>
    <row r="233" spans="1:13" s="34" customFormat="1" ht="45" customHeight="1">
      <c r="A233" s="33" t="s">
        <v>9</v>
      </c>
      <c r="B233" s="10" t="s">
        <v>1003</v>
      </c>
      <c r="C233" s="33" t="s">
        <v>971</v>
      </c>
      <c r="D233" s="3" t="s">
        <v>981</v>
      </c>
      <c r="E233" s="33"/>
      <c r="F233" s="33" t="s">
        <v>1004</v>
      </c>
      <c r="G233" s="33" t="s">
        <v>116</v>
      </c>
      <c r="H233" s="169"/>
      <c r="I233" s="37"/>
      <c r="J233" s="95" t="s">
        <v>1005</v>
      </c>
      <c r="K233" s="38"/>
      <c r="L233" s="26" t="s">
        <v>976</v>
      </c>
      <c r="M233" s="17"/>
    </row>
    <row r="234" spans="1:13" s="34" customFormat="1" ht="15" customHeight="1">
      <c r="A234" s="33" t="s">
        <v>9</v>
      </c>
      <c r="B234" s="10" t="s">
        <v>1003</v>
      </c>
      <c r="C234" s="33" t="s">
        <v>971</v>
      </c>
      <c r="D234" s="3" t="s">
        <v>1006</v>
      </c>
      <c r="E234" s="33"/>
      <c r="F234" s="33" t="s">
        <v>1004</v>
      </c>
      <c r="G234" s="33" t="s">
        <v>116</v>
      </c>
      <c r="H234" s="169"/>
      <c r="I234" s="37"/>
      <c r="J234" s="33"/>
      <c r="K234" s="38"/>
      <c r="L234" s="33"/>
    </row>
    <row r="235" spans="1:13" s="34" customFormat="1" ht="15" customHeight="1">
      <c r="A235" s="33" t="s">
        <v>9</v>
      </c>
      <c r="B235" s="10" t="s">
        <v>1003</v>
      </c>
      <c r="C235" s="33" t="s">
        <v>971</v>
      </c>
      <c r="D235" s="3" t="s">
        <v>979</v>
      </c>
      <c r="E235" s="33"/>
      <c r="F235" s="33" t="s">
        <v>1004</v>
      </c>
      <c r="G235" s="33" t="s">
        <v>116</v>
      </c>
      <c r="H235" s="169"/>
      <c r="I235" s="37"/>
      <c r="J235" s="33"/>
      <c r="K235" s="38"/>
      <c r="L235" s="33"/>
    </row>
    <row r="236" spans="1:13" s="34" customFormat="1" ht="45" customHeight="1">
      <c r="A236" s="33" t="s">
        <v>9</v>
      </c>
      <c r="B236" s="10" t="s">
        <v>1003</v>
      </c>
      <c r="C236" s="33" t="s">
        <v>971</v>
      </c>
      <c r="D236" s="3" t="s">
        <v>1007</v>
      </c>
      <c r="E236" s="33"/>
      <c r="F236" s="33" t="s">
        <v>1004</v>
      </c>
      <c r="G236" s="33" t="s">
        <v>116</v>
      </c>
      <c r="H236" s="169"/>
      <c r="I236" s="37"/>
      <c r="J236" s="95" t="s">
        <v>1008</v>
      </c>
      <c r="K236" s="38"/>
      <c r="L236" s="26" t="s">
        <v>976</v>
      </c>
      <c r="M236" s="17"/>
    </row>
    <row r="237" spans="1:13" s="34" customFormat="1" ht="45" customHeight="1">
      <c r="A237" s="33" t="s">
        <v>9</v>
      </c>
      <c r="B237" s="10" t="s">
        <v>1003</v>
      </c>
      <c r="C237" s="33" t="s">
        <v>971</v>
      </c>
      <c r="D237" s="3" t="s">
        <v>972</v>
      </c>
      <c r="E237" s="33"/>
      <c r="F237" s="33" t="s">
        <v>1004</v>
      </c>
      <c r="G237" s="33" t="s">
        <v>116</v>
      </c>
      <c r="H237" s="169"/>
      <c r="I237" s="37"/>
      <c r="J237" s="95" t="s">
        <v>1009</v>
      </c>
      <c r="K237" s="38"/>
      <c r="L237" s="26" t="s">
        <v>976</v>
      </c>
      <c r="M237" s="17"/>
    </row>
    <row r="238" spans="1:13" s="34" customFormat="1" ht="15" customHeight="1">
      <c r="A238" s="33" t="s">
        <v>9</v>
      </c>
      <c r="B238" s="10" t="s">
        <v>1341</v>
      </c>
      <c r="C238" s="33" t="s">
        <v>971</v>
      </c>
      <c r="D238" s="3" t="s">
        <v>981</v>
      </c>
      <c r="E238" s="33"/>
      <c r="F238" s="33" t="s">
        <v>1010</v>
      </c>
      <c r="G238" s="33" t="s">
        <v>116</v>
      </c>
      <c r="H238" s="169"/>
      <c r="I238" s="37"/>
      <c r="J238" s="33"/>
      <c r="K238" s="38"/>
      <c r="L238" s="33"/>
      <c r="M238" s="17"/>
    </row>
    <row r="239" spans="1:13" s="34" customFormat="1" ht="15" customHeight="1">
      <c r="A239" s="33" t="s">
        <v>9</v>
      </c>
      <c r="B239" s="10" t="s">
        <v>1341</v>
      </c>
      <c r="C239" s="33" t="s">
        <v>971</v>
      </c>
      <c r="D239" s="3" t="s">
        <v>983</v>
      </c>
      <c r="E239" s="33"/>
      <c r="F239" s="33" t="s">
        <v>1010</v>
      </c>
      <c r="G239" s="33" t="s">
        <v>116</v>
      </c>
      <c r="H239" s="168">
        <f t="shared" si="6"/>
        <v>1.26</v>
      </c>
      <c r="I239" s="25">
        <v>0.45</v>
      </c>
      <c r="J239" s="95" t="s">
        <v>1011</v>
      </c>
      <c r="K239" s="38">
        <v>50</v>
      </c>
      <c r="L239" s="33" t="s">
        <v>754</v>
      </c>
      <c r="M239" s="17"/>
    </row>
    <row r="240" spans="1:13" s="34" customFormat="1" ht="15" customHeight="1">
      <c r="A240" s="33" t="s">
        <v>9</v>
      </c>
      <c r="B240" s="10" t="s">
        <v>1341</v>
      </c>
      <c r="C240" s="33" t="s">
        <v>971</v>
      </c>
      <c r="D240" s="3" t="s">
        <v>1006</v>
      </c>
      <c r="E240" s="33"/>
      <c r="F240" s="33" t="s">
        <v>1010</v>
      </c>
      <c r="G240" s="33" t="s">
        <v>116</v>
      </c>
      <c r="H240" s="169"/>
      <c r="I240" s="37"/>
      <c r="J240" s="33"/>
      <c r="K240" s="38"/>
      <c r="L240" s="33"/>
      <c r="M240" s="17"/>
    </row>
    <row r="241" spans="1:18" s="34" customFormat="1" ht="15" customHeight="1">
      <c r="A241" s="33" t="s">
        <v>9</v>
      </c>
      <c r="B241" s="10" t="s">
        <v>1012</v>
      </c>
      <c r="C241" s="33" t="s">
        <v>971</v>
      </c>
      <c r="D241" s="3" t="s">
        <v>1013</v>
      </c>
      <c r="E241" s="33"/>
      <c r="F241" s="33" t="s">
        <v>1014</v>
      </c>
      <c r="G241" s="33" t="s">
        <v>1015</v>
      </c>
      <c r="H241" s="168">
        <f t="shared" si="6"/>
        <v>19.599999999999998</v>
      </c>
      <c r="I241" s="40">
        <v>7</v>
      </c>
      <c r="J241" s="99" t="s">
        <v>1016</v>
      </c>
      <c r="K241" s="41">
        <v>5</v>
      </c>
      <c r="L241" s="33" t="s">
        <v>754</v>
      </c>
      <c r="M241" s="42"/>
      <c r="N241" s="42"/>
      <c r="O241" s="42"/>
      <c r="P241" s="42"/>
      <c r="Q241" s="42"/>
      <c r="R241" s="42"/>
    </row>
    <row r="242" spans="1:18" s="34" customFormat="1" ht="15" customHeight="1">
      <c r="A242" s="33" t="s">
        <v>9</v>
      </c>
      <c r="B242" s="10" t="s">
        <v>1012</v>
      </c>
      <c r="C242" s="33" t="s">
        <v>971</v>
      </c>
      <c r="D242" s="3" t="s">
        <v>1007</v>
      </c>
      <c r="E242" s="33"/>
      <c r="F242" s="33" t="s">
        <v>1014</v>
      </c>
      <c r="G242" s="33" t="s">
        <v>1015</v>
      </c>
      <c r="H242" s="168">
        <f t="shared" si="6"/>
        <v>19.599999999999998</v>
      </c>
      <c r="I242" s="40">
        <v>7</v>
      </c>
      <c r="J242" s="99" t="s">
        <v>1017</v>
      </c>
      <c r="K242" s="41">
        <v>5</v>
      </c>
      <c r="L242" s="33" t="s">
        <v>754</v>
      </c>
      <c r="M242" s="42"/>
      <c r="N242" s="42"/>
      <c r="O242" s="42"/>
      <c r="P242" s="42"/>
      <c r="Q242" s="42"/>
      <c r="R242" s="42"/>
    </row>
    <row r="243" spans="1:18" s="34" customFormat="1" ht="15" customHeight="1">
      <c r="A243" s="33" t="s">
        <v>9</v>
      </c>
      <c r="B243" s="10" t="s">
        <v>1012</v>
      </c>
      <c r="C243" s="33" t="s">
        <v>971</v>
      </c>
      <c r="D243" s="3" t="s">
        <v>1018</v>
      </c>
      <c r="E243" s="33"/>
      <c r="F243" s="33" t="s">
        <v>1014</v>
      </c>
      <c r="G243" s="33" t="s">
        <v>1015</v>
      </c>
      <c r="H243" s="168">
        <f t="shared" si="6"/>
        <v>5.04</v>
      </c>
      <c r="I243" s="40">
        <v>1.8</v>
      </c>
      <c r="J243" s="99" t="s">
        <v>1019</v>
      </c>
      <c r="K243" s="41">
        <v>50</v>
      </c>
      <c r="L243" s="33" t="s">
        <v>754</v>
      </c>
      <c r="M243" s="42"/>
      <c r="N243" s="42"/>
      <c r="O243" s="42"/>
      <c r="P243" s="42"/>
      <c r="Q243" s="42"/>
      <c r="R243" s="42"/>
    </row>
    <row r="244" spans="1:18" s="34" customFormat="1" ht="15" customHeight="1">
      <c r="A244" s="33" t="s">
        <v>9</v>
      </c>
      <c r="B244" s="10" t="s">
        <v>1012</v>
      </c>
      <c r="C244" s="33" t="s">
        <v>971</v>
      </c>
      <c r="D244" s="3" t="s">
        <v>1020</v>
      </c>
      <c r="E244" s="33"/>
      <c r="F244" s="33" t="s">
        <v>1014</v>
      </c>
      <c r="G244" s="33" t="s">
        <v>1015</v>
      </c>
      <c r="H244" s="168">
        <f t="shared" si="6"/>
        <v>49.28</v>
      </c>
      <c r="I244" s="40">
        <v>17.600000000000001</v>
      </c>
      <c r="J244" s="99" t="s">
        <v>1021</v>
      </c>
      <c r="K244" s="41">
        <v>5</v>
      </c>
      <c r="L244" s="33" t="s">
        <v>754</v>
      </c>
      <c r="M244" s="42"/>
      <c r="N244" s="42"/>
      <c r="O244" s="42"/>
      <c r="P244" s="42"/>
      <c r="Q244" s="42"/>
      <c r="R244" s="42"/>
    </row>
    <row r="245" spans="1:18" s="34" customFormat="1" ht="15" customHeight="1">
      <c r="A245" s="33" t="s">
        <v>9</v>
      </c>
      <c r="B245" s="10" t="s">
        <v>1012</v>
      </c>
      <c r="C245" s="33" t="s">
        <v>971</v>
      </c>
      <c r="D245" s="3" t="s">
        <v>999</v>
      </c>
      <c r="E245" s="33"/>
      <c r="F245" s="33" t="s">
        <v>1014</v>
      </c>
      <c r="G245" s="33" t="s">
        <v>1015</v>
      </c>
      <c r="H245" s="168">
        <f t="shared" si="6"/>
        <v>5.04</v>
      </c>
      <c r="I245" s="40">
        <v>1.8</v>
      </c>
      <c r="J245" s="99" t="s">
        <v>1019</v>
      </c>
      <c r="K245" s="41">
        <v>50</v>
      </c>
      <c r="L245" s="33" t="s">
        <v>754</v>
      </c>
      <c r="M245" s="42"/>
      <c r="N245" s="42"/>
      <c r="O245" s="42"/>
      <c r="P245" s="42"/>
      <c r="Q245" s="42"/>
      <c r="R245" s="42"/>
    </row>
    <row r="246" spans="1:18" s="34" customFormat="1" ht="15" customHeight="1">
      <c r="A246" s="33" t="s">
        <v>9</v>
      </c>
      <c r="B246" s="10" t="s">
        <v>1012</v>
      </c>
      <c r="C246" s="33" t="s">
        <v>971</v>
      </c>
      <c r="D246" s="3" t="s">
        <v>1022</v>
      </c>
      <c r="E246" s="33"/>
      <c r="F246" s="33" t="s">
        <v>1014</v>
      </c>
      <c r="G246" s="33" t="s">
        <v>1015</v>
      </c>
      <c r="H246" s="168">
        <f t="shared" si="6"/>
        <v>19.599999999999998</v>
      </c>
      <c r="I246" s="40">
        <v>7</v>
      </c>
      <c r="J246" s="99" t="s">
        <v>1017</v>
      </c>
      <c r="K246" s="41">
        <v>5</v>
      </c>
      <c r="L246" s="33" t="s">
        <v>754</v>
      </c>
      <c r="M246" s="42"/>
      <c r="N246" s="42"/>
      <c r="O246" s="42"/>
      <c r="P246" s="42"/>
      <c r="Q246" s="42"/>
      <c r="R246" s="42"/>
    </row>
    <row r="247" spans="1:18" s="34" customFormat="1" ht="15" customHeight="1">
      <c r="A247" s="33" t="s">
        <v>9</v>
      </c>
      <c r="B247" s="10" t="s">
        <v>1012</v>
      </c>
      <c r="C247" s="33" t="s">
        <v>971</v>
      </c>
      <c r="D247" s="3" t="s">
        <v>1013</v>
      </c>
      <c r="E247" s="33"/>
      <c r="F247" s="33" t="s">
        <v>1014</v>
      </c>
      <c r="G247" s="33" t="s">
        <v>439</v>
      </c>
      <c r="H247" s="168">
        <f t="shared" si="6"/>
        <v>1.1199999999999999</v>
      </c>
      <c r="I247" s="40">
        <v>0.4</v>
      </c>
      <c r="J247" s="99" t="s">
        <v>1023</v>
      </c>
      <c r="K247" s="41">
        <v>250</v>
      </c>
      <c r="L247" s="33" t="s">
        <v>754</v>
      </c>
      <c r="M247" s="42"/>
      <c r="N247" s="42"/>
      <c r="O247" s="42"/>
      <c r="P247" s="42"/>
      <c r="Q247" s="42"/>
      <c r="R247" s="42"/>
    </row>
    <row r="248" spans="1:18" s="34" customFormat="1" ht="15" customHeight="1">
      <c r="A248" s="33" t="s">
        <v>9</v>
      </c>
      <c r="B248" s="10" t="s">
        <v>1012</v>
      </c>
      <c r="C248" s="33" t="s">
        <v>971</v>
      </c>
      <c r="D248" s="3" t="s">
        <v>1007</v>
      </c>
      <c r="E248" s="33"/>
      <c r="F248" s="33" t="s">
        <v>1014</v>
      </c>
      <c r="G248" s="33" t="s">
        <v>439</v>
      </c>
      <c r="H248" s="168">
        <f t="shared" si="6"/>
        <v>1.9599999999999997</v>
      </c>
      <c r="I248" s="40">
        <v>0.7</v>
      </c>
      <c r="J248" s="99" t="s">
        <v>1024</v>
      </c>
      <c r="K248" s="41">
        <v>50</v>
      </c>
      <c r="L248" s="33" t="s">
        <v>754</v>
      </c>
      <c r="M248" s="42"/>
      <c r="N248" s="42"/>
      <c r="O248" s="42"/>
      <c r="P248" s="42"/>
      <c r="Q248" s="42"/>
      <c r="R248" s="42"/>
    </row>
    <row r="249" spans="1:18" s="34" customFormat="1" ht="15" customHeight="1">
      <c r="A249" s="33" t="s">
        <v>9</v>
      </c>
      <c r="B249" s="10" t="s">
        <v>1012</v>
      </c>
      <c r="C249" s="33" t="s">
        <v>971</v>
      </c>
      <c r="D249" s="3" t="s">
        <v>1018</v>
      </c>
      <c r="E249" s="33"/>
      <c r="F249" s="33" t="s">
        <v>1014</v>
      </c>
      <c r="G249" s="33" t="s">
        <v>439</v>
      </c>
      <c r="H249" s="168">
        <f t="shared" si="6"/>
        <v>1.1199999999999999</v>
      </c>
      <c r="I249" s="40">
        <v>0.4</v>
      </c>
      <c r="J249" s="99" t="s">
        <v>1023</v>
      </c>
      <c r="K249" s="41">
        <v>250</v>
      </c>
      <c r="L249" s="33" t="s">
        <v>754</v>
      </c>
      <c r="M249" s="42"/>
      <c r="N249" s="42"/>
      <c r="O249" s="42"/>
      <c r="P249" s="42"/>
      <c r="Q249" s="42"/>
      <c r="R249" s="42"/>
    </row>
    <row r="250" spans="1:18" s="34" customFormat="1" ht="15" customHeight="1">
      <c r="A250" s="33" t="s">
        <v>9</v>
      </c>
      <c r="B250" s="10" t="s">
        <v>1012</v>
      </c>
      <c r="C250" s="33" t="s">
        <v>971</v>
      </c>
      <c r="D250" s="3" t="s">
        <v>1020</v>
      </c>
      <c r="E250" s="33"/>
      <c r="F250" s="33" t="s">
        <v>1014</v>
      </c>
      <c r="G250" s="33" t="s">
        <v>439</v>
      </c>
      <c r="H250" s="168">
        <f t="shared" si="6"/>
        <v>1.9207999999999996</v>
      </c>
      <c r="I250" s="40">
        <v>0.68599999999999994</v>
      </c>
      <c r="J250" s="99" t="s">
        <v>1024</v>
      </c>
      <c r="K250" s="41">
        <v>50</v>
      </c>
      <c r="L250" s="33" t="s">
        <v>754</v>
      </c>
      <c r="M250" s="42"/>
      <c r="N250" s="42"/>
      <c r="O250" s="42"/>
      <c r="P250" s="42"/>
      <c r="Q250" s="42"/>
      <c r="R250" s="42"/>
    </row>
    <row r="251" spans="1:18" s="34" customFormat="1" ht="15" customHeight="1">
      <c r="A251" s="33" t="s">
        <v>9</v>
      </c>
      <c r="B251" s="10" t="s">
        <v>1012</v>
      </c>
      <c r="C251" s="33" t="s">
        <v>971</v>
      </c>
      <c r="D251" s="3" t="s">
        <v>999</v>
      </c>
      <c r="E251" s="33"/>
      <c r="F251" s="33" t="s">
        <v>1014</v>
      </c>
      <c r="G251" s="33" t="s">
        <v>439</v>
      </c>
      <c r="H251" s="168">
        <f t="shared" si="6"/>
        <v>1.1199999999999999</v>
      </c>
      <c r="I251" s="40">
        <v>0.4</v>
      </c>
      <c r="J251" s="99" t="s">
        <v>1023</v>
      </c>
      <c r="K251" s="38">
        <v>250</v>
      </c>
      <c r="L251" s="33" t="s">
        <v>754</v>
      </c>
    </row>
    <row r="252" spans="1:18" s="34" customFormat="1" ht="15" customHeight="1">
      <c r="A252" s="33" t="s">
        <v>9</v>
      </c>
      <c r="B252" s="10" t="s">
        <v>1012</v>
      </c>
      <c r="C252" s="33" t="s">
        <v>971</v>
      </c>
      <c r="D252" s="3" t="s">
        <v>1022</v>
      </c>
      <c r="E252" s="33"/>
      <c r="F252" s="33" t="s">
        <v>1014</v>
      </c>
      <c r="G252" s="33" t="s">
        <v>439</v>
      </c>
      <c r="H252" s="168">
        <f t="shared" si="6"/>
        <v>1.9207999999999996</v>
      </c>
      <c r="I252" s="40">
        <v>0.68599999999999994</v>
      </c>
      <c r="J252" s="99" t="s">
        <v>1024</v>
      </c>
      <c r="K252" s="38">
        <v>50</v>
      </c>
      <c r="L252" s="33" t="s">
        <v>754</v>
      </c>
    </row>
    <row r="253" spans="1:18" s="34" customFormat="1" ht="15" customHeight="1">
      <c r="A253" s="33" t="s">
        <v>9</v>
      </c>
      <c r="B253" s="10" t="s">
        <v>1012</v>
      </c>
      <c r="C253" s="33" t="s">
        <v>971</v>
      </c>
      <c r="D253" s="3" t="s">
        <v>1013</v>
      </c>
      <c r="E253" s="33"/>
      <c r="F253" s="33" t="s">
        <v>1014</v>
      </c>
      <c r="G253" s="33" t="s">
        <v>1025</v>
      </c>
      <c r="H253" s="168">
        <f t="shared" si="6"/>
        <v>1.1199999999999999</v>
      </c>
      <c r="I253" s="40">
        <v>0.4</v>
      </c>
      <c r="J253" s="99" t="s">
        <v>1023</v>
      </c>
      <c r="K253" s="38">
        <v>250</v>
      </c>
      <c r="L253" s="33" t="s">
        <v>754</v>
      </c>
    </row>
    <row r="254" spans="1:18" s="34" customFormat="1" ht="15" customHeight="1">
      <c r="A254" s="33" t="s">
        <v>9</v>
      </c>
      <c r="B254" s="10" t="s">
        <v>1012</v>
      </c>
      <c r="C254" s="33" t="s">
        <v>971</v>
      </c>
      <c r="D254" s="3" t="s">
        <v>1007</v>
      </c>
      <c r="E254" s="33"/>
      <c r="F254" s="33" t="s">
        <v>1014</v>
      </c>
      <c r="G254" s="33" t="s">
        <v>1025</v>
      </c>
      <c r="H254" s="168">
        <f t="shared" si="6"/>
        <v>1.9207999999999996</v>
      </c>
      <c r="I254" s="40">
        <v>0.68599999999999994</v>
      </c>
      <c r="J254" s="99" t="s">
        <v>1024</v>
      </c>
      <c r="K254" s="38">
        <v>50</v>
      </c>
      <c r="L254" s="33" t="s">
        <v>754</v>
      </c>
    </row>
    <row r="255" spans="1:18" s="34" customFormat="1" ht="15" customHeight="1">
      <c r="A255" s="33" t="s">
        <v>9</v>
      </c>
      <c r="B255" s="10" t="s">
        <v>1012</v>
      </c>
      <c r="C255" s="33" t="s">
        <v>971</v>
      </c>
      <c r="D255" s="3" t="s">
        <v>1018</v>
      </c>
      <c r="E255" s="33"/>
      <c r="F255" s="33" t="s">
        <v>1014</v>
      </c>
      <c r="G255" s="33" t="s">
        <v>1025</v>
      </c>
      <c r="H255" s="168">
        <f t="shared" si="6"/>
        <v>1.1199999999999999</v>
      </c>
      <c r="I255" s="40">
        <v>0.4</v>
      </c>
      <c r="J255" s="99" t="s">
        <v>1023</v>
      </c>
      <c r="K255" s="38">
        <v>250</v>
      </c>
      <c r="L255" s="33" t="s">
        <v>754</v>
      </c>
    </row>
    <row r="256" spans="1:18" s="34" customFormat="1" ht="15" customHeight="1">
      <c r="A256" s="33" t="s">
        <v>9</v>
      </c>
      <c r="B256" s="10" t="s">
        <v>1012</v>
      </c>
      <c r="C256" s="33" t="s">
        <v>971</v>
      </c>
      <c r="D256" s="3" t="s">
        <v>1020</v>
      </c>
      <c r="E256" s="33"/>
      <c r="F256" s="33" t="s">
        <v>1014</v>
      </c>
      <c r="G256" s="33" t="s">
        <v>1025</v>
      </c>
      <c r="H256" s="168">
        <f t="shared" si="6"/>
        <v>1.9207999999999996</v>
      </c>
      <c r="I256" s="40">
        <v>0.68599999999999994</v>
      </c>
      <c r="J256" s="99" t="s">
        <v>1024</v>
      </c>
      <c r="K256" s="38">
        <v>50</v>
      </c>
      <c r="L256" s="33" t="s">
        <v>754</v>
      </c>
    </row>
    <row r="257" spans="1:13" s="34" customFormat="1" ht="15" customHeight="1">
      <c r="A257" s="33" t="s">
        <v>9</v>
      </c>
      <c r="B257" s="10" t="s">
        <v>1012</v>
      </c>
      <c r="C257" s="33" t="s">
        <v>971</v>
      </c>
      <c r="D257" s="3" t="s">
        <v>999</v>
      </c>
      <c r="E257" s="33"/>
      <c r="F257" s="33" t="s">
        <v>1014</v>
      </c>
      <c r="G257" s="33" t="s">
        <v>1025</v>
      </c>
      <c r="H257" s="168">
        <f t="shared" si="6"/>
        <v>1.1199999999999999</v>
      </c>
      <c r="I257" s="40">
        <v>0.4</v>
      </c>
      <c r="J257" s="99" t="s">
        <v>1023</v>
      </c>
      <c r="K257" s="38">
        <v>250</v>
      </c>
      <c r="L257" s="33" t="s">
        <v>754</v>
      </c>
    </row>
    <row r="258" spans="1:13" s="34" customFormat="1" ht="15" customHeight="1">
      <c r="A258" s="33" t="s">
        <v>9</v>
      </c>
      <c r="B258" s="10" t="s">
        <v>1012</v>
      </c>
      <c r="C258" s="33" t="s">
        <v>971</v>
      </c>
      <c r="D258" s="3" t="s">
        <v>1022</v>
      </c>
      <c r="E258" s="33"/>
      <c r="F258" s="33" t="s">
        <v>1014</v>
      </c>
      <c r="G258" s="33" t="s">
        <v>1025</v>
      </c>
      <c r="H258" s="168">
        <f t="shared" si="6"/>
        <v>1.9207999999999996</v>
      </c>
      <c r="I258" s="40">
        <v>0.68599999999999994</v>
      </c>
      <c r="J258" s="99" t="s">
        <v>1024</v>
      </c>
      <c r="K258" s="38">
        <v>50</v>
      </c>
      <c r="L258" s="33" t="s">
        <v>754</v>
      </c>
    </row>
    <row r="259" spans="1:13" s="34" customFormat="1" ht="15" customHeight="1">
      <c r="A259" s="33" t="s">
        <v>9</v>
      </c>
      <c r="B259" s="10" t="s">
        <v>1012</v>
      </c>
      <c r="C259" s="33" t="s">
        <v>971</v>
      </c>
      <c r="D259" s="3" t="s">
        <v>1013</v>
      </c>
      <c r="E259" s="33"/>
      <c r="F259" s="33" t="s">
        <v>1014</v>
      </c>
      <c r="G259" s="33" t="s">
        <v>1026</v>
      </c>
      <c r="H259" s="168">
        <f t="shared" si="6"/>
        <v>1.1199999999999999</v>
      </c>
      <c r="I259" s="40">
        <v>0.4</v>
      </c>
      <c r="J259" s="99" t="s">
        <v>1023</v>
      </c>
      <c r="K259" s="38">
        <v>250</v>
      </c>
      <c r="L259" s="33" t="s">
        <v>754</v>
      </c>
    </row>
    <row r="260" spans="1:13" s="34" customFormat="1" ht="15" customHeight="1">
      <c r="A260" s="33" t="s">
        <v>9</v>
      </c>
      <c r="B260" s="10" t="s">
        <v>1012</v>
      </c>
      <c r="C260" s="33" t="s">
        <v>971</v>
      </c>
      <c r="D260" s="3" t="s">
        <v>1007</v>
      </c>
      <c r="E260" s="33"/>
      <c r="F260" s="33" t="s">
        <v>1014</v>
      </c>
      <c r="G260" s="33" t="s">
        <v>1026</v>
      </c>
      <c r="H260" s="168">
        <f t="shared" si="6"/>
        <v>1.1199999999999999</v>
      </c>
      <c r="I260" s="40">
        <v>0.4</v>
      </c>
      <c r="J260" s="99" t="s">
        <v>1023</v>
      </c>
      <c r="K260" s="38">
        <v>250</v>
      </c>
      <c r="L260" s="33" t="s">
        <v>754</v>
      </c>
    </row>
    <row r="261" spans="1:13" s="34" customFormat="1" ht="15" customHeight="1">
      <c r="A261" s="33" t="s">
        <v>9</v>
      </c>
      <c r="B261" s="10" t="s">
        <v>1012</v>
      </c>
      <c r="C261" s="33" t="s">
        <v>971</v>
      </c>
      <c r="D261" s="3" t="s">
        <v>1018</v>
      </c>
      <c r="E261" s="33"/>
      <c r="F261" s="33" t="s">
        <v>1014</v>
      </c>
      <c r="G261" s="33" t="s">
        <v>1026</v>
      </c>
      <c r="H261" s="168">
        <f t="shared" si="6"/>
        <v>1.1199999999999999</v>
      </c>
      <c r="I261" s="40">
        <v>0.4</v>
      </c>
      <c r="J261" s="99" t="s">
        <v>1023</v>
      </c>
      <c r="K261" s="38">
        <v>250</v>
      </c>
      <c r="L261" s="33" t="s">
        <v>754</v>
      </c>
    </row>
    <row r="262" spans="1:13" s="34" customFormat="1" ht="15" customHeight="1">
      <c r="A262" s="33" t="s">
        <v>9</v>
      </c>
      <c r="B262" s="10" t="s">
        <v>1012</v>
      </c>
      <c r="C262" s="33" t="s">
        <v>971</v>
      </c>
      <c r="D262" s="3" t="s">
        <v>1020</v>
      </c>
      <c r="E262" s="33"/>
      <c r="F262" s="33" t="s">
        <v>1014</v>
      </c>
      <c r="G262" s="33" t="s">
        <v>1026</v>
      </c>
      <c r="H262" s="168">
        <f t="shared" si="6"/>
        <v>1.1199999999999999</v>
      </c>
      <c r="I262" s="40">
        <v>0.4</v>
      </c>
      <c r="J262" s="99" t="s">
        <v>1023</v>
      </c>
      <c r="K262" s="38">
        <v>250</v>
      </c>
      <c r="L262" s="33" t="s">
        <v>754</v>
      </c>
    </row>
    <row r="263" spans="1:13" s="34" customFormat="1" ht="15" customHeight="1">
      <c r="A263" s="33" t="s">
        <v>9</v>
      </c>
      <c r="B263" s="10" t="s">
        <v>1012</v>
      </c>
      <c r="C263" s="33" t="s">
        <v>971</v>
      </c>
      <c r="D263" s="3" t="s">
        <v>999</v>
      </c>
      <c r="E263" s="33"/>
      <c r="F263" s="33" t="s">
        <v>1014</v>
      </c>
      <c r="G263" s="33" t="s">
        <v>1026</v>
      </c>
      <c r="H263" s="168">
        <f t="shared" si="6"/>
        <v>1.1199999999999999</v>
      </c>
      <c r="I263" s="40">
        <v>0.4</v>
      </c>
      <c r="J263" s="99" t="s">
        <v>1023</v>
      </c>
      <c r="K263" s="38">
        <v>250</v>
      </c>
      <c r="L263" s="33" t="s">
        <v>754</v>
      </c>
    </row>
    <row r="264" spans="1:13" s="34" customFormat="1" ht="15" customHeight="1">
      <c r="A264" s="33" t="s">
        <v>9</v>
      </c>
      <c r="B264" s="10" t="s">
        <v>1012</v>
      </c>
      <c r="C264" s="33" t="s">
        <v>971</v>
      </c>
      <c r="D264" s="3" t="s">
        <v>1022</v>
      </c>
      <c r="E264" s="33"/>
      <c r="F264" s="33" t="s">
        <v>1014</v>
      </c>
      <c r="G264" s="33" t="s">
        <v>1026</v>
      </c>
      <c r="H264" s="168">
        <f t="shared" si="6"/>
        <v>1.1199999999999999</v>
      </c>
      <c r="I264" s="40">
        <v>0.4</v>
      </c>
      <c r="J264" s="99" t="s">
        <v>1023</v>
      </c>
      <c r="K264" s="38">
        <v>250</v>
      </c>
      <c r="L264" s="33" t="s">
        <v>754</v>
      </c>
    </row>
    <row r="265" spans="1:13" s="34" customFormat="1" ht="15" customHeight="1">
      <c r="A265" s="33" t="s">
        <v>9</v>
      </c>
      <c r="B265" s="10" t="s">
        <v>1012</v>
      </c>
      <c r="C265" s="33" t="s">
        <v>971</v>
      </c>
      <c r="D265" s="3" t="s">
        <v>1013</v>
      </c>
      <c r="E265" s="33"/>
      <c r="F265" s="33" t="s">
        <v>1014</v>
      </c>
      <c r="G265" s="33" t="s">
        <v>1027</v>
      </c>
      <c r="H265" s="168">
        <f t="shared" si="6"/>
        <v>1.9207999999999996</v>
      </c>
      <c r="I265" s="40">
        <v>0.68599999999999994</v>
      </c>
      <c r="J265" s="99" t="s">
        <v>1024</v>
      </c>
      <c r="K265" s="38">
        <v>50</v>
      </c>
      <c r="L265" s="33" t="s">
        <v>754</v>
      </c>
    </row>
    <row r="266" spans="1:13" s="34" customFormat="1" ht="15" customHeight="1">
      <c r="A266" s="33" t="s">
        <v>9</v>
      </c>
      <c r="B266" s="10" t="s">
        <v>1012</v>
      </c>
      <c r="C266" s="33" t="s">
        <v>971</v>
      </c>
      <c r="D266" s="3" t="s">
        <v>1007</v>
      </c>
      <c r="E266" s="33"/>
      <c r="F266" s="33" t="s">
        <v>1014</v>
      </c>
      <c r="G266" s="33" t="s">
        <v>1027</v>
      </c>
      <c r="H266" s="168">
        <f t="shared" si="6"/>
        <v>1.1199999999999999</v>
      </c>
      <c r="I266" s="40">
        <v>0.4</v>
      </c>
      <c r="J266" s="99" t="s">
        <v>1023</v>
      </c>
      <c r="K266" s="38">
        <v>250</v>
      </c>
      <c r="L266" s="33" t="s">
        <v>754</v>
      </c>
    </row>
    <row r="267" spans="1:13" s="34" customFormat="1" ht="15" customHeight="1">
      <c r="A267" s="33" t="s">
        <v>9</v>
      </c>
      <c r="B267" s="10" t="s">
        <v>1012</v>
      </c>
      <c r="C267" s="33" t="s">
        <v>971</v>
      </c>
      <c r="D267" s="3" t="s">
        <v>1018</v>
      </c>
      <c r="E267" s="33"/>
      <c r="F267" s="33" t="s">
        <v>1014</v>
      </c>
      <c r="G267" s="33" t="s">
        <v>1027</v>
      </c>
      <c r="H267" s="168">
        <f t="shared" si="6"/>
        <v>1.1199999999999999</v>
      </c>
      <c r="I267" s="40">
        <v>0.4</v>
      </c>
      <c r="J267" s="99" t="s">
        <v>1028</v>
      </c>
      <c r="K267" s="38">
        <v>250</v>
      </c>
      <c r="L267" s="33" t="s">
        <v>754</v>
      </c>
    </row>
    <row r="268" spans="1:13" s="34" customFormat="1" ht="15" customHeight="1">
      <c r="A268" s="33" t="s">
        <v>9</v>
      </c>
      <c r="B268" s="10" t="s">
        <v>1012</v>
      </c>
      <c r="C268" s="33" t="s">
        <v>971</v>
      </c>
      <c r="D268" s="3" t="s">
        <v>1020</v>
      </c>
      <c r="E268" s="33"/>
      <c r="F268" s="33" t="s">
        <v>1014</v>
      </c>
      <c r="G268" s="33" t="s">
        <v>1027</v>
      </c>
      <c r="H268" s="168">
        <f t="shared" si="6"/>
        <v>1.1199999999999999</v>
      </c>
      <c r="I268" s="40">
        <v>0.4</v>
      </c>
      <c r="J268" s="99" t="s">
        <v>1023</v>
      </c>
      <c r="K268" s="38">
        <v>250</v>
      </c>
      <c r="L268" s="33" t="s">
        <v>754</v>
      </c>
    </row>
    <row r="269" spans="1:13" s="34" customFormat="1" ht="15" customHeight="1">
      <c r="A269" s="33" t="s">
        <v>9</v>
      </c>
      <c r="B269" s="10" t="s">
        <v>1012</v>
      </c>
      <c r="C269" s="33" t="s">
        <v>971</v>
      </c>
      <c r="D269" s="3" t="s">
        <v>999</v>
      </c>
      <c r="E269" s="33"/>
      <c r="F269" s="33" t="s">
        <v>1014</v>
      </c>
      <c r="G269" s="33" t="s">
        <v>1027</v>
      </c>
      <c r="H269" s="168">
        <f t="shared" si="6"/>
        <v>1.1199999999999999</v>
      </c>
      <c r="I269" s="40">
        <v>0.4</v>
      </c>
      <c r="J269" s="99" t="s">
        <v>1023</v>
      </c>
      <c r="K269" s="38">
        <v>250</v>
      </c>
      <c r="L269" s="33" t="s">
        <v>754</v>
      </c>
    </row>
    <row r="270" spans="1:13" s="34" customFormat="1" ht="15" customHeight="1">
      <c r="A270" s="33" t="s">
        <v>9</v>
      </c>
      <c r="B270" s="10" t="s">
        <v>1012</v>
      </c>
      <c r="C270" s="33" t="s">
        <v>971</v>
      </c>
      <c r="D270" s="3" t="s">
        <v>1022</v>
      </c>
      <c r="E270" s="33"/>
      <c r="F270" s="33" t="s">
        <v>1014</v>
      </c>
      <c r="G270" s="33" t="s">
        <v>1027</v>
      </c>
      <c r="H270" s="168">
        <f t="shared" si="6"/>
        <v>1.9207999999999996</v>
      </c>
      <c r="I270" s="40">
        <v>0.68599999999999994</v>
      </c>
      <c r="J270" s="99" t="s">
        <v>1024</v>
      </c>
      <c r="K270" s="38">
        <v>50</v>
      </c>
      <c r="L270" s="33" t="s">
        <v>754</v>
      </c>
    </row>
    <row r="271" spans="1:13" s="34" customFormat="1" ht="15" customHeight="1">
      <c r="A271" s="33" t="s">
        <v>9</v>
      </c>
      <c r="B271" s="10" t="s">
        <v>1029</v>
      </c>
      <c r="C271" s="33" t="s">
        <v>1030</v>
      </c>
      <c r="D271" s="3" t="s">
        <v>1006</v>
      </c>
      <c r="E271" s="33"/>
      <c r="F271" s="33" t="s">
        <v>1031</v>
      </c>
      <c r="G271" s="33" t="s">
        <v>654</v>
      </c>
      <c r="H271" s="169"/>
      <c r="I271" s="25"/>
      <c r="J271" s="33"/>
      <c r="K271" s="38"/>
      <c r="L271" s="33"/>
      <c r="M271" s="17"/>
    </row>
    <row r="272" spans="1:13" s="34" customFormat="1" ht="30" customHeight="1">
      <c r="A272" s="33" t="s">
        <v>9</v>
      </c>
      <c r="B272" s="10" t="s">
        <v>1029</v>
      </c>
      <c r="C272" s="33" t="s">
        <v>1030</v>
      </c>
      <c r="D272" s="3" t="s">
        <v>981</v>
      </c>
      <c r="E272" s="33"/>
      <c r="F272" s="33" t="s">
        <v>1031</v>
      </c>
      <c r="G272" s="33" t="s">
        <v>654</v>
      </c>
      <c r="H272" s="168">
        <f t="shared" si="6"/>
        <v>3.9199999999999995</v>
      </c>
      <c r="I272" s="25">
        <v>1.4</v>
      </c>
      <c r="J272" s="95" t="s">
        <v>1032</v>
      </c>
      <c r="K272" s="38">
        <v>50</v>
      </c>
      <c r="L272" s="26" t="s">
        <v>1033</v>
      </c>
    </row>
    <row r="273" spans="1:13" s="34" customFormat="1" ht="15" customHeight="1">
      <c r="A273" s="33" t="s">
        <v>9</v>
      </c>
      <c r="B273" s="10" t="s">
        <v>1029</v>
      </c>
      <c r="C273" s="33" t="s">
        <v>1030</v>
      </c>
      <c r="D273" s="3" t="s">
        <v>987</v>
      </c>
      <c r="E273" s="33"/>
      <c r="F273" s="33" t="s">
        <v>1031</v>
      </c>
      <c r="G273" s="33" t="s">
        <v>654</v>
      </c>
      <c r="H273" s="169"/>
      <c r="I273" s="25"/>
      <c r="J273" s="33"/>
      <c r="K273" s="38"/>
      <c r="L273" s="33"/>
      <c r="M273" s="17"/>
    </row>
    <row r="274" spans="1:13" s="34" customFormat="1" ht="30" customHeight="1">
      <c r="A274" s="33" t="s">
        <v>9</v>
      </c>
      <c r="B274" s="10" t="s">
        <v>1029</v>
      </c>
      <c r="C274" s="33" t="s">
        <v>1030</v>
      </c>
      <c r="D274" s="3" t="s">
        <v>1013</v>
      </c>
      <c r="E274" s="33"/>
      <c r="F274" s="33" t="s">
        <v>1031</v>
      </c>
      <c r="G274" s="33" t="s">
        <v>654</v>
      </c>
      <c r="H274" s="168">
        <f t="shared" si="6"/>
        <v>0.11199999999999999</v>
      </c>
      <c r="I274" s="25">
        <v>0.04</v>
      </c>
      <c r="J274" s="95" t="s">
        <v>1034</v>
      </c>
      <c r="K274" s="38">
        <v>500</v>
      </c>
      <c r="L274" s="26" t="s">
        <v>1035</v>
      </c>
    </row>
    <row r="275" spans="1:13" s="34" customFormat="1" ht="30" customHeight="1">
      <c r="A275" s="33" t="s">
        <v>9</v>
      </c>
      <c r="B275" s="10" t="s">
        <v>1036</v>
      </c>
      <c r="C275" s="33" t="s">
        <v>1037</v>
      </c>
      <c r="D275" s="3" t="s">
        <v>1038</v>
      </c>
      <c r="E275" s="33"/>
      <c r="F275" s="33" t="s">
        <v>1031</v>
      </c>
      <c r="G275" s="33" t="s">
        <v>1039</v>
      </c>
      <c r="H275" s="168">
        <f t="shared" si="6"/>
        <v>84.848484848484844</v>
      </c>
      <c r="I275" s="37">
        <v>30.303030303030305</v>
      </c>
      <c r="J275" s="95" t="s">
        <v>1040</v>
      </c>
      <c r="K275" s="38"/>
      <c r="L275" s="26" t="s">
        <v>1041</v>
      </c>
      <c r="M275" s="17"/>
    </row>
    <row r="276" spans="1:13" s="34" customFormat="1" ht="30" customHeight="1">
      <c r="A276" s="33" t="s">
        <v>9</v>
      </c>
      <c r="B276" s="10" t="s">
        <v>1036</v>
      </c>
      <c r="C276" s="33" t="s">
        <v>1037</v>
      </c>
      <c r="D276" s="3" t="s">
        <v>1042</v>
      </c>
      <c r="E276" s="33"/>
      <c r="F276" s="33" t="s">
        <v>1031</v>
      </c>
      <c r="G276" s="33" t="s">
        <v>1039</v>
      </c>
      <c r="H276" s="168">
        <f t="shared" si="6"/>
        <v>30.303030303030297</v>
      </c>
      <c r="I276" s="37">
        <v>10.822510822510822</v>
      </c>
      <c r="J276" s="95" t="s">
        <v>1043</v>
      </c>
      <c r="K276" s="38">
        <v>5</v>
      </c>
      <c r="L276" s="26" t="s">
        <v>1044</v>
      </c>
      <c r="M276" s="17"/>
    </row>
    <row r="277" spans="1:13" s="34" customFormat="1" ht="15" customHeight="1">
      <c r="A277" s="33" t="s">
        <v>9</v>
      </c>
      <c r="B277" s="10" t="s">
        <v>1045</v>
      </c>
      <c r="C277" s="33" t="s">
        <v>1046</v>
      </c>
      <c r="D277" s="3" t="s">
        <v>1006</v>
      </c>
      <c r="E277" s="33"/>
      <c r="F277" s="33" t="s">
        <v>1047</v>
      </c>
      <c r="G277" s="33" t="s">
        <v>991</v>
      </c>
      <c r="H277" s="169"/>
      <c r="I277" s="37"/>
      <c r="J277" s="33"/>
      <c r="K277" s="38"/>
      <c r="L277" s="33"/>
      <c r="M277" s="17"/>
    </row>
    <row r="278" spans="1:13" s="34" customFormat="1" ht="15" customHeight="1">
      <c r="A278" s="33" t="s">
        <v>9</v>
      </c>
      <c r="B278" s="10" t="s">
        <v>1045</v>
      </c>
      <c r="C278" s="33" t="s">
        <v>1046</v>
      </c>
      <c r="D278" s="3" t="s">
        <v>983</v>
      </c>
      <c r="E278" s="33"/>
      <c r="F278" s="33" t="s">
        <v>1047</v>
      </c>
      <c r="G278" s="33" t="s">
        <v>991</v>
      </c>
      <c r="H278" s="169"/>
      <c r="I278" s="37"/>
      <c r="J278" s="33"/>
      <c r="K278" s="38"/>
      <c r="L278" s="33"/>
      <c r="M278" s="17"/>
    </row>
    <row r="279" spans="1:13" s="34" customFormat="1" ht="15" customHeight="1">
      <c r="A279" s="33" t="s">
        <v>9</v>
      </c>
      <c r="B279" s="10" t="s">
        <v>1045</v>
      </c>
      <c r="C279" s="33" t="s">
        <v>1046</v>
      </c>
      <c r="D279" s="3" t="s">
        <v>981</v>
      </c>
      <c r="E279" s="33"/>
      <c r="F279" s="33" t="s">
        <v>1047</v>
      </c>
      <c r="G279" s="33" t="s">
        <v>991</v>
      </c>
      <c r="H279" s="169"/>
      <c r="I279" s="37"/>
      <c r="J279" s="33"/>
      <c r="K279" s="38"/>
      <c r="L279" s="33"/>
      <c r="M279" s="17"/>
    </row>
    <row r="280" spans="1:13" s="34" customFormat="1" ht="15" customHeight="1">
      <c r="A280" s="33" t="s">
        <v>9</v>
      </c>
      <c r="B280" s="10" t="s">
        <v>1045</v>
      </c>
      <c r="C280" s="33" t="s">
        <v>1046</v>
      </c>
      <c r="D280" s="3" t="s">
        <v>1048</v>
      </c>
      <c r="E280" s="33"/>
      <c r="F280" s="33" t="s">
        <v>1047</v>
      </c>
      <c r="G280" s="33" t="s">
        <v>991</v>
      </c>
      <c r="H280" s="169"/>
      <c r="I280" s="37"/>
      <c r="J280" s="33"/>
      <c r="K280" s="38"/>
      <c r="L280" s="33"/>
      <c r="M280" s="17"/>
    </row>
    <row r="281" spans="1:13" s="34" customFormat="1" ht="15" customHeight="1">
      <c r="A281" s="33" t="s">
        <v>9</v>
      </c>
      <c r="B281" s="10" t="s">
        <v>1045</v>
      </c>
      <c r="C281" s="33" t="s">
        <v>1046</v>
      </c>
      <c r="D281" s="3" t="s">
        <v>998</v>
      </c>
      <c r="E281" s="33"/>
      <c r="F281" s="33" t="s">
        <v>1047</v>
      </c>
      <c r="G281" s="33" t="s">
        <v>991</v>
      </c>
      <c r="H281" s="169"/>
      <c r="I281" s="37"/>
      <c r="J281" s="33"/>
      <c r="K281" s="38"/>
      <c r="L281" s="33"/>
      <c r="M281" s="17"/>
    </row>
    <row r="282" spans="1:13" s="34" customFormat="1" ht="15" customHeight="1">
      <c r="A282" s="33" t="s">
        <v>9</v>
      </c>
      <c r="B282" s="10" t="s">
        <v>1045</v>
      </c>
      <c r="C282" s="33" t="s">
        <v>1046</v>
      </c>
      <c r="D282" s="3" t="s">
        <v>1049</v>
      </c>
      <c r="E282" s="33"/>
      <c r="F282" s="33" t="s">
        <v>1047</v>
      </c>
      <c r="G282" s="33" t="s">
        <v>991</v>
      </c>
      <c r="H282" s="169"/>
      <c r="I282" s="37"/>
      <c r="J282" s="33"/>
      <c r="K282" s="38"/>
      <c r="L282" s="33"/>
      <c r="M282" s="17"/>
    </row>
    <row r="283" spans="1:13" s="34" customFormat="1" ht="15" customHeight="1">
      <c r="A283" s="33" t="s">
        <v>9</v>
      </c>
      <c r="B283" s="10" t="s">
        <v>1045</v>
      </c>
      <c r="C283" s="33" t="s">
        <v>1046</v>
      </c>
      <c r="D283" s="3" t="s">
        <v>987</v>
      </c>
      <c r="E283" s="33"/>
      <c r="F283" s="33" t="s">
        <v>1047</v>
      </c>
      <c r="G283" s="33" t="s">
        <v>991</v>
      </c>
      <c r="H283" s="169"/>
      <c r="I283" s="37"/>
      <c r="J283" s="33"/>
      <c r="K283" s="38"/>
      <c r="L283" s="33"/>
      <c r="M283" s="17"/>
    </row>
    <row r="284" spans="1:13" s="34" customFormat="1" ht="30" customHeight="1">
      <c r="A284" s="33" t="s">
        <v>9</v>
      </c>
      <c r="B284" s="10" t="s">
        <v>1045</v>
      </c>
      <c r="C284" s="33" t="s">
        <v>1046</v>
      </c>
      <c r="D284" s="3" t="s">
        <v>985</v>
      </c>
      <c r="E284" s="33"/>
      <c r="F284" s="33" t="s">
        <v>1047</v>
      </c>
      <c r="G284" s="33" t="s">
        <v>991</v>
      </c>
      <c r="H284" s="168">
        <f t="shared" si="6"/>
        <v>167.16</v>
      </c>
      <c r="I284" s="37">
        <v>59.7</v>
      </c>
      <c r="J284" s="95" t="s">
        <v>1050</v>
      </c>
      <c r="K284" s="38"/>
      <c r="L284" s="26" t="s">
        <v>653</v>
      </c>
      <c r="M284" s="17"/>
    </row>
    <row r="285" spans="1:13" s="34" customFormat="1" ht="15" customHeight="1">
      <c r="A285" s="33" t="s">
        <v>9</v>
      </c>
      <c r="B285" s="10" t="s">
        <v>1045</v>
      </c>
      <c r="C285" s="33" t="s">
        <v>1046</v>
      </c>
      <c r="D285" s="3" t="s">
        <v>1051</v>
      </c>
      <c r="E285" s="33"/>
      <c r="F285" s="33" t="s">
        <v>1047</v>
      </c>
      <c r="G285" s="33" t="s">
        <v>991</v>
      </c>
      <c r="H285" s="169"/>
      <c r="I285" s="37"/>
      <c r="J285" s="33"/>
      <c r="K285" s="38"/>
      <c r="L285" s="33"/>
      <c r="M285" s="17"/>
    </row>
    <row r="286" spans="1:13" s="34" customFormat="1" ht="15" customHeight="1">
      <c r="A286" s="33" t="s">
        <v>9</v>
      </c>
      <c r="B286" s="10" t="s">
        <v>1052</v>
      </c>
      <c r="C286" s="33" t="s">
        <v>1046</v>
      </c>
      <c r="D286" s="3" t="s">
        <v>983</v>
      </c>
      <c r="E286" s="33"/>
      <c r="F286" s="33"/>
      <c r="G286" s="33" t="s">
        <v>116</v>
      </c>
      <c r="H286" s="169"/>
      <c r="I286" s="37"/>
      <c r="J286" s="33"/>
      <c r="K286" s="38"/>
      <c r="L286" s="33"/>
    </row>
    <row r="287" spans="1:13" s="34" customFormat="1" ht="15" customHeight="1">
      <c r="A287" s="33" t="s">
        <v>9</v>
      </c>
      <c r="B287" s="10" t="s">
        <v>1052</v>
      </c>
      <c r="C287" s="33" t="s">
        <v>1046</v>
      </c>
      <c r="D287" s="3" t="s">
        <v>981</v>
      </c>
      <c r="E287" s="33"/>
      <c r="F287" s="33"/>
      <c r="G287" s="33" t="s">
        <v>116</v>
      </c>
      <c r="H287" s="168">
        <f t="shared" ref="H287:H312" si="7">I287*2.8</f>
        <v>98.28</v>
      </c>
      <c r="I287" s="37">
        <v>35.1</v>
      </c>
      <c r="J287" s="95" t="s">
        <v>1053</v>
      </c>
      <c r="K287" s="38"/>
      <c r="L287" s="33" t="s">
        <v>754</v>
      </c>
      <c r="M287" s="17"/>
    </row>
    <row r="288" spans="1:13" s="34" customFormat="1" ht="30" customHeight="1">
      <c r="A288" s="33" t="s">
        <v>9</v>
      </c>
      <c r="B288" s="10" t="s">
        <v>1054</v>
      </c>
      <c r="C288" s="33" t="s">
        <v>1055</v>
      </c>
      <c r="D288" s="3" t="s">
        <v>983</v>
      </c>
      <c r="E288" s="33"/>
      <c r="F288" s="33" t="s">
        <v>1047</v>
      </c>
      <c r="G288" s="33" t="s">
        <v>651</v>
      </c>
      <c r="H288" s="168">
        <f t="shared" si="7"/>
        <v>1.3439999999999999</v>
      </c>
      <c r="I288" s="37">
        <v>0.48</v>
      </c>
      <c r="J288" s="95" t="s">
        <v>1056</v>
      </c>
      <c r="K288" s="38">
        <v>50</v>
      </c>
      <c r="L288" s="26" t="s">
        <v>653</v>
      </c>
      <c r="M288" s="17"/>
    </row>
    <row r="289" spans="1:13" s="34" customFormat="1" ht="30" customHeight="1">
      <c r="A289" s="33" t="s">
        <v>9</v>
      </c>
      <c r="B289" s="10" t="s">
        <v>1054</v>
      </c>
      <c r="C289" s="33" t="s">
        <v>1055</v>
      </c>
      <c r="D289" s="3" t="s">
        <v>985</v>
      </c>
      <c r="E289" s="33"/>
      <c r="F289" s="33" t="s">
        <v>1047</v>
      </c>
      <c r="G289" s="33" t="s">
        <v>651</v>
      </c>
      <c r="H289" s="168">
        <f t="shared" si="7"/>
        <v>1.68</v>
      </c>
      <c r="I289" s="37">
        <v>0.6</v>
      </c>
      <c r="J289" s="95" t="s">
        <v>1057</v>
      </c>
      <c r="K289" s="38">
        <v>50</v>
      </c>
      <c r="L289" s="26" t="s">
        <v>653</v>
      </c>
      <c r="M289" s="17"/>
    </row>
    <row r="290" spans="1:13" s="34" customFormat="1" ht="30" customHeight="1">
      <c r="A290" s="33" t="s">
        <v>9</v>
      </c>
      <c r="B290" s="10" t="s">
        <v>1054</v>
      </c>
      <c r="C290" s="33" t="s">
        <v>1055</v>
      </c>
      <c r="D290" s="3" t="s">
        <v>981</v>
      </c>
      <c r="E290" s="33"/>
      <c r="F290" s="33" t="s">
        <v>1047</v>
      </c>
      <c r="G290" s="33" t="s">
        <v>651</v>
      </c>
      <c r="H290" s="168">
        <f t="shared" si="7"/>
        <v>1.9879999999999998</v>
      </c>
      <c r="I290" s="37">
        <v>0.71</v>
      </c>
      <c r="J290" s="95" t="s">
        <v>1058</v>
      </c>
      <c r="K290" s="38">
        <v>50</v>
      </c>
      <c r="L290" s="26" t="s">
        <v>653</v>
      </c>
    </row>
    <row r="291" spans="1:13" s="34" customFormat="1" ht="15" customHeight="1">
      <c r="A291" s="33" t="s">
        <v>9</v>
      </c>
      <c r="B291" s="10" t="s">
        <v>208</v>
      </c>
      <c r="C291" s="33" t="s">
        <v>971</v>
      </c>
      <c r="D291" s="3" t="s">
        <v>981</v>
      </c>
      <c r="E291" s="33"/>
      <c r="F291" s="33" t="s">
        <v>1059</v>
      </c>
      <c r="G291" s="33" t="s">
        <v>116</v>
      </c>
      <c r="H291" s="168">
        <f t="shared" si="7"/>
        <v>0.39200000000000002</v>
      </c>
      <c r="I291" s="100">
        <v>0.14000000000000001</v>
      </c>
      <c r="J291" s="33"/>
      <c r="K291" s="38">
        <v>500</v>
      </c>
      <c r="L291" s="33"/>
    </row>
    <row r="292" spans="1:13" s="34" customFormat="1" ht="15" customHeight="1">
      <c r="A292" s="33" t="s">
        <v>9</v>
      </c>
      <c r="B292" s="10" t="s">
        <v>208</v>
      </c>
      <c r="C292" s="33" t="s">
        <v>971</v>
      </c>
      <c r="D292" s="3" t="s">
        <v>983</v>
      </c>
      <c r="E292" s="33"/>
      <c r="F292" s="33" t="s">
        <v>1059</v>
      </c>
      <c r="G292" s="33" t="s">
        <v>116</v>
      </c>
      <c r="H292" s="168">
        <f t="shared" si="7"/>
        <v>0.33599999999999997</v>
      </c>
      <c r="I292" s="100">
        <v>0.12</v>
      </c>
      <c r="J292" s="33"/>
      <c r="K292" s="38">
        <v>500</v>
      </c>
      <c r="L292" s="33"/>
    </row>
    <row r="293" spans="1:13" s="34" customFormat="1" ht="15" customHeight="1">
      <c r="A293" s="33" t="s">
        <v>9</v>
      </c>
      <c r="B293" s="10" t="s">
        <v>855</v>
      </c>
      <c r="C293" s="33" t="s">
        <v>971</v>
      </c>
      <c r="D293" s="3" t="s">
        <v>983</v>
      </c>
      <c r="E293" s="33"/>
      <c r="F293" s="33"/>
      <c r="G293" s="33"/>
      <c r="H293" s="169"/>
      <c r="I293" s="37"/>
      <c r="J293" s="33"/>
      <c r="K293" s="38"/>
      <c r="L293" s="33"/>
    </row>
    <row r="294" spans="1:13" s="34" customFormat="1" ht="15" customHeight="1">
      <c r="A294" s="33" t="s">
        <v>9</v>
      </c>
      <c r="B294" s="10" t="s">
        <v>855</v>
      </c>
      <c r="C294" s="33" t="s">
        <v>971</v>
      </c>
      <c r="D294" s="3" t="s">
        <v>1006</v>
      </c>
      <c r="E294" s="33"/>
      <c r="F294" s="33"/>
      <c r="G294" s="33"/>
      <c r="H294" s="169"/>
      <c r="I294" s="37"/>
      <c r="J294" s="33"/>
      <c r="K294" s="38"/>
      <c r="L294" s="33"/>
    </row>
    <row r="295" spans="1:13" s="34" customFormat="1" ht="15" customHeight="1">
      <c r="A295" s="33" t="s">
        <v>9</v>
      </c>
      <c r="B295" s="10" t="s">
        <v>855</v>
      </c>
      <c r="C295" s="33" t="s">
        <v>971</v>
      </c>
      <c r="D295" s="33" t="s">
        <v>981</v>
      </c>
      <c r="E295" s="33"/>
      <c r="F295" s="33"/>
      <c r="G295" s="33"/>
      <c r="H295" s="169"/>
      <c r="I295" s="37"/>
      <c r="J295" s="33"/>
      <c r="K295" s="38"/>
      <c r="L295" s="33"/>
    </row>
    <row r="296" spans="1:13" s="34" customFormat="1" ht="15" customHeight="1">
      <c r="A296" s="33" t="s">
        <v>9</v>
      </c>
      <c r="B296" s="10" t="s">
        <v>855</v>
      </c>
      <c r="C296" s="33" t="s">
        <v>971</v>
      </c>
      <c r="D296" s="3" t="s">
        <v>1060</v>
      </c>
      <c r="E296" s="33"/>
      <c r="F296" s="33"/>
      <c r="G296" s="33"/>
      <c r="H296" s="169"/>
      <c r="I296" s="37"/>
      <c r="J296" s="33"/>
      <c r="K296" s="38"/>
      <c r="L296" s="33"/>
    </row>
    <row r="297" spans="1:13" s="34" customFormat="1" ht="15" customHeight="1">
      <c r="A297" s="33" t="s">
        <v>9</v>
      </c>
      <c r="B297" s="10" t="s">
        <v>855</v>
      </c>
      <c r="C297" s="33" t="s">
        <v>971</v>
      </c>
      <c r="D297" s="3" t="s">
        <v>1061</v>
      </c>
      <c r="E297" s="33"/>
      <c r="F297" s="33"/>
      <c r="G297" s="33"/>
      <c r="H297" s="169"/>
      <c r="I297" s="37"/>
      <c r="J297" s="33"/>
      <c r="K297" s="38"/>
      <c r="L297" s="33"/>
    </row>
    <row r="298" spans="1:13" s="34" customFormat="1" ht="15" customHeight="1">
      <c r="A298" s="33" t="s">
        <v>9</v>
      </c>
      <c r="B298" s="10" t="s">
        <v>855</v>
      </c>
      <c r="C298" s="33" t="s">
        <v>971</v>
      </c>
      <c r="D298" s="3" t="s">
        <v>1062</v>
      </c>
      <c r="E298" s="33"/>
      <c r="F298" s="33"/>
      <c r="G298" s="33"/>
      <c r="H298" s="169"/>
      <c r="I298" s="37"/>
      <c r="J298" s="33"/>
      <c r="K298" s="38"/>
      <c r="L298" s="33"/>
    </row>
    <row r="299" spans="1:13" s="34" customFormat="1" ht="30" customHeight="1">
      <c r="A299" s="33" t="s">
        <v>9</v>
      </c>
      <c r="B299" s="10" t="s">
        <v>1063</v>
      </c>
      <c r="C299" s="33" t="s">
        <v>1064</v>
      </c>
      <c r="D299" s="3" t="s">
        <v>981</v>
      </c>
      <c r="E299" s="33"/>
      <c r="F299" s="33" t="s">
        <v>1031</v>
      </c>
      <c r="G299" s="33" t="s">
        <v>991</v>
      </c>
      <c r="H299" s="168">
        <f t="shared" si="7"/>
        <v>0.67199999999999993</v>
      </c>
      <c r="I299" s="25">
        <v>0.24</v>
      </c>
      <c r="J299" s="95" t="s">
        <v>1065</v>
      </c>
      <c r="K299" s="38">
        <v>250</v>
      </c>
      <c r="L299" s="26" t="s">
        <v>653</v>
      </c>
      <c r="M299" s="17"/>
    </row>
    <row r="300" spans="1:13" s="34" customFormat="1" ht="30" customHeight="1">
      <c r="A300" s="33" t="s">
        <v>9</v>
      </c>
      <c r="B300" s="10" t="s">
        <v>1063</v>
      </c>
      <c r="C300" s="33" t="s">
        <v>1064</v>
      </c>
      <c r="D300" s="3" t="s">
        <v>983</v>
      </c>
      <c r="E300" s="33"/>
      <c r="F300" s="33" t="s">
        <v>1031</v>
      </c>
      <c r="G300" s="33" t="s">
        <v>1066</v>
      </c>
      <c r="H300" s="168">
        <f t="shared" si="7"/>
        <v>1.008</v>
      </c>
      <c r="I300" s="25">
        <v>0.36</v>
      </c>
      <c r="J300" s="95" t="s">
        <v>1067</v>
      </c>
      <c r="K300" s="38">
        <v>250</v>
      </c>
      <c r="L300" s="26" t="s">
        <v>653</v>
      </c>
      <c r="M300" s="17"/>
    </row>
    <row r="301" spans="1:13" s="34" customFormat="1" ht="15" customHeight="1">
      <c r="A301" s="33" t="s">
        <v>9</v>
      </c>
      <c r="B301" s="10" t="s">
        <v>441</v>
      </c>
      <c r="C301" s="33" t="s">
        <v>971</v>
      </c>
      <c r="D301" s="3" t="s">
        <v>981</v>
      </c>
      <c r="E301" s="33"/>
      <c r="F301" s="33" t="s">
        <v>1068</v>
      </c>
      <c r="G301" s="33" t="s">
        <v>116</v>
      </c>
      <c r="H301" s="169"/>
      <c r="I301" s="37"/>
      <c r="J301" s="33"/>
      <c r="K301" s="38"/>
      <c r="L301" s="33"/>
      <c r="M301" s="17"/>
    </row>
    <row r="302" spans="1:13" s="34" customFormat="1" ht="15" customHeight="1">
      <c r="A302" s="33" t="s">
        <v>9</v>
      </c>
      <c r="B302" s="10" t="s">
        <v>441</v>
      </c>
      <c r="C302" s="33" t="s">
        <v>971</v>
      </c>
      <c r="D302" s="3" t="s">
        <v>983</v>
      </c>
      <c r="E302" s="33"/>
      <c r="F302" s="33" t="s">
        <v>1068</v>
      </c>
      <c r="G302" s="33" t="s">
        <v>116</v>
      </c>
      <c r="H302" s="168">
        <f t="shared" si="7"/>
        <v>7</v>
      </c>
      <c r="I302" s="37">
        <v>2.5</v>
      </c>
      <c r="J302" s="95" t="s">
        <v>1069</v>
      </c>
      <c r="K302" s="38">
        <v>5</v>
      </c>
      <c r="L302" s="33" t="s">
        <v>754</v>
      </c>
      <c r="M302" s="17"/>
    </row>
    <row r="303" spans="1:13" s="34" customFormat="1" ht="15" customHeight="1">
      <c r="A303" s="33" t="s">
        <v>9</v>
      </c>
      <c r="B303" s="10" t="s">
        <v>235</v>
      </c>
      <c r="C303" s="33" t="s">
        <v>971</v>
      </c>
      <c r="D303" s="3" t="s">
        <v>983</v>
      </c>
      <c r="E303" s="33"/>
      <c r="F303" s="33"/>
      <c r="G303" s="33"/>
      <c r="H303" s="169"/>
      <c r="I303" s="37"/>
      <c r="J303" s="33"/>
      <c r="K303" s="38"/>
      <c r="L303" s="33"/>
    </row>
    <row r="304" spans="1:13" s="34" customFormat="1" ht="15" customHeight="1">
      <c r="A304" s="33" t="s">
        <v>9</v>
      </c>
      <c r="B304" s="10" t="s">
        <v>223</v>
      </c>
      <c r="C304" s="33" t="s">
        <v>971</v>
      </c>
      <c r="D304" s="3" t="s">
        <v>1006</v>
      </c>
      <c r="E304" s="33"/>
      <c r="F304" s="33" t="s">
        <v>1059</v>
      </c>
      <c r="G304" s="33"/>
      <c r="H304" s="168">
        <f t="shared" si="7"/>
        <v>1.4</v>
      </c>
      <c r="I304" s="101">
        <v>0.5</v>
      </c>
      <c r="J304" s="33"/>
      <c r="K304" s="38">
        <v>50</v>
      </c>
      <c r="L304" s="33" t="s">
        <v>1070</v>
      </c>
    </row>
    <row r="305" spans="1:13" s="34" customFormat="1" ht="15" customHeight="1">
      <c r="A305" s="33" t="s">
        <v>9</v>
      </c>
      <c r="B305" s="10" t="s">
        <v>223</v>
      </c>
      <c r="C305" s="33" t="s">
        <v>971</v>
      </c>
      <c r="D305" s="3" t="s">
        <v>983</v>
      </c>
      <c r="E305" s="33"/>
      <c r="F305" s="33" t="s">
        <v>1059</v>
      </c>
      <c r="G305" s="33"/>
      <c r="H305" s="168">
        <f t="shared" si="7"/>
        <v>1.4</v>
      </c>
      <c r="I305" s="101">
        <v>0.5</v>
      </c>
      <c r="J305" s="33"/>
      <c r="K305" s="38">
        <v>50</v>
      </c>
      <c r="L305" s="33" t="s">
        <v>1070</v>
      </c>
    </row>
    <row r="306" spans="1:13" s="34" customFormat="1" ht="15" customHeight="1">
      <c r="A306" s="33" t="s">
        <v>9</v>
      </c>
      <c r="B306" s="10" t="s">
        <v>223</v>
      </c>
      <c r="C306" s="33" t="s">
        <v>971</v>
      </c>
      <c r="D306" s="3" t="s">
        <v>981</v>
      </c>
      <c r="E306" s="33"/>
      <c r="F306" s="33" t="s">
        <v>1059</v>
      </c>
      <c r="G306" s="33"/>
      <c r="H306" s="168">
        <f t="shared" si="7"/>
        <v>1.4</v>
      </c>
      <c r="I306" s="101">
        <v>0.5</v>
      </c>
      <c r="J306" s="33"/>
      <c r="K306" s="38">
        <v>50</v>
      </c>
      <c r="L306" s="33" t="s">
        <v>1070</v>
      </c>
    </row>
    <row r="307" spans="1:13" s="34" customFormat="1" ht="15" customHeight="1">
      <c r="A307" s="33" t="s">
        <v>9</v>
      </c>
      <c r="B307" s="10" t="s">
        <v>223</v>
      </c>
      <c r="C307" s="33" t="s">
        <v>971</v>
      </c>
      <c r="D307" s="3" t="s">
        <v>998</v>
      </c>
      <c r="E307" s="33"/>
      <c r="F307" s="33" t="s">
        <v>1059</v>
      </c>
      <c r="G307" s="33"/>
      <c r="H307" s="168">
        <f t="shared" si="7"/>
        <v>1.4</v>
      </c>
      <c r="I307" s="101">
        <v>0.5</v>
      </c>
      <c r="J307" s="33"/>
      <c r="K307" s="38">
        <v>50</v>
      </c>
      <c r="L307" s="33" t="s">
        <v>1070</v>
      </c>
    </row>
    <row r="308" spans="1:13" s="34" customFormat="1" ht="15" customHeight="1">
      <c r="A308" s="33" t="s">
        <v>9</v>
      </c>
      <c r="B308" s="10" t="s">
        <v>223</v>
      </c>
      <c r="C308" s="33" t="s">
        <v>971</v>
      </c>
      <c r="D308" s="3" t="s">
        <v>1071</v>
      </c>
      <c r="E308" s="33"/>
      <c r="F308" s="33" t="s">
        <v>1059</v>
      </c>
      <c r="G308" s="33"/>
      <c r="H308" s="168">
        <f t="shared" si="7"/>
        <v>14</v>
      </c>
      <c r="I308" s="101">
        <v>5</v>
      </c>
      <c r="J308" s="33"/>
      <c r="K308" s="38">
        <v>5</v>
      </c>
      <c r="L308" s="33" t="s">
        <v>1070</v>
      </c>
    </row>
    <row r="309" spans="1:13" s="34" customFormat="1" ht="15" customHeight="1">
      <c r="A309" s="33" t="s">
        <v>9</v>
      </c>
      <c r="B309" s="10" t="s">
        <v>223</v>
      </c>
      <c r="C309" s="33" t="s">
        <v>971</v>
      </c>
      <c r="D309" s="3" t="s">
        <v>1018</v>
      </c>
      <c r="E309" s="33"/>
      <c r="F309" s="33" t="s">
        <v>1059</v>
      </c>
      <c r="G309" s="33"/>
      <c r="H309" s="168">
        <f t="shared" si="7"/>
        <v>14</v>
      </c>
      <c r="I309" s="101">
        <v>5</v>
      </c>
      <c r="J309" s="33"/>
      <c r="K309" s="38">
        <v>5</v>
      </c>
      <c r="L309" s="33" t="s">
        <v>1070</v>
      </c>
    </row>
    <row r="310" spans="1:13" s="34" customFormat="1" ht="15" customHeight="1">
      <c r="A310" s="33" t="s">
        <v>9</v>
      </c>
      <c r="B310" s="10" t="s">
        <v>223</v>
      </c>
      <c r="C310" s="33" t="s">
        <v>971</v>
      </c>
      <c r="D310" s="3" t="s">
        <v>1072</v>
      </c>
      <c r="E310" s="33"/>
      <c r="F310" s="33" t="s">
        <v>1059</v>
      </c>
      <c r="G310" s="33"/>
      <c r="H310" s="168">
        <f t="shared" si="7"/>
        <v>14</v>
      </c>
      <c r="I310" s="101">
        <v>5</v>
      </c>
      <c r="J310" s="33"/>
      <c r="K310" s="38">
        <v>5</v>
      </c>
      <c r="L310" s="33" t="s">
        <v>1070</v>
      </c>
    </row>
    <row r="311" spans="1:13" s="34" customFormat="1" ht="15" customHeight="1">
      <c r="A311" s="33" t="s">
        <v>9</v>
      </c>
      <c r="B311" s="10" t="s">
        <v>1073</v>
      </c>
      <c r="C311" s="33" t="s">
        <v>1046</v>
      </c>
      <c r="D311" s="3" t="s">
        <v>981</v>
      </c>
      <c r="E311" s="33"/>
      <c r="F311" s="33" t="s">
        <v>996</v>
      </c>
      <c r="G311" s="33" t="s">
        <v>1074</v>
      </c>
      <c r="H311" s="168">
        <f t="shared" si="7"/>
        <v>4.9279999999999999</v>
      </c>
      <c r="I311" s="37">
        <v>1.76</v>
      </c>
      <c r="J311" s="95" t="s">
        <v>1075</v>
      </c>
      <c r="K311" s="38">
        <v>50</v>
      </c>
      <c r="L311" s="33" t="s">
        <v>754</v>
      </c>
      <c r="M311" s="17"/>
    </row>
    <row r="312" spans="1:13" s="34" customFormat="1" ht="15" customHeight="1">
      <c r="A312" s="33" t="s">
        <v>9</v>
      </c>
      <c r="B312" s="10" t="s">
        <v>1073</v>
      </c>
      <c r="C312" s="33" t="s">
        <v>1046</v>
      </c>
      <c r="D312" s="3" t="s">
        <v>983</v>
      </c>
      <c r="E312" s="33"/>
      <c r="F312" s="33" t="s">
        <v>996</v>
      </c>
      <c r="G312" s="33" t="s">
        <v>1074</v>
      </c>
      <c r="H312" s="168">
        <f t="shared" si="7"/>
        <v>4.9279999999999999</v>
      </c>
      <c r="I312" s="37">
        <v>1.76</v>
      </c>
      <c r="J312" s="95" t="s">
        <v>1075</v>
      </c>
      <c r="K312" s="38">
        <v>50</v>
      </c>
      <c r="L312" s="33" t="s">
        <v>754</v>
      </c>
      <c r="M312" s="17"/>
    </row>
    <row r="313" spans="1:13" ht="17.25" customHeight="1">
      <c r="B313" s="3"/>
    </row>
    <row r="314" spans="1:13" ht="15" customHeight="1" thickBot="1"/>
    <row r="315" spans="1:13" ht="15" customHeight="1">
      <c r="D315" s="64"/>
      <c r="F315" s="48" t="s">
        <v>735</v>
      </c>
      <c r="G315" s="48"/>
      <c r="H315" s="49"/>
    </row>
    <row r="316" spans="1:13" ht="15" customHeight="1" thickBot="1">
      <c r="C316" s="176" t="s">
        <v>1076</v>
      </c>
      <c r="D316" s="176"/>
      <c r="F316" s="50" t="s">
        <v>739</v>
      </c>
      <c r="G316" s="50" t="s">
        <v>1582</v>
      </c>
      <c r="H316" s="51"/>
    </row>
    <row r="317" spans="1:13" ht="15" customHeight="1">
      <c r="C317" s="176" t="s">
        <v>754</v>
      </c>
      <c r="D317" s="176"/>
      <c r="F317" s="52" t="s">
        <v>742</v>
      </c>
      <c r="G317" s="65">
        <v>35.629453681710217</v>
      </c>
      <c r="H317" s="53"/>
    </row>
    <row r="318" spans="1:13" ht="15" customHeight="1">
      <c r="D318" s="64"/>
      <c r="F318" s="54" t="s">
        <v>745</v>
      </c>
      <c r="G318" s="66">
        <v>9.2372657693322768</v>
      </c>
      <c r="H318" s="55"/>
    </row>
    <row r="319" spans="1:13" ht="15" customHeight="1">
      <c r="F319" s="56" t="s">
        <v>748</v>
      </c>
      <c r="G319" s="67">
        <v>26.392187912377935</v>
      </c>
      <c r="H319" s="55"/>
    </row>
    <row r="320" spans="1:13" ht="15" customHeight="1">
      <c r="F320" s="56" t="s">
        <v>751</v>
      </c>
      <c r="G320" s="67">
        <v>3.9588281868566901</v>
      </c>
      <c r="H320" s="55"/>
    </row>
    <row r="321" spans="1:18" ht="15" customHeight="1">
      <c r="A321" s="14"/>
      <c r="B321" s="30" t="s">
        <v>242</v>
      </c>
      <c r="C321" s="31"/>
      <c r="D321" s="31"/>
      <c r="F321" s="56" t="s">
        <v>755</v>
      </c>
      <c r="G321" s="67">
        <v>9.2372657693322768</v>
      </c>
      <c r="H321" s="55"/>
      <c r="I321" s="14"/>
      <c r="J321" s="14"/>
      <c r="K321" s="14"/>
      <c r="L321" s="14"/>
      <c r="R321" s="14"/>
    </row>
    <row r="322" spans="1:18" ht="15" customHeight="1">
      <c r="A322" s="14"/>
      <c r="B322" s="31" t="s">
        <v>9</v>
      </c>
      <c r="C322" s="31" t="s">
        <v>1546</v>
      </c>
      <c r="D322" s="31"/>
      <c r="F322" s="56" t="s">
        <v>757</v>
      </c>
      <c r="G322" s="67">
        <v>84.455001319609408</v>
      </c>
      <c r="H322" s="55"/>
      <c r="I322" s="14"/>
      <c r="J322" s="14"/>
      <c r="K322" s="14"/>
      <c r="L322" s="14"/>
      <c r="R322" s="14"/>
    </row>
    <row r="323" spans="1:18" ht="15" customHeight="1">
      <c r="A323" s="14"/>
      <c r="B323" s="31" t="s">
        <v>33</v>
      </c>
      <c r="C323" s="31" t="s">
        <v>1547</v>
      </c>
      <c r="D323" s="31"/>
      <c r="F323" s="56"/>
      <c r="G323" s="67"/>
      <c r="H323" s="55"/>
      <c r="I323" s="14"/>
      <c r="J323" s="14"/>
      <c r="K323" s="14"/>
      <c r="L323" s="14"/>
      <c r="R323" s="14"/>
    </row>
    <row r="324" spans="1:18" ht="15" customHeight="1">
      <c r="A324" s="14"/>
      <c r="B324" s="31" t="s">
        <v>282</v>
      </c>
      <c r="C324" s="31" t="s">
        <v>1548</v>
      </c>
      <c r="D324" s="31"/>
      <c r="F324" s="56" t="s">
        <v>760</v>
      </c>
      <c r="G324" s="67">
        <v>3.2990234890472419</v>
      </c>
      <c r="H324" s="55"/>
      <c r="I324" s="14"/>
      <c r="J324" s="14"/>
      <c r="K324" s="14"/>
      <c r="L324" s="14"/>
      <c r="R324" s="14"/>
    </row>
    <row r="325" spans="1:18" ht="15" customHeight="1">
      <c r="A325" s="14"/>
      <c r="B325" s="31" t="s">
        <v>1555</v>
      </c>
      <c r="C325" s="31" t="s">
        <v>1556</v>
      </c>
      <c r="D325" s="31"/>
      <c r="F325" s="56" t="s">
        <v>763</v>
      </c>
      <c r="G325" s="67">
        <v>9.2372657693322768</v>
      </c>
      <c r="H325" s="57"/>
      <c r="I325" s="14"/>
      <c r="J325" s="14"/>
      <c r="K325" s="14"/>
      <c r="L325" s="14"/>
      <c r="R325" s="14"/>
    </row>
    <row r="326" spans="1:18" ht="15" customHeight="1">
      <c r="A326" s="14"/>
      <c r="B326" s="31" t="s">
        <v>16</v>
      </c>
      <c r="C326" s="31" t="s">
        <v>249</v>
      </c>
      <c r="D326" s="31"/>
      <c r="F326" s="56" t="s">
        <v>765</v>
      </c>
      <c r="G326" s="67">
        <v>2.1113750329902348</v>
      </c>
      <c r="H326" s="57"/>
      <c r="I326" s="14"/>
      <c r="J326" s="14"/>
      <c r="K326" s="14"/>
      <c r="L326" s="14"/>
      <c r="R326" s="14"/>
    </row>
    <row r="327" spans="1:18" ht="15" customHeight="1">
      <c r="A327" s="14"/>
      <c r="B327" s="31" t="s">
        <v>8</v>
      </c>
      <c r="C327" s="31" t="s">
        <v>1554</v>
      </c>
      <c r="D327" s="31"/>
      <c r="F327" s="56" t="s">
        <v>767</v>
      </c>
      <c r="G327" s="67">
        <v>0.65980469780944839</v>
      </c>
      <c r="H327" s="57"/>
      <c r="I327" s="14"/>
      <c r="J327" s="14"/>
      <c r="K327" s="14"/>
      <c r="L327" s="14"/>
      <c r="R327" s="14"/>
    </row>
    <row r="328" spans="1:18" ht="15" customHeight="1" thickBot="1">
      <c r="A328" s="14"/>
      <c r="B328" s="31" t="s">
        <v>243</v>
      </c>
      <c r="C328" s="31" t="s">
        <v>1550</v>
      </c>
      <c r="D328" s="31"/>
      <c r="F328" s="58" t="s">
        <v>768</v>
      </c>
      <c r="G328" s="68">
        <v>0.23752969121140138</v>
      </c>
      <c r="H328" s="59"/>
      <c r="I328" s="14"/>
      <c r="J328" s="14"/>
      <c r="K328" s="14"/>
      <c r="L328" s="14"/>
      <c r="R328" s="14"/>
    </row>
    <row r="329" spans="1:18" ht="15" customHeight="1" thickBot="1">
      <c r="A329" s="14"/>
      <c r="B329" s="31" t="s">
        <v>1557</v>
      </c>
      <c r="C329" s="31" t="s">
        <v>1558</v>
      </c>
      <c r="D329" s="31"/>
      <c r="F329" s="58" t="s">
        <v>771</v>
      </c>
      <c r="G329" s="68">
        <v>35.1</v>
      </c>
      <c r="H329" s="59" t="s">
        <v>772</v>
      </c>
      <c r="I329" s="14"/>
      <c r="J329" s="14"/>
      <c r="K329" s="14"/>
      <c r="L329" s="14"/>
      <c r="R329" s="14"/>
    </row>
    <row r="330" spans="1:18" ht="15" customHeight="1">
      <c r="A330" s="14"/>
      <c r="B330" s="31" t="s">
        <v>1561</v>
      </c>
      <c r="C330" s="31" t="s">
        <v>1562</v>
      </c>
      <c r="D330" s="31"/>
      <c r="I330" s="14"/>
      <c r="J330" s="14"/>
      <c r="K330" s="14"/>
      <c r="L330" s="14"/>
      <c r="R330" s="14"/>
    </row>
    <row r="331" spans="1:18" ht="15" customHeight="1">
      <c r="A331" s="14"/>
      <c r="B331" s="31" t="s">
        <v>244</v>
      </c>
      <c r="C331" s="31" t="s">
        <v>245</v>
      </c>
      <c r="D331" s="31"/>
      <c r="E331" s="14"/>
      <c r="F331" s="14"/>
      <c r="G331" s="14"/>
      <c r="H331" s="14"/>
      <c r="I331" s="14"/>
      <c r="J331" s="14"/>
      <c r="K331" s="14"/>
      <c r="L331" s="14"/>
      <c r="M331" s="8"/>
      <c r="N331" s="2"/>
      <c r="R331" s="14"/>
    </row>
    <row r="332" spans="1:18" ht="15" customHeight="1">
      <c r="A332" s="14"/>
      <c r="B332" s="31" t="s">
        <v>1119</v>
      </c>
      <c r="C332" s="31" t="s">
        <v>1563</v>
      </c>
      <c r="D332" s="31"/>
      <c r="E332" s="14"/>
      <c r="F332" s="14"/>
      <c r="G332" s="14"/>
      <c r="H332" s="14"/>
      <c r="I332" s="14"/>
      <c r="J332" s="14"/>
      <c r="K332" s="14"/>
      <c r="L332" s="14"/>
      <c r="M332" s="8"/>
      <c r="N332" s="2"/>
      <c r="R332" s="14"/>
    </row>
    <row r="333" spans="1:18" ht="15" customHeight="1">
      <c r="A333" s="14"/>
      <c r="B333" s="31" t="s">
        <v>202</v>
      </c>
      <c r="C333" s="31" t="s">
        <v>1553</v>
      </c>
      <c r="D333" s="31"/>
      <c r="E333" s="14"/>
      <c r="F333" s="14"/>
      <c r="G333" s="14"/>
      <c r="H333" s="14"/>
      <c r="I333" s="14"/>
      <c r="J333" s="14"/>
      <c r="K333" s="14"/>
      <c r="L333" s="14"/>
      <c r="M333" s="8"/>
      <c r="N333" s="2"/>
      <c r="R333" s="14"/>
    </row>
    <row r="334" spans="1:18" ht="15" customHeight="1">
      <c r="A334" s="14"/>
      <c r="B334" s="31" t="s">
        <v>250</v>
      </c>
      <c r="C334" s="31" t="s">
        <v>1549</v>
      </c>
      <c r="D334" s="31"/>
      <c r="E334" s="14"/>
      <c r="F334" s="14"/>
      <c r="G334" s="14"/>
      <c r="H334" s="14"/>
      <c r="I334" s="14"/>
      <c r="J334" s="14"/>
      <c r="K334" s="14"/>
      <c r="L334" s="14"/>
      <c r="M334" s="8"/>
      <c r="N334" s="2"/>
      <c r="R334" s="14"/>
    </row>
    <row r="335" spans="1:18" ht="15" customHeight="1">
      <c r="A335" s="14"/>
      <c r="B335" s="31" t="s">
        <v>70</v>
      </c>
      <c r="C335" s="31" t="s">
        <v>1551</v>
      </c>
      <c r="D335" s="31"/>
      <c r="E335" s="14"/>
      <c r="F335" s="14"/>
      <c r="G335" s="14"/>
      <c r="H335" s="14"/>
      <c r="I335" s="14"/>
      <c r="J335" s="14"/>
      <c r="K335" s="14"/>
      <c r="L335" s="14"/>
      <c r="M335" s="8"/>
      <c r="N335" s="2"/>
      <c r="R335" s="14"/>
    </row>
    <row r="336" spans="1:18" ht="15" customHeight="1">
      <c r="A336" s="14"/>
      <c r="B336" s="31" t="s">
        <v>72</v>
      </c>
      <c r="C336" s="31" t="s">
        <v>1552</v>
      </c>
      <c r="D336" s="31"/>
      <c r="E336" s="14"/>
      <c r="F336" s="14"/>
      <c r="G336" s="14"/>
      <c r="H336" s="14"/>
      <c r="I336" s="14"/>
      <c r="J336" s="14"/>
      <c r="K336" s="14"/>
      <c r="L336" s="14"/>
      <c r="M336" s="8"/>
      <c r="N336" s="2"/>
      <c r="R336" s="14"/>
    </row>
    <row r="337" spans="1:18" ht="15" customHeight="1">
      <c r="A337" s="14"/>
      <c r="B337" s="31" t="s">
        <v>246</v>
      </c>
      <c r="C337" s="31" t="s">
        <v>247</v>
      </c>
      <c r="D337" s="31"/>
      <c r="E337" s="14"/>
      <c r="F337" s="14"/>
      <c r="G337" s="14"/>
      <c r="H337" s="14"/>
      <c r="I337" s="14"/>
      <c r="J337" s="14"/>
      <c r="K337" s="14"/>
      <c r="L337" s="14"/>
      <c r="M337" s="8"/>
      <c r="N337" s="2"/>
      <c r="R337" s="14"/>
    </row>
    <row r="338" spans="1:18" ht="15" customHeight="1">
      <c r="A338" s="14"/>
      <c r="B338" s="31" t="s">
        <v>11</v>
      </c>
      <c r="C338" s="31" t="s">
        <v>248</v>
      </c>
      <c r="D338" s="31"/>
      <c r="E338" s="14"/>
      <c r="F338" s="14"/>
      <c r="G338" s="14"/>
      <c r="H338" s="14"/>
      <c r="I338" s="14"/>
      <c r="J338" s="14"/>
      <c r="K338" s="14"/>
      <c r="L338" s="14"/>
      <c r="M338" s="8"/>
      <c r="N338" s="2"/>
      <c r="R338" s="14"/>
    </row>
    <row r="339" spans="1:18" ht="15" customHeight="1">
      <c r="A339" s="14"/>
      <c r="B339" s="31" t="s">
        <v>971</v>
      </c>
      <c r="C339" s="31" t="s">
        <v>1564</v>
      </c>
      <c r="D339" s="31"/>
      <c r="E339" s="14"/>
      <c r="F339" s="14"/>
      <c r="G339" s="14"/>
      <c r="H339" s="14"/>
      <c r="I339" s="14"/>
      <c r="J339" s="14"/>
      <c r="K339" s="14"/>
      <c r="L339" s="14"/>
      <c r="M339" s="8"/>
      <c r="N339" s="2"/>
      <c r="R339" s="14"/>
    </row>
    <row r="340" spans="1:18" ht="15" customHeight="1">
      <c r="A340" s="14"/>
      <c r="B340" s="31" t="s">
        <v>1559</v>
      </c>
      <c r="C340" s="31" t="s">
        <v>1560</v>
      </c>
      <c r="D340" s="31"/>
      <c r="E340" s="14"/>
      <c r="F340" s="14"/>
      <c r="G340" s="14"/>
      <c r="H340" s="14"/>
      <c r="I340" s="14"/>
      <c r="J340" s="14"/>
      <c r="K340" s="14"/>
      <c r="L340" s="14"/>
      <c r="M340" s="8"/>
      <c r="N340" s="2"/>
      <c r="R340" s="14"/>
    </row>
    <row r="341" spans="1:18" ht="15" customHeight="1">
      <c r="A341" s="14"/>
      <c r="B341" s="102" t="s">
        <v>1565</v>
      </c>
      <c r="C341" s="102" t="s">
        <v>1566</v>
      </c>
      <c r="D341" s="102"/>
      <c r="E341" s="14"/>
      <c r="F341" s="14"/>
      <c r="G341" s="14"/>
      <c r="H341" s="14"/>
      <c r="I341" s="14"/>
      <c r="J341" s="14"/>
      <c r="K341" s="14"/>
      <c r="L341" s="14"/>
      <c r="M341" s="8"/>
      <c r="N341" s="2"/>
      <c r="R341" s="14"/>
    </row>
    <row r="342" spans="1:18" ht="15" customHeight="1">
      <c r="A342" s="14"/>
      <c r="B342" s="62" t="s">
        <v>1567</v>
      </c>
      <c r="C342" s="62" t="s">
        <v>1568</v>
      </c>
      <c r="E342" s="14"/>
      <c r="F342" s="14"/>
      <c r="G342" s="14"/>
      <c r="H342" s="14"/>
      <c r="I342" s="14"/>
      <c r="J342" s="14"/>
      <c r="K342" s="14"/>
      <c r="L342" s="14"/>
      <c r="R342" s="14"/>
    </row>
    <row r="343" spans="1:18" ht="15" customHeight="1">
      <c r="A343" s="14"/>
      <c r="E343" s="14"/>
      <c r="F343" s="14"/>
      <c r="G343" s="14"/>
      <c r="H343" s="14"/>
      <c r="I343" s="14"/>
      <c r="J343" s="14"/>
      <c r="K343" s="14"/>
      <c r="L343" s="14"/>
      <c r="R343" s="14"/>
    </row>
    <row r="344" spans="1:18" ht="15" customHeight="1">
      <c r="A344" s="14"/>
      <c r="E344" s="14"/>
      <c r="F344" s="14"/>
      <c r="G344" s="14"/>
      <c r="H344" s="14"/>
      <c r="I344" s="14"/>
      <c r="J344" s="14"/>
      <c r="K344" s="14"/>
      <c r="L344" s="14"/>
      <c r="R344" s="14"/>
    </row>
    <row r="345" spans="1:18" ht="15" customHeight="1">
      <c r="A345" s="14"/>
      <c r="E345" s="14"/>
      <c r="F345" s="14"/>
      <c r="G345" s="14"/>
      <c r="H345" s="14"/>
      <c r="I345" s="14"/>
      <c r="J345" s="14"/>
      <c r="K345" s="14"/>
      <c r="L345" s="14"/>
      <c r="R345" s="14"/>
    </row>
    <row r="346" spans="1:18" ht="15" customHeight="1">
      <c r="A346" s="14"/>
      <c r="E346" s="14"/>
      <c r="F346" s="14"/>
      <c r="G346" s="14"/>
      <c r="H346" s="14"/>
      <c r="I346" s="14"/>
      <c r="J346" s="14"/>
      <c r="K346" s="14"/>
      <c r="L346" s="14"/>
      <c r="R346" s="14"/>
    </row>
    <row r="347" spans="1:18" ht="15" customHeight="1">
      <c r="A347" s="14"/>
      <c r="E347" s="14"/>
      <c r="F347" s="14"/>
      <c r="G347" s="14"/>
      <c r="H347" s="14"/>
      <c r="I347" s="14"/>
      <c r="J347" s="14"/>
      <c r="K347" s="14"/>
      <c r="L347" s="14"/>
      <c r="R347" s="14"/>
    </row>
    <row r="348" spans="1:18" ht="15" customHeight="1">
      <c r="A348" s="14"/>
      <c r="E348" s="14"/>
      <c r="F348" s="14"/>
      <c r="G348" s="14"/>
      <c r="H348" s="14"/>
      <c r="I348" s="14"/>
      <c r="J348" s="14"/>
      <c r="K348" s="14"/>
      <c r="L348" s="14"/>
      <c r="R348" s="14"/>
    </row>
    <row r="349" spans="1:18" ht="15" customHeight="1">
      <c r="A349" s="14"/>
      <c r="E349" s="14"/>
      <c r="F349" s="14"/>
      <c r="G349" s="14"/>
      <c r="H349" s="14"/>
      <c r="I349" s="14"/>
      <c r="J349" s="14"/>
      <c r="K349" s="14"/>
      <c r="L349" s="14"/>
      <c r="R349" s="14"/>
    </row>
    <row r="350" spans="1:18" ht="15" customHeight="1">
      <c r="A350" s="14"/>
      <c r="E350" s="14"/>
      <c r="F350" s="14"/>
      <c r="G350" s="14"/>
      <c r="H350" s="14"/>
      <c r="I350" s="14"/>
      <c r="J350" s="14"/>
      <c r="K350" s="14"/>
      <c r="L350" s="14"/>
      <c r="R350" s="14"/>
    </row>
    <row r="351" spans="1:18" ht="15" customHeight="1">
      <c r="A351" s="14"/>
      <c r="B351" s="26"/>
      <c r="C351" s="26"/>
      <c r="D351" s="26"/>
      <c r="I351" s="14"/>
      <c r="J351" s="14"/>
      <c r="K351" s="14"/>
      <c r="L351" s="14"/>
      <c r="R351" s="14"/>
    </row>
    <row r="352" spans="1:18" ht="15" customHeight="1">
      <c r="A352" s="14"/>
      <c r="B352" s="26"/>
      <c r="C352" s="26"/>
      <c r="D352" s="26"/>
      <c r="I352" s="14"/>
      <c r="J352" s="14"/>
      <c r="K352" s="14"/>
      <c r="L352" s="14"/>
      <c r="R352" s="14"/>
    </row>
    <row r="353" spans="1:18" ht="15" customHeight="1">
      <c r="A353" s="14"/>
      <c r="B353" s="33"/>
      <c r="C353" s="33"/>
      <c r="D353" s="33"/>
      <c r="I353" s="14"/>
      <c r="J353" s="14"/>
      <c r="K353" s="14"/>
      <c r="L353" s="14"/>
      <c r="R353" s="14"/>
    </row>
    <row r="354" spans="1:18" ht="15" customHeight="1">
      <c r="A354" s="14"/>
      <c r="B354" s="26"/>
      <c r="C354" s="26"/>
      <c r="D354" s="26"/>
      <c r="I354" s="14"/>
      <c r="J354" s="14"/>
      <c r="K354" s="14"/>
      <c r="L354" s="14"/>
      <c r="R354" s="14"/>
    </row>
    <row r="355" spans="1:18" ht="15" customHeight="1">
      <c r="A355" s="14"/>
      <c r="B355" s="26"/>
      <c r="C355" s="26"/>
      <c r="D355" s="26"/>
      <c r="I355" s="14"/>
      <c r="J355" s="14"/>
      <c r="K355" s="14"/>
      <c r="L355" s="14"/>
      <c r="R355" s="14"/>
    </row>
    <row r="356" spans="1:18" ht="15" customHeight="1">
      <c r="A356" s="14"/>
      <c r="B356" s="26"/>
      <c r="C356" s="26"/>
      <c r="D356" s="26"/>
      <c r="I356" s="14"/>
      <c r="J356" s="14"/>
      <c r="K356" s="14"/>
      <c r="L356" s="14"/>
      <c r="R356" s="14"/>
    </row>
    <row r="357" spans="1:18" ht="15" customHeight="1">
      <c r="A357" s="14"/>
      <c r="B357" s="26"/>
      <c r="C357" s="26"/>
      <c r="D357" s="26"/>
      <c r="E357" s="14"/>
      <c r="F357" s="14"/>
      <c r="G357" s="14"/>
      <c r="H357" s="14"/>
      <c r="I357" s="14"/>
      <c r="J357" s="14"/>
      <c r="K357" s="14"/>
      <c r="L357" s="14"/>
      <c r="R357" s="14"/>
    </row>
    <row r="358" spans="1:18" ht="15" customHeight="1">
      <c r="A358" s="14"/>
      <c r="B358" s="26"/>
      <c r="C358" s="26"/>
      <c r="D358" s="26"/>
      <c r="E358" s="14"/>
      <c r="F358" s="14"/>
      <c r="G358" s="14"/>
      <c r="H358" s="14"/>
      <c r="I358" s="14"/>
      <c r="J358" s="14"/>
      <c r="K358" s="14"/>
      <c r="L358" s="14"/>
      <c r="R358" s="14"/>
    </row>
    <row r="359" spans="1:18" ht="15" customHeight="1">
      <c r="A359" s="14"/>
      <c r="B359" s="26"/>
      <c r="C359" s="26"/>
      <c r="D359" s="26"/>
      <c r="E359" s="14"/>
      <c r="F359" s="14"/>
      <c r="G359" s="14"/>
      <c r="H359" s="14"/>
      <c r="I359" s="14"/>
      <c r="J359" s="14"/>
      <c r="K359" s="14"/>
      <c r="L359" s="14"/>
      <c r="R359" s="14"/>
    </row>
    <row r="360" spans="1:18" ht="15" customHeight="1">
      <c r="A360" s="14"/>
      <c r="E360" s="14"/>
      <c r="F360" s="14"/>
      <c r="G360" s="14"/>
      <c r="H360" s="14"/>
      <c r="I360" s="14"/>
      <c r="J360" s="14"/>
      <c r="K360" s="14"/>
      <c r="L360" s="14"/>
      <c r="R360" s="14"/>
    </row>
    <row r="361" spans="1:18" ht="15" customHeight="1">
      <c r="A361" s="175" t="s">
        <v>251</v>
      </c>
      <c r="B361" s="175"/>
      <c r="E361" s="14"/>
      <c r="F361" s="14"/>
      <c r="G361" s="14"/>
      <c r="H361" s="14"/>
      <c r="I361" s="14"/>
      <c r="J361" s="14"/>
      <c r="K361" s="14"/>
      <c r="L361" s="14"/>
      <c r="R361" s="14"/>
    </row>
    <row r="362" spans="1:18" ht="15" customHeight="1">
      <c r="A362" s="175"/>
      <c r="B362" s="175"/>
      <c r="E362" s="14"/>
      <c r="F362" s="14"/>
      <c r="G362" s="14"/>
      <c r="H362" s="14"/>
      <c r="I362" s="14"/>
      <c r="J362" s="14"/>
      <c r="K362" s="14"/>
      <c r="L362" s="14"/>
      <c r="R362" s="14"/>
    </row>
    <row r="363" spans="1:18" ht="15" customHeight="1">
      <c r="A363" s="14"/>
      <c r="E363" s="14"/>
      <c r="F363" s="14"/>
      <c r="G363" s="14"/>
      <c r="H363" s="14"/>
      <c r="I363" s="14"/>
      <c r="J363" s="14"/>
      <c r="K363" s="14"/>
      <c r="L363" s="14"/>
      <c r="R363" s="14"/>
    </row>
    <row r="364" spans="1:18" ht="15" customHeight="1">
      <c r="A364" s="127" t="s">
        <v>1318</v>
      </c>
      <c r="E364" s="14"/>
      <c r="F364" s="14"/>
      <c r="G364" s="14"/>
      <c r="H364" s="14"/>
      <c r="I364" s="14"/>
      <c r="J364" s="14"/>
      <c r="K364" s="14"/>
      <c r="L364" s="14"/>
      <c r="R364" s="14"/>
    </row>
    <row r="365" spans="1:18" ht="15" customHeight="1">
      <c r="A365" s="127" t="s">
        <v>1319</v>
      </c>
      <c r="E365" s="14"/>
      <c r="F365" s="14"/>
      <c r="G365" s="14"/>
      <c r="H365" s="14"/>
      <c r="I365" s="14"/>
      <c r="J365" s="14"/>
      <c r="K365" s="14"/>
      <c r="L365" s="14"/>
      <c r="R365" s="14"/>
    </row>
    <row r="366" spans="1:18" ht="15" customHeight="1">
      <c r="A366" s="127" t="s">
        <v>1408</v>
      </c>
      <c r="E366" s="14"/>
      <c r="F366" s="14"/>
      <c r="G366" s="14"/>
      <c r="H366" s="14"/>
      <c r="I366" s="14"/>
      <c r="J366" s="14"/>
      <c r="K366" s="14"/>
      <c r="L366" s="14"/>
      <c r="R366" s="14"/>
    </row>
    <row r="367" spans="1:18" ht="15" customHeight="1">
      <c r="A367" s="127" t="s">
        <v>1320</v>
      </c>
      <c r="E367" s="14"/>
      <c r="F367" s="14"/>
      <c r="G367" s="14"/>
      <c r="H367" s="14"/>
      <c r="I367" s="14"/>
      <c r="J367" s="14"/>
      <c r="K367" s="14"/>
      <c r="L367" s="14"/>
      <c r="R367" s="14"/>
    </row>
    <row r="368" spans="1:18" ht="15" customHeight="1">
      <c r="A368" s="127" t="s">
        <v>1409</v>
      </c>
      <c r="E368" s="14"/>
      <c r="F368" s="14"/>
      <c r="G368" s="14"/>
      <c r="H368" s="14"/>
      <c r="I368" s="14"/>
      <c r="J368" s="14"/>
      <c r="K368" s="14"/>
      <c r="L368" s="14"/>
      <c r="R368" s="14"/>
    </row>
    <row r="369" spans="1:18" ht="15" customHeight="1">
      <c r="A369" s="10" t="s">
        <v>1544</v>
      </c>
      <c r="E369" s="14"/>
      <c r="F369" s="14"/>
      <c r="G369" s="14"/>
      <c r="H369" s="14"/>
      <c r="I369" s="14"/>
      <c r="J369" s="14"/>
      <c r="K369" s="14"/>
      <c r="L369" s="14"/>
      <c r="R369" s="14"/>
    </row>
    <row r="370" spans="1:18" ht="15" customHeight="1">
      <c r="A370" s="136" t="s">
        <v>1410</v>
      </c>
      <c r="E370" s="14"/>
      <c r="F370" s="14"/>
      <c r="G370" s="14"/>
      <c r="H370" s="14"/>
      <c r="I370" s="14"/>
      <c r="J370" s="14"/>
      <c r="K370" s="14"/>
      <c r="L370" s="14"/>
      <c r="R370" s="14"/>
    </row>
    <row r="371" spans="1:18" ht="15" customHeight="1">
      <c r="A371" s="127" t="s">
        <v>1411</v>
      </c>
      <c r="E371" s="14"/>
      <c r="F371" s="14"/>
      <c r="G371" s="14"/>
      <c r="H371" s="14"/>
      <c r="I371" s="14"/>
      <c r="J371" s="14"/>
      <c r="K371" s="14"/>
      <c r="L371" s="14"/>
      <c r="R371" s="14"/>
    </row>
    <row r="372" spans="1:18" ht="15" customHeight="1">
      <c r="A372" s="130" t="s">
        <v>1077</v>
      </c>
      <c r="E372" s="14"/>
      <c r="F372" s="14"/>
      <c r="G372" s="14"/>
      <c r="H372" s="14"/>
      <c r="I372" s="14"/>
      <c r="J372" s="14"/>
      <c r="K372" s="14"/>
      <c r="L372" s="14"/>
      <c r="R372" s="14"/>
    </row>
    <row r="373" spans="1:18" ht="15" customHeight="1">
      <c r="A373" s="127" t="s">
        <v>1321</v>
      </c>
      <c r="E373" s="14"/>
      <c r="F373" s="14"/>
      <c r="G373" s="14"/>
      <c r="H373" s="14"/>
      <c r="I373" s="14"/>
      <c r="J373" s="14"/>
      <c r="K373" s="14"/>
      <c r="L373" s="14"/>
      <c r="R373" s="14"/>
    </row>
    <row r="374" spans="1:18" ht="15" customHeight="1">
      <c r="A374" s="127" t="s">
        <v>1322</v>
      </c>
      <c r="C374" s="14"/>
      <c r="D374" s="14"/>
      <c r="E374" s="14"/>
      <c r="F374" s="14"/>
      <c r="G374" s="14"/>
      <c r="H374" s="14"/>
      <c r="I374" s="14"/>
      <c r="J374" s="14"/>
      <c r="K374" s="14"/>
      <c r="L374" s="14"/>
      <c r="R374" s="14"/>
    </row>
    <row r="375" spans="1:18" ht="15" customHeight="1">
      <c r="A375" s="127" t="s">
        <v>1412</v>
      </c>
      <c r="C375" s="14"/>
      <c r="D375" s="14"/>
      <c r="E375" s="14"/>
      <c r="F375" s="14"/>
      <c r="G375" s="14"/>
      <c r="H375" s="14"/>
      <c r="I375" s="14"/>
      <c r="J375" s="14"/>
      <c r="K375" s="14"/>
      <c r="L375" s="14"/>
      <c r="R375" s="14"/>
    </row>
    <row r="376" spans="1:18" ht="15" customHeight="1">
      <c r="A376" s="127" t="s">
        <v>1323</v>
      </c>
      <c r="C376" s="14"/>
      <c r="D376" s="14"/>
      <c r="E376" s="14"/>
      <c r="F376" s="14"/>
      <c r="G376" s="14"/>
      <c r="H376" s="14"/>
      <c r="I376" s="14"/>
      <c r="J376" s="14"/>
      <c r="K376" s="14"/>
      <c r="L376" s="14"/>
      <c r="R376" s="14"/>
    </row>
    <row r="377" spans="1:18" ht="15" customHeight="1">
      <c r="A377" s="141" t="s">
        <v>1345</v>
      </c>
      <c r="C377" s="14"/>
      <c r="D377" s="14"/>
      <c r="E377" s="14"/>
      <c r="F377" s="14"/>
      <c r="G377" s="14"/>
      <c r="H377" s="14"/>
      <c r="I377" s="14"/>
      <c r="J377" s="14"/>
      <c r="K377" s="14"/>
      <c r="L377" s="14"/>
      <c r="R377" s="14"/>
    </row>
    <row r="378" spans="1:18" ht="15" customHeight="1">
      <c r="A378" s="10" t="s">
        <v>1346</v>
      </c>
      <c r="C378" s="14"/>
      <c r="D378" s="14"/>
      <c r="E378" s="14"/>
      <c r="F378" s="14"/>
      <c r="G378" s="14"/>
      <c r="H378" s="14"/>
      <c r="I378" s="14"/>
      <c r="J378" s="14"/>
      <c r="K378" s="14"/>
      <c r="L378" s="14"/>
      <c r="R378" s="14"/>
    </row>
    <row r="379" spans="1:18" ht="15" customHeight="1">
      <c r="A379" s="127" t="s">
        <v>1324</v>
      </c>
      <c r="C379" s="14"/>
      <c r="D379" s="14"/>
      <c r="E379" s="14"/>
      <c r="F379" s="14"/>
      <c r="G379" s="14"/>
      <c r="H379" s="14"/>
      <c r="I379" s="14"/>
      <c r="J379" s="14"/>
      <c r="K379" s="14"/>
      <c r="L379" s="14"/>
      <c r="R379" s="14"/>
    </row>
    <row r="380" spans="1:18" ht="15" customHeight="1">
      <c r="A380" s="127" t="s">
        <v>1413</v>
      </c>
      <c r="C380" s="14"/>
      <c r="D380" s="14"/>
      <c r="E380" s="14"/>
      <c r="F380" s="14"/>
      <c r="G380" s="14"/>
      <c r="H380" s="14"/>
      <c r="I380" s="14"/>
      <c r="J380" s="14"/>
      <c r="K380" s="14"/>
      <c r="L380" s="14"/>
      <c r="R380" s="14"/>
    </row>
    <row r="381" spans="1:18" ht="15" customHeight="1">
      <c r="A381" s="127" t="s">
        <v>1325</v>
      </c>
      <c r="C381" s="14"/>
      <c r="D381" s="14"/>
      <c r="E381" s="14"/>
      <c r="F381" s="14"/>
      <c r="G381" s="14"/>
      <c r="H381" s="14"/>
      <c r="I381" s="14"/>
      <c r="J381" s="14"/>
      <c r="K381" s="14"/>
      <c r="L381" s="14"/>
      <c r="R381" s="14"/>
    </row>
    <row r="382" spans="1:18" ht="15" customHeight="1">
      <c r="A382" s="127" t="s">
        <v>1414</v>
      </c>
      <c r="C382" s="14"/>
      <c r="D382" s="14"/>
      <c r="E382" s="14"/>
      <c r="F382" s="14"/>
      <c r="G382" s="14"/>
      <c r="H382" s="14"/>
      <c r="I382" s="14"/>
      <c r="J382" s="14"/>
      <c r="K382" s="14"/>
      <c r="L382" s="14"/>
      <c r="R382" s="14"/>
    </row>
    <row r="383" spans="1:18" ht="15" customHeight="1">
      <c r="A383" s="127" t="s">
        <v>1326</v>
      </c>
      <c r="C383" s="14"/>
      <c r="D383" s="14"/>
      <c r="E383" s="14"/>
      <c r="F383" s="14"/>
      <c r="G383" s="14"/>
      <c r="H383" s="14"/>
      <c r="I383" s="14"/>
      <c r="J383" s="14"/>
      <c r="K383" s="14"/>
      <c r="L383" s="14"/>
      <c r="R383" s="14"/>
    </row>
    <row r="384" spans="1:18" ht="15" customHeight="1">
      <c r="A384" s="130" t="s">
        <v>1415</v>
      </c>
      <c r="C384" s="14"/>
      <c r="D384" s="14"/>
      <c r="E384" s="14"/>
      <c r="F384" s="14"/>
      <c r="G384" s="14"/>
      <c r="H384" s="14"/>
      <c r="I384" s="14"/>
      <c r="J384" s="14"/>
      <c r="K384" s="14"/>
      <c r="L384" s="14"/>
      <c r="R384" s="14"/>
    </row>
    <row r="385" spans="1:18" ht="15" customHeight="1">
      <c r="A385" s="127" t="s">
        <v>1327</v>
      </c>
      <c r="C385" s="14"/>
      <c r="D385" s="14"/>
      <c r="E385" s="14"/>
      <c r="F385" s="14"/>
      <c r="G385" s="14"/>
      <c r="H385" s="14"/>
      <c r="I385" s="14"/>
      <c r="J385" s="14"/>
      <c r="K385" s="14"/>
      <c r="L385" s="14"/>
      <c r="R385" s="14"/>
    </row>
    <row r="386" spans="1:18" ht="15" customHeight="1">
      <c r="A386" s="127" t="s">
        <v>1416</v>
      </c>
      <c r="C386" s="14"/>
      <c r="D386" s="14"/>
      <c r="E386" s="14"/>
      <c r="F386" s="14"/>
      <c r="G386" s="14"/>
      <c r="H386" s="14"/>
      <c r="I386" s="14"/>
      <c r="J386" s="14"/>
      <c r="K386" s="14"/>
      <c r="L386" s="14"/>
      <c r="R386" s="14"/>
    </row>
    <row r="387" spans="1:18" ht="15" customHeight="1">
      <c r="A387" s="127" t="s">
        <v>1328</v>
      </c>
      <c r="C387" s="14"/>
      <c r="D387" s="14"/>
      <c r="E387" s="14"/>
      <c r="F387" s="14"/>
      <c r="G387" s="14"/>
      <c r="H387" s="14"/>
      <c r="I387" s="14"/>
      <c r="J387" s="14"/>
      <c r="K387" s="14"/>
      <c r="L387" s="14"/>
      <c r="R387" s="14"/>
    </row>
    <row r="388" spans="1:18" ht="15" customHeight="1">
      <c r="A388" s="127" t="s">
        <v>1329</v>
      </c>
      <c r="C388" s="14"/>
      <c r="D388" s="14"/>
      <c r="E388" s="14"/>
      <c r="F388" s="14"/>
      <c r="G388" s="14"/>
      <c r="H388" s="14"/>
      <c r="I388" s="14"/>
      <c r="J388" s="14"/>
      <c r="K388" s="14"/>
      <c r="L388" s="14"/>
      <c r="R388" s="14"/>
    </row>
    <row r="389" spans="1:18" ht="15" customHeight="1">
      <c r="A389" s="127" t="s">
        <v>1417</v>
      </c>
      <c r="C389" s="14"/>
      <c r="D389" s="14"/>
      <c r="E389" s="14"/>
      <c r="F389" s="14"/>
      <c r="G389" s="14"/>
      <c r="H389" s="14"/>
      <c r="I389" s="14"/>
      <c r="J389" s="14"/>
      <c r="K389" s="14"/>
      <c r="L389" s="14"/>
      <c r="R389" s="14"/>
    </row>
    <row r="390" spans="1:18" ht="15" customHeight="1">
      <c r="A390" s="127" t="s">
        <v>1330</v>
      </c>
      <c r="C390" s="14"/>
      <c r="D390" s="14"/>
      <c r="E390" s="14"/>
      <c r="F390" s="14"/>
      <c r="G390" s="14"/>
      <c r="H390" s="14"/>
      <c r="I390" s="14"/>
      <c r="J390" s="14"/>
      <c r="K390" s="14"/>
      <c r="L390" s="14"/>
      <c r="R390" s="14"/>
    </row>
    <row r="391" spans="1:18" ht="15" customHeight="1">
      <c r="A391" s="127" t="s">
        <v>1418</v>
      </c>
      <c r="C391" s="14"/>
      <c r="D391" s="14"/>
      <c r="E391" s="14"/>
      <c r="F391" s="14"/>
      <c r="G391" s="14"/>
      <c r="H391" s="14"/>
      <c r="I391" s="14"/>
      <c r="J391" s="14"/>
      <c r="K391" s="14"/>
      <c r="L391" s="14"/>
      <c r="R391" s="14"/>
    </row>
    <row r="392" spans="1:18" ht="15" customHeight="1">
      <c r="A392" s="127" t="s">
        <v>1419</v>
      </c>
      <c r="C392" s="14"/>
      <c r="D392" s="14"/>
      <c r="E392" s="14"/>
      <c r="F392" s="14"/>
      <c r="G392" s="14"/>
      <c r="H392" s="14"/>
      <c r="I392" s="14"/>
      <c r="J392" s="14"/>
      <c r="K392" s="14"/>
      <c r="L392" s="14"/>
      <c r="R392" s="14"/>
    </row>
    <row r="393" spans="1:18" ht="15" customHeight="1">
      <c r="A393" s="127" t="s">
        <v>1420</v>
      </c>
      <c r="C393" s="14"/>
      <c r="D393" s="14"/>
      <c r="E393" s="14"/>
      <c r="F393" s="14"/>
      <c r="G393" s="14"/>
      <c r="H393" s="14"/>
      <c r="I393" s="14"/>
      <c r="J393" s="14"/>
      <c r="K393" s="14"/>
      <c r="L393" s="14"/>
      <c r="R393" s="14"/>
    </row>
    <row r="394" spans="1:18" ht="15" customHeight="1">
      <c r="A394" s="127" t="s">
        <v>1331</v>
      </c>
      <c r="C394" s="14"/>
      <c r="D394" s="14"/>
      <c r="E394" s="14"/>
      <c r="F394" s="14"/>
      <c r="G394" s="14"/>
      <c r="H394" s="14"/>
      <c r="I394" s="14"/>
      <c r="J394" s="14"/>
      <c r="K394" s="14"/>
      <c r="L394" s="14"/>
      <c r="R394" s="14"/>
    </row>
    <row r="395" spans="1:18" ht="15" customHeight="1">
      <c r="A395" s="3" t="s">
        <v>1421</v>
      </c>
      <c r="C395" s="14"/>
      <c r="D395" s="14"/>
      <c r="E395" s="14"/>
      <c r="F395" s="14"/>
      <c r="G395" s="14"/>
      <c r="H395" s="14"/>
      <c r="I395" s="14"/>
      <c r="J395" s="14"/>
      <c r="K395" s="14"/>
      <c r="L395" s="14"/>
      <c r="R395" s="14"/>
    </row>
    <row r="396" spans="1:18" ht="15" customHeight="1">
      <c r="A396" s="3" t="s">
        <v>1407</v>
      </c>
      <c r="C396" s="14"/>
      <c r="D396" s="14"/>
      <c r="E396" s="14"/>
      <c r="F396" s="14"/>
      <c r="G396" s="14"/>
      <c r="H396" s="14"/>
      <c r="I396" s="14"/>
      <c r="J396" s="14"/>
      <c r="K396" s="14"/>
      <c r="L396" s="14"/>
      <c r="R396" s="14"/>
    </row>
    <row r="397" spans="1:18" ht="15" customHeight="1">
      <c r="A397" s="127" t="s">
        <v>1422</v>
      </c>
      <c r="C397" s="14"/>
      <c r="D397" s="14"/>
      <c r="E397" s="14"/>
      <c r="F397" s="14"/>
      <c r="G397" s="14"/>
      <c r="H397" s="14"/>
      <c r="I397" s="14"/>
      <c r="J397" s="14"/>
      <c r="K397" s="14"/>
      <c r="L397" s="14"/>
      <c r="R397" s="14"/>
    </row>
    <row r="398" spans="1:18" ht="15" customHeight="1">
      <c r="A398" s="127" t="s">
        <v>1312</v>
      </c>
      <c r="C398" s="14"/>
      <c r="D398" s="14"/>
      <c r="E398" s="14"/>
      <c r="F398" s="14"/>
      <c r="G398" s="14"/>
      <c r="H398" s="14"/>
      <c r="I398" s="14"/>
      <c r="J398" s="14"/>
      <c r="K398" s="14"/>
      <c r="L398" s="14"/>
      <c r="R398" s="14"/>
    </row>
    <row r="399" spans="1:18" ht="15" customHeight="1">
      <c r="A399" s="127" t="s">
        <v>1332</v>
      </c>
      <c r="C399" s="14"/>
      <c r="D399" s="14"/>
      <c r="E399" s="14"/>
      <c r="F399" s="14"/>
      <c r="G399" s="14"/>
      <c r="H399" s="14"/>
      <c r="I399" s="14"/>
      <c r="J399" s="14"/>
      <c r="K399" s="14"/>
      <c r="L399" s="14"/>
      <c r="R399" s="14"/>
    </row>
    <row r="400" spans="1:18" ht="15" customHeight="1">
      <c r="A400" s="127" t="s">
        <v>1301</v>
      </c>
      <c r="C400" s="14"/>
      <c r="D400" s="14"/>
      <c r="E400" s="14"/>
      <c r="F400" s="14"/>
      <c r="G400" s="14"/>
      <c r="H400" s="14"/>
      <c r="I400" s="14"/>
      <c r="J400" s="14"/>
      <c r="K400" s="14"/>
      <c r="L400" s="14"/>
      <c r="R400" s="14"/>
    </row>
    <row r="401" spans="1:18" ht="15" customHeight="1">
      <c r="A401" s="127" t="s">
        <v>1333</v>
      </c>
      <c r="C401" s="14"/>
      <c r="D401" s="14"/>
      <c r="E401" s="14"/>
      <c r="F401" s="14"/>
      <c r="G401" s="14"/>
      <c r="H401" s="14"/>
      <c r="I401" s="14"/>
      <c r="J401" s="14"/>
      <c r="K401" s="14"/>
      <c r="L401" s="14"/>
      <c r="R401" s="14"/>
    </row>
    <row r="402" spans="1:18" ht="15" customHeight="1">
      <c r="A402" s="127" t="s">
        <v>1313</v>
      </c>
      <c r="C402" s="14"/>
      <c r="D402" s="14"/>
      <c r="E402" s="14"/>
      <c r="F402" s="14"/>
      <c r="G402" s="14"/>
      <c r="H402" s="14"/>
      <c r="I402" s="14"/>
      <c r="J402" s="14"/>
      <c r="K402" s="14"/>
      <c r="L402" s="14"/>
      <c r="R402" s="14"/>
    </row>
    <row r="403" spans="1:18" ht="15" customHeight="1">
      <c r="A403" s="127" t="s">
        <v>1314</v>
      </c>
      <c r="C403" s="14"/>
      <c r="D403" s="14"/>
      <c r="E403" s="14"/>
      <c r="F403" s="14"/>
      <c r="G403" s="14"/>
      <c r="H403" s="14"/>
      <c r="I403" s="14"/>
      <c r="J403" s="14"/>
      <c r="K403" s="14"/>
      <c r="L403" s="14"/>
      <c r="R403" s="14"/>
    </row>
    <row r="404" spans="1:18" ht="15" customHeight="1">
      <c r="A404" s="127" t="s">
        <v>1315</v>
      </c>
      <c r="C404" s="14"/>
      <c r="D404" s="14"/>
      <c r="E404" s="14"/>
      <c r="F404" s="14"/>
      <c r="G404" s="14"/>
      <c r="H404" s="14"/>
      <c r="I404" s="14"/>
      <c r="J404" s="14"/>
      <c r="K404" s="14"/>
      <c r="L404" s="14"/>
      <c r="R404" s="14"/>
    </row>
    <row r="405" spans="1:18" ht="15" customHeight="1">
      <c r="A405" s="127" t="s">
        <v>1334</v>
      </c>
      <c r="C405" s="14"/>
      <c r="D405" s="14"/>
      <c r="E405" s="14"/>
      <c r="F405" s="14"/>
      <c r="G405" s="14"/>
      <c r="H405" s="14"/>
      <c r="I405" s="14"/>
      <c r="J405" s="14"/>
      <c r="K405" s="14"/>
      <c r="L405" s="14"/>
      <c r="R405" s="14"/>
    </row>
    <row r="406" spans="1:18" ht="15" customHeight="1">
      <c r="A406" s="130" t="s">
        <v>1423</v>
      </c>
      <c r="C406" s="14"/>
      <c r="D406" s="14"/>
      <c r="E406" s="14"/>
      <c r="F406" s="14"/>
      <c r="G406" s="14"/>
      <c r="H406" s="14"/>
      <c r="I406" s="14"/>
      <c r="J406" s="14"/>
      <c r="K406" s="14"/>
      <c r="L406" s="14"/>
      <c r="R406" s="14"/>
    </row>
    <row r="407" spans="1:18" ht="15" customHeight="1">
      <c r="A407" s="140" t="s">
        <v>1335</v>
      </c>
      <c r="C407" s="14"/>
      <c r="D407" s="14"/>
      <c r="E407" s="14"/>
      <c r="F407" s="14"/>
      <c r="G407" s="14"/>
      <c r="H407" s="14"/>
      <c r="I407" s="14"/>
      <c r="J407" s="14"/>
      <c r="K407" s="14"/>
      <c r="L407" s="14"/>
      <c r="R407" s="14"/>
    </row>
    <row r="408" spans="1:18" ht="15" customHeight="1">
      <c r="A408" s="140" t="s">
        <v>1336</v>
      </c>
      <c r="C408" s="14"/>
      <c r="D408" s="14"/>
      <c r="E408" s="14"/>
      <c r="F408" s="14"/>
      <c r="G408" s="14"/>
      <c r="H408" s="14"/>
      <c r="I408" s="14"/>
      <c r="J408" s="14"/>
      <c r="K408" s="14"/>
      <c r="L408" s="14"/>
      <c r="R408" s="14"/>
    </row>
    <row r="409" spans="1:18" ht="15" customHeight="1">
      <c r="A409" s="140" t="s">
        <v>1337</v>
      </c>
      <c r="C409" s="14"/>
      <c r="D409" s="14"/>
      <c r="E409" s="14"/>
      <c r="F409" s="14"/>
      <c r="G409" s="14"/>
      <c r="H409" s="14"/>
      <c r="I409" s="14"/>
      <c r="J409" s="14"/>
      <c r="K409" s="14"/>
      <c r="L409" s="14"/>
      <c r="R409" s="14"/>
    </row>
    <row r="410" spans="1:18" ht="15" customHeight="1">
      <c r="A410" s="140" t="s">
        <v>1338</v>
      </c>
      <c r="C410" s="14"/>
      <c r="D410" s="14"/>
      <c r="E410" s="14"/>
      <c r="F410" s="14"/>
      <c r="G410" s="14"/>
      <c r="H410" s="14"/>
      <c r="I410" s="14"/>
      <c r="J410" s="14"/>
      <c r="K410" s="14"/>
      <c r="L410" s="14"/>
      <c r="R410" s="14"/>
    </row>
    <row r="411" spans="1:18" ht="15" customHeight="1">
      <c r="A411" s="140" t="s">
        <v>1339</v>
      </c>
      <c r="C411" s="14"/>
      <c r="D411" s="14"/>
      <c r="E411" s="14"/>
      <c r="F411" s="14"/>
      <c r="G411" s="14"/>
      <c r="H411" s="14"/>
      <c r="I411" s="14"/>
      <c r="J411" s="14"/>
      <c r="K411" s="14"/>
      <c r="L411" s="14"/>
      <c r="R411" s="14"/>
    </row>
    <row r="412" spans="1:18" ht="15" customHeight="1">
      <c r="A412" s="140" t="s">
        <v>1424</v>
      </c>
      <c r="C412" s="14"/>
      <c r="D412" s="14"/>
      <c r="E412" s="14"/>
      <c r="F412" s="14"/>
      <c r="G412" s="14"/>
      <c r="H412" s="14"/>
      <c r="I412" s="14"/>
      <c r="J412" s="14"/>
      <c r="K412" s="14"/>
      <c r="L412" s="14"/>
      <c r="R412" s="14"/>
    </row>
    <row r="413" spans="1:18" ht="15" customHeight="1">
      <c r="A413" s="140" t="s">
        <v>1425</v>
      </c>
      <c r="C413" s="14"/>
      <c r="D413" s="14"/>
      <c r="E413" s="14"/>
      <c r="F413" s="14"/>
      <c r="G413" s="14"/>
      <c r="H413" s="14"/>
      <c r="I413" s="14"/>
      <c r="J413" s="14"/>
      <c r="K413" s="14"/>
      <c r="L413" s="14"/>
      <c r="R413" s="14"/>
    </row>
    <row r="414" spans="1:18" ht="15" customHeight="1">
      <c r="A414" s="130" t="s">
        <v>1426</v>
      </c>
      <c r="C414" s="14"/>
      <c r="D414" s="14"/>
      <c r="E414" s="14"/>
      <c r="F414" s="14"/>
      <c r="G414" s="14"/>
      <c r="H414" s="14"/>
      <c r="I414" s="14"/>
      <c r="J414" s="14"/>
      <c r="K414" s="14"/>
      <c r="L414" s="14"/>
      <c r="R414" s="14"/>
    </row>
    <row r="415" spans="1:18" ht="15" customHeight="1">
      <c r="A415" s="140" t="s">
        <v>1340</v>
      </c>
      <c r="C415" s="14"/>
      <c r="D415" s="14"/>
      <c r="E415" s="14"/>
      <c r="F415" s="14"/>
      <c r="G415" s="14"/>
      <c r="H415" s="14"/>
      <c r="I415" s="14"/>
      <c r="J415" s="14"/>
      <c r="K415" s="14"/>
      <c r="L415" s="14"/>
      <c r="R415" s="14"/>
    </row>
    <row r="416" spans="1:18" ht="15" customHeight="1">
      <c r="A416" s="140" t="s">
        <v>1427</v>
      </c>
      <c r="C416" s="14"/>
      <c r="D416" s="14"/>
      <c r="E416" s="14"/>
      <c r="F416" s="14"/>
      <c r="G416" s="14"/>
      <c r="H416" s="14"/>
      <c r="I416" s="14"/>
      <c r="J416" s="14"/>
      <c r="K416" s="14"/>
      <c r="L416" s="14"/>
      <c r="R416" s="14"/>
    </row>
    <row r="417" spans="1:18" ht="15" customHeight="1">
      <c r="A417" s="140" t="s">
        <v>1428</v>
      </c>
      <c r="C417" s="14"/>
      <c r="D417" s="14"/>
      <c r="E417" s="14"/>
      <c r="F417" s="14"/>
      <c r="G417" s="14"/>
      <c r="H417" s="14"/>
      <c r="I417" s="14"/>
      <c r="J417" s="14"/>
      <c r="K417" s="14"/>
      <c r="L417" s="14"/>
      <c r="R417" s="14"/>
    </row>
    <row r="418" spans="1:18" ht="15" customHeight="1">
      <c r="A418" s="130" t="s">
        <v>1078</v>
      </c>
      <c r="B418" s="14"/>
      <c r="C418" s="14"/>
      <c r="D418" s="14"/>
      <c r="E418" s="14"/>
      <c r="F418" s="14"/>
      <c r="G418" s="14"/>
      <c r="H418" s="14"/>
      <c r="I418" s="14"/>
      <c r="J418" s="14"/>
      <c r="K418" s="14"/>
      <c r="L418" s="14"/>
      <c r="R418" s="14"/>
    </row>
    <row r="419" spans="1:18" ht="15" customHeight="1">
      <c r="A419" s="135"/>
      <c r="B419" s="14"/>
      <c r="C419" s="14"/>
      <c r="D419" s="14"/>
      <c r="E419" s="14"/>
      <c r="F419" s="14"/>
      <c r="G419" s="14"/>
      <c r="H419" s="14"/>
      <c r="I419" s="14"/>
      <c r="J419" s="14"/>
      <c r="K419" s="14"/>
      <c r="L419" s="14"/>
      <c r="R419" s="14"/>
    </row>
    <row r="420" spans="1:18" ht="15" customHeight="1">
      <c r="A420" s="135"/>
      <c r="B420" s="14"/>
      <c r="C420" s="14"/>
      <c r="D420" s="14"/>
      <c r="E420" s="14"/>
      <c r="F420" s="14"/>
      <c r="G420" s="14"/>
      <c r="H420" s="14"/>
      <c r="I420" s="14"/>
      <c r="J420" s="14"/>
      <c r="K420" s="14"/>
      <c r="L420" s="14"/>
      <c r="R420" s="14"/>
    </row>
    <row r="421" spans="1:18" ht="15" customHeight="1">
      <c r="A421" s="14"/>
      <c r="B421" s="14"/>
      <c r="C421" s="14"/>
      <c r="D421" s="14"/>
      <c r="E421" s="14"/>
      <c r="F421" s="14"/>
      <c r="G421" s="14"/>
      <c r="H421" s="14"/>
      <c r="I421" s="14"/>
      <c r="J421" s="14"/>
      <c r="K421" s="14"/>
      <c r="L421" s="14"/>
      <c r="R421" s="14"/>
    </row>
    <row r="422" spans="1:18" ht="15" customHeight="1">
      <c r="A422" s="14"/>
      <c r="B422" s="14"/>
      <c r="C422" s="14"/>
      <c r="D422" s="14"/>
      <c r="E422" s="14"/>
      <c r="F422" s="14"/>
      <c r="G422" s="14"/>
      <c r="H422" s="14"/>
      <c r="I422" s="14"/>
      <c r="J422" s="14"/>
      <c r="K422" s="14"/>
      <c r="L422" s="14"/>
      <c r="R422" s="14"/>
    </row>
    <row r="423" spans="1:18" ht="15" customHeight="1">
      <c r="A423" s="14"/>
      <c r="B423" s="14"/>
      <c r="C423" s="14"/>
      <c r="D423" s="14"/>
      <c r="E423" s="14"/>
      <c r="F423" s="14"/>
      <c r="G423" s="14"/>
      <c r="H423" s="14"/>
      <c r="I423" s="14"/>
      <c r="J423" s="14"/>
      <c r="K423" s="14"/>
      <c r="L423" s="14"/>
      <c r="R423" s="14"/>
    </row>
    <row r="424" spans="1:18" ht="15" customHeight="1">
      <c r="A424" s="14"/>
      <c r="B424" s="14"/>
      <c r="C424" s="14"/>
      <c r="D424" s="14"/>
      <c r="E424" s="14"/>
      <c r="F424" s="14"/>
      <c r="G424" s="14"/>
      <c r="H424" s="14"/>
      <c r="I424" s="14"/>
      <c r="J424" s="14"/>
      <c r="K424" s="14"/>
      <c r="L424" s="14"/>
      <c r="R424" s="14"/>
    </row>
    <row r="425" spans="1:18" ht="15" customHeight="1">
      <c r="A425" s="14"/>
      <c r="B425" s="14"/>
      <c r="C425" s="14"/>
      <c r="D425" s="14"/>
      <c r="E425" s="14"/>
      <c r="F425" s="14"/>
      <c r="G425" s="14"/>
      <c r="H425" s="14"/>
      <c r="I425" s="14"/>
      <c r="J425" s="14"/>
      <c r="K425" s="14"/>
      <c r="L425" s="14"/>
      <c r="R425" s="14"/>
    </row>
    <row r="426" spans="1:18" ht="15" customHeight="1">
      <c r="A426" s="14"/>
      <c r="B426" s="14"/>
      <c r="C426" s="14"/>
      <c r="D426" s="14"/>
      <c r="E426" s="14"/>
      <c r="F426" s="14"/>
      <c r="G426" s="14"/>
      <c r="H426" s="14"/>
      <c r="I426" s="14"/>
      <c r="J426" s="14"/>
      <c r="K426" s="14"/>
      <c r="L426" s="14"/>
      <c r="R426" s="14"/>
    </row>
    <row r="427" spans="1:18" ht="15" customHeight="1">
      <c r="A427" s="14"/>
      <c r="B427" s="14"/>
      <c r="C427" s="14"/>
      <c r="D427" s="14"/>
      <c r="E427" s="14"/>
      <c r="F427" s="14"/>
      <c r="G427" s="14"/>
      <c r="H427" s="14"/>
      <c r="I427" s="14"/>
      <c r="J427" s="14"/>
      <c r="K427" s="14"/>
      <c r="L427" s="14"/>
      <c r="R427" s="14"/>
    </row>
    <row r="428" spans="1:18" ht="15" customHeight="1">
      <c r="A428" s="14"/>
      <c r="B428" s="14"/>
      <c r="C428" s="14"/>
      <c r="D428" s="14"/>
      <c r="E428" s="14"/>
      <c r="F428" s="14"/>
      <c r="G428" s="14"/>
      <c r="H428" s="14"/>
      <c r="I428" s="14"/>
      <c r="J428" s="14"/>
      <c r="K428" s="14"/>
      <c r="L428" s="14"/>
      <c r="R428" s="14"/>
    </row>
    <row r="429" spans="1:18" ht="15" customHeight="1">
      <c r="A429" s="14"/>
      <c r="B429" s="14"/>
      <c r="C429" s="14"/>
      <c r="D429" s="14"/>
      <c r="E429" s="14"/>
      <c r="F429" s="14"/>
      <c r="G429" s="14"/>
      <c r="H429" s="14"/>
      <c r="I429" s="14"/>
      <c r="J429" s="14"/>
      <c r="K429" s="14"/>
      <c r="L429" s="14"/>
      <c r="R429" s="14"/>
    </row>
    <row r="430" spans="1:18" ht="15" customHeight="1">
      <c r="A430" s="14"/>
      <c r="B430" s="14"/>
      <c r="C430" s="14"/>
      <c r="D430" s="14"/>
      <c r="E430" s="14"/>
      <c r="F430" s="14"/>
      <c r="G430" s="14"/>
      <c r="H430" s="14"/>
      <c r="I430" s="14"/>
      <c r="J430" s="14"/>
      <c r="K430" s="14"/>
      <c r="L430" s="14"/>
      <c r="R430" s="14"/>
    </row>
    <row r="431" spans="1:18" ht="15" customHeight="1">
      <c r="A431" s="14"/>
      <c r="B431" s="14"/>
      <c r="C431" s="14"/>
      <c r="D431" s="14"/>
      <c r="E431" s="14"/>
      <c r="F431" s="14"/>
      <c r="G431" s="14"/>
      <c r="H431" s="14"/>
      <c r="I431" s="14"/>
      <c r="J431" s="14"/>
      <c r="K431" s="14"/>
      <c r="L431" s="14"/>
      <c r="R431" s="14"/>
    </row>
    <row r="432" spans="1:18" ht="15" customHeight="1">
      <c r="A432" s="14"/>
      <c r="B432" s="14"/>
      <c r="C432" s="14"/>
      <c r="D432" s="14"/>
      <c r="E432" s="14"/>
      <c r="F432" s="14"/>
      <c r="G432" s="14"/>
      <c r="H432" s="14"/>
      <c r="I432" s="14"/>
      <c r="J432" s="14"/>
      <c r="K432" s="14"/>
      <c r="L432" s="14"/>
      <c r="R432" s="14"/>
    </row>
    <row r="433" spans="1:18" ht="15" customHeight="1">
      <c r="A433" s="14"/>
      <c r="B433" s="14"/>
      <c r="C433" s="14"/>
      <c r="D433" s="14"/>
      <c r="E433" s="14"/>
      <c r="F433" s="14"/>
      <c r="G433" s="14"/>
      <c r="H433" s="14"/>
      <c r="I433" s="14"/>
      <c r="J433" s="14"/>
      <c r="K433" s="14"/>
      <c r="L433" s="14"/>
      <c r="R433" s="14"/>
    </row>
    <row r="434" spans="1:18" ht="15" customHeight="1">
      <c r="A434" s="14"/>
      <c r="B434" s="14"/>
      <c r="C434" s="14"/>
      <c r="D434" s="14"/>
      <c r="E434" s="14"/>
      <c r="F434" s="14"/>
      <c r="G434" s="14"/>
      <c r="H434" s="14"/>
      <c r="I434" s="14"/>
      <c r="J434" s="14"/>
      <c r="K434" s="14"/>
      <c r="L434" s="14"/>
      <c r="R434" s="14"/>
    </row>
    <row r="435" spans="1:18" ht="15" customHeight="1">
      <c r="A435" s="14"/>
      <c r="B435" s="14"/>
      <c r="C435" s="14"/>
      <c r="D435" s="14"/>
      <c r="E435" s="14"/>
      <c r="F435" s="14"/>
      <c r="G435" s="14"/>
      <c r="H435" s="14"/>
      <c r="I435" s="14"/>
      <c r="J435" s="14"/>
      <c r="K435" s="14"/>
      <c r="L435" s="14"/>
      <c r="R435" s="14"/>
    </row>
    <row r="436" spans="1:18" ht="15" customHeight="1">
      <c r="A436" s="14"/>
      <c r="B436" s="14"/>
      <c r="C436" s="14"/>
      <c r="D436" s="14"/>
      <c r="E436" s="14"/>
      <c r="F436" s="14"/>
      <c r="G436" s="14"/>
      <c r="H436" s="14"/>
      <c r="I436" s="14"/>
      <c r="J436" s="14"/>
      <c r="K436" s="14"/>
      <c r="L436" s="14"/>
      <c r="R436" s="14"/>
    </row>
    <row r="437" spans="1:18" ht="15" customHeight="1">
      <c r="A437" s="14"/>
      <c r="B437" s="14"/>
      <c r="C437" s="14"/>
      <c r="D437" s="14"/>
      <c r="E437" s="14"/>
      <c r="F437" s="14"/>
      <c r="G437" s="14"/>
      <c r="H437" s="14"/>
      <c r="I437" s="14"/>
      <c r="J437" s="14"/>
      <c r="K437" s="14"/>
      <c r="L437" s="14"/>
      <c r="R437" s="14"/>
    </row>
    <row r="438" spans="1:18" ht="15" customHeight="1">
      <c r="A438" s="14"/>
      <c r="B438" s="14"/>
      <c r="C438" s="14"/>
      <c r="D438" s="14"/>
      <c r="E438" s="14"/>
      <c r="F438" s="14"/>
      <c r="G438" s="14"/>
      <c r="H438" s="14"/>
      <c r="I438" s="14"/>
      <c r="J438" s="14"/>
      <c r="K438" s="14"/>
      <c r="L438" s="14"/>
      <c r="R438" s="14"/>
    </row>
    <row r="439" spans="1:18" ht="15" customHeight="1">
      <c r="A439" s="14"/>
      <c r="B439" s="14"/>
      <c r="C439" s="14"/>
      <c r="D439" s="14"/>
      <c r="E439" s="14"/>
      <c r="F439" s="14"/>
      <c r="G439" s="14"/>
      <c r="H439" s="14"/>
      <c r="I439" s="14"/>
      <c r="J439" s="14"/>
      <c r="K439" s="14"/>
      <c r="L439" s="14"/>
      <c r="R439" s="14"/>
    </row>
    <row r="440" spans="1:18" ht="15" customHeight="1">
      <c r="A440" s="14"/>
      <c r="B440" s="14"/>
      <c r="C440" s="14"/>
      <c r="D440" s="14"/>
      <c r="E440" s="14"/>
      <c r="F440" s="14"/>
      <c r="G440" s="14"/>
      <c r="H440" s="14"/>
      <c r="I440" s="14"/>
      <c r="J440" s="14"/>
      <c r="K440" s="14"/>
      <c r="L440" s="14"/>
      <c r="R440" s="14"/>
    </row>
    <row r="441" spans="1:18" ht="15" customHeight="1">
      <c r="A441" s="14"/>
      <c r="B441" s="14"/>
      <c r="C441" s="14"/>
      <c r="D441" s="14"/>
      <c r="E441" s="14"/>
      <c r="F441" s="14"/>
      <c r="G441" s="14"/>
      <c r="H441" s="14"/>
      <c r="I441" s="14"/>
      <c r="J441" s="14"/>
      <c r="K441" s="14"/>
      <c r="L441" s="14"/>
      <c r="R441" s="14"/>
    </row>
    <row r="442" spans="1:18" ht="15" customHeight="1">
      <c r="A442" s="14"/>
      <c r="B442" s="14"/>
      <c r="C442" s="14"/>
      <c r="D442" s="14"/>
      <c r="E442" s="14"/>
      <c r="F442" s="14"/>
      <c r="G442" s="14"/>
      <c r="H442" s="14"/>
      <c r="I442" s="14"/>
      <c r="J442" s="14"/>
      <c r="K442" s="14"/>
      <c r="L442" s="14"/>
      <c r="R442" s="14"/>
    </row>
    <row r="443" spans="1:18" ht="15" customHeight="1">
      <c r="A443" s="14"/>
      <c r="B443" s="14"/>
      <c r="C443" s="14"/>
      <c r="D443" s="14"/>
      <c r="E443" s="14"/>
      <c r="F443" s="14"/>
      <c r="G443" s="14"/>
      <c r="H443" s="14"/>
      <c r="I443" s="14"/>
      <c r="J443" s="14"/>
      <c r="K443" s="14"/>
      <c r="L443" s="14"/>
      <c r="R443" s="14"/>
    </row>
    <row r="444" spans="1:18" ht="15" customHeight="1">
      <c r="A444" s="14"/>
      <c r="B444" s="14"/>
      <c r="C444" s="14"/>
      <c r="D444" s="14"/>
      <c r="E444" s="14"/>
      <c r="F444" s="14"/>
      <c r="G444" s="14"/>
      <c r="H444" s="14"/>
      <c r="I444" s="14"/>
      <c r="J444" s="14"/>
      <c r="K444" s="14"/>
      <c r="L444" s="14"/>
      <c r="R444" s="14"/>
    </row>
    <row r="445" spans="1:18" ht="15" customHeight="1">
      <c r="A445" s="14"/>
      <c r="B445" s="14"/>
      <c r="C445" s="14"/>
      <c r="D445" s="14"/>
      <c r="E445" s="14"/>
      <c r="F445" s="14"/>
      <c r="G445" s="14"/>
      <c r="H445" s="14"/>
      <c r="I445" s="14"/>
      <c r="J445" s="14"/>
      <c r="K445" s="14"/>
      <c r="L445" s="14"/>
      <c r="R445" s="14"/>
    </row>
    <row r="446" spans="1:18" ht="15" customHeight="1">
      <c r="A446" s="14"/>
      <c r="B446" s="14"/>
      <c r="C446" s="14"/>
      <c r="D446" s="14"/>
      <c r="E446" s="14"/>
      <c r="F446" s="14"/>
      <c r="G446" s="14"/>
      <c r="H446" s="14"/>
      <c r="I446" s="14"/>
      <c r="J446" s="14"/>
      <c r="K446" s="14"/>
      <c r="L446" s="14"/>
      <c r="R446" s="14"/>
    </row>
    <row r="447" spans="1:18" ht="15" customHeight="1">
      <c r="A447" s="14"/>
      <c r="B447" s="14"/>
      <c r="C447" s="14"/>
      <c r="D447" s="14"/>
      <c r="E447" s="14"/>
      <c r="F447" s="14"/>
      <c r="G447" s="14"/>
      <c r="H447" s="14"/>
      <c r="I447" s="14"/>
      <c r="J447" s="14"/>
      <c r="K447" s="14"/>
      <c r="L447" s="14"/>
      <c r="R447" s="14"/>
    </row>
    <row r="448" spans="1:18" ht="15" customHeight="1">
      <c r="A448" s="14"/>
      <c r="B448" s="14"/>
      <c r="C448" s="14"/>
      <c r="D448" s="14"/>
      <c r="E448" s="14"/>
      <c r="F448" s="14"/>
      <c r="G448" s="14"/>
      <c r="H448" s="14"/>
      <c r="I448" s="14"/>
      <c r="J448" s="14"/>
      <c r="K448" s="14"/>
      <c r="L448" s="14"/>
      <c r="R448" s="14"/>
    </row>
    <row r="449" spans="1:18" ht="15" customHeight="1">
      <c r="A449" s="14"/>
      <c r="B449" s="14"/>
      <c r="C449" s="14"/>
      <c r="D449" s="14"/>
      <c r="E449" s="14"/>
      <c r="F449" s="14"/>
      <c r="G449" s="14"/>
      <c r="H449" s="14"/>
      <c r="I449" s="14"/>
      <c r="J449" s="14"/>
      <c r="K449" s="14"/>
      <c r="L449" s="14"/>
      <c r="R449" s="14"/>
    </row>
    <row r="450" spans="1:18" ht="15" customHeight="1">
      <c r="A450" s="14"/>
      <c r="B450" s="14"/>
      <c r="C450" s="14"/>
      <c r="D450" s="14"/>
      <c r="E450" s="14"/>
      <c r="F450" s="14"/>
      <c r="G450" s="14"/>
      <c r="H450" s="14"/>
      <c r="I450" s="14"/>
      <c r="J450" s="14"/>
      <c r="K450" s="14"/>
      <c r="L450" s="14"/>
      <c r="R450" s="14"/>
    </row>
    <row r="451" spans="1:18" ht="15" customHeight="1">
      <c r="A451" s="14"/>
      <c r="B451" s="14"/>
      <c r="C451" s="14"/>
      <c r="D451" s="14"/>
      <c r="E451" s="14"/>
      <c r="F451" s="14"/>
      <c r="G451" s="14"/>
      <c r="H451" s="14"/>
      <c r="I451" s="14"/>
      <c r="J451" s="14"/>
      <c r="K451" s="14"/>
      <c r="L451" s="14"/>
      <c r="R451" s="14"/>
    </row>
    <row r="452" spans="1:18" ht="15" customHeight="1">
      <c r="A452" s="14"/>
      <c r="B452" s="14"/>
      <c r="C452" s="14"/>
      <c r="D452" s="14"/>
      <c r="E452" s="14"/>
      <c r="F452" s="14"/>
      <c r="G452" s="14"/>
      <c r="H452" s="14"/>
      <c r="I452" s="14"/>
      <c r="J452" s="14"/>
      <c r="K452" s="14"/>
      <c r="L452" s="14"/>
      <c r="R452" s="14"/>
    </row>
    <row r="453" spans="1:18" ht="15" customHeight="1">
      <c r="A453" s="14"/>
      <c r="B453" s="14"/>
      <c r="C453" s="14"/>
      <c r="D453" s="14"/>
      <c r="E453" s="14"/>
      <c r="F453" s="14"/>
      <c r="G453" s="14"/>
      <c r="H453" s="14"/>
      <c r="I453" s="14"/>
      <c r="J453" s="14"/>
      <c r="K453" s="14"/>
      <c r="L453" s="14"/>
      <c r="R453" s="14"/>
    </row>
    <row r="454" spans="1:18" ht="15" customHeight="1">
      <c r="A454" s="14"/>
      <c r="B454" s="14"/>
      <c r="C454" s="14"/>
      <c r="D454" s="14"/>
      <c r="E454" s="14"/>
      <c r="F454" s="14"/>
      <c r="G454" s="14"/>
      <c r="H454" s="14"/>
      <c r="I454" s="14"/>
      <c r="J454" s="14"/>
      <c r="K454" s="14"/>
      <c r="L454" s="14"/>
      <c r="R454" s="14"/>
    </row>
    <row r="455" spans="1:18" ht="15" customHeight="1">
      <c r="A455" s="14"/>
      <c r="B455" s="14"/>
      <c r="C455" s="14"/>
      <c r="D455" s="14"/>
      <c r="E455" s="14"/>
      <c r="F455" s="14"/>
      <c r="G455" s="14"/>
      <c r="H455" s="14"/>
      <c r="I455" s="14"/>
      <c r="J455" s="14"/>
      <c r="K455" s="14"/>
      <c r="L455" s="14"/>
      <c r="R455" s="14"/>
    </row>
    <row r="456" spans="1:18" ht="15" customHeight="1">
      <c r="A456" s="14"/>
      <c r="B456" s="14"/>
      <c r="C456" s="14"/>
      <c r="D456" s="14"/>
      <c r="E456" s="14"/>
      <c r="F456" s="14"/>
      <c r="G456" s="14"/>
      <c r="H456" s="14"/>
      <c r="I456" s="14"/>
      <c r="J456" s="14"/>
      <c r="K456" s="14"/>
      <c r="L456" s="14"/>
      <c r="R456" s="14"/>
    </row>
    <row r="457" spans="1:18" ht="15" customHeight="1">
      <c r="A457" s="14"/>
      <c r="B457" s="14"/>
      <c r="C457" s="14"/>
      <c r="D457" s="14"/>
      <c r="E457" s="14"/>
      <c r="F457" s="14"/>
      <c r="G457" s="14"/>
      <c r="H457" s="14"/>
      <c r="I457" s="14"/>
      <c r="J457" s="14"/>
      <c r="K457" s="14"/>
      <c r="L457" s="14"/>
      <c r="R457" s="14"/>
    </row>
    <row r="458" spans="1:18" ht="15" customHeight="1">
      <c r="A458" s="14"/>
      <c r="B458" s="14"/>
      <c r="C458" s="14"/>
      <c r="D458" s="14"/>
      <c r="E458" s="14"/>
      <c r="F458" s="14"/>
      <c r="G458" s="14"/>
      <c r="H458" s="14"/>
      <c r="I458" s="14"/>
      <c r="J458" s="14"/>
      <c r="K458" s="14"/>
      <c r="L458" s="14"/>
      <c r="R458" s="14"/>
    </row>
    <row r="459" spans="1:18" ht="15" customHeight="1">
      <c r="A459" s="14"/>
      <c r="B459" s="14"/>
      <c r="C459" s="14"/>
      <c r="D459" s="14"/>
      <c r="E459" s="14"/>
      <c r="F459" s="14"/>
      <c r="G459" s="14"/>
      <c r="H459" s="14"/>
      <c r="I459" s="14"/>
      <c r="J459" s="14"/>
      <c r="K459" s="14"/>
      <c r="L459" s="14"/>
      <c r="R459" s="14"/>
    </row>
    <row r="460" spans="1:18" ht="15" customHeight="1">
      <c r="A460" s="14"/>
      <c r="B460" s="14"/>
      <c r="C460" s="14"/>
      <c r="D460" s="14"/>
      <c r="E460" s="14"/>
      <c r="F460" s="14"/>
      <c r="G460" s="14"/>
      <c r="H460" s="14"/>
      <c r="I460" s="14"/>
      <c r="J460" s="14"/>
      <c r="K460" s="14"/>
      <c r="L460" s="14"/>
      <c r="R460" s="14"/>
    </row>
    <row r="461" spans="1:18" ht="15" customHeight="1">
      <c r="A461" s="14"/>
      <c r="B461" s="14"/>
      <c r="C461" s="14"/>
      <c r="D461" s="14"/>
      <c r="E461" s="14"/>
      <c r="F461" s="14"/>
      <c r="G461" s="14"/>
      <c r="H461" s="14"/>
      <c r="I461" s="14"/>
      <c r="J461" s="14"/>
      <c r="K461" s="14"/>
      <c r="L461" s="14"/>
      <c r="R461" s="14"/>
    </row>
    <row r="462" spans="1:18" ht="15" customHeight="1">
      <c r="A462" s="14"/>
      <c r="B462" s="14"/>
      <c r="C462" s="14"/>
      <c r="D462" s="14"/>
      <c r="E462" s="14"/>
      <c r="F462" s="14"/>
      <c r="G462" s="14"/>
      <c r="H462" s="14"/>
      <c r="I462" s="14"/>
      <c r="J462" s="14"/>
      <c r="K462" s="14"/>
      <c r="L462" s="14"/>
      <c r="R462" s="14"/>
    </row>
    <row r="463" spans="1:18" ht="15" customHeight="1">
      <c r="A463" s="14"/>
      <c r="B463" s="14"/>
      <c r="C463" s="14"/>
      <c r="D463" s="14"/>
      <c r="E463" s="14"/>
      <c r="F463" s="14"/>
      <c r="G463" s="14"/>
      <c r="H463" s="14"/>
      <c r="I463" s="14"/>
      <c r="J463" s="14"/>
      <c r="K463" s="14"/>
      <c r="L463" s="14"/>
      <c r="R463" s="14"/>
    </row>
    <row r="464" spans="1:18" ht="15" customHeight="1">
      <c r="A464" s="14"/>
      <c r="B464" s="14"/>
      <c r="C464" s="14"/>
      <c r="D464" s="14"/>
      <c r="E464" s="14"/>
      <c r="F464" s="14"/>
      <c r="G464" s="14"/>
      <c r="H464" s="14"/>
      <c r="I464" s="14"/>
      <c r="J464" s="14"/>
      <c r="K464" s="14"/>
      <c r="L464" s="14"/>
      <c r="R464" s="14"/>
    </row>
    <row r="465" spans="1:18" ht="15" customHeight="1">
      <c r="A465" s="14"/>
      <c r="B465" s="14"/>
      <c r="C465" s="14"/>
      <c r="D465" s="14"/>
      <c r="E465" s="14"/>
      <c r="F465" s="14"/>
      <c r="G465" s="14"/>
      <c r="H465" s="14"/>
      <c r="I465" s="14"/>
      <c r="J465" s="14"/>
      <c r="K465" s="14"/>
      <c r="L465" s="14"/>
      <c r="R465" s="14"/>
    </row>
    <row r="466" spans="1:18" ht="15" customHeight="1">
      <c r="A466" s="14"/>
      <c r="B466" s="14"/>
      <c r="C466" s="14"/>
      <c r="D466" s="14"/>
      <c r="E466" s="14"/>
      <c r="F466" s="14"/>
      <c r="G466" s="14"/>
      <c r="H466" s="14"/>
      <c r="I466" s="14"/>
      <c r="J466" s="14"/>
      <c r="K466" s="14"/>
      <c r="L466" s="14"/>
      <c r="R466" s="14"/>
    </row>
    <row r="467" spans="1:18" ht="15" customHeight="1">
      <c r="A467" s="14"/>
      <c r="B467" s="14"/>
      <c r="C467" s="14"/>
      <c r="D467" s="14"/>
      <c r="E467" s="14"/>
      <c r="F467" s="14"/>
      <c r="G467" s="14"/>
      <c r="H467" s="14"/>
      <c r="I467" s="14"/>
      <c r="J467" s="14"/>
      <c r="K467" s="14"/>
      <c r="L467" s="14"/>
      <c r="R467" s="14"/>
    </row>
    <row r="468" spans="1:18" ht="15" customHeight="1">
      <c r="A468" s="14"/>
      <c r="B468" s="14"/>
      <c r="C468" s="14"/>
      <c r="D468" s="14"/>
      <c r="E468" s="14"/>
      <c r="F468" s="14"/>
      <c r="G468" s="14"/>
      <c r="H468" s="14"/>
      <c r="I468" s="14"/>
      <c r="J468" s="14"/>
      <c r="K468" s="14"/>
      <c r="L468" s="14"/>
      <c r="R468" s="14"/>
    </row>
    <row r="469" spans="1:18" ht="15" customHeight="1">
      <c r="A469" s="14"/>
      <c r="B469" s="14"/>
      <c r="C469" s="14"/>
      <c r="D469" s="14"/>
      <c r="E469" s="14"/>
      <c r="F469" s="14"/>
      <c r="G469" s="14"/>
      <c r="H469" s="14"/>
      <c r="I469" s="14"/>
      <c r="J469" s="14"/>
      <c r="K469" s="14"/>
      <c r="L469" s="14"/>
      <c r="R469" s="14"/>
    </row>
    <row r="470" spans="1:18" ht="15" customHeight="1">
      <c r="A470" s="14"/>
      <c r="B470" s="14"/>
      <c r="C470" s="14"/>
      <c r="D470" s="14"/>
      <c r="E470" s="14"/>
      <c r="F470" s="14"/>
      <c r="G470" s="14"/>
      <c r="H470" s="14"/>
      <c r="I470" s="14"/>
      <c r="J470" s="14"/>
      <c r="K470" s="14"/>
      <c r="L470" s="14"/>
      <c r="R470" s="14"/>
    </row>
    <row r="471" spans="1:18" ht="15" customHeight="1">
      <c r="A471" s="14"/>
      <c r="B471" s="14"/>
      <c r="C471" s="14"/>
      <c r="D471" s="14"/>
      <c r="E471" s="14"/>
      <c r="F471" s="14"/>
      <c r="G471" s="14"/>
      <c r="H471" s="14"/>
      <c r="I471" s="14"/>
      <c r="J471" s="14"/>
      <c r="K471" s="14"/>
      <c r="L471" s="14"/>
      <c r="R471" s="14"/>
    </row>
    <row r="472" spans="1:18" ht="15" customHeight="1">
      <c r="A472" s="14"/>
      <c r="B472" s="14"/>
      <c r="C472" s="14"/>
      <c r="D472" s="14"/>
      <c r="E472" s="14"/>
      <c r="F472" s="14"/>
      <c r="G472" s="14"/>
      <c r="H472" s="14"/>
      <c r="I472" s="14"/>
      <c r="J472" s="14"/>
      <c r="K472" s="14"/>
      <c r="L472" s="14"/>
      <c r="R472" s="14"/>
    </row>
    <row r="473" spans="1:18" ht="15" customHeight="1">
      <c r="A473" s="14"/>
      <c r="B473" s="14"/>
      <c r="C473" s="14"/>
      <c r="D473" s="14"/>
      <c r="E473" s="14"/>
      <c r="F473" s="14"/>
      <c r="G473" s="14"/>
      <c r="H473" s="14"/>
      <c r="I473" s="14"/>
      <c r="J473" s="14"/>
      <c r="K473" s="14"/>
      <c r="L473" s="14"/>
      <c r="R473" s="14"/>
    </row>
    <row r="474" spans="1:18" ht="15" customHeight="1">
      <c r="A474" s="14"/>
      <c r="B474" s="14"/>
      <c r="C474" s="14"/>
      <c r="D474" s="14"/>
      <c r="E474" s="14"/>
      <c r="F474" s="14"/>
      <c r="G474" s="14"/>
      <c r="H474" s="14"/>
      <c r="I474" s="14"/>
      <c r="J474" s="14"/>
      <c r="K474" s="14"/>
      <c r="L474" s="14"/>
      <c r="R474" s="14"/>
    </row>
    <row r="475" spans="1:18" ht="15" customHeight="1">
      <c r="A475" s="14"/>
      <c r="B475" s="14"/>
      <c r="C475" s="14"/>
      <c r="D475" s="14"/>
      <c r="E475" s="14"/>
      <c r="F475" s="14"/>
      <c r="G475" s="14"/>
      <c r="H475" s="14"/>
      <c r="I475" s="14"/>
      <c r="J475" s="14"/>
      <c r="K475" s="14"/>
      <c r="L475" s="14"/>
      <c r="R475" s="14"/>
    </row>
    <row r="476" spans="1:18" ht="15" customHeight="1">
      <c r="A476" s="14"/>
      <c r="B476" s="14"/>
      <c r="C476" s="14"/>
      <c r="D476" s="14"/>
      <c r="E476" s="14"/>
      <c r="F476" s="14"/>
      <c r="G476" s="14"/>
      <c r="H476" s="14"/>
      <c r="I476" s="14"/>
      <c r="J476" s="14"/>
      <c r="K476" s="14"/>
      <c r="L476" s="14"/>
      <c r="R476" s="14"/>
    </row>
    <row r="477" spans="1:18" ht="15" customHeight="1">
      <c r="A477" s="14"/>
      <c r="B477" s="14"/>
      <c r="C477" s="14"/>
      <c r="D477" s="14"/>
      <c r="E477" s="14"/>
      <c r="F477" s="14"/>
      <c r="G477" s="14"/>
      <c r="H477" s="14"/>
      <c r="I477" s="14"/>
      <c r="J477" s="14"/>
      <c r="K477" s="14"/>
      <c r="L477" s="14"/>
      <c r="R477" s="14"/>
    </row>
    <row r="478" spans="1:18" ht="15" customHeight="1">
      <c r="A478" s="14"/>
      <c r="B478" s="14"/>
      <c r="C478" s="14"/>
      <c r="D478" s="14"/>
      <c r="E478" s="14"/>
      <c r="F478" s="14"/>
      <c r="G478" s="14"/>
      <c r="H478" s="14"/>
      <c r="I478" s="14"/>
      <c r="J478" s="14"/>
      <c r="K478" s="14"/>
      <c r="L478" s="14"/>
      <c r="R478" s="14"/>
    </row>
    <row r="479" spans="1:18" ht="15" customHeight="1">
      <c r="A479" s="14"/>
      <c r="B479" s="14"/>
      <c r="C479" s="14"/>
      <c r="D479" s="14"/>
      <c r="E479" s="14"/>
      <c r="F479" s="14"/>
      <c r="G479" s="14"/>
      <c r="H479" s="14"/>
      <c r="I479" s="14"/>
      <c r="J479" s="14"/>
      <c r="K479" s="14"/>
      <c r="L479" s="14"/>
      <c r="R479" s="14"/>
    </row>
    <row r="480" spans="1:18" ht="15" customHeight="1">
      <c r="A480" s="14"/>
      <c r="B480" s="14"/>
      <c r="C480" s="14"/>
      <c r="D480" s="14"/>
      <c r="E480" s="14"/>
      <c r="F480" s="14"/>
      <c r="G480" s="14"/>
      <c r="H480" s="14"/>
      <c r="I480" s="14"/>
      <c r="J480" s="14"/>
      <c r="K480" s="14"/>
      <c r="L480" s="14"/>
      <c r="R480" s="14"/>
    </row>
    <row r="481" spans="1:18" ht="15" customHeight="1">
      <c r="A481" s="14"/>
      <c r="B481" s="14"/>
      <c r="C481" s="14"/>
      <c r="D481" s="14"/>
      <c r="E481" s="14"/>
      <c r="F481" s="14"/>
      <c r="G481" s="14"/>
      <c r="H481" s="14"/>
      <c r="I481" s="14"/>
      <c r="J481" s="14"/>
      <c r="K481" s="14"/>
      <c r="L481" s="14"/>
      <c r="R481" s="14"/>
    </row>
    <row r="482" spans="1:18" ht="15" customHeight="1">
      <c r="A482" s="14"/>
      <c r="B482" s="14"/>
      <c r="C482" s="14"/>
      <c r="D482" s="14"/>
      <c r="E482" s="14"/>
      <c r="F482" s="14"/>
      <c r="G482" s="14"/>
      <c r="H482" s="14"/>
      <c r="I482" s="14"/>
      <c r="J482" s="14"/>
      <c r="K482" s="14"/>
      <c r="L482" s="14"/>
      <c r="R482" s="14"/>
    </row>
    <row r="483" spans="1:18" ht="15" customHeight="1">
      <c r="A483" s="14"/>
      <c r="B483" s="14"/>
      <c r="C483" s="14"/>
      <c r="D483" s="14"/>
      <c r="E483" s="14"/>
      <c r="F483" s="14"/>
      <c r="G483" s="14"/>
      <c r="H483" s="14"/>
      <c r="I483" s="14"/>
      <c r="J483" s="14"/>
      <c r="K483" s="14"/>
      <c r="L483" s="14"/>
      <c r="R483" s="14"/>
    </row>
    <row r="484" spans="1:18" ht="15" customHeight="1">
      <c r="A484" s="14"/>
      <c r="B484" s="14"/>
      <c r="C484" s="14"/>
      <c r="D484" s="14"/>
      <c r="E484" s="14"/>
      <c r="F484" s="14"/>
      <c r="G484" s="14"/>
      <c r="H484" s="14"/>
      <c r="I484" s="14"/>
      <c r="J484" s="14"/>
      <c r="K484" s="14"/>
      <c r="L484" s="14"/>
      <c r="R484" s="14"/>
    </row>
    <row r="485" spans="1:18" ht="15" customHeight="1">
      <c r="A485" s="14"/>
      <c r="B485" s="14"/>
      <c r="C485" s="14"/>
      <c r="D485" s="14"/>
      <c r="E485" s="14"/>
      <c r="F485" s="14"/>
      <c r="G485" s="14"/>
      <c r="H485" s="14"/>
      <c r="I485" s="14"/>
      <c r="J485" s="14"/>
      <c r="K485" s="14"/>
      <c r="L485" s="14"/>
      <c r="R485" s="14"/>
    </row>
    <row r="486" spans="1:18" ht="15" customHeight="1">
      <c r="A486" s="14"/>
      <c r="B486" s="14"/>
      <c r="C486" s="14"/>
      <c r="D486" s="14"/>
      <c r="E486" s="14"/>
      <c r="F486" s="14"/>
      <c r="G486" s="14"/>
      <c r="H486" s="14"/>
      <c r="I486" s="14"/>
      <c r="J486" s="14"/>
      <c r="K486" s="14"/>
      <c r="L486" s="14"/>
      <c r="R486" s="14"/>
    </row>
    <row r="487" spans="1:18" ht="15" customHeight="1">
      <c r="A487" s="14"/>
      <c r="B487" s="14"/>
      <c r="C487" s="14"/>
      <c r="D487" s="14"/>
      <c r="E487" s="14"/>
      <c r="F487" s="14"/>
      <c r="G487" s="14"/>
      <c r="H487" s="14"/>
      <c r="I487" s="14"/>
      <c r="J487" s="14"/>
      <c r="K487" s="14"/>
      <c r="L487" s="14"/>
      <c r="R487" s="14"/>
    </row>
    <row r="488" spans="1:18" ht="15" customHeight="1">
      <c r="A488" s="14"/>
      <c r="B488" s="14"/>
      <c r="C488" s="14"/>
      <c r="D488" s="14"/>
      <c r="E488" s="14"/>
      <c r="F488" s="14"/>
      <c r="G488" s="14"/>
      <c r="H488" s="14"/>
      <c r="I488" s="14"/>
      <c r="J488" s="14"/>
      <c r="K488" s="14"/>
      <c r="L488" s="14"/>
      <c r="R488" s="14"/>
    </row>
    <row r="489" spans="1:18" ht="15" customHeight="1">
      <c r="A489" s="14"/>
      <c r="B489" s="14"/>
      <c r="C489" s="14"/>
      <c r="D489" s="14"/>
      <c r="E489" s="14"/>
      <c r="F489" s="14"/>
      <c r="G489" s="14"/>
      <c r="H489" s="14"/>
      <c r="I489" s="14"/>
      <c r="J489" s="14"/>
      <c r="K489" s="14"/>
      <c r="L489" s="14"/>
      <c r="R489" s="14"/>
    </row>
    <row r="490" spans="1:18" ht="15" customHeight="1">
      <c r="A490" s="14"/>
      <c r="B490" s="14"/>
      <c r="C490" s="14"/>
      <c r="D490" s="14"/>
      <c r="E490" s="14"/>
      <c r="F490" s="14"/>
      <c r="G490" s="14"/>
      <c r="H490" s="14"/>
      <c r="I490" s="14"/>
      <c r="J490" s="14"/>
      <c r="K490" s="14"/>
      <c r="L490" s="14"/>
      <c r="R490" s="14"/>
    </row>
    <row r="491" spans="1:18" ht="15" customHeight="1">
      <c r="A491" s="14"/>
      <c r="B491" s="14"/>
      <c r="C491" s="14"/>
      <c r="D491" s="14"/>
      <c r="E491" s="14"/>
      <c r="F491" s="14"/>
      <c r="G491" s="14"/>
      <c r="H491" s="14"/>
      <c r="I491" s="14"/>
      <c r="J491" s="14"/>
      <c r="K491" s="14"/>
      <c r="L491" s="14"/>
      <c r="R491" s="14"/>
    </row>
    <row r="492" spans="1:18" ht="15" customHeight="1">
      <c r="A492" s="14"/>
      <c r="B492" s="14"/>
      <c r="C492" s="14"/>
      <c r="D492" s="14"/>
      <c r="E492" s="14"/>
      <c r="F492" s="14"/>
      <c r="G492" s="14"/>
      <c r="H492" s="14"/>
      <c r="I492" s="14"/>
      <c r="J492" s="14"/>
      <c r="K492" s="14"/>
      <c r="L492" s="14"/>
      <c r="R492" s="14"/>
    </row>
    <row r="493" spans="1:18" ht="15" customHeight="1">
      <c r="A493" s="14"/>
      <c r="B493" s="14"/>
      <c r="C493" s="14"/>
      <c r="D493" s="14"/>
      <c r="E493" s="14"/>
      <c r="F493" s="14"/>
      <c r="G493" s="14"/>
      <c r="H493" s="14"/>
      <c r="I493" s="14"/>
      <c r="J493" s="14"/>
      <c r="K493" s="14"/>
      <c r="L493" s="14"/>
      <c r="R493" s="14"/>
    </row>
    <row r="494" spans="1:18" ht="15" customHeight="1">
      <c r="A494" s="14"/>
      <c r="B494" s="14"/>
      <c r="C494" s="14"/>
      <c r="D494" s="14"/>
      <c r="E494" s="14"/>
      <c r="F494" s="14"/>
      <c r="G494" s="14"/>
      <c r="H494" s="14"/>
      <c r="I494" s="14"/>
      <c r="J494" s="14"/>
      <c r="K494" s="14"/>
      <c r="L494" s="14"/>
      <c r="R494" s="14"/>
    </row>
    <row r="495" spans="1:18" ht="15" customHeight="1">
      <c r="A495" s="14"/>
      <c r="B495" s="14"/>
      <c r="C495" s="14"/>
      <c r="D495" s="14"/>
      <c r="E495" s="14"/>
      <c r="F495" s="14"/>
      <c r="G495" s="14"/>
      <c r="H495" s="14"/>
      <c r="I495" s="14"/>
      <c r="J495" s="14"/>
      <c r="K495" s="14"/>
      <c r="L495" s="14"/>
      <c r="R495" s="14"/>
    </row>
    <row r="496" spans="1:18" ht="15" customHeight="1">
      <c r="A496" s="14"/>
      <c r="B496" s="14"/>
      <c r="C496" s="14"/>
      <c r="D496" s="14"/>
      <c r="E496" s="14"/>
      <c r="F496" s="14"/>
      <c r="G496" s="14"/>
      <c r="H496" s="14"/>
      <c r="I496" s="14"/>
      <c r="J496" s="14"/>
      <c r="K496" s="14"/>
      <c r="L496" s="14"/>
      <c r="R496" s="14"/>
    </row>
    <row r="497" spans="1:18" ht="15" customHeight="1">
      <c r="A497" s="14"/>
      <c r="B497" s="14"/>
      <c r="C497" s="14"/>
      <c r="D497" s="14"/>
      <c r="E497" s="14"/>
      <c r="F497" s="14"/>
      <c r="G497" s="14"/>
      <c r="H497" s="14"/>
      <c r="I497" s="14"/>
      <c r="J497" s="14"/>
      <c r="K497" s="14"/>
      <c r="L497" s="14"/>
      <c r="R497" s="14"/>
    </row>
    <row r="498" spans="1:18" ht="15" customHeight="1">
      <c r="A498" s="14"/>
      <c r="B498" s="14"/>
      <c r="C498" s="14"/>
      <c r="D498" s="14"/>
      <c r="E498" s="14"/>
      <c r="F498" s="14"/>
      <c r="G498" s="14"/>
      <c r="H498" s="14"/>
      <c r="I498" s="14"/>
      <c r="J498" s="14"/>
      <c r="K498" s="14"/>
      <c r="L498" s="14"/>
      <c r="R498" s="14"/>
    </row>
    <row r="499" spans="1:18" ht="15" customHeight="1">
      <c r="A499" s="14"/>
      <c r="B499" s="14"/>
      <c r="C499" s="14"/>
      <c r="D499" s="14"/>
      <c r="E499" s="14"/>
      <c r="F499" s="14"/>
      <c r="G499" s="14"/>
      <c r="H499" s="14"/>
      <c r="I499" s="14"/>
      <c r="J499" s="14"/>
      <c r="K499" s="14"/>
      <c r="L499" s="14"/>
      <c r="R499" s="14"/>
    </row>
    <row r="500" spans="1:18" ht="15" customHeight="1">
      <c r="A500" s="14"/>
      <c r="B500" s="14"/>
      <c r="C500" s="14"/>
      <c r="D500" s="14"/>
      <c r="E500" s="14"/>
      <c r="F500" s="14"/>
      <c r="G500" s="14"/>
      <c r="H500" s="14"/>
      <c r="I500" s="14"/>
      <c r="J500" s="14"/>
      <c r="K500" s="14"/>
      <c r="L500" s="14"/>
      <c r="R500" s="14"/>
    </row>
    <row r="501" spans="1:18" ht="15" customHeight="1">
      <c r="A501" s="14"/>
      <c r="B501" s="14"/>
      <c r="C501" s="14"/>
      <c r="D501" s="14"/>
      <c r="E501" s="14"/>
      <c r="F501" s="14"/>
      <c r="G501" s="14"/>
      <c r="H501" s="14"/>
      <c r="I501" s="14"/>
      <c r="J501" s="14"/>
      <c r="K501" s="14"/>
      <c r="L501" s="14"/>
      <c r="R501" s="14"/>
    </row>
    <row r="502" spans="1:18" ht="15" customHeight="1">
      <c r="A502" s="14"/>
      <c r="B502" s="14"/>
      <c r="C502" s="14"/>
      <c r="D502" s="14"/>
      <c r="E502" s="14"/>
      <c r="F502" s="14"/>
      <c r="G502" s="14"/>
      <c r="H502" s="14"/>
      <c r="I502" s="14"/>
      <c r="J502" s="14"/>
      <c r="K502" s="14"/>
      <c r="L502" s="14"/>
      <c r="R502" s="14"/>
    </row>
    <row r="503" spans="1:18" ht="15" customHeight="1">
      <c r="A503" s="14"/>
      <c r="B503" s="14"/>
      <c r="C503" s="14"/>
      <c r="D503" s="14"/>
      <c r="E503" s="14"/>
      <c r="F503" s="14"/>
      <c r="G503" s="14"/>
      <c r="H503" s="14"/>
      <c r="I503" s="14"/>
      <c r="J503" s="14"/>
      <c r="K503" s="14"/>
      <c r="L503" s="14"/>
      <c r="R503" s="14"/>
    </row>
    <row r="504" spans="1:18" ht="15" customHeight="1">
      <c r="A504" s="14"/>
      <c r="B504" s="14"/>
      <c r="C504" s="14"/>
      <c r="D504" s="14"/>
      <c r="E504" s="14"/>
      <c r="F504" s="14"/>
      <c r="G504" s="14"/>
      <c r="H504" s="14"/>
      <c r="I504" s="14"/>
      <c r="J504" s="14"/>
      <c r="K504" s="14"/>
      <c r="L504" s="14"/>
      <c r="R504" s="14"/>
    </row>
    <row r="505" spans="1:18" ht="15" customHeight="1">
      <c r="A505" s="14"/>
      <c r="B505" s="14"/>
      <c r="C505" s="14"/>
      <c r="D505" s="14"/>
      <c r="E505" s="14"/>
      <c r="F505" s="14"/>
      <c r="G505" s="14"/>
      <c r="H505" s="14"/>
      <c r="I505" s="14"/>
      <c r="J505" s="14"/>
      <c r="K505" s="14"/>
      <c r="L505" s="14"/>
      <c r="R505" s="14"/>
    </row>
    <row r="506" spans="1:18" ht="15" customHeight="1">
      <c r="A506" s="14"/>
      <c r="B506" s="14"/>
      <c r="C506" s="14"/>
      <c r="D506" s="14"/>
      <c r="E506" s="14"/>
      <c r="F506" s="14"/>
      <c r="G506" s="14"/>
      <c r="H506" s="14"/>
      <c r="I506" s="14"/>
      <c r="J506" s="14"/>
      <c r="K506" s="14"/>
      <c r="L506" s="14"/>
      <c r="R506" s="14"/>
    </row>
    <row r="507" spans="1:18" ht="15" customHeight="1">
      <c r="A507" s="14"/>
      <c r="B507" s="14"/>
      <c r="C507" s="14"/>
      <c r="D507" s="14"/>
      <c r="E507" s="14"/>
      <c r="F507" s="14"/>
      <c r="G507" s="14"/>
      <c r="H507" s="14"/>
      <c r="I507" s="14"/>
      <c r="J507" s="14"/>
      <c r="K507" s="14"/>
      <c r="L507" s="14"/>
      <c r="R507" s="14"/>
    </row>
    <row r="508" spans="1:18" ht="15" customHeight="1">
      <c r="A508" s="14"/>
      <c r="B508" s="14"/>
      <c r="C508" s="14"/>
      <c r="D508" s="14"/>
      <c r="E508" s="14"/>
      <c r="F508" s="14"/>
      <c r="G508" s="14"/>
      <c r="H508" s="14"/>
      <c r="I508" s="14"/>
      <c r="J508" s="14"/>
      <c r="K508" s="14"/>
      <c r="L508" s="14"/>
      <c r="R508" s="14"/>
    </row>
    <row r="509" spans="1:18" ht="15" customHeight="1">
      <c r="A509" s="14"/>
      <c r="B509" s="14"/>
      <c r="C509" s="14"/>
      <c r="D509" s="14"/>
      <c r="E509" s="14"/>
      <c r="F509" s="14"/>
      <c r="G509" s="14"/>
      <c r="H509" s="14"/>
      <c r="I509" s="14"/>
      <c r="J509" s="14"/>
      <c r="K509" s="14"/>
      <c r="L509" s="14"/>
      <c r="R509" s="14"/>
    </row>
    <row r="510" spans="1:18" ht="15" customHeight="1">
      <c r="A510" s="14"/>
      <c r="B510" s="14"/>
      <c r="C510" s="14"/>
      <c r="D510" s="14"/>
      <c r="E510" s="14"/>
      <c r="F510" s="14"/>
      <c r="G510" s="14"/>
      <c r="H510" s="14"/>
      <c r="I510" s="14"/>
      <c r="J510" s="14"/>
      <c r="K510" s="14"/>
      <c r="L510" s="14"/>
      <c r="R510" s="14"/>
    </row>
    <row r="511" spans="1:18" ht="15" customHeight="1">
      <c r="A511" s="14"/>
      <c r="B511" s="14"/>
      <c r="C511" s="14"/>
      <c r="D511" s="14"/>
      <c r="E511" s="14"/>
      <c r="F511" s="14"/>
      <c r="G511" s="14"/>
      <c r="H511" s="14"/>
      <c r="I511" s="14"/>
      <c r="J511" s="14"/>
      <c r="K511" s="14"/>
      <c r="L511" s="14"/>
      <c r="R511" s="14"/>
    </row>
    <row r="512" spans="1:18" ht="15" customHeight="1">
      <c r="A512" s="14"/>
      <c r="B512" s="14"/>
      <c r="C512" s="14"/>
      <c r="D512" s="14"/>
      <c r="E512" s="14"/>
      <c r="F512" s="14"/>
      <c r="G512" s="14"/>
      <c r="H512" s="14"/>
      <c r="I512" s="14"/>
      <c r="J512" s="14"/>
      <c r="K512" s="14"/>
      <c r="L512" s="14"/>
      <c r="R512" s="14"/>
    </row>
    <row r="513" spans="1:18" ht="15" customHeight="1">
      <c r="A513" s="14"/>
      <c r="B513" s="14"/>
      <c r="C513" s="14"/>
      <c r="D513" s="14"/>
      <c r="E513" s="14"/>
      <c r="F513" s="14"/>
      <c r="G513" s="14"/>
      <c r="H513" s="14"/>
      <c r="I513" s="14"/>
      <c r="J513" s="14"/>
      <c r="K513" s="14"/>
      <c r="L513" s="14"/>
      <c r="R513" s="14"/>
    </row>
    <row r="514" spans="1:18" ht="15" customHeight="1">
      <c r="A514" s="14"/>
      <c r="B514" s="14"/>
      <c r="C514" s="14"/>
      <c r="D514" s="14"/>
      <c r="E514" s="14"/>
      <c r="F514" s="14"/>
      <c r="G514" s="14"/>
      <c r="H514" s="14"/>
      <c r="I514" s="14"/>
      <c r="J514" s="14"/>
      <c r="K514" s="14"/>
      <c r="L514" s="14"/>
      <c r="R514" s="14"/>
    </row>
    <row r="515" spans="1:18" ht="15" customHeight="1">
      <c r="A515" s="14"/>
      <c r="B515" s="14"/>
      <c r="C515" s="14"/>
      <c r="D515" s="14"/>
      <c r="E515" s="14"/>
      <c r="F515" s="14"/>
      <c r="G515" s="14"/>
      <c r="H515" s="14"/>
      <c r="I515" s="14"/>
      <c r="J515" s="14"/>
      <c r="K515" s="14"/>
      <c r="L515" s="14"/>
      <c r="R515" s="14"/>
    </row>
    <row r="516" spans="1:18" ht="15" customHeight="1">
      <c r="A516" s="14"/>
      <c r="B516" s="14"/>
      <c r="C516" s="14"/>
      <c r="D516" s="14"/>
      <c r="E516" s="14"/>
      <c r="F516" s="14"/>
      <c r="G516" s="14"/>
      <c r="H516" s="14"/>
      <c r="I516" s="14"/>
      <c r="J516" s="14"/>
      <c r="K516" s="14"/>
      <c r="L516" s="14"/>
      <c r="R516" s="14"/>
    </row>
    <row r="517" spans="1:18" ht="15" customHeight="1">
      <c r="A517" s="14"/>
      <c r="B517" s="14"/>
      <c r="C517" s="14"/>
      <c r="D517" s="14"/>
      <c r="E517" s="14"/>
      <c r="F517" s="14"/>
      <c r="G517" s="14"/>
      <c r="H517" s="14"/>
      <c r="I517" s="14"/>
      <c r="J517" s="14"/>
      <c r="K517" s="14"/>
      <c r="L517" s="14"/>
      <c r="R517" s="14"/>
    </row>
    <row r="518" spans="1:18" ht="15" customHeight="1">
      <c r="A518" s="14"/>
      <c r="B518" s="14"/>
      <c r="C518" s="14"/>
      <c r="D518" s="14"/>
      <c r="E518" s="14"/>
      <c r="F518" s="14"/>
      <c r="G518" s="14"/>
      <c r="H518" s="14"/>
      <c r="I518" s="14"/>
      <c r="J518" s="14"/>
      <c r="K518" s="14"/>
      <c r="L518" s="14"/>
      <c r="R518" s="14"/>
    </row>
    <row r="519" spans="1:18" ht="15" customHeight="1">
      <c r="A519" s="14"/>
      <c r="B519" s="14"/>
      <c r="C519" s="14"/>
      <c r="D519" s="14"/>
      <c r="E519" s="14"/>
      <c r="F519" s="14"/>
      <c r="G519" s="14"/>
      <c r="H519" s="14"/>
      <c r="I519" s="14"/>
      <c r="J519" s="14"/>
      <c r="K519" s="14"/>
      <c r="L519" s="14"/>
      <c r="R519" s="14"/>
    </row>
    <row r="520" spans="1:18" ht="15" customHeight="1">
      <c r="A520" s="14"/>
      <c r="B520" s="14"/>
      <c r="C520" s="14"/>
      <c r="D520" s="14"/>
      <c r="E520" s="14"/>
      <c r="F520" s="14"/>
      <c r="G520" s="14"/>
      <c r="H520" s="14"/>
      <c r="I520" s="14"/>
      <c r="J520" s="14"/>
      <c r="K520" s="14"/>
      <c r="L520" s="14"/>
      <c r="R520" s="14"/>
    </row>
    <row r="521" spans="1:18" ht="15" customHeight="1">
      <c r="A521" s="14"/>
      <c r="B521" s="14"/>
      <c r="C521" s="14"/>
      <c r="D521" s="14"/>
      <c r="E521" s="14"/>
      <c r="F521" s="14"/>
      <c r="G521" s="14"/>
      <c r="H521" s="14"/>
      <c r="I521" s="14"/>
      <c r="J521" s="14"/>
      <c r="K521" s="14"/>
      <c r="L521" s="14"/>
      <c r="R521" s="14"/>
    </row>
    <row r="522" spans="1:18" ht="15" customHeight="1">
      <c r="A522" s="14"/>
      <c r="B522" s="14"/>
      <c r="C522" s="14"/>
      <c r="D522" s="14"/>
      <c r="E522" s="14"/>
      <c r="F522" s="14"/>
      <c r="G522" s="14"/>
      <c r="H522" s="14"/>
      <c r="I522" s="14"/>
      <c r="J522" s="14"/>
      <c r="K522" s="14"/>
      <c r="L522" s="14"/>
      <c r="R522" s="14"/>
    </row>
    <row r="523" spans="1:18" ht="15" customHeight="1">
      <c r="A523" s="14"/>
      <c r="B523" s="14"/>
      <c r="C523" s="14"/>
      <c r="D523" s="14"/>
      <c r="E523" s="14"/>
      <c r="F523" s="14"/>
      <c r="G523" s="14"/>
      <c r="H523" s="14"/>
      <c r="I523" s="14"/>
      <c r="J523" s="14"/>
      <c r="K523" s="14"/>
      <c r="L523" s="14"/>
      <c r="R523" s="14"/>
    </row>
    <row r="524" spans="1:18" ht="15" customHeight="1">
      <c r="A524" s="14"/>
      <c r="B524" s="14"/>
      <c r="C524" s="14"/>
      <c r="D524" s="14"/>
      <c r="E524" s="14"/>
      <c r="F524" s="14"/>
      <c r="G524" s="14"/>
      <c r="H524" s="14"/>
      <c r="I524" s="14"/>
      <c r="J524" s="14"/>
      <c r="K524" s="14"/>
      <c r="L524" s="14"/>
      <c r="R524" s="14"/>
    </row>
    <row r="525" spans="1:18" ht="15" customHeight="1">
      <c r="A525" s="14"/>
      <c r="B525" s="14"/>
      <c r="C525" s="14"/>
      <c r="D525" s="14"/>
      <c r="E525" s="14"/>
      <c r="F525" s="14"/>
      <c r="G525" s="14"/>
      <c r="H525" s="14"/>
      <c r="I525" s="14"/>
      <c r="J525" s="14"/>
      <c r="K525" s="14"/>
      <c r="L525" s="14"/>
      <c r="R525" s="14"/>
    </row>
    <row r="526" spans="1:18" ht="15" customHeight="1">
      <c r="A526" s="14"/>
      <c r="B526" s="14"/>
      <c r="C526" s="14"/>
      <c r="D526" s="14"/>
      <c r="E526" s="14"/>
      <c r="F526" s="14"/>
      <c r="G526" s="14"/>
      <c r="H526" s="14"/>
      <c r="I526" s="14"/>
      <c r="J526" s="14"/>
      <c r="K526" s="14"/>
      <c r="L526" s="14"/>
      <c r="R526" s="14"/>
    </row>
    <row r="527" spans="1:18" ht="15" customHeight="1">
      <c r="A527" s="14"/>
      <c r="B527" s="14"/>
      <c r="C527" s="14"/>
      <c r="D527" s="14"/>
      <c r="E527" s="14"/>
      <c r="F527" s="14"/>
      <c r="G527" s="14"/>
      <c r="H527" s="14"/>
      <c r="I527" s="14"/>
      <c r="J527" s="14"/>
      <c r="K527" s="14"/>
      <c r="L527" s="14"/>
      <c r="R527" s="14"/>
    </row>
    <row r="528" spans="1:18" ht="15" customHeight="1">
      <c r="A528" s="14"/>
      <c r="B528" s="14"/>
      <c r="C528" s="14"/>
      <c r="D528" s="14"/>
      <c r="E528" s="14"/>
      <c r="F528" s="14"/>
      <c r="G528" s="14"/>
      <c r="H528" s="14"/>
      <c r="I528" s="14"/>
      <c r="J528" s="14"/>
      <c r="K528" s="14"/>
      <c r="L528" s="14"/>
      <c r="R528" s="14"/>
    </row>
    <row r="529" spans="1:18" ht="15" customHeight="1">
      <c r="A529" s="14"/>
      <c r="B529" s="14"/>
      <c r="C529" s="14"/>
      <c r="D529" s="14"/>
      <c r="E529" s="14"/>
      <c r="F529" s="14"/>
      <c r="G529" s="14"/>
      <c r="H529" s="14"/>
      <c r="I529" s="14"/>
      <c r="J529" s="14"/>
      <c r="K529" s="14"/>
      <c r="L529" s="14"/>
      <c r="R529" s="14"/>
    </row>
    <row r="530" spans="1:18" ht="15" customHeight="1">
      <c r="A530" s="14"/>
      <c r="B530" s="14"/>
      <c r="C530" s="14"/>
      <c r="D530" s="14"/>
      <c r="E530" s="14"/>
      <c r="F530" s="14"/>
      <c r="G530" s="14"/>
      <c r="H530" s="14"/>
      <c r="I530" s="14"/>
      <c r="J530" s="14"/>
      <c r="K530" s="14"/>
      <c r="L530" s="14"/>
      <c r="R530" s="14"/>
    </row>
    <row r="531" spans="1:18" ht="15" customHeight="1">
      <c r="A531" s="14"/>
      <c r="B531" s="14"/>
      <c r="C531" s="14"/>
      <c r="D531" s="14"/>
      <c r="E531" s="14"/>
      <c r="F531" s="14"/>
      <c r="G531" s="14"/>
      <c r="H531" s="14"/>
      <c r="I531" s="14"/>
      <c r="J531" s="14"/>
      <c r="K531" s="14"/>
      <c r="L531" s="14"/>
      <c r="R531" s="14"/>
    </row>
    <row r="532" spans="1:18" ht="15" customHeight="1">
      <c r="A532" s="14"/>
      <c r="B532" s="14"/>
      <c r="C532" s="14"/>
      <c r="D532" s="14"/>
      <c r="E532" s="14"/>
      <c r="F532" s="14"/>
      <c r="G532" s="14"/>
      <c r="H532" s="14"/>
      <c r="I532" s="14"/>
      <c r="J532" s="14"/>
      <c r="K532" s="14"/>
      <c r="L532" s="14"/>
      <c r="R532" s="14"/>
    </row>
    <row r="533" spans="1:18" ht="15" customHeight="1">
      <c r="A533" s="14"/>
      <c r="B533" s="14"/>
      <c r="C533" s="14"/>
      <c r="D533" s="14"/>
      <c r="E533" s="14"/>
      <c r="F533" s="14"/>
      <c r="G533" s="14"/>
      <c r="H533" s="14"/>
      <c r="I533" s="14"/>
      <c r="J533" s="14"/>
      <c r="K533" s="14"/>
      <c r="L533" s="14"/>
      <c r="R533" s="14"/>
    </row>
    <row r="534" spans="1:18" ht="15" customHeight="1">
      <c r="A534" s="14"/>
      <c r="B534" s="14"/>
      <c r="C534" s="14"/>
      <c r="D534" s="14"/>
      <c r="E534" s="14"/>
      <c r="F534" s="14"/>
      <c r="G534" s="14"/>
      <c r="H534" s="14"/>
      <c r="I534" s="14"/>
      <c r="J534" s="14"/>
      <c r="K534" s="14"/>
      <c r="L534" s="14"/>
      <c r="R534" s="14"/>
    </row>
    <row r="535" spans="1:18" ht="15" customHeight="1">
      <c r="A535" s="14"/>
      <c r="B535" s="14"/>
      <c r="C535" s="14"/>
      <c r="D535" s="14"/>
      <c r="E535" s="14"/>
      <c r="F535" s="14"/>
      <c r="G535" s="14"/>
      <c r="H535" s="14"/>
      <c r="I535" s="14"/>
      <c r="J535" s="14"/>
      <c r="K535" s="14"/>
      <c r="L535" s="14"/>
      <c r="R535" s="14"/>
    </row>
    <row r="536" spans="1:18" ht="15" customHeight="1">
      <c r="A536" s="14"/>
      <c r="B536" s="14"/>
      <c r="C536" s="14"/>
      <c r="D536" s="14"/>
      <c r="E536" s="14"/>
      <c r="F536" s="14"/>
      <c r="G536" s="14"/>
      <c r="H536" s="14"/>
      <c r="I536" s="14"/>
      <c r="J536" s="14"/>
      <c r="K536" s="14"/>
      <c r="L536" s="14"/>
      <c r="R536" s="14"/>
    </row>
    <row r="537" spans="1:18" ht="15" customHeight="1">
      <c r="A537" s="14"/>
      <c r="B537" s="14"/>
      <c r="C537" s="14"/>
      <c r="D537" s="14"/>
      <c r="E537" s="14"/>
      <c r="F537" s="14"/>
      <c r="G537" s="14"/>
      <c r="H537" s="14"/>
      <c r="I537" s="14"/>
      <c r="J537" s="14"/>
      <c r="K537" s="14"/>
      <c r="L537" s="14"/>
      <c r="R537" s="14"/>
    </row>
    <row r="538" spans="1:18" ht="15" customHeight="1">
      <c r="A538" s="14"/>
      <c r="B538" s="14"/>
      <c r="C538" s="14"/>
      <c r="D538" s="14"/>
      <c r="E538" s="14"/>
      <c r="F538" s="14"/>
      <c r="G538" s="14"/>
      <c r="H538" s="14"/>
      <c r="I538" s="14"/>
      <c r="J538" s="14"/>
      <c r="K538" s="14"/>
      <c r="L538" s="14"/>
      <c r="R538" s="14"/>
    </row>
    <row r="539" spans="1:18" ht="15" customHeight="1">
      <c r="A539" s="14"/>
      <c r="B539" s="14"/>
      <c r="C539" s="14"/>
      <c r="D539" s="14"/>
      <c r="E539" s="14"/>
      <c r="F539" s="14"/>
      <c r="G539" s="14"/>
      <c r="H539" s="14"/>
      <c r="I539" s="14"/>
      <c r="J539" s="14"/>
      <c r="K539" s="14"/>
      <c r="L539" s="14"/>
      <c r="R539" s="14"/>
    </row>
    <row r="540" spans="1:18" ht="15" customHeight="1">
      <c r="A540" s="14"/>
      <c r="B540" s="14"/>
      <c r="C540" s="14"/>
      <c r="D540" s="14"/>
      <c r="E540" s="14"/>
      <c r="F540" s="14"/>
      <c r="G540" s="14"/>
      <c r="H540" s="14"/>
      <c r="I540" s="14"/>
      <c r="J540" s="14"/>
      <c r="K540" s="14"/>
      <c r="L540" s="14"/>
      <c r="R540" s="14"/>
    </row>
    <row r="541" spans="1:18" ht="15" customHeight="1">
      <c r="A541" s="14"/>
      <c r="B541" s="14"/>
      <c r="C541" s="14"/>
      <c r="D541" s="14"/>
      <c r="E541" s="14"/>
      <c r="F541" s="14"/>
      <c r="G541" s="14"/>
      <c r="H541" s="14"/>
      <c r="I541" s="14"/>
      <c r="J541" s="14"/>
      <c r="K541" s="14"/>
      <c r="L541" s="14"/>
      <c r="R541" s="14"/>
    </row>
    <row r="542" spans="1:18" ht="15" customHeight="1">
      <c r="A542" s="14"/>
      <c r="B542" s="14"/>
      <c r="C542" s="14"/>
      <c r="D542" s="14"/>
      <c r="E542" s="14"/>
      <c r="F542" s="14"/>
      <c r="G542" s="14"/>
      <c r="H542" s="14"/>
      <c r="I542" s="14"/>
      <c r="J542" s="14"/>
      <c r="K542" s="14"/>
      <c r="L542" s="14"/>
      <c r="R542" s="14"/>
    </row>
    <row r="543" spans="1:18" ht="15" customHeight="1">
      <c r="A543" s="14"/>
      <c r="B543" s="14"/>
      <c r="C543" s="14"/>
      <c r="D543" s="14"/>
      <c r="E543" s="14"/>
      <c r="F543" s="14"/>
      <c r="G543" s="14"/>
      <c r="H543" s="14"/>
      <c r="I543" s="14"/>
      <c r="J543" s="14"/>
      <c r="K543" s="14"/>
      <c r="L543" s="14"/>
      <c r="R543" s="14"/>
    </row>
    <row r="544" spans="1:18" ht="15" customHeight="1">
      <c r="A544" s="14"/>
      <c r="B544" s="14"/>
      <c r="C544" s="14"/>
      <c r="D544" s="14"/>
      <c r="E544" s="14"/>
      <c r="F544" s="14"/>
      <c r="G544" s="14"/>
      <c r="H544" s="14"/>
      <c r="I544" s="14"/>
      <c r="J544" s="14"/>
      <c r="K544" s="14"/>
      <c r="L544" s="14"/>
      <c r="R544" s="14"/>
    </row>
    <row r="545" spans="1:18" ht="15" customHeight="1">
      <c r="A545" s="14"/>
      <c r="B545" s="14"/>
      <c r="C545" s="14"/>
      <c r="D545" s="14"/>
      <c r="E545" s="14"/>
      <c r="F545" s="14"/>
      <c r="G545" s="14"/>
      <c r="H545" s="14"/>
      <c r="I545" s="14"/>
      <c r="J545" s="14"/>
      <c r="K545" s="14"/>
      <c r="L545" s="14"/>
      <c r="R545" s="14"/>
    </row>
    <row r="546" spans="1:18" ht="15" customHeight="1">
      <c r="A546" s="14"/>
      <c r="B546" s="14"/>
      <c r="C546" s="14"/>
      <c r="D546" s="14"/>
      <c r="E546" s="14"/>
      <c r="F546" s="14"/>
      <c r="G546" s="14"/>
      <c r="H546" s="14"/>
      <c r="I546" s="14"/>
      <c r="J546" s="14"/>
      <c r="K546" s="14"/>
      <c r="L546" s="14"/>
      <c r="R546" s="14"/>
    </row>
    <row r="547" spans="1:18" ht="15" customHeight="1">
      <c r="A547" s="14"/>
      <c r="B547" s="14"/>
      <c r="C547" s="14"/>
      <c r="D547" s="14"/>
      <c r="E547" s="14"/>
      <c r="F547" s="14"/>
      <c r="G547" s="14"/>
      <c r="H547" s="14"/>
      <c r="I547" s="14"/>
      <c r="J547" s="14"/>
      <c r="K547" s="14"/>
      <c r="L547" s="14"/>
      <c r="R547" s="14"/>
    </row>
    <row r="548" spans="1:18" ht="15" customHeight="1">
      <c r="A548" s="14"/>
      <c r="B548" s="14"/>
      <c r="C548" s="14"/>
      <c r="D548" s="14"/>
      <c r="E548" s="14"/>
      <c r="F548" s="14"/>
      <c r="G548" s="14"/>
      <c r="H548" s="14"/>
      <c r="I548" s="14"/>
      <c r="J548" s="14"/>
      <c r="K548" s="14"/>
      <c r="L548" s="14"/>
      <c r="R548" s="14"/>
    </row>
    <row r="549" spans="1:18" ht="15" customHeight="1">
      <c r="A549" s="14"/>
      <c r="B549" s="14"/>
      <c r="C549" s="14"/>
      <c r="D549" s="14"/>
      <c r="E549" s="14"/>
      <c r="F549" s="14"/>
      <c r="G549" s="14"/>
      <c r="H549" s="14"/>
      <c r="I549" s="14"/>
      <c r="J549" s="14"/>
      <c r="K549" s="14"/>
      <c r="L549" s="14"/>
      <c r="R549" s="14"/>
    </row>
    <row r="550" spans="1:18" ht="15" customHeight="1">
      <c r="A550" s="14"/>
      <c r="B550" s="14"/>
      <c r="C550" s="14"/>
      <c r="D550" s="14"/>
      <c r="E550" s="14"/>
      <c r="F550" s="14"/>
      <c r="G550" s="14"/>
      <c r="H550" s="14"/>
      <c r="I550" s="14"/>
      <c r="J550" s="14"/>
      <c r="K550" s="14"/>
      <c r="L550" s="14"/>
      <c r="R550" s="14"/>
    </row>
    <row r="551" spans="1:18" ht="15" customHeight="1">
      <c r="A551" s="14"/>
      <c r="B551" s="14"/>
      <c r="C551" s="14"/>
      <c r="D551" s="14"/>
      <c r="E551" s="14"/>
      <c r="F551" s="14"/>
      <c r="G551" s="14"/>
      <c r="H551" s="14"/>
      <c r="I551" s="14"/>
      <c r="J551" s="14"/>
      <c r="K551" s="14"/>
      <c r="L551" s="14"/>
      <c r="R551" s="14"/>
    </row>
    <row r="552" spans="1:18" ht="15" customHeight="1">
      <c r="A552" s="14"/>
      <c r="B552" s="14"/>
      <c r="C552" s="14"/>
      <c r="D552" s="14"/>
      <c r="E552" s="14"/>
      <c r="F552" s="14"/>
      <c r="G552" s="14"/>
      <c r="H552" s="14"/>
      <c r="I552" s="14"/>
      <c r="J552" s="14"/>
      <c r="K552" s="14"/>
      <c r="L552" s="14"/>
      <c r="R552" s="14"/>
    </row>
    <row r="553" spans="1:18" ht="15" customHeight="1">
      <c r="A553" s="14"/>
      <c r="B553" s="14"/>
      <c r="C553" s="14"/>
      <c r="D553" s="14"/>
      <c r="E553" s="14"/>
      <c r="F553" s="14"/>
      <c r="G553" s="14"/>
      <c r="H553" s="14"/>
      <c r="I553" s="14"/>
      <c r="J553" s="14"/>
      <c r="K553" s="14"/>
      <c r="L553" s="14"/>
      <c r="R553" s="14"/>
    </row>
    <row r="554" spans="1:18" ht="15" customHeight="1">
      <c r="A554" s="14"/>
      <c r="B554" s="14"/>
      <c r="C554" s="14"/>
      <c r="D554" s="14"/>
      <c r="E554" s="14"/>
      <c r="F554" s="14"/>
      <c r="G554" s="14"/>
      <c r="H554" s="14"/>
      <c r="I554" s="14"/>
      <c r="J554" s="14"/>
      <c r="K554" s="14"/>
      <c r="L554" s="14"/>
      <c r="R554" s="14"/>
    </row>
    <row r="555" spans="1:18" ht="15" customHeight="1">
      <c r="A555" s="14"/>
      <c r="B555" s="14"/>
      <c r="C555" s="14"/>
      <c r="D555" s="14"/>
      <c r="E555" s="14"/>
      <c r="F555" s="14"/>
      <c r="G555" s="14"/>
      <c r="H555" s="14"/>
      <c r="I555" s="14"/>
      <c r="J555" s="14"/>
      <c r="K555" s="14"/>
      <c r="L555" s="14"/>
      <c r="R555" s="14"/>
    </row>
    <row r="556" spans="1:18" ht="15" customHeight="1">
      <c r="A556" s="14"/>
      <c r="B556" s="14"/>
      <c r="C556" s="14"/>
      <c r="D556" s="14"/>
      <c r="E556" s="14"/>
      <c r="F556" s="14"/>
      <c r="G556" s="14"/>
      <c r="H556" s="14"/>
      <c r="I556" s="14"/>
      <c r="J556" s="14"/>
      <c r="K556" s="14"/>
      <c r="L556" s="14"/>
      <c r="R556" s="14"/>
    </row>
    <row r="557" spans="1:18" ht="15" customHeight="1">
      <c r="A557" s="14"/>
      <c r="B557" s="14"/>
      <c r="C557" s="14"/>
      <c r="D557" s="14"/>
      <c r="E557" s="14"/>
      <c r="F557" s="14"/>
      <c r="G557" s="14"/>
      <c r="H557" s="14"/>
      <c r="I557" s="14"/>
      <c r="J557" s="14"/>
      <c r="K557" s="14"/>
      <c r="L557" s="14"/>
      <c r="R557" s="14"/>
    </row>
    <row r="558" spans="1:18" ht="15" customHeight="1">
      <c r="A558" s="14"/>
      <c r="B558" s="14"/>
      <c r="C558" s="14"/>
      <c r="D558" s="14"/>
      <c r="E558" s="14"/>
      <c r="F558" s="14"/>
      <c r="G558" s="14"/>
      <c r="H558" s="14"/>
      <c r="I558" s="14"/>
      <c r="J558" s="14"/>
      <c r="K558" s="14"/>
      <c r="L558" s="14"/>
      <c r="R558" s="14"/>
    </row>
    <row r="559" spans="1:18" ht="15" customHeight="1">
      <c r="A559" s="14"/>
      <c r="B559" s="14"/>
      <c r="C559" s="14"/>
      <c r="D559" s="14"/>
      <c r="E559" s="14"/>
      <c r="F559" s="14"/>
      <c r="G559" s="14"/>
      <c r="H559" s="14"/>
      <c r="I559" s="14"/>
      <c r="J559" s="14"/>
      <c r="K559" s="14"/>
      <c r="L559" s="14"/>
      <c r="R559" s="14"/>
    </row>
    <row r="560" spans="1:18" ht="15" customHeight="1">
      <c r="A560" s="14"/>
      <c r="B560" s="14"/>
      <c r="C560" s="14"/>
      <c r="D560" s="14"/>
      <c r="E560" s="14"/>
      <c r="F560" s="14"/>
      <c r="G560" s="14"/>
      <c r="H560" s="14"/>
      <c r="I560" s="14"/>
      <c r="J560" s="14"/>
      <c r="K560" s="14"/>
      <c r="L560" s="14"/>
      <c r="R560" s="14"/>
    </row>
    <row r="561" spans="1:18" ht="15" customHeight="1">
      <c r="A561" s="14"/>
      <c r="B561" s="14"/>
      <c r="C561" s="14"/>
      <c r="D561" s="14"/>
      <c r="E561" s="14"/>
      <c r="F561" s="14"/>
      <c r="G561" s="14"/>
      <c r="H561" s="14"/>
      <c r="I561" s="14"/>
      <c r="J561" s="14"/>
      <c r="K561" s="14"/>
      <c r="L561" s="14"/>
      <c r="R561" s="14"/>
    </row>
    <row r="562" spans="1:18" ht="15" customHeight="1">
      <c r="A562" s="14"/>
      <c r="B562" s="14"/>
      <c r="C562" s="14"/>
      <c r="D562" s="14"/>
      <c r="E562" s="14"/>
      <c r="F562" s="14"/>
      <c r="G562" s="14"/>
      <c r="H562" s="14"/>
      <c r="I562" s="14"/>
      <c r="J562" s="14"/>
      <c r="K562" s="14"/>
      <c r="L562" s="14"/>
      <c r="R562" s="14"/>
    </row>
    <row r="563" spans="1:18" ht="15" customHeight="1">
      <c r="A563" s="14"/>
      <c r="B563" s="14"/>
      <c r="C563" s="14"/>
      <c r="D563" s="14"/>
      <c r="E563" s="14"/>
      <c r="F563" s="14"/>
      <c r="G563" s="14"/>
      <c r="H563" s="14"/>
      <c r="I563" s="14"/>
      <c r="J563" s="14"/>
      <c r="K563" s="14"/>
      <c r="L563" s="14"/>
      <c r="R563" s="14"/>
    </row>
    <row r="564" spans="1:18" ht="15" customHeight="1">
      <c r="A564" s="14"/>
      <c r="B564" s="14"/>
      <c r="C564" s="14"/>
      <c r="D564" s="14"/>
      <c r="E564" s="14"/>
      <c r="F564" s="14"/>
      <c r="G564" s="14"/>
      <c r="H564" s="14"/>
      <c r="I564" s="14"/>
      <c r="J564" s="14"/>
      <c r="K564" s="14"/>
      <c r="L564" s="14"/>
      <c r="R564" s="14"/>
    </row>
    <row r="565" spans="1:18" ht="15" customHeight="1">
      <c r="A565" s="14"/>
      <c r="B565" s="14"/>
      <c r="C565" s="14"/>
      <c r="D565" s="14"/>
      <c r="E565" s="14"/>
      <c r="F565" s="14"/>
      <c r="G565" s="14"/>
      <c r="H565" s="14"/>
      <c r="I565" s="14"/>
      <c r="J565" s="14"/>
      <c r="K565" s="14"/>
      <c r="L565" s="14"/>
      <c r="R565" s="14"/>
    </row>
    <row r="566" spans="1:18" ht="15" customHeight="1">
      <c r="A566" s="14"/>
      <c r="B566" s="14"/>
      <c r="C566" s="14"/>
      <c r="D566" s="14"/>
      <c r="E566" s="14"/>
      <c r="F566" s="14"/>
      <c r="G566" s="14"/>
      <c r="H566" s="14"/>
      <c r="I566" s="14"/>
      <c r="J566" s="14"/>
      <c r="K566" s="14"/>
      <c r="L566" s="14"/>
      <c r="R566" s="14"/>
    </row>
    <row r="567" spans="1:18" ht="15" customHeight="1">
      <c r="A567" s="14"/>
      <c r="B567" s="14"/>
      <c r="C567" s="14"/>
      <c r="D567" s="14"/>
      <c r="E567" s="14"/>
      <c r="F567" s="14"/>
      <c r="G567" s="14"/>
      <c r="H567" s="14"/>
      <c r="I567" s="14"/>
      <c r="J567" s="14"/>
      <c r="K567" s="14"/>
      <c r="L567" s="14"/>
      <c r="R567" s="14"/>
    </row>
    <row r="568" spans="1:18" ht="15" customHeight="1">
      <c r="A568" s="14"/>
      <c r="B568" s="14"/>
      <c r="C568" s="14"/>
      <c r="D568" s="14"/>
      <c r="E568" s="14"/>
      <c r="F568" s="14"/>
      <c r="G568" s="14"/>
      <c r="H568" s="14"/>
      <c r="I568" s="14"/>
      <c r="J568" s="14"/>
      <c r="K568" s="14"/>
      <c r="L568" s="14"/>
      <c r="R568" s="14"/>
    </row>
    <row r="569" spans="1:18" ht="15" customHeight="1">
      <c r="A569" s="14"/>
      <c r="B569" s="14"/>
      <c r="C569" s="14"/>
      <c r="D569" s="14"/>
      <c r="E569" s="14"/>
      <c r="F569" s="14"/>
      <c r="G569" s="14"/>
      <c r="H569" s="14"/>
      <c r="I569" s="14"/>
      <c r="J569" s="14"/>
      <c r="K569" s="14"/>
      <c r="L569" s="14"/>
      <c r="R569" s="14"/>
    </row>
    <row r="570" spans="1:18" ht="15" customHeight="1">
      <c r="A570" s="14"/>
      <c r="B570" s="14"/>
      <c r="C570" s="14"/>
      <c r="D570" s="14"/>
      <c r="E570" s="14"/>
      <c r="F570" s="14"/>
      <c r="G570" s="14"/>
      <c r="H570" s="14"/>
      <c r="I570" s="14"/>
      <c r="J570" s="14"/>
      <c r="K570" s="14"/>
      <c r="L570" s="14"/>
      <c r="R570" s="14"/>
    </row>
    <row r="571" spans="1:18" ht="15" customHeight="1">
      <c r="A571" s="14"/>
      <c r="B571" s="14"/>
      <c r="C571" s="14"/>
      <c r="D571" s="14"/>
      <c r="E571" s="14"/>
      <c r="F571" s="14"/>
      <c r="G571" s="14"/>
      <c r="H571" s="14"/>
      <c r="I571" s="14"/>
      <c r="J571" s="14"/>
      <c r="K571" s="14"/>
      <c r="L571" s="14"/>
      <c r="R571" s="14"/>
    </row>
    <row r="572" spans="1:18" ht="15" customHeight="1">
      <c r="A572" s="14"/>
      <c r="B572" s="14"/>
      <c r="C572" s="14"/>
      <c r="D572" s="14"/>
      <c r="E572" s="14"/>
      <c r="F572" s="14"/>
      <c r="G572" s="14"/>
      <c r="H572" s="14"/>
      <c r="I572" s="14"/>
      <c r="J572" s="14"/>
      <c r="K572" s="14"/>
      <c r="L572" s="14"/>
      <c r="R572" s="14"/>
    </row>
    <row r="573" spans="1:18" ht="15" customHeight="1">
      <c r="A573" s="14"/>
      <c r="B573" s="14"/>
      <c r="C573" s="14"/>
      <c r="D573" s="14"/>
      <c r="E573" s="14"/>
      <c r="F573" s="14"/>
      <c r="G573" s="14"/>
      <c r="H573" s="14"/>
      <c r="I573" s="14"/>
      <c r="J573" s="14"/>
      <c r="K573" s="14"/>
      <c r="L573" s="14"/>
      <c r="R573" s="14"/>
    </row>
    <row r="574" spans="1:18" ht="15" customHeight="1">
      <c r="A574" s="14"/>
      <c r="B574" s="14"/>
      <c r="C574" s="14"/>
      <c r="D574" s="14"/>
      <c r="E574" s="14"/>
      <c r="F574" s="14"/>
      <c r="G574" s="14"/>
      <c r="H574" s="14"/>
      <c r="I574" s="14"/>
      <c r="J574" s="14"/>
      <c r="K574" s="14"/>
      <c r="L574" s="14"/>
      <c r="R574" s="14"/>
    </row>
    <row r="575" spans="1:18" ht="15" customHeight="1">
      <c r="A575" s="14"/>
      <c r="B575" s="14"/>
      <c r="C575" s="14"/>
      <c r="D575" s="14"/>
      <c r="E575" s="14"/>
      <c r="F575" s="14"/>
      <c r="G575" s="14"/>
      <c r="H575" s="14"/>
      <c r="I575" s="14"/>
      <c r="J575" s="14"/>
      <c r="K575" s="14"/>
      <c r="L575" s="14"/>
      <c r="R575" s="14"/>
    </row>
    <row r="576" spans="1:18" ht="15" customHeight="1">
      <c r="A576" s="14"/>
      <c r="B576" s="14"/>
      <c r="C576" s="14"/>
      <c r="D576" s="14"/>
      <c r="E576" s="14"/>
      <c r="F576" s="14"/>
      <c r="G576" s="14"/>
      <c r="H576" s="14"/>
      <c r="I576" s="14"/>
      <c r="J576" s="14"/>
      <c r="K576" s="14"/>
      <c r="L576" s="14"/>
      <c r="R576" s="14"/>
    </row>
    <row r="577" spans="1:18" ht="15" customHeight="1">
      <c r="A577" s="14"/>
      <c r="B577" s="14"/>
      <c r="C577" s="14"/>
      <c r="D577" s="14"/>
      <c r="E577" s="14"/>
      <c r="F577" s="14"/>
      <c r="G577" s="14"/>
      <c r="H577" s="14"/>
      <c r="I577" s="14"/>
      <c r="J577" s="14"/>
      <c r="K577" s="14"/>
      <c r="L577" s="14"/>
      <c r="R577" s="14"/>
    </row>
    <row r="578" spans="1:18" ht="15" customHeight="1">
      <c r="A578" s="14"/>
      <c r="B578" s="14"/>
      <c r="C578" s="14"/>
      <c r="D578" s="14"/>
      <c r="E578" s="14"/>
      <c r="F578" s="14"/>
      <c r="G578" s="14"/>
      <c r="H578" s="14"/>
      <c r="I578" s="14"/>
      <c r="J578" s="14"/>
      <c r="K578" s="14"/>
      <c r="L578" s="14"/>
      <c r="R578" s="14"/>
    </row>
    <row r="579" spans="1:18" ht="15" customHeight="1">
      <c r="A579" s="14"/>
      <c r="B579" s="14"/>
      <c r="C579" s="14"/>
      <c r="D579" s="14"/>
      <c r="E579" s="14"/>
      <c r="F579" s="14"/>
      <c r="G579" s="14"/>
      <c r="H579" s="14"/>
      <c r="I579" s="14"/>
      <c r="J579" s="14"/>
      <c r="K579" s="14"/>
      <c r="L579" s="14"/>
      <c r="R579" s="14"/>
    </row>
    <row r="580" spans="1:18" ht="15" customHeight="1">
      <c r="A580" s="14"/>
      <c r="B580" s="14"/>
      <c r="C580" s="14"/>
      <c r="D580" s="14"/>
      <c r="E580" s="14"/>
      <c r="F580" s="14"/>
      <c r="G580" s="14"/>
      <c r="H580" s="14"/>
      <c r="I580" s="14"/>
      <c r="J580" s="14"/>
      <c r="K580" s="14"/>
      <c r="L580" s="14"/>
      <c r="R580" s="14"/>
    </row>
    <row r="581" spans="1:18" ht="15" customHeight="1">
      <c r="A581" s="14"/>
      <c r="B581" s="14"/>
      <c r="C581" s="14"/>
      <c r="D581" s="14"/>
      <c r="E581" s="14"/>
      <c r="F581" s="14"/>
      <c r="G581" s="14"/>
      <c r="H581" s="14"/>
      <c r="I581" s="14"/>
      <c r="J581" s="14"/>
      <c r="K581" s="14"/>
      <c r="L581" s="14"/>
      <c r="R581" s="14"/>
    </row>
    <row r="582" spans="1:18" ht="15" customHeight="1">
      <c r="A582" s="14"/>
      <c r="B582" s="14"/>
      <c r="C582" s="14"/>
      <c r="D582" s="14"/>
      <c r="E582" s="14"/>
      <c r="F582" s="14"/>
      <c r="G582" s="14"/>
      <c r="H582" s="14"/>
      <c r="I582" s="14"/>
      <c r="J582" s="14"/>
      <c r="K582" s="14"/>
      <c r="L582" s="14"/>
      <c r="R582" s="14"/>
    </row>
    <row r="583" spans="1:18" ht="15" customHeight="1">
      <c r="A583" s="14"/>
      <c r="B583" s="14"/>
      <c r="C583" s="14"/>
      <c r="D583" s="14"/>
      <c r="E583" s="14"/>
      <c r="F583" s="14"/>
      <c r="G583" s="14"/>
      <c r="H583" s="14"/>
      <c r="I583" s="14"/>
      <c r="J583" s="14"/>
      <c r="K583" s="14"/>
      <c r="L583" s="14"/>
      <c r="R583" s="14"/>
    </row>
    <row r="584" spans="1:18" ht="15" customHeight="1">
      <c r="A584" s="14"/>
      <c r="B584" s="14"/>
      <c r="C584" s="14"/>
      <c r="D584" s="14"/>
      <c r="E584" s="14"/>
      <c r="F584" s="14"/>
      <c r="G584" s="14"/>
      <c r="H584" s="14"/>
      <c r="I584" s="14"/>
      <c r="J584" s="14"/>
      <c r="K584" s="14"/>
      <c r="L584" s="14"/>
      <c r="R584" s="14"/>
    </row>
    <row r="585" spans="1:18" ht="15" customHeight="1">
      <c r="A585" s="14"/>
      <c r="B585" s="14"/>
      <c r="C585" s="14"/>
      <c r="D585" s="14"/>
      <c r="E585" s="14"/>
      <c r="F585" s="14"/>
      <c r="G585" s="14"/>
      <c r="H585" s="14"/>
      <c r="I585" s="14"/>
      <c r="J585" s="14"/>
      <c r="K585" s="14"/>
      <c r="L585" s="14"/>
      <c r="R585" s="14"/>
    </row>
    <row r="586" spans="1:18" ht="15" customHeight="1">
      <c r="A586" s="14"/>
      <c r="B586" s="14"/>
      <c r="C586" s="14"/>
      <c r="D586" s="14"/>
      <c r="E586" s="14"/>
      <c r="F586" s="14"/>
      <c r="G586" s="14"/>
      <c r="H586" s="14"/>
      <c r="I586" s="14"/>
      <c r="J586" s="14"/>
      <c r="K586" s="14"/>
      <c r="L586" s="14"/>
      <c r="R586" s="14"/>
    </row>
    <row r="587" spans="1:18" ht="15" customHeight="1">
      <c r="A587" s="14"/>
      <c r="B587" s="14"/>
      <c r="C587" s="14"/>
      <c r="D587" s="14"/>
      <c r="E587" s="14"/>
      <c r="F587" s="14"/>
      <c r="G587" s="14"/>
      <c r="H587" s="14"/>
      <c r="I587" s="14"/>
      <c r="J587" s="14"/>
      <c r="K587" s="14"/>
      <c r="L587" s="14"/>
      <c r="R587" s="14"/>
    </row>
    <row r="588" spans="1:18" ht="15" customHeight="1">
      <c r="A588" s="14"/>
      <c r="B588" s="14"/>
      <c r="C588" s="14"/>
      <c r="D588" s="14"/>
      <c r="E588" s="14"/>
      <c r="F588" s="14"/>
      <c r="G588" s="14"/>
      <c r="H588" s="14"/>
      <c r="I588" s="14"/>
      <c r="J588" s="14"/>
      <c r="K588" s="14"/>
      <c r="L588" s="14"/>
      <c r="R588" s="14"/>
    </row>
    <row r="589" spans="1:18" ht="15" customHeight="1">
      <c r="A589" s="14"/>
      <c r="B589" s="14"/>
      <c r="C589" s="14"/>
      <c r="D589" s="14"/>
      <c r="E589" s="14"/>
      <c r="F589" s="14"/>
      <c r="G589" s="14"/>
      <c r="H589" s="14"/>
      <c r="I589" s="14"/>
      <c r="J589" s="14"/>
      <c r="K589" s="14"/>
      <c r="L589" s="14"/>
      <c r="R589" s="14"/>
    </row>
    <row r="590" spans="1:18" ht="15" customHeight="1">
      <c r="A590" s="14"/>
      <c r="B590" s="14"/>
      <c r="C590" s="14"/>
      <c r="D590" s="14"/>
      <c r="E590" s="14"/>
      <c r="F590" s="14"/>
      <c r="G590" s="14"/>
      <c r="H590" s="14"/>
      <c r="I590" s="14"/>
      <c r="J590" s="14"/>
      <c r="K590" s="14"/>
      <c r="L590" s="14"/>
      <c r="R590" s="14"/>
    </row>
    <row r="591" spans="1:18" ht="15" customHeight="1">
      <c r="A591" s="14"/>
      <c r="B591" s="14"/>
      <c r="C591" s="14"/>
      <c r="D591" s="14"/>
      <c r="E591" s="14"/>
      <c r="F591" s="14"/>
      <c r="G591" s="14"/>
      <c r="H591" s="14"/>
      <c r="I591" s="14"/>
      <c r="J591" s="14"/>
      <c r="K591" s="14"/>
      <c r="L591" s="14"/>
      <c r="R591" s="14"/>
    </row>
    <row r="592" spans="1:18" ht="15" customHeight="1">
      <c r="A592" s="14"/>
      <c r="B592" s="14"/>
      <c r="C592" s="14"/>
      <c r="D592" s="14"/>
      <c r="E592" s="14"/>
      <c r="F592" s="14"/>
      <c r="G592" s="14"/>
      <c r="H592" s="14"/>
      <c r="I592" s="14"/>
      <c r="J592" s="14"/>
      <c r="K592" s="14"/>
      <c r="L592" s="14"/>
      <c r="R592" s="14"/>
    </row>
    <row r="593" spans="1:18" ht="15" customHeight="1">
      <c r="A593" s="14"/>
      <c r="B593" s="14"/>
      <c r="C593" s="14"/>
      <c r="D593" s="14"/>
      <c r="E593" s="14"/>
      <c r="F593" s="14"/>
      <c r="G593" s="14"/>
      <c r="H593" s="14"/>
      <c r="I593" s="14"/>
      <c r="J593" s="14"/>
      <c r="K593" s="14"/>
      <c r="L593" s="14"/>
      <c r="R593" s="14"/>
    </row>
    <row r="594" spans="1:18" ht="15" customHeight="1">
      <c r="A594" s="14"/>
      <c r="B594" s="14"/>
      <c r="C594" s="14"/>
      <c r="D594" s="14"/>
      <c r="E594" s="14"/>
      <c r="F594" s="14"/>
      <c r="G594" s="14"/>
      <c r="H594" s="14"/>
      <c r="I594" s="14"/>
      <c r="J594" s="14"/>
      <c r="K594" s="14"/>
      <c r="L594" s="14"/>
      <c r="R594" s="14"/>
    </row>
    <row r="595" spans="1:18" ht="15" customHeight="1">
      <c r="A595" s="14"/>
      <c r="B595" s="14"/>
      <c r="C595" s="14"/>
      <c r="D595" s="14"/>
      <c r="E595" s="14"/>
      <c r="F595" s="14"/>
      <c r="G595" s="14"/>
      <c r="H595" s="14"/>
      <c r="I595" s="14"/>
      <c r="J595" s="14"/>
      <c r="K595" s="14"/>
      <c r="L595" s="14"/>
      <c r="R595" s="14"/>
    </row>
    <row r="596" spans="1:18" ht="15" customHeight="1">
      <c r="A596" s="14"/>
      <c r="B596" s="14"/>
      <c r="C596" s="14"/>
      <c r="D596" s="14"/>
      <c r="E596" s="14"/>
      <c r="F596" s="14"/>
      <c r="G596" s="14"/>
      <c r="H596" s="14"/>
      <c r="I596" s="14"/>
      <c r="J596" s="14"/>
      <c r="K596" s="14"/>
      <c r="L596" s="14"/>
      <c r="R596" s="14"/>
    </row>
    <row r="597" spans="1:18" ht="15" customHeight="1">
      <c r="A597" s="14"/>
      <c r="B597" s="14"/>
      <c r="C597" s="14"/>
      <c r="D597" s="14"/>
      <c r="E597" s="14"/>
      <c r="F597" s="14"/>
      <c r="G597" s="14"/>
      <c r="H597" s="14"/>
      <c r="I597" s="14"/>
      <c r="J597" s="14"/>
      <c r="K597" s="14"/>
      <c r="L597" s="14"/>
      <c r="R597" s="14"/>
    </row>
    <row r="598" spans="1:18" ht="15" customHeight="1">
      <c r="A598" s="14"/>
      <c r="B598" s="14"/>
      <c r="C598" s="14"/>
      <c r="D598" s="14"/>
      <c r="E598" s="14"/>
      <c r="F598" s="14"/>
      <c r="G598" s="14"/>
      <c r="H598" s="14"/>
      <c r="I598" s="14"/>
      <c r="J598" s="14"/>
      <c r="K598" s="14"/>
      <c r="L598" s="14"/>
      <c r="R598" s="14"/>
    </row>
    <row r="599" spans="1:18" ht="15" customHeight="1">
      <c r="A599" s="14"/>
      <c r="B599" s="14"/>
      <c r="C599" s="14"/>
      <c r="D599" s="14"/>
      <c r="E599" s="14"/>
      <c r="F599" s="14"/>
      <c r="G599" s="14"/>
      <c r="H599" s="14"/>
      <c r="I599" s="14"/>
      <c r="J599" s="14"/>
      <c r="K599" s="14"/>
      <c r="L599" s="14"/>
      <c r="R599" s="14"/>
    </row>
    <row r="600" spans="1:18" ht="15" customHeight="1">
      <c r="A600" s="14"/>
      <c r="B600" s="14"/>
      <c r="C600" s="14"/>
      <c r="D600" s="14"/>
      <c r="E600" s="14"/>
      <c r="F600" s="14"/>
      <c r="G600" s="14"/>
      <c r="H600" s="14"/>
      <c r="I600" s="14"/>
      <c r="J600" s="14"/>
      <c r="K600" s="14"/>
      <c r="L600" s="14"/>
      <c r="R600" s="14"/>
    </row>
    <row r="601" spans="1:18" ht="15" customHeight="1">
      <c r="A601" s="14"/>
      <c r="B601" s="14"/>
      <c r="C601" s="14"/>
      <c r="D601" s="14"/>
      <c r="E601" s="14"/>
      <c r="F601" s="14"/>
      <c r="G601" s="14"/>
      <c r="H601" s="14"/>
      <c r="I601" s="14"/>
      <c r="J601" s="14"/>
      <c r="K601" s="14"/>
      <c r="L601" s="14"/>
      <c r="R601" s="14"/>
    </row>
    <row r="602" spans="1:18" ht="15" customHeight="1">
      <c r="A602" s="14"/>
      <c r="B602" s="14"/>
      <c r="C602" s="14"/>
      <c r="D602" s="14"/>
      <c r="E602" s="14"/>
      <c r="F602" s="14"/>
      <c r="G602" s="14"/>
      <c r="H602" s="14"/>
      <c r="I602" s="14"/>
      <c r="J602" s="14"/>
      <c r="K602" s="14"/>
      <c r="L602" s="14"/>
      <c r="R602" s="14"/>
    </row>
    <row r="603" spans="1:18" ht="15" customHeight="1">
      <c r="A603" s="14"/>
      <c r="B603" s="14"/>
      <c r="C603" s="14"/>
      <c r="D603" s="14"/>
      <c r="E603" s="14"/>
      <c r="F603" s="14"/>
      <c r="G603" s="14"/>
      <c r="H603" s="14"/>
      <c r="I603" s="14"/>
      <c r="J603" s="14"/>
      <c r="K603" s="14"/>
      <c r="L603" s="14"/>
      <c r="R603" s="14"/>
    </row>
    <row r="604" spans="1:18" ht="15" customHeight="1">
      <c r="A604" s="14"/>
      <c r="B604" s="14"/>
      <c r="C604" s="14"/>
      <c r="D604" s="14"/>
      <c r="E604" s="14"/>
      <c r="F604" s="14"/>
      <c r="G604" s="14"/>
      <c r="H604" s="14"/>
      <c r="I604" s="14"/>
      <c r="J604" s="14"/>
      <c r="K604" s="14"/>
      <c r="L604" s="14"/>
      <c r="R604" s="14"/>
    </row>
    <row r="605" spans="1:18" ht="15" customHeight="1">
      <c r="A605" s="14"/>
      <c r="B605" s="14"/>
      <c r="C605" s="14"/>
      <c r="D605" s="14"/>
      <c r="E605" s="14"/>
      <c r="F605" s="14"/>
      <c r="G605" s="14"/>
      <c r="H605" s="14"/>
      <c r="I605" s="14"/>
      <c r="J605" s="14"/>
      <c r="K605" s="14"/>
      <c r="L605" s="14"/>
      <c r="R605" s="14"/>
    </row>
    <row r="606" spans="1:18" ht="15" customHeight="1">
      <c r="A606" s="14"/>
      <c r="B606" s="14"/>
      <c r="C606" s="14"/>
      <c r="D606" s="14"/>
      <c r="E606" s="14"/>
      <c r="F606" s="14"/>
      <c r="G606" s="14"/>
      <c r="H606" s="14"/>
      <c r="I606" s="14"/>
      <c r="J606" s="14"/>
      <c r="K606" s="14"/>
      <c r="L606" s="14"/>
      <c r="R606" s="14"/>
    </row>
    <row r="607" spans="1:18" ht="15" customHeight="1">
      <c r="A607" s="14"/>
      <c r="B607" s="14"/>
      <c r="C607" s="14"/>
      <c r="D607" s="14"/>
      <c r="E607" s="14"/>
      <c r="F607" s="14"/>
      <c r="G607" s="14"/>
      <c r="H607" s="14"/>
      <c r="I607" s="14"/>
      <c r="J607" s="14"/>
      <c r="K607" s="14"/>
      <c r="L607" s="14"/>
      <c r="R607" s="14"/>
    </row>
    <row r="608" spans="1:18" ht="15" customHeight="1">
      <c r="A608" s="14"/>
      <c r="B608" s="14"/>
      <c r="C608" s="14"/>
      <c r="D608" s="14"/>
      <c r="E608" s="14"/>
      <c r="F608" s="14"/>
      <c r="G608" s="14"/>
      <c r="H608" s="14"/>
      <c r="I608" s="14"/>
      <c r="J608" s="14"/>
      <c r="K608" s="14"/>
      <c r="L608" s="14"/>
      <c r="R608" s="14"/>
    </row>
    <row r="609" spans="1:18" ht="15" customHeight="1">
      <c r="A609" s="14"/>
      <c r="B609" s="14"/>
      <c r="C609" s="14"/>
      <c r="D609" s="14"/>
      <c r="E609" s="14"/>
      <c r="F609" s="14"/>
      <c r="G609" s="14"/>
      <c r="H609" s="14"/>
      <c r="I609" s="14"/>
      <c r="J609" s="14"/>
      <c r="K609" s="14"/>
      <c r="L609" s="14"/>
      <c r="R609" s="14"/>
    </row>
    <row r="610" spans="1:18" ht="15" customHeight="1">
      <c r="A610" s="14"/>
      <c r="B610" s="14"/>
      <c r="C610" s="14"/>
      <c r="D610" s="14"/>
      <c r="E610" s="14"/>
      <c r="F610" s="14"/>
      <c r="G610" s="14"/>
      <c r="H610" s="14"/>
      <c r="I610" s="14"/>
      <c r="J610" s="14"/>
      <c r="K610" s="14"/>
      <c r="L610" s="14"/>
      <c r="R610" s="14"/>
    </row>
    <row r="611" spans="1:18" ht="15" customHeight="1">
      <c r="A611" s="14"/>
      <c r="B611" s="14"/>
      <c r="C611" s="14"/>
      <c r="D611" s="14"/>
      <c r="E611" s="14"/>
      <c r="F611" s="14"/>
      <c r="G611" s="14"/>
      <c r="H611" s="14"/>
      <c r="I611" s="14"/>
      <c r="J611" s="14"/>
      <c r="K611" s="14"/>
      <c r="L611" s="14"/>
      <c r="R611" s="14"/>
    </row>
    <row r="612" spans="1:18" ht="15" customHeight="1">
      <c r="A612" s="14"/>
      <c r="B612" s="14"/>
      <c r="C612" s="14"/>
      <c r="D612" s="14"/>
      <c r="E612" s="14"/>
      <c r="F612" s="14"/>
      <c r="G612" s="14"/>
      <c r="H612" s="14"/>
      <c r="I612" s="14"/>
      <c r="J612" s="14"/>
      <c r="K612" s="14"/>
      <c r="L612" s="14"/>
      <c r="R612" s="14"/>
    </row>
    <row r="613" spans="1:18" ht="15" customHeight="1">
      <c r="A613" s="14"/>
      <c r="B613" s="14"/>
      <c r="C613" s="14"/>
      <c r="D613" s="14"/>
      <c r="E613" s="14"/>
      <c r="F613" s="14"/>
      <c r="G613" s="14"/>
      <c r="H613" s="14"/>
      <c r="I613" s="14"/>
      <c r="J613" s="14"/>
      <c r="K613" s="14"/>
      <c r="L613" s="14"/>
      <c r="R613" s="14"/>
    </row>
    <row r="614" spans="1:18" ht="15" customHeight="1">
      <c r="A614" s="14"/>
      <c r="B614" s="14"/>
      <c r="C614" s="14"/>
      <c r="D614" s="14"/>
      <c r="E614" s="14"/>
      <c r="F614" s="14"/>
      <c r="G614" s="14"/>
      <c r="H614" s="14"/>
      <c r="I614" s="14"/>
      <c r="J614" s="14"/>
      <c r="K614" s="14"/>
      <c r="L614" s="14"/>
      <c r="R614" s="14"/>
    </row>
    <row r="615" spans="1:18" ht="15" customHeight="1">
      <c r="A615" s="14"/>
      <c r="B615" s="14"/>
      <c r="C615" s="14"/>
      <c r="D615" s="14"/>
      <c r="E615" s="14"/>
      <c r="F615" s="14"/>
      <c r="G615" s="14"/>
      <c r="H615" s="14"/>
      <c r="I615" s="14"/>
      <c r="J615" s="14"/>
      <c r="K615" s="14"/>
      <c r="L615" s="14"/>
      <c r="R615" s="14"/>
    </row>
    <row r="616" spans="1:18" ht="15" customHeight="1">
      <c r="A616" s="14"/>
      <c r="B616" s="14"/>
      <c r="C616" s="14"/>
      <c r="D616" s="14"/>
      <c r="E616" s="14"/>
      <c r="F616" s="14"/>
      <c r="G616" s="14"/>
      <c r="H616" s="14"/>
      <c r="I616" s="14"/>
      <c r="J616" s="14"/>
      <c r="K616" s="14"/>
      <c r="L616" s="14"/>
      <c r="R616" s="14"/>
    </row>
    <row r="617" spans="1:18" ht="15" customHeight="1">
      <c r="A617" s="14"/>
      <c r="B617" s="14"/>
      <c r="C617" s="14"/>
      <c r="D617" s="14"/>
      <c r="E617" s="14"/>
      <c r="F617" s="14"/>
      <c r="G617" s="14"/>
      <c r="H617" s="14"/>
      <c r="I617" s="14"/>
      <c r="J617" s="14"/>
      <c r="K617" s="14"/>
      <c r="L617" s="14"/>
      <c r="R617" s="14"/>
    </row>
    <row r="618" spans="1:18" ht="15" customHeight="1">
      <c r="A618" s="14"/>
      <c r="B618" s="14"/>
      <c r="C618" s="14"/>
      <c r="D618" s="14"/>
      <c r="E618" s="14"/>
      <c r="F618" s="14"/>
      <c r="G618" s="14"/>
      <c r="H618" s="14"/>
      <c r="I618" s="14"/>
      <c r="J618" s="14"/>
      <c r="K618" s="14"/>
      <c r="L618" s="14"/>
      <c r="R618" s="14"/>
    </row>
    <row r="619" spans="1:18" ht="15" customHeight="1">
      <c r="A619" s="14"/>
      <c r="B619" s="14"/>
      <c r="C619" s="14"/>
      <c r="D619" s="14"/>
      <c r="E619" s="14"/>
      <c r="F619" s="14"/>
      <c r="G619" s="14"/>
      <c r="H619" s="14"/>
      <c r="I619" s="14"/>
      <c r="J619" s="14"/>
      <c r="K619" s="14"/>
      <c r="L619" s="14"/>
      <c r="R619" s="14"/>
    </row>
    <row r="620" spans="1:18" ht="15" customHeight="1">
      <c r="A620" s="14"/>
      <c r="B620" s="14"/>
      <c r="C620" s="14"/>
      <c r="D620" s="14"/>
      <c r="E620" s="14"/>
      <c r="F620" s="14"/>
      <c r="G620" s="14"/>
      <c r="H620" s="14"/>
      <c r="I620" s="14"/>
      <c r="J620" s="14"/>
      <c r="K620" s="14"/>
      <c r="L620" s="14"/>
      <c r="R620" s="14"/>
    </row>
    <row r="621" spans="1:18" ht="15" customHeight="1">
      <c r="A621" s="14"/>
      <c r="B621" s="14"/>
      <c r="C621" s="14"/>
      <c r="D621" s="14"/>
      <c r="E621" s="14"/>
      <c r="F621" s="14"/>
      <c r="G621" s="14"/>
      <c r="H621" s="14"/>
      <c r="I621" s="14"/>
      <c r="J621" s="14"/>
      <c r="K621" s="14"/>
      <c r="L621" s="14"/>
      <c r="R621" s="14"/>
    </row>
    <row r="622" spans="1:18" ht="15" customHeight="1">
      <c r="A622" s="14"/>
      <c r="B622" s="14"/>
      <c r="C622" s="14"/>
      <c r="D622" s="14"/>
      <c r="E622" s="14"/>
      <c r="F622" s="14"/>
      <c r="G622" s="14"/>
      <c r="H622" s="14"/>
      <c r="I622" s="14"/>
      <c r="J622" s="14"/>
      <c r="K622" s="14"/>
      <c r="L622" s="14"/>
      <c r="R622" s="14"/>
    </row>
    <row r="623" spans="1:18" ht="15" customHeight="1">
      <c r="A623" s="14"/>
      <c r="B623" s="14"/>
      <c r="C623" s="14"/>
      <c r="D623" s="14"/>
      <c r="E623" s="14"/>
      <c r="F623" s="14"/>
      <c r="G623" s="14"/>
      <c r="H623" s="14"/>
      <c r="I623" s="14"/>
      <c r="J623" s="14"/>
      <c r="K623" s="14"/>
      <c r="L623" s="14"/>
      <c r="R623" s="14"/>
    </row>
    <row r="624" spans="1:18" ht="15" customHeight="1">
      <c r="A624" s="14"/>
      <c r="B624" s="14"/>
      <c r="C624" s="14"/>
      <c r="D624" s="14"/>
      <c r="E624" s="14"/>
      <c r="F624" s="14"/>
      <c r="G624" s="14"/>
      <c r="H624" s="14"/>
      <c r="I624" s="14"/>
      <c r="J624" s="14"/>
      <c r="K624" s="14"/>
      <c r="L624" s="14"/>
      <c r="R624" s="14"/>
    </row>
    <row r="625" spans="1:18" ht="15" customHeight="1">
      <c r="A625" s="14"/>
      <c r="B625" s="14"/>
      <c r="C625" s="14"/>
      <c r="D625" s="14"/>
      <c r="E625" s="14"/>
      <c r="F625" s="14"/>
      <c r="G625" s="14"/>
      <c r="H625" s="14"/>
      <c r="I625" s="14"/>
      <c r="J625" s="14"/>
      <c r="K625" s="14"/>
      <c r="L625" s="14"/>
      <c r="R625" s="14"/>
    </row>
    <row r="626" spans="1:18" ht="15" customHeight="1">
      <c r="A626" s="14"/>
      <c r="B626" s="14"/>
      <c r="C626" s="14"/>
      <c r="D626" s="14"/>
      <c r="E626" s="14"/>
      <c r="F626" s="14"/>
      <c r="G626" s="14"/>
      <c r="H626" s="14"/>
      <c r="I626" s="14"/>
      <c r="J626" s="14"/>
      <c r="K626" s="14"/>
      <c r="L626" s="14"/>
      <c r="R626" s="14"/>
    </row>
    <row r="627" spans="1:18" ht="15" customHeight="1">
      <c r="A627" s="14"/>
      <c r="B627" s="14"/>
      <c r="C627" s="14"/>
      <c r="D627" s="14"/>
      <c r="E627" s="14"/>
      <c r="F627" s="14"/>
      <c r="G627" s="14"/>
      <c r="H627" s="14"/>
      <c r="I627" s="14"/>
      <c r="J627" s="14"/>
      <c r="K627" s="14"/>
      <c r="L627" s="14"/>
      <c r="R627" s="14"/>
    </row>
    <row r="628" spans="1:18" ht="15" customHeight="1">
      <c r="A628" s="14"/>
      <c r="B628" s="14"/>
      <c r="C628" s="14"/>
      <c r="D628" s="14"/>
      <c r="E628" s="14"/>
      <c r="F628" s="14"/>
      <c r="G628" s="14"/>
      <c r="H628" s="14"/>
      <c r="I628" s="14"/>
      <c r="J628" s="14"/>
      <c r="K628" s="14"/>
      <c r="L628" s="14"/>
      <c r="R628" s="14"/>
    </row>
    <row r="629" spans="1:18" ht="15" customHeight="1">
      <c r="A629" s="14"/>
      <c r="B629" s="14"/>
      <c r="C629" s="14"/>
      <c r="D629" s="14"/>
      <c r="E629" s="14"/>
      <c r="F629" s="14"/>
      <c r="G629" s="14"/>
      <c r="H629" s="14"/>
      <c r="I629" s="14"/>
      <c r="J629" s="14"/>
      <c r="K629" s="14"/>
      <c r="L629" s="14"/>
      <c r="R629" s="14"/>
    </row>
    <row r="630" spans="1:18" ht="15" customHeight="1">
      <c r="A630" s="14"/>
      <c r="B630" s="14"/>
      <c r="C630" s="14"/>
      <c r="D630" s="14"/>
      <c r="E630" s="14"/>
      <c r="F630" s="14"/>
      <c r="G630" s="14"/>
      <c r="H630" s="14"/>
      <c r="I630" s="14"/>
      <c r="J630" s="14"/>
      <c r="K630" s="14"/>
      <c r="L630" s="14"/>
      <c r="R630" s="14"/>
    </row>
    <row r="631" spans="1:18" ht="15" customHeight="1">
      <c r="A631" s="14"/>
      <c r="B631" s="14"/>
      <c r="C631" s="14"/>
      <c r="D631" s="14"/>
      <c r="E631" s="14"/>
      <c r="F631" s="14"/>
      <c r="G631" s="14"/>
      <c r="H631" s="14"/>
      <c r="I631" s="14"/>
      <c r="J631" s="14"/>
      <c r="K631" s="14"/>
      <c r="L631" s="14"/>
      <c r="R631" s="14"/>
    </row>
    <row r="632" spans="1:18" ht="15" customHeight="1">
      <c r="A632" s="14"/>
      <c r="B632" s="14"/>
      <c r="C632" s="14"/>
      <c r="D632" s="14"/>
      <c r="E632" s="14"/>
      <c r="F632" s="14"/>
      <c r="G632" s="14"/>
      <c r="H632" s="14"/>
      <c r="I632" s="14"/>
      <c r="J632" s="14"/>
      <c r="K632" s="14"/>
      <c r="L632" s="14"/>
      <c r="R632" s="14"/>
    </row>
    <row r="633" spans="1:18" ht="15" customHeight="1">
      <c r="A633" s="14"/>
      <c r="B633" s="14"/>
      <c r="C633" s="14"/>
      <c r="D633" s="14"/>
      <c r="E633" s="14"/>
      <c r="F633" s="14"/>
      <c r="G633" s="14"/>
      <c r="H633" s="14"/>
      <c r="I633" s="14"/>
      <c r="J633" s="14"/>
      <c r="K633" s="14"/>
      <c r="L633" s="14"/>
      <c r="R633" s="14"/>
    </row>
    <row r="634" spans="1:18" ht="15" customHeight="1">
      <c r="A634" s="14"/>
      <c r="B634" s="14"/>
      <c r="C634" s="14"/>
      <c r="D634" s="14"/>
      <c r="E634" s="14"/>
      <c r="F634" s="14"/>
      <c r="G634" s="14"/>
      <c r="H634" s="14"/>
      <c r="I634" s="14"/>
      <c r="J634" s="14"/>
      <c r="K634" s="14"/>
      <c r="L634" s="14"/>
      <c r="R634" s="14"/>
    </row>
    <row r="635" spans="1:18" ht="15" customHeight="1">
      <c r="A635" s="14"/>
      <c r="B635" s="14"/>
      <c r="C635" s="14"/>
      <c r="D635" s="14"/>
      <c r="E635" s="14"/>
      <c r="F635" s="14"/>
      <c r="G635" s="14"/>
      <c r="H635" s="14"/>
      <c r="I635" s="14"/>
      <c r="J635" s="14"/>
      <c r="K635" s="14"/>
      <c r="L635" s="14"/>
      <c r="R635" s="14"/>
    </row>
    <row r="636" spans="1:18" ht="15" customHeight="1">
      <c r="A636" s="14"/>
      <c r="B636" s="14"/>
      <c r="C636" s="14"/>
      <c r="D636" s="14"/>
      <c r="E636" s="14"/>
      <c r="F636" s="14"/>
      <c r="G636" s="14"/>
      <c r="H636" s="14"/>
      <c r="I636" s="14"/>
      <c r="J636" s="14"/>
      <c r="K636" s="14"/>
      <c r="L636" s="14"/>
      <c r="R636" s="14"/>
    </row>
    <row r="637" spans="1:18" ht="15" customHeight="1">
      <c r="A637" s="14"/>
      <c r="B637" s="14"/>
      <c r="C637" s="14"/>
      <c r="D637" s="14"/>
      <c r="E637" s="14"/>
      <c r="F637" s="14"/>
      <c r="G637" s="14"/>
      <c r="H637" s="14"/>
      <c r="I637" s="14"/>
      <c r="J637" s="14"/>
      <c r="K637" s="14"/>
      <c r="L637" s="14"/>
      <c r="R637" s="14"/>
    </row>
    <row r="638" spans="1:18" ht="15" customHeight="1">
      <c r="A638" s="14"/>
      <c r="B638" s="14"/>
      <c r="C638" s="14"/>
      <c r="D638" s="14"/>
      <c r="E638" s="14"/>
      <c r="F638" s="14"/>
      <c r="G638" s="14"/>
      <c r="H638" s="14"/>
      <c r="I638" s="14"/>
      <c r="J638" s="14"/>
      <c r="K638" s="14"/>
      <c r="L638" s="14"/>
      <c r="R638" s="14"/>
    </row>
    <row r="639" spans="1:18" ht="15" customHeight="1">
      <c r="A639" s="14"/>
      <c r="B639" s="14"/>
      <c r="C639" s="14"/>
      <c r="D639" s="14"/>
      <c r="E639" s="14"/>
      <c r="F639" s="14"/>
      <c r="G639" s="14"/>
      <c r="H639" s="14"/>
      <c r="I639" s="14"/>
      <c r="J639" s="14"/>
      <c r="K639" s="14"/>
      <c r="L639" s="14"/>
      <c r="R639" s="14"/>
    </row>
    <row r="640" spans="1:18" ht="15" customHeight="1">
      <c r="A640" s="14"/>
      <c r="B640" s="14"/>
      <c r="C640" s="14"/>
      <c r="D640" s="14"/>
      <c r="E640" s="14"/>
      <c r="F640" s="14"/>
      <c r="G640" s="14"/>
      <c r="H640" s="14"/>
      <c r="I640" s="14"/>
      <c r="J640" s="14"/>
      <c r="K640" s="14"/>
      <c r="L640" s="14"/>
      <c r="R640" s="14"/>
    </row>
    <row r="641" spans="1:18" ht="15" customHeight="1">
      <c r="A641" s="14"/>
      <c r="B641" s="14"/>
      <c r="C641" s="14"/>
      <c r="D641" s="14"/>
      <c r="E641" s="14"/>
      <c r="F641" s="14"/>
      <c r="G641" s="14"/>
      <c r="H641" s="14"/>
      <c r="I641" s="14"/>
      <c r="J641" s="14"/>
      <c r="K641" s="14"/>
      <c r="L641" s="14"/>
      <c r="R641" s="14"/>
    </row>
    <row r="642" spans="1:18" ht="15" customHeight="1">
      <c r="A642" s="14"/>
      <c r="B642" s="14"/>
      <c r="C642" s="14"/>
      <c r="D642" s="14"/>
      <c r="E642" s="14"/>
      <c r="F642" s="14"/>
      <c r="G642" s="14"/>
      <c r="H642" s="14"/>
      <c r="I642" s="14"/>
      <c r="J642" s="14"/>
      <c r="K642" s="14"/>
      <c r="L642" s="14"/>
      <c r="R642" s="14"/>
    </row>
    <row r="643" spans="1:18" ht="15" customHeight="1">
      <c r="A643" s="14"/>
      <c r="B643" s="14"/>
      <c r="C643" s="14"/>
      <c r="D643" s="14"/>
      <c r="E643" s="14"/>
      <c r="F643" s="14"/>
      <c r="G643" s="14"/>
      <c r="H643" s="14"/>
      <c r="I643" s="14"/>
      <c r="J643" s="14"/>
      <c r="K643" s="14"/>
      <c r="L643" s="14"/>
      <c r="R643" s="14"/>
    </row>
    <row r="644" spans="1:18" ht="15" customHeight="1">
      <c r="A644" s="14"/>
      <c r="B644" s="14"/>
      <c r="C644" s="14"/>
      <c r="D644" s="14"/>
      <c r="E644" s="14"/>
      <c r="F644" s="14"/>
      <c r="G644" s="14"/>
      <c r="H644" s="14"/>
      <c r="I644" s="14"/>
      <c r="J644" s="14"/>
      <c r="K644" s="14"/>
      <c r="L644" s="14"/>
      <c r="R644" s="14"/>
    </row>
    <row r="645" spans="1:18" ht="15" customHeight="1">
      <c r="A645" s="14"/>
      <c r="B645" s="14"/>
      <c r="C645" s="14"/>
      <c r="D645" s="14"/>
      <c r="E645" s="14"/>
      <c r="F645" s="14"/>
      <c r="G645" s="14"/>
      <c r="H645" s="14"/>
      <c r="I645" s="14"/>
      <c r="J645" s="14"/>
      <c r="K645" s="14"/>
      <c r="L645" s="14"/>
      <c r="R645" s="14"/>
    </row>
    <row r="646" spans="1:18" ht="15" customHeight="1">
      <c r="A646" s="14"/>
      <c r="B646" s="14"/>
      <c r="C646" s="14"/>
      <c r="D646" s="14"/>
      <c r="E646" s="14"/>
      <c r="F646" s="14"/>
      <c r="G646" s="14"/>
      <c r="H646" s="14"/>
      <c r="I646" s="14"/>
      <c r="J646" s="14"/>
      <c r="K646" s="14"/>
      <c r="L646" s="14"/>
      <c r="R646" s="14"/>
    </row>
    <row r="647" spans="1:18" ht="15" customHeight="1">
      <c r="A647" s="14"/>
      <c r="B647" s="14"/>
      <c r="C647" s="14"/>
      <c r="D647" s="14"/>
      <c r="E647" s="14"/>
      <c r="F647" s="14"/>
      <c r="G647" s="14"/>
      <c r="H647" s="14"/>
      <c r="I647" s="14"/>
      <c r="J647" s="14"/>
      <c r="K647" s="14"/>
      <c r="L647" s="14"/>
      <c r="R647" s="14"/>
    </row>
    <row r="648" spans="1:18" ht="15" customHeight="1">
      <c r="A648" s="14"/>
      <c r="B648" s="14"/>
      <c r="C648" s="14"/>
      <c r="D648" s="14"/>
      <c r="E648" s="14"/>
      <c r="F648" s="14"/>
      <c r="G648" s="14"/>
      <c r="H648" s="14"/>
      <c r="I648" s="14"/>
      <c r="J648" s="14"/>
      <c r="K648" s="14"/>
      <c r="L648" s="14"/>
      <c r="R648" s="14"/>
    </row>
    <row r="649" spans="1:18" ht="15" customHeight="1">
      <c r="A649" s="14"/>
      <c r="B649" s="14"/>
      <c r="C649" s="14"/>
      <c r="D649" s="14"/>
      <c r="E649" s="14"/>
      <c r="F649" s="14"/>
      <c r="G649" s="14"/>
      <c r="H649" s="14"/>
      <c r="I649" s="14"/>
      <c r="J649" s="14"/>
      <c r="K649" s="14"/>
      <c r="L649" s="14"/>
      <c r="R649" s="14"/>
    </row>
    <row r="650" spans="1:18" ht="15" customHeight="1">
      <c r="A650" s="14"/>
      <c r="B650" s="14"/>
      <c r="C650" s="14"/>
      <c r="D650" s="14"/>
      <c r="E650" s="14"/>
      <c r="F650" s="14"/>
      <c r="G650" s="14"/>
      <c r="H650" s="14"/>
      <c r="I650" s="14"/>
      <c r="J650" s="14"/>
      <c r="K650" s="14"/>
      <c r="L650" s="14"/>
      <c r="R650" s="14"/>
    </row>
    <row r="651" spans="1:18" ht="15" customHeight="1">
      <c r="A651" s="14"/>
      <c r="B651" s="14"/>
      <c r="C651" s="14"/>
      <c r="D651" s="14"/>
      <c r="E651" s="14"/>
      <c r="F651" s="14"/>
      <c r="G651" s="14"/>
      <c r="H651" s="14"/>
      <c r="I651" s="14"/>
      <c r="J651" s="14"/>
      <c r="K651" s="14"/>
      <c r="L651" s="14"/>
      <c r="R651" s="14"/>
    </row>
    <row r="652" spans="1:18" ht="15" customHeight="1">
      <c r="A652" s="14"/>
      <c r="B652" s="14"/>
      <c r="C652" s="14"/>
      <c r="D652" s="14"/>
      <c r="E652" s="14"/>
      <c r="F652" s="14"/>
      <c r="G652" s="14"/>
      <c r="H652" s="14"/>
      <c r="I652" s="14"/>
      <c r="J652" s="14"/>
      <c r="K652" s="14"/>
      <c r="L652" s="14"/>
      <c r="R652" s="14"/>
    </row>
    <row r="653" spans="1:18" ht="15" customHeight="1">
      <c r="A653" s="14"/>
      <c r="B653" s="14"/>
      <c r="C653" s="14"/>
      <c r="D653" s="14"/>
      <c r="E653" s="14"/>
      <c r="F653" s="14"/>
      <c r="G653" s="14"/>
      <c r="H653" s="14"/>
      <c r="I653" s="14"/>
      <c r="J653" s="14"/>
      <c r="K653" s="14"/>
      <c r="L653" s="14"/>
      <c r="R653" s="14"/>
    </row>
    <row r="654" spans="1:18" ht="15" customHeight="1">
      <c r="A654" s="14"/>
      <c r="B654" s="14"/>
      <c r="C654" s="14"/>
      <c r="D654" s="14"/>
      <c r="E654" s="14"/>
      <c r="F654" s="14"/>
      <c r="G654" s="14"/>
      <c r="H654" s="14"/>
      <c r="I654" s="14"/>
      <c r="J654" s="14"/>
      <c r="K654" s="14"/>
      <c r="L654" s="14"/>
      <c r="R654" s="14"/>
    </row>
    <row r="655" spans="1:18" ht="15" customHeight="1">
      <c r="A655" s="14"/>
      <c r="B655" s="14"/>
      <c r="C655" s="14"/>
      <c r="D655" s="14"/>
      <c r="E655" s="14"/>
      <c r="F655" s="14"/>
      <c r="G655" s="14"/>
      <c r="H655" s="14"/>
      <c r="I655" s="14"/>
      <c r="J655" s="14"/>
      <c r="K655" s="14"/>
      <c r="L655" s="14"/>
      <c r="R655" s="14"/>
    </row>
    <row r="656" spans="1:18" ht="15" customHeight="1">
      <c r="A656" s="14"/>
      <c r="B656" s="14"/>
      <c r="C656" s="14"/>
      <c r="D656" s="14"/>
      <c r="E656" s="14"/>
      <c r="F656" s="14"/>
      <c r="G656" s="14"/>
      <c r="H656" s="14"/>
      <c r="I656" s="14"/>
      <c r="J656" s="14"/>
      <c r="K656" s="14"/>
      <c r="L656" s="14"/>
      <c r="R656" s="14"/>
    </row>
    <row r="657" spans="1:18" ht="15" customHeight="1">
      <c r="A657" s="14"/>
      <c r="B657" s="14"/>
      <c r="C657" s="14"/>
      <c r="D657" s="14"/>
      <c r="E657" s="14"/>
      <c r="F657" s="14"/>
      <c r="G657" s="14"/>
      <c r="H657" s="14"/>
      <c r="I657" s="14"/>
      <c r="J657" s="14"/>
      <c r="K657" s="14"/>
      <c r="L657" s="14"/>
      <c r="R657" s="14"/>
    </row>
    <row r="658" spans="1:18" ht="15" customHeight="1">
      <c r="A658" s="14"/>
      <c r="B658" s="14"/>
      <c r="C658" s="14"/>
      <c r="D658" s="14"/>
      <c r="E658" s="14"/>
      <c r="F658" s="14"/>
      <c r="G658" s="14"/>
      <c r="H658" s="14"/>
      <c r="I658" s="14"/>
      <c r="J658" s="14"/>
      <c r="K658" s="14"/>
      <c r="L658" s="14"/>
      <c r="R658" s="14"/>
    </row>
    <row r="659" spans="1:18" ht="15" customHeight="1">
      <c r="A659" s="14"/>
      <c r="B659" s="14"/>
      <c r="C659" s="14"/>
      <c r="D659" s="14"/>
      <c r="E659" s="14"/>
      <c r="F659" s="14"/>
      <c r="G659" s="14"/>
      <c r="H659" s="14"/>
      <c r="I659" s="14"/>
      <c r="J659" s="14"/>
      <c r="K659" s="14"/>
      <c r="L659" s="14"/>
      <c r="R659" s="14"/>
    </row>
    <row r="660" spans="1:18" ht="15" customHeight="1">
      <c r="A660" s="14"/>
      <c r="B660" s="14"/>
      <c r="C660" s="14"/>
      <c r="D660" s="14"/>
      <c r="E660" s="14"/>
      <c r="F660" s="14"/>
      <c r="G660" s="14"/>
      <c r="H660" s="14"/>
      <c r="I660" s="14"/>
      <c r="J660" s="14"/>
      <c r="K660" s="14"/>
      <c r="L660" s="14"/>
      <c r="R660" s="14"/>
    </row>
    <row r="661" spans="1:18" ht="15" customHeight="1">
      <c r="A661" s="14"/>
      <c r="B661" s="14"/>
      <c r="C661" s="14"/>
      <c r="D661" s="14"/>
      <c r="E661" s="14"/>
      <c r="F661" s="14"/>
      <c r="G661" s="14"/>
      <c r="H661" s="14"/>
      <c r="I661" s="14"/>
      <c r="J661" s="14"/>
      <c r="K661" s="14"/>
      <c r="L661" s="14"/>
      <c r="R661" s="14"/>
    </row>
    <row r="662" spans="1:18" ht="15" customHeight="1">
      <c r="A662" s="14"/>
      <c r="B662" s="14"/>
      <c r="C662" s="14"/>
      <c r="D662" s="14"/>
      <c r="E662" s="14"/>
      <c r="F662" s="14"/>
      <c r="G662" s="14"/>
      <c r="H662" s="14"/>
      <c r="I662" s="14"/>
      <c r="J662" s="14"/>
      <c r="K662" s="14"/>
      <c r="L662" s="14"/>
      <c r="R662" s="14"/>
    </row>
    <row r="663" spans="1:18" ht="15" customHeight="1">
      <c r="A663" s="14"/>
      <c r="B663" s="14"/>
      <c r="C663" s="14"/>
      <c r="D663" s="14"/>
      <c r="E663" s="14"/>
      <c r="F663" s="14"/>
      <c r="G663" s="14"/>
      <c r="H663" s="14"/>
      <c r="I663" s="14"/>
      <c r="J663" s="14"/>
      <c r="K663" s="14"/>
      <c r="L663" s="14"/>
      <c r="R663" s="14"/>
    </row>
    <row r="664" spans="1:18" ht="15" customHeight="1">
      <c r="A664" s="14"/>
      <c r="B664" s="14"/>
      <c r="C664" s="14"/>
      <c r="D664" s="14"/>
      <c r="E664" s="14"/>
      <c r="F664" s="14"/>
      <c r="G664" s="14"/>
      <c r="H664" s="14"/>
      <c r="I664" s="14"/>
      <c r="J664" s="14"/>
      <c r="K664" s="14"/>
      <c r="L664" s="14"/>
      <c r="R664" s="14"/>
    </row>
    <row r="665" spans="1:18" ht="15" customHeight="1">
      <c r="A665" s="14"/>
      <c r="B665" s="14"/>
      <c r="C665" s="14"/>
      <c r="D665" s="14"/>
      <c r="E665" s="14"/>
      <c r="F665" s="14"/>
      <c r="G665" s="14"/>
      <c r="H665" s="14"/>
      <c r="I665" s="14"/>
      <c r="J665" s="14"/>
      <c r="K665" s="14"/>
      <c r="L665" s="14"/>
      <c r="R665" s="14"/>
    </row>
    <row r="666" spans="1:18" ht="15" customHeight="1">
      <c r="A666" s="14"/>
      <c r="B666" s="14"/>
      <c r="C666" s="14"/>
      <c r="D666" s="14"/>
      <c r="E666" s="14"/>
      <c r="F666" s="14"/>
      <c r="G666" s="14"/>
      <c r="H666" s="14"/>
      <c r="I666" s="14"/>
      <c r="J666" s="14"/>
      <c r="K666" s="14"/>
      <c r="L666" s="14"/>
      <c r="R666" s="14"/>
    </row>
    <row r="667" spans="1:18" ht="15" customHeight="1">
      <c r="A667" s="14"/>
      <c r="B667" s="14"/>
      <c r="C667" s="14"/>
      <c r="D667" s="14"/>
      <c r="E667" s="14"/>
      <c r="F667" s="14"/>
      <c r="G667" s="14"/>
      <c r="H667" s="14"/>
      <c r="I667" s="14"/>
      <c r="J667" s="14"/>
      <c r="K667" s="14"/>
      <c r="L667" s="14"/>
      <c r="R667" s="14"/>
    </row>
    <row r="668" spans="1:18" ht="15" customHeight="1">
      <c r="A668" s="14"/>
      <c r="B668" s="14"/>
      <c r="C668" s="14"/>
      <c r="D668" s="14"/>
      <c r="E668" s="14"/>
      <c r="F668" s="14"/>
      <c r="G668" s="14"/>
      <c r="H668" s="14"/>
      <c r="I668" s="14"/>
      <c r="J668" s="14"/>
      <c r="K668" s="14"/>
      <c r="L668" s="14"/>
      <c r="R668" s="14"/>
    </row>
    <row r="669" spans="1:18" ht="15" customHeight="1">
      <c r="A669" s="14"/>
      <c r="B669" s="14"/>
      <c r="C669" s="14"/>
      <c r="D669" s="14"/>
      <c r="E669" s="14"/>
      <c r="F669" s="14"/>
      <c r="G669" s="14"/>
      <c r="H669" s="14"/>
      <c r="I669" s="14"/>
      <c r="J669" s="14"/>
      <c r="K669" s="14"/>
      <c r="L669" s="14"/>
      <c r="R669" s="14"/>
    </row>
    <row r="670" spans="1:18" ht="15" customHeight="1">
      <c r="A670" s="14"/>
      <c r="B670" s="14"/>
      <c r="C670" s="14"/>
      <c r="D670" s="14"/>
      <c r="E670" s="14"/>
      <c r="F670" s="14"/>
      <c r="G670" s="14"/>
      <c r="H670" s="14"/>
      <c r="I670" s="14"/>
      <c r="J670" s="14"/>
      <c r="K670" s="14"/>
      <c r="L670" s="14"/>
      <c r="R670" s="14"/>
    </row>
    <row r="671" spans="1:18" ht="15" customHeight="1">
      <c r="A671" s="14"/>
      <c r="B671" s="14"/>
      <c r="C671" s="14"/>
      <c r="D671" s="14"/>
      <c r="E671" s="14"/>
      <c r="F671" s="14"/>
      <c r="G671" s="14"/>
      <c r="H671" s="14"/>
      <c r="I671" s="14"/>
      <c r="J671" s="14"/>
      <c r="K671" s="14"/>
      <c r="L671" s="14"/>
      <c r="R671" s="14"/>
    </row>
    <row r="672" spans="1:18" ht="15" customHeight="1">
      <c r="A672" s="14"/>
      <c r="B672" s="14"/>
      <c r="C672" s="14"/>
      <c r="D672" s="14"/>
      <c r="E672" s="14"/>
      <c r="F672" s="14"/>
      <c r="G672" s="14"/>
      <c r="H672" s="14"/>
      <c r="I672" s="14"/>
      <c r="J672" s="14"/>
      <c r="K672" s="14"/>
      <c r="L672" s="14"/>
      <c r="R672" s="14"/>
    </row>
    <row r="673" spans="1:18" ht="15" customHeight="1">
      <c r="A673" s="14"/>
      <c r="B673" s="14"/>
      <c r="C673" s="14"/>
      <c r="D673" s="14"/>
      <c r="E673" s="14"/>
      <c r="F673" s="14"/>
      <c r="G673" s="14"/>
      <c r="H673" s="14"/>
      <c r="I673" s="14"/>
      <c r="J673" s="14"/>
      <c r="K673" s="14"/>
      <c r="L673" s="14"/>
      <c r="R673" s="14"/>
    </row>
    <row r="674" spans="1:18" ht="15" customHeight="1">
      <c r="A674" s="14"/>
      <c r="B674" s="14"/>
      <c r="C674" s="14"/>
      <c r="D674" s="14"/>
      <c r="E674" s="14"/>
      <c r="F674" s="14"/>
      <c r="G674" s="14"/>
      <c r="H674" s="14"/>
      <c r="I674" s="14"/>
      <c r="J674" s="14"/>
      <c r="K674" s="14"/>
      <c r="L674" s="14"/>
      <c r="R674" s="14"/>
    </row>
    <row r="675" spans="1:18" ht="15" customHeight="1">
      <c r="A675" s="14"/>
      <c r="B675" s="14"/>
      <c r="C675" s="14"/>
      <c r="D675" s="14"/>
      <c r="E675" s="14"/>
      <c r="F675" s="14"/>
      <c r="G675" s="14"/>
      <c r="H675" s="14"/>
      <c r="I675" s="14"/>
      <c r="J675" s="14"/>
      <c r="K675" s="14"/>
      <c r="L675" s="14"/>
      <c r="R675" s="14"/>
    </row>
    <row r="676" spans="1:18" ht="15" customHeight="1">
      <c r="A676" s="14"/>
      <c r="B676" s="14"/>
      <c r="C676" s="14"/>
      <c r="D676" s="14"/>
      <c r="E676" s="14"/>
      <c r="F676" s="14"/>
      <c r="G676" s="14"/>
      <c r="H676" s="14"/>
      <c r="I676" s="14"/>
      <c r="J676" s="14"/>
      <c r="K676" s="14"/>
      <c r="L676" s="14"/>
      <c r="R676" s="14"/>
    </row>
    <row r="677" spans="1:18" ht="15" customHeight="1">
      <c r="A677" s="14"/>
      <c r="B677" s="14"/>
      <c r="C677" s="14"/>
      <c r="D677" s="14"/>
      <c r="E677" s="14"/>
      <c r="F677" s="14"/>
      <c r="G677" s="14"/>
      <c r="H677" s="14"/>
      <c r="I677" s="14"/>
      <c r="J677" s="14"/>
      <c r="K677" s="14"/>
      <c r="L677" s="14"/>
      <c r="R677" s="14"/>
    </row>
    <row r="678" spans="1:18" ht="15" customHeight="1">
      <c r="A678" s="14"/>
      <c r="B678" s="14"/>
      <c r="C678" s="14"/>
      <c r="D678" s="14"/>
      <c r="E678" s="14"/>
      <c r="F678" s="14"/>
      <c r="G678" s="14"/>
      <c r="H678" s="14"/>
      <c r="I678" s="14"/>
      <c r="J678" s="14"/>
      <c r="K678" s="14"/>
      <c r="L678" s="14"/>
      <c r="R678" s="14"/>
    </row>
    <row r="679" spans="1:18" ht="15" customHeight="1">
      <c r="A679" s="14"/>
      <c r="B679" s="14"/>
      <c r="C679" s="14"/>
      <c r="D679" s="14"/>
      <c r="E679" s="14"/>
      <c r="F679" s="14"/>
      <c r="G679" s="14"/>
      <c r="H679" s="14"/>
      <c r="I679" s="14"/>
      <c r="J679" s="14"/>
      <c r="K679" s="14"/>
      <c r="L679" s="14"/>
      <c r="R679" s="14"/>
    </row>
    <row r="680" spans="1:18" ht="15" customHeight="1">
      <c r="A680" s="14"/>
      <c r="B680" s="14"/>
      <c r="C680" s="14"/>
      <c r="D680" s="14"/>
      <c r="E680" s="14"/>
      <c r="F680" s="14"/>
      <c r="G680" s="14"/>
      <c r="H680" s="14"/>
      <c r="I680" s="14"/>
      <c r="J680" s="14"/>
      <c r="K680" s="14"/>
      <c r="L680" s="14"/>
      <c r="R680" s="14"/>
    </row>
    <row r="681" spans="1:18" ht="15" customHeight="1">
      <c r="A681" s="14"/>
      <c r="B681" s="14"/>
      <c r="C681" s="14"/>
      <c r="D681" s="14"/>
      <c r="E681" s="14"/>
      <c r="F681" s="14"/>
      <c r="G681" s="14"/>
      <c r="H681" s="14"/>
      <c r="I681" s="14"/>
      <c r="J681" s="14"/>
      <c r="K681" s="14"/>
      <c r="L681" s="14"/>
      <c r="R681" s="14"/>
    </row>
    <row r="682" spans="1:18" ht="15" customHeight="1">
      <c r="A682" s="14"/>
      <c r="B682" s="14"/>
      <c r="C682" s="14"/>
      <c r="D682" s="14"/>
      <c r="E682" s="14"/>
      <c r="F682" s="14"/>
      <c r="G682" s="14"/>
      <c r="H682" s="14"/>
      <c r="I682" s="14"/>
      <c r="J682" s="14"/>
      <c r="K682" s="14"/>
      <c r="L682" s="14"/>
      <c r="R682" s="14"/>
    </row>
    <row r="683" spans="1:18" ht="15" customHeight="1">
      <c r="A683" s="14"/>
      <c r="B683" s="14"/>
      <c r="C683" s="14"/>
      <c r="D683" s="14"/>
      <c r="E683" s="14"/>
      <c r="F683" s="14"/>
      <c r="G683" s="14"/>
      <c r="H683" s="14"/>
      <c r="I683" s="14"/>
      <c r="J683" s="14"/>
      <c r="K683" s="14"/>
      <c r="L683" s="14"/>
      <c r="R683" s="14"/>
    </row>
    <row r="684" spans="1:18" ht="15" customHeight="1">
      <c r="A684" s="14"/>
      <c r="B684" s="14"/>
      <c r="C684" s="14"/>
      <c r="D684" s="14"/>
      <c r="E684" s="14"/>
      <c r="F684" s="14"/>
      <c r="G684" s="14"/>
      <c r="H684" s="14"/>
      <c r="I684" s="14"/>
      <c r="J684" s="14"/>
      <c r="K684" s="14"/>
      <c r="L684" s="14"/>
      <c r="R684" s="14"/>
    </row>
    <row r="685" spans="1:18" ht="15" customHeight="1">
      <c r="A685" s="14"/>
      <c r="B685" s="14"/>
      <c r="C685" s="14"/>
      <c r="D685" s="14"/>
      <c r="E685" s="14"/>
      <c r="F685" s="14"/>
      <c r="G685" s="14"/>
      <c r="H685" s="14"/>
      <c r="I685" s="14"/>
      <c r="J685" s="14"/>
      <c r="K685" s="14"/>
      <c r="L685" s="14"/>
      <c r="R685" s="14"/>
    </row>
    <row r="686" spans="1:18" ht="15" customHeight="1">
      <c r="A686" s="14"/>
      <c r="B686" s="14"/>
      <c r="C686" s="14"/>
      <c r="D686" s="14"/>
      <c r="E686" s="14"/>
      <c r="F686" s="14"/>
      <c r="G686" s="14"/>
      <c r="H686" s="14"/>
      <c r="I686" s="14"/>
      <c r="J686" s="14"/>
      <c r="K686" s="14"/>
      <c r="L686" s="14"/>
      <c r="R686" s="14"/>
    </row>
    <row r="687" spans="1:18" ht="15" customHeight="1">
      <c r="A687" s="14"/>
      <c r="B687" s="14"/>
      <c r="C687" s="14"/>
      <c r="D687" s="14"/>
      <c r="E687" s="14"/>
      <c r="F687" s="14"/>
      <c r="G687" s="14"/>
      <c r="H687" s="14"/>
      <c r="I687" s="14"/>
      <c r="J687" s="14"/>
      <c r="K687" s="14"/>
      <c r="L687" s="14"/>
      <c r="R687" s="14"/>
    </row>
    <row r="688" spans="1:18" ht="15" customHeight="1">
      <c r="A688" s="14"/>
      <c r="B688" s="14"/>
      <c r="C688" s="14"/>
      <c r="D688" s="14"/>
      <c r="E688" s="14"/>
      <c r="F688" s="14"/>
      <c r="G688" s="14"/>
      <c r="H688" s="14"/>
      <c r="I688" s="14"/>
      <c r="J688" s="14"/>
      <c r="K688" s="14"/>
      <c r="L688" s="14"/>
      <c r="R688" s="14"/>
    </row>
    <row r="689" spans="1:18" ht="15" customHeight="1">
      <c r="A689" s="14"/>
      <c r="B689" s="14"/>
      <c r="C689" s="14"/>
      <c r="D689" s="14"/>
      <c r="E689" s="14"/>
      <c r="F689" s="14"/>
      <c r="G689" s="14"/>
      <c r="H689" s="14"/>
      <c r="I689" s="14"/>
      <c r="J689" s="14"/>
      <c r="K689" s="14"/>
      <c r="L689" s="14"/>
      <c r="R689" s="14"/>
    </row>
    <row r="690" spans="1:18" ht="15" customHeight="1">
      <c r="A690" s="14"/>
      <c r="B690" s="14"/>
      <c r="C690" s="14"/>
      <c r="D690" s="14"/>
      <c r="E690" s="14"/>
      <c r="F690" s="14"/>
      <c r="G690" s="14"/>
      <c r="H690" s="14"/>
      <c r="I690" s="14"/>
      <c r="J690" s="14"/>
      <c r="K690" s="14"/>
      <c r="L690" s="14"/>
      <c r="R690" s="14"/>
    </row>
    <row r="691" spans="1:18" ht="15" customHeight="1">
      <c r="A691" s="14"/>
      <c r="B691" s="14"/>
      <c r="C691" s="14"/>
      <c r="D691" s="14"/>
      <c r="E691" s="14"/>
      <c r="F691" s="14"/>
      <c r="G691" s="14"/>
      <c r="H691" s="14"/>
      <c r="I691" s="14"/>
      <c r="J691" s="14"/>
      <c r="K691" s="14"/>
      <c r="L691" s="14"/>
      <c r="R691" s="14"/>
    </row>
    <row r="692" spans="1:18" ht="15" customHeight="1">
      <c r="A692" s="14"/>
      <c r="B692" s="14"/>
      <c r="C692" s="14"/>
      <c r="D692" s="14"/>
      <c r="E692" s="14"/>
      <c r="F692" s="14"/>
      <c r="G692" s="14"/>
      <c r="H692" s="14"/>
      <c r="I692" s="14"/>
      <c r="J692" s="14"/>
      <c r="K692" s="14"/>
      <c r="L692" s="14"/>
      <c r="R692" s="14"/>
    </row>
    <row r="693" spans="1:18" ht="15" customHeight="1">
      <c r="A693" s="14"/>
      <c r="B693" s="14"/>
      <c r="C693" s="14"/>
      <c r="D693" s="14"/>
      <c r="E693" s="14"/>
      <c r="F693" s="14"/>
      <c r="G693" s="14"/>
      <c r="H693" s="14"/>
      <c r="I693" s="14"/>
      <c r="J693" s="14"/>
      <c r="K693" s="14"/>
      <c r="L693" s="14"/>
      <c r="R693" s="14"/>
    </row>
    <row r="694" spans="1:18" ht="15" customHeight="1">
      <c r="A694" s="14"/>
      <c r="B694" s="14"/>
      <c r="C694" s="14"/>
      <c r="D694" s="14"/>
      <c r="E694" s="14"/>
      <c r="F694" s="14"/>
      <c r="G694" s="14"/>
      <c r="H694" s="14"/>
      <c r="I694" s="14"/>
      <c r="J694" s="14"/>
      <c r="K694" s="14"/>
      <c r="L694" s="14"/>
      <c r="R694" s="14"/>
    </row>
    <row r="695" spans="1:18" ht="15" customHeight="1">
      <c r="A695" s="14"/>
      <c r="B695" s="14"/>
      <c r="C695" s="14"/>
      <c r="D695" s="14"/>
      <c r="E695" s="14"/>
      <c r="F695" s="14"/>
      <c r="G695" s="14"/>
      <c r="H695" s="14"/>
      <c r="I695" s="14"/>
      <c r="J695" s="14"/>
      <c r="K695" s="14"/>
      <c r="L695" s="14"/>
      <c r="R695" s="14"/>
    </row>
    <row r="696" spans="1:18" ht="15" customHeight="1">
      <c r="A696" s="14"/>
      <c r="B696" s="14"/>
      <c r="C696" s="14"/>
      <c r="D696" s="14"/>
      <c r="E696" s="14"/>
      <c r="F696" s="14"/>
      <c r="G696" s="14"/>
      <c r="H696" s="14"/>
      <c r="I696" s="14"/>
      <c r="J696" s="14"/>
      <c r="K696" s="14"/>
      <c r="L696" s="14"/>
      <c r="R696" s="14"/>
    </row>
    <row r="697" spans="1:18" ht="15" customHeight="1">
      <c r="A697" s="14"/>
      <c r="B697" s="14"/>
      <c r="C697" s="14"/>
      <c r="D697" s="14"/>
      <c r="E697" s="14"/>
      <c r="F697" s="14"/>
      <c r="G697" s="14"/>
      <c r="H697" s="14"/>
      <c r="I697" s="14"/>
      <c r="J697" s="14"/>
      <c r="K697" s="14"/>
      <c r="L697" s="14"/>
      <c r="R697" s="14"/>
    </row>
    <row r="698" spans="1:18" ht="15" customHeight="1">
      <c r="A698" s="14"/>
      <c r="B698" s="14"/>
      <c r="C698" s="14"/>
      <c r="D698" s="14"/>
      <c r="E698" s="14"/>
      <c r="F698" s="14"/>
      <c r="G698" s="14"/>
      <c r="H698" s="14"/>
      <c r="I698" s="14"/>
      <c r="J698" s="14"/>
      <c r="K698" s="14"/>
      <c r="L698" s="14"/>
      <c r="R698" s="14"/>
    </row>
    <row r="699" spans="1:18" ht="15" customHeight="1">
      <c r="A699" s="14"/>
      <c r="B699" s="14"/>
      <c r="C699" s="14"/>
      <c r="D699" s="14"/>
      <c r="E699" s="14"/>
      <c r="F699" s="14"/>
      <c r="G699" s="14"/>
      <c r="H699" s="14"/>
      <c r="I699" s="14"/>
      <c r="J699" s="14"/>
      <c r="K699" s="14"/>
      <c r="L699" s="14"/>
      <c r="R699" s="14"/>
    </row>
    <row r="700" spans="1:18" ht="15" customHeight="1">
      <c r="A700" s="14"/>
      <c r="B700" s="14"/>
      <c r="C700" s="14"/>
      <c r="D700" s="14"/>
      <c r="E700" s="14"/>
      <c r="F700" s="14"/>
      <c r="G700" s="14"/>
      <c r="H700" s="14"/>
      <c r="I700" s="14"/>
      <c r="J700" s="14"/>
      <c r="K700" s="14"/>
      <c r="L700" s="14"/>
      <c r="R700" s="14"/>
    </row>
    <row r="701" spans="1:18" ht="15" customHeight="1">
      <c r="A701" s="14"/>
      <c r="B701" s="14"/>
      <c r="C701" s="14"/>
      <c r="D701" s="14"/>
      <c r="E701" s="14"/>
      <c r="F701" s="14"/>
      <c r="G701" s="14"/>
      <c r="H701" s="14"/>
      <c r="I701" s="14"/>
      <c r="J701" s="14"/>
      <c r="K701" s="14"/>
      <c r="L701" s="14"/>
      <c r="R701" s="14"/>
    </row>
    <row r="702" spans="1:18" ht="15" customHeight="1">
      <c r="A702" s="14"/>
      <c r="B702" s="14"/>
      <c r="C702" s="14"/>
      <c r="D702" s="14"/>
      <c r="E702" s="14"/>
      <c r="F702" s="14"/>
      <c r="G702" s="14"/>
      <c r="H702" s="14"/>
      <c r="I702" s="14"/>
      <c r="J702" s="14"/>
      <c r="K702" s="14"/>
      <c r="L702" s="14"/>
      <c r="R702" s="14"/>
    </row>
    <row r="703" spans="1:18" ht="15" customHeight="1">
      <c r="A703" s="14"/>
      <c r="B703" s="14"/>
      <c r="C703" s="14"/>
      <c r="D703" s="14"/>
      <c r="E703" s="14"/>
      <c r="F703" s="14"/>
      <c r="G703" s="14"/>
      <c r="H703" s="14"/>
      <c r="I703" s="14"/>
      <c r="J703" s="14"/>
      <c r="K703" s="14"/>
      <c r="L703" s="14"/>
      <c r="R703" s="14"/>
    </row>
    <row r="704" spans="1:18" ht="15" customHeight="1">
      <c r="A704" s="14"/>
      <c r="B704" s="14"/>
      <c r="C704" s="14"/>
      <c r="D704" s="14"/>
      <c r="E704" s="14"/>
      <c r="F704" s="14"/>
      <c r="G704" s="14"/>
      <c r="H704" s="14"/>
      <c r="I704" s="14"/>
      <c r="J704" s="14"/>
      <c r="K704" s="14"/>
      <c r="L704" s="14"/>
      <c r="R704" s="14"/>
    </row>
    <row r="705" spans="1:18" ht="15" customHeight="1">
      <c r="A705" s="14"/>
      <c r="B705" s="14"/>
      <c r="C705" s="14"/>
      <c r="D705" s="14"/>
      <c r="E705" s="14"/>
      <c r="F705" s="14"/>
      <c r="G705" s="14"/>
      <c r="H705" s="14"/>
      <c r="I705" s="14"/>
      <c r="J705" s="14"/>
      <c r="K705" s="14"/>
      <c r="L705" s="14"/>
      <c r="R705" s="14"/>
    </row>
    <row r="706" spans="1:18" ht="15" customHeight="1">
      <c r="A706" s="14"/>
      <c r="B706" s="14"/>
      <c r="C706" s="14"/>
      <c r="D706" s="14"/>
      <c r="E706" s="14"/>
      <c r="F706" s="14"/>
      <c r="G706" s="14"/>
      <c r="H706" s="14"/>
      <c r="I706" s="14"/>
      <c r="J706" s="14"/>
      <c r="K706" s="14"/>
      <c r="L706" s="14"/>
      <c r="R706" s="14"/>
    </row>
    <row r="707" spans="1:18" ht="15" customHeight="1">
      <c r="A707" s="14"/>
      <c r="B707" s="14"/>
      <c r="C707" s="14"/>
      <c r="D707" s="14"/>
      <c r="E707" s="14"/>
      <c r="F707" s="14"/>
      <c r="G707" s="14"/>
      <c r="H707" s="14"/>
      <c r="I707" s="14"/>
      <c r="J707" s="14"/>
      <c r="K707" s="14"/>
      <c r="L707" s="14"/>
      <c r="R707" s="14"/>
    </row>
    <row r="708" spans="1:18" ht="15" customHeight="1">
      <c r="A708" s="14"/>
      <c r="B708" s="14"/>
      <c r="C708" s="14"/>
      <c r="D708" s="14"/>
      <c r="E708" s="14"/>
      <c r="F708" s="14"/>
      <c r="G708" s="14"/>
      <c r="H708" s="14"/>
      <c r="I708" s="14"/>
      <c r="J708" s="14"/>
      <c r="K708" s="14"/>
      <c r="L708" s="14"/>
      <c r="R708" s="14"/>
    </row>
    <row r="709" spans="1:18" ht="15" customHeight="1">
      <c r="A709" s="14"/>
      <c r="B709" s="14"/>
      <c r="C709" s="14"/>
      <c r="D709" s="14"/>
      <c r="E709" s="14"/>
      <c r="F709" s="14"/>
      <c r="G709" s="14"/>
      <c r="H709" s="14"/>
      <c r="I709" s="14"/>
      <c r="J709" s="14"/>
      <c r="K709" s="14"/>
      <c r="L709" s="14"/>
      <c r="R709" s="14"/>
    </row>
    <row r="710" spans="1:18" ht="15" customHeight="1">
      <c r="A710" s="14"/>
      <c r="B710" s="14"/>
      <c r="C710" s="14"/>
      <c r="D710" s="14"/>
      <c r="E710" s="14"/>
      <c r="F710" s="14"/>
      <c r="G710" s="14"/>
      <c r="H710" s="14"/>
      <c r="I710" s="14"/>
      <c r="J710" s="14"/>
      <c r="K710" s="14"/>
      <c r="L710" s="14"/>
      <c r="R710" s="14"/>
    </row>
    <row r="711" spans="1:18" ht="15" customHeight="1">
      <c r="A711" s="14"/>
      <c r="B711" s="14"/>
      <c r="C711" s="14"/>
      <c r="D711" s="14"/>
      <c r="E711" s="14"/>
      <c r="F711" s="14"/>
      <c r="G711" s="14"/>
      <c r="H711" s="14"/>
      <c r="I711" s="14"/>
      <c r="J711" s="14"/>
      <c r="K711" s="14"/>
      <c r="L711" s="14"/>
      <c r="R711" s="14"/>
    </row>
    <row r="712" spans="1:18" ht="15" customHeight="1">
      <c r="A712" s="14"/>
      <c r="B712" s="14"/>
      <c r="C712" s="14"/>
      <c r="D712" s="14"/>
      <c r="E712" s="14"/>
      <c r="F712" s="14"/>
      <c r="G712" s="14"/>
      <c r="H712" s="14"/>
      <c r="I712" s="14"/>
      <c r="J712" s="14"/>
      <c r="K712" s="14"/>
      <c r="L712" s="14"/>
      <c r="R712" s="14"/>
    </row>
    <row r="713" spans="1:18" ht="15" customHeight="1">
      <c r="A713" s="14"/>
      <c r="B713" s="14"/>
      <c r="C713" s="14"/>
      <c r="D713" s="14"/>
      <c r="E713" s="14"/>
      <c r="F713" s="14"/>
      <c r="G713" s="14"/>
      <c r="H713" s="14"/>
      <c r="I713" s="14"/>
      <c r="J713" s="14"/>
      <c r="K713" s="14"/>
      <c r="L713" s="14"/>
      <c r="R713" s="14"/>
    </row>
    <row r="714" spans="1:18" ht="15" customHeight="1">
      <c r="A714" s="14"/>
      <c r="B714" s="14"/>
      <c r="C714" s="14"/>
      <c r="D714" s="14"/>
      <c r="E714" s="14"/>
      <c r="F714" s="14"/>
      <c r="G714" s="14"/>
      <c r="H714" s="14"/>
      <c r="I714" s="14"/>
      <c r="J714" s="14"/>
      <c r="K714" s="14"/>
      <c r="L714" s="14"/>
      <c r="R714" s="14"/>
    </row>
    <row r="715" spans="1:18" ht="15" customHeight="1">
      <c r="A715" s="14"/>
      <c r="B715" s="14"/>
      <c r="C715" s="14"/>
      <c r="D715" s="14"/>
      <c r="E715" s="14"/>
      <c r="F715" s="14"/>
      <c r="G715" s="14"/>
      <c r="H715" s="14"/>
      <c r="I715" s="14"/>
      <c r="J715" s="14"/>
      <c r="K715" s="14"/>
      <c r="L715" s="14"/>
      <c r="R715" s="14"/>
    </row>
    <row r="716" spans="1:18" ht="15" customHeight="1">
      <c r="A716" s="14"/>
      <c r="B716" s="14"/>
      <c r="C716" s="14"/>
      <c r="D716" s="14"/>
      <c r="E716" s="14"/>
      <c r="F716" s="14"/>
      <c r="G716" s="14"/>
      <c r="H716" s="14"/>
      <c r="I716" s="14"/>
      <c r="J716" s="14"/>
      <c r="K716" s="14"/>
      <c r="L716" s="14"/>
      <c r="R716" s="14"/>
    </row>
    <row r="717" spans="1:18" ht="15" customHeight="1">
      <c r="A717" s="14"/>
      <c r="B717" s="14"/>
      <c r="C717" s="14"/>
      <c r="D717" s="14"/>
      <c r="E717" s="14"/>
      <c r="F717" s="14"/>
      <c r="G717" s="14"/>
      <c r="H717" s="14"/>
      <c r="I717" s="14"/>
      <c r="J717" s="14"/>
      <c r="K717" s="14"/>
      <c r="L717" s="14"/>
      <c r="R717" s="14"/>
    </row>
    <row r="718" spans="1:18" ht="15" customHeight="1">
      <c r="A718" s="14"/>
      <c r="B718" s="14"/>
      <c r="C718" s="14"/>
      <c r="D718" s="14"/>
      <c r="E718" s="14"/>
      <c r="F718" s="14"/>
      <c r="G718" s="14"/>
      <c r="H718" s="14"/>
      <c r="I718" s="14"/>
      <c r="J718" s="14"/>
      <c r="K718" s="14"/>
      <c r="L718" s="14"/>
      <c r="R718" s="14"/>
    </row>
    <row r="719" spans="1:18" ht="15" customHeight="1">
      <c r="A719" s="14"/>
      <c r="B719" s="14"/>
      <c r="C719" s="14"/>
      <c r="D719" s="14"/>
      <c r="E719" s="14"/>
      <c r="F719" s="14"/>
      <c r="G719" s="14"/>
      <c r="H719" s="14"/>
      <c r="I719" s="14"/>
      <c r="J719" s="14"/>
      <c r="K719" s="14"/>
      <c r="L719" s="14"/>
      <c r="R719" s="14"/>
    </row>
    <row r="720" spans="1:18" ht="15" customHeight="1">
      <c r="A720" s="14"/>
      <c r="B720" s="14"/>
      <c r="C720" s="14"/>
      <c r="D720" s="14"/>
      <c r="E720" s="14"/>
      <c r="F720" s="14"/>
      <c r="G720" s="14"/>
      <c r="H720" s="14"/>
      <c r="I720" s="14"/>
      <c r="J720" s="14"/>
      <c r="K720" s="14"/>
      <c r="L720" s="14"/>
      <c r="R720" s="14"/>
    </row>
    <row r="721" spans="1:18" ht="15" customHeight="1">
      <c r="A721" s="14"/>
      <c r="B721" s="14"/>
      <c r="C721" s="14"/>
      <c r="D721" s="14"/>
      <c r="E721" s="14"/>
      <c r="F721" s="14"/>
      <c r="G721" s="14"/>
      <c r="H721" s="14"/>
      <c r="I721" s="14"/>
      <c r="J721" s="14"/>
      <c r="K721" s="14"/>
      <c r="L721" s="14"/>
      <c r="R721" s="14"/>
    </row>
    <row r="722" spans="1:18" ht="15" customHeight="1">
      <c r="A722" s="14"/>
      <c r="B722" s="14"/>
      <c r="C722" s="14"/>
      <c r="D722" s="14"/>
      <c r="E722" s="14"/>
      <c r="F722" s="14"/>
      <c r="G722" s="14"/>
      <c r="H722" s="14"/>
      <c r="I722" s="14"/>
      <c r="J722" s="14"/>
      <c r="K722" s="14"/>
      <c r="L722" s="14"/>
      <c r="R722" s="14"/>
    </row>
    <row r="723" spans="1:18" ht="15" customHeight="1">
      <c r="A723" s="14"/>
      <c r="B723" s="14"/>
      <c r="C723" s="14"/>
      <c r="D723" s="14"/>
      <c r="E723" s="14"/>
      <c r="F723" s="14"/>
      <c r="G723" s="14"/>
      <c r="H723" s="14"/>
      <c r="I723" s="14"/>
      <c r="J723" s="14"/>
      <c r="K723" s="14"/>
      <c r="L723" s="14"/>
      <c r="R723" s="14"/>
    </row>
    <row r="724" spans="1:18" ht="15" customHeight="1">
      <c r="A724" s="14"/>
      <c r="B724" s="14"/>
      <c r="C724" s="14"/>
      <c r="D724" s="14"/>
      <c r="E724" s="14"/>
      <c r="F724" s="14"/>
      <c r="G724" s="14"/>
      <c r="H724" s="14"/>
      <c r="I724" s="14"/>
      <c r="J724" s="14"/>
      <c r="K724" s="14"/>
      <c r="L724" s="14"/>
      <c r="R724" s="14"/>
    </row>
    <row r="725" spans="1:18" ht="15" customHeight="1">
      <c r="A725" s="14"/>
      <c r="B725" s="14"/>
      <c r="C725" s="14"/>
      <c r="D725" s="14"/>
      <c r="E725" s="14"/>
      <c r="F725" s="14"/>
      <c r="G725" s="14"/>
      <c r="H725" s="14"/>
      <c r="I725" s="14"/>
      <c r="J725" s="14"/>
      <c r="K725" s="14"/>
      <c r="L725" s="14"/>
      <c r="R725" s="14"/>
    </row>
    <row r="726" spans="1:18" ht="15" customHeight="1">
      <c r="A726" s="14"/>
      <c r="B726" s="14"/>
      <c r="C726" s="14"/>
      <c r="D726" s="14"/>
      <c r="E726" s="14"/>
      <c r="F726" s="14"/>
      <c r="G726" s="14"/>
      <c r="H726" s="14"/>
      <c r="I726" s="14"/>
      <c r="J726" s="14"/>
      <c r="K726" s="14"/>
      <c r="L726" s="14"/>
      <c r="R726" s="14"/>
    </row>
    <row r="727" spans="1:18" ht="15" customHeight="1">
      <c r="A727" s="14"/>
      <c r="B727" s="14"/>
      <c r="C727" s="14"/>
      <c r="D727" s="14"/>
      <c r="E727" s="14"/>
      <c r="F727" s="14"/>
      <c r="G727" s="14"/>
      <c r="H727" s="14"/>
      <c r="I727" s="14"/>
      <c r="J727" s="14"/>
      <c r="K727" s="14"/>
      <c r="L727" s="14"/>
      <c r="R727" s="14"/>
    </row>
    <row r="728" spans="1:18" ht="15" customHeight="1">
      <c r="A728" s="14"/>
      <c r="B728" s="14"/>
      <c r="C728" s="14"/>
      <c r="D728" s="14"/>
      <c r="E728" s="14"/>
      <c r="F728" s="14"/>
      <c r="G728" s="14"/>
      <c r="H728" s="14"/>
      <c r="I728" s="14"/>
      <c r="J728" s="14"/>
      <c r="K728" s="14"/>
      <c r="L728" s="14"/>
      <c r="R728" s="14"/>
    </row>
    <row r="729" spans="1:18" ht="15" customHeight="1">
      <c r="A729" s="14"/>
      <c r="B729" s="14"/>
      <c r="C729" s="14"/>
      <c r="D729" s="14"/>
      <c r="E729" s="14"/>
      <c r="F729" s="14"/>
      <c r="G729" s="14"/>
      <c r="H729" s="14"/>
      <c r="I729" s="14"/>
      <c r="J729" s="14"/>
      <c r="K729" s="14"/>
      <c r="L729" s="14"/>
      <c r="R729" s="14"/>
    </row>
    <row r="730" spans="1:18" ht="15" customHeight="1">
      <c r="A730" s="14"/>
      <c r="B730" s="14"/>
      <c r="C730" s="14"/>
      <c r="D730" s="14"/>
      <c r="E730" s="14"/>
      <c r="F730" s="14"/>
      <c r="G730" s="14"/>
      <c r="H730" s="14"/>
      <c r="I730" s="14"/>
      <c r="J730" s="14"/>
      <c r="K730" s="14"/>
      <c r="L730" s="14"/>
      <c r="R730" s="14"/>
    </row>
    <row r="731" spans="1:18" ht="15" customHeight="1">
      <c r="A731" s="14"/>
      <c r="B731" s="14"/>
      <c r="C731" s="14"/>
      <c r="D731" s="14"/>
      <c r="E731" s="14"/>
      <c r="F731" s="14"/>
      <c r="G731" s="14"/>
      <c r="H731" s="14"/>
      <c r="I731" s="14"/>
      <c r="J731" s="14"/>
      <c r="K731" s="14"/>
      <c r="L731" s="14"/>
      <c r="R731" s="14"/>
    </row>
    <row r="732" spans="1:18" ht="15" customHeight="1">
      <c r="A732" s="14"/>
      <c r="B732" s="14"/>
      <c r="C732" s="14"/>
      <c r="D732" s="14"/>
      <c r="E732" s="14"/>
      <c r="F732" s="14"/>
      <c r="G732" s="14"/>
      <c r="H732" s="14"/>
      <c r="I732" s="14"/>
      <c r="J732" s="14"/>
      <c r="K732" s="14"/>
      <c r="L732" s="14"/>
      <c r="R732" s="14"/>
    </row>
    <row r="733" spans="1:18" ht="15" customHeight="1">
      <c r="A733" s="14"/>
      <c r="B733" s="14"/>
      <c r="C733" s="14"/>
      <c r="D733" s="14"/>
      <c r="E733" s="14"/>
      <c r="F733" s="14"/>
      <c r="G733" s="14"/>
      <c r="H733" s="14"/>
      <c r="I733" s="14"/>
      <c r="J733" s="14"/>
      <c r="K733" s="14"/>
      <c r="L733" s="14"/>
      <c r="R733" s="14"/>
    </row>
    <row r="734" spans="1:18" ht="15" customHeight="1">
      <c r="A734" s="14"/>
      <c r="B734" s="14"/>
      <c r="C734" s="14"/>
      <c r="D734" s="14"/>
      <c r="E734" s="14"/>
      <c r="F734" s="14"/>
      <c r="G734" s="14"/>
      <c r="H734" s="14"/>
      <c r="I734" s="14"/>
      <c r="J734" s="14"/>
      <c r="K734" s="14"/>
      <c r="L734" s="14"/>
      <c r="R734" s="14"/>
    </row>
    <row r="735" spans="1:18" ht="15" customHeight="1">
      <c r="A735" s="14"/>
      <c r="B735" s="14"/>
      <c r="C735" s="14"/>
      <c r="D735" s="14"/>
      <c r="E735" s="14"/>
      <c r="F735" s="14"/>
      <c r="G735" s="14"/>
      <c r="H735" s="14"/>
      <c r="I735" s="14"/>
      <c r="J735" s="14"/>
      <c r="K735" s="14"/>
      <c r="L735" s="14"/>
      <c r="R735" s="14"/>
    </row>
    <row r="736" spans="1:18" ht="15" customHeight="1">
      <c r="A736" s="14"/>
      <c r="B736" s="14"/>
      <c r="C736" s="14"/>
      <c r="D736" s="14"/>
      <c r="E736" s="14"/>
      <c r="F736" s="14"/>
      <c r="G736" s="14"/>
      <c r="H736" s="14"/>
      <c r="I736" s="14"/>
      <c r="J736" s="14"/>
      <c r="K736" s="14"/>
      <c r="L736" s="14"/>
      <c r="R736" s="14"/>
    </row>
    <row r="737" spans="1:18" ht="15" customHeight="1">
      <c r="A737" s="14"/>
      <c r="B737" s="14"/>
      <c r="C737" s="14"/>
      <c r="D737" s="14"/>
      <c r="E737" s="14"/>
      <c r="F737" s="14"/>
      <c r="G737" s="14"/>
      <c r="H737" s="14"/>
      <c r="I737" s="14"/>
      <c r="J737" s="14"/>
      <c r="K737" s="14"/>
      <c r="L737" s="14"/>
      <c r="R737" s="14"/>
    </row>
    <row r="738" spans="1:18" ht="15" customHeight="1">
      <c r="A738" s="14"/>
      <c r="B738" s="14"/>
      <c r="C738" s="14"/>
      <c r="D738" s="14"/>
      <c r="E738" s="14"/>
      <c r="F738" s="14"/>
      <c r="G738" s="14"/>
      <c r="H738" s="14"/>
      <c r="I738" s="14"/>
      <c r="J738" s="14"/>
      <c r="K738" s="14"/>
      <c r="L738" s="14"/>
      <c r="R738" s="14"/>
    </row>
    <row r="739" spans="1:18" ht="15" customHeight="1">
      <c r="A739" s="14"/>
      <c r="B739" s="14"/>
      <c r="C739" s="14"/>
      <c r="D739" s="14"/>
      <c r="E739" s="14"/>
      <c r="F739" s="14"/>
      <c r="G739" s="14"/>
      <c r="H739" s="14"/>
      <c r="I739" s="14"/>
      <c r="J739" s="14"/>
      <c r="K739" s="14"/>
      <c r="L739" s="14"/>
      <c r="R739" s="14"/>
    </row>
    <row r="740" spans="1:18" ht="15" customHeight="1">
      <c r="A740" s="14"/>
      <c r="B740" s="14"/>
      <c r="C740" s="14"/>
      <c r="D740" s="14"/>
      <c r="E740" s="14"/>
      <c r="F740" s="14"/>
      <c r="G740" s="14"/>
      <c r="H740" s="14"/>
      <c r="I740" s="14"/>
      <c r="J740" s="14"/>
      <c r="K740" s="14"/>
      <c r="L740" s="14"/>
      <c r="R740" s="14"/>
    </row>
    <row r="741" spans="1:18" ht="15" customHeight="1">
      <c r="A741" s="14"/>
      <c r="B741" s="14"/>
      <c r="C741" s="14"/>
      <c r="D741" s="14"/>
      <c r="E741" s="14"/>
      <c r="F741" s="14"/>
      <c r="G741" s="14"/>
      <c r="H741" s="14"/>
      <c r="I741" s="14"/>
      <c r="J741" s="14"/>
      <c r="K741" s="14"/>
      <c r="L741" s="14"/>
      <c r="R741" s="14"/>
    </row>
    <row r="742" spans="1:18" ht="15" customHeight="1">
      <c r="A742" s="14"/>
      <c r="B742" s="14"/>
      <c r="C742" s="14"/>
      <c r="D742" s="14"/>
      <c r="E742" s="14"/>
      <c r="F742" s="14"/>
      <c r="G742" s="14"/>
      <c r="H742" s="14"/>
      <c r="I742" s="14"/>
      <c r="J742" s="14"/>
      <c r="K742" s="14"/>
      <c r="L742" s="14"/>
      <c r="R742" s="14"/>
    </row>
    <row r="743" spans="1:18" ht="15" customHeight="1">
      <c r="A743" s="14"/>
      <c r="B743" s="14"/>
      <c r="C743" s="14"/>
      <c r="D743" s="14"/>
      <c r="E743" s="14"/>
      <c r="F743" s="14"/>
      <c r="G743" s="14"/>
      <c r="H743" s="14"/>
      <c r="I743" s="14"/>
      <c r="J743" s="14"/>
      <c r="K743" s="14"/>
      <c r="L743" s="14"/>
      <c r="R743" s="14"/>
    </row>
    <row r="744" spans="1:18" ht="15" customHeight="1">
      <c r="A744" s="14"/>
      <c r="B744" s="14"/>
      <c r="C744" s="14"/>
      <c r="D744" s="14"/>
      <c r="E744" s="14"/>
      <c r="F744" s="14"/>
      <c r="G744" s="14"/>
      <c r="H744" s="14"/>
      <c r="I744" s="14"/>
      <c r="J744" s="14"/>
      <c r="K744" s="14"/>
      <c r="L744" s="14"/>
      <c r="R744" s="14"/>
    </row>
    <row r="745" spans="1:18" ht="15" customHeight="1">
      <c r="A745" s="14"/>
      <c r="B745" s="14"/>
      <c r="C745" s="14"/>
      <c r="D745" s="14"/>
      <c r="E745" s="14"/>
      <c r="F745" s="14"/>
      <c r="G745" s="14"/>
      <c r="H745" s="14"/>
      <c r="I745" s="14"/>
      <c r="J745" s="14"/>
      <c r="K745" s="14"/>
      <c r="L745" s="14"/>
      <c r="R745" s="14"/>
    </row>
    <row r="746" spans="1:18" ht="15" customHeight="1">
      <c r="A746" s="14"/>
      <c r="B746" s="14"/>
      <c r="C746" s="14"/>
      <c r="D746" s="14"/>
      <c r="E746" s="14"/>
      <c r="F746" s="14"/>
      <c r="G746" s="14"/>
      <c r="H746" s="14"/>
      <c r="I746" s="14"/>
      <c r="J746" s="14"/>
      <c r="K746" s="14"/>
      <c r="L746" s="14"/>
      <c r="R746" s="14"/>
    </row>
    <row r="747" spans="1:18" ht="15" customHeight="1">
      <c r="A747" s="14"/>
      <c r="B747" s="14"/>
      <c r="C747" s="14"/>
      <c r="D747" s="14"/>
      <c r="E747" s="14"/>
      <c r="F747" s="14"/>
      <c r="G747" s="14"/>
      <c r="H747" s="14"/>
      <c r="I747" s="14"/>
      <c r="J747" s="14"/>
      <c r="K747" s="14"/>
      <c r="L747" s="14"/>
      <c r="R747" s="14"/>
    </row>
    <row r="748" spans="1:18" ht="15" customHeight="1">
      <c r="A748" s="14"/>
      <c r="B748" s="14"/>
      <c r="C748" s="14"/>
      <c r="D748" s="14"/>
      <c r="E748" s="14"/>
      <c r="F748" s="14"/>
      <c r="G748" s="14"/>
      <c r="H748" s="14"/>
      <c r="I748" s="14"/>
      <c r="J748" s="14"/>
      <c r="K748" s="14"/>
      <c r="L748" s="14"/>
      <c r="R748" s="14"/>
    </row>
    <row r="749" spans="1:18" ht="15" customHeight="1">
      <c r="A749" s="14"/>
      <c r="B749" s="14"/>
      <c r="C749" s="14"/>
      <c r="D749" s="14"/>
      <c r="E749" s="14"/>
      <c r="F749" s="14"/>
      <c r="G749" s="14"/>
      <c r="H749" s="14"/>
      <c r="I749" s="14"/>
      <c r="J749" s="14"/>
      <c r="K749" s="14"/>
      <c r="L749" s="14"/>
      <c r="R749" s="14"/>
    </row>
    <row r="750" spans="1:18" ht="15" customHeight="1">
      <c r="A750" s="14"/>
      <c r="B750" s="14"/>
      <c r="C750" s="14"/>
      <c r="D750" s="14"/>
      <c r="E750" s="14"/>
      <c r="F750" s="14"/>
      <c r="G750" s="14"/>
      <c r="H750" s="14"/>
      <c r="I750" s="14"/>
      <c r="J750" s="14"/>
      <c r="K750" s="14"/>
      <c r="L750" s="14"/>
      <c r="R750" s="14"/>
    </row>
    <row r="751" spans="1:18" ht="15" customHeight="1">
      <c r="A751" s="14"/>
      <c r="B751" s="14"/>
      <c r="C751" s="14"/>
      <c r="D751" s="14"/>
      <c r="E751" s="14"/>
      <c r="F751" s="14"/>
      <c r="G751" s="14"/>
      <c r="H751" s="14"/>
      <c r="I751" s="14"/>
      <c r="J751" s="14"/>
      <c r="K751" s="14"/>
      <c r="L751" s="14"/>
      <c r="R751" s="14"/>
    </row>
    <row r="752" spans="1:18" ht="15" customHeight="1">
      <c r="A752" s="14"/>
      <c r="B752" s="14"/>
      <c r="C752" s="14"/>
      <c r="D752" s="14"/>
      <c r="E752" s="14"/>
      <c r="F752" s="14"/>
      <c r="G752" s="14"/>
      <c r="H752" s="14"/>
      <c r="I752" s="14"/>
      <c r="J752" s="14"/>
      <c r="K752" s="14"/>
      <c r="L752" s="14"/>
      <c r="R752" s="14"/>
    </row>
    <row r="753" spans="1:18" ht="15" customHeight="1">
      <c r="A753" s="14"/>
      <c r="B753" s="14"/>
      <c r="C753" s="14"/>
      <c r="D753" s="14"/>
      <c r="E753" s="14"/>
      <c r="F753" s="14"/>
      <c r="G753" s="14"/>
      <c r="H753" s="14"/>
      <c r="I753" s="14"/>
      <c r="J753" s="14"/>
      <c r="K753" s="14"/>
      <c r="L753" s="14"/>
      <c r="R753" s="14"/>
    </row>
    <row r="754" spans="1:18" ht="15" customHeight="1">
      <c r="A754" s="14"/>
      <c r="B754" s="14"/>
      <c r="C754" s="14"/>
      <c r="D754" s="14"/>
      <c r="E754" s="14"/>
      <c r="F754" s="14"/>
      <c r="G754" s="14"/>
      <c r="H754" s="14"/>
      <c r="I754" s="14"/>
      <c r="J754" s="14"/>
      <c r="K754" s="14"/>
      <c r="L754" s="14"/>
      <c r="R754" s="14"/>
    </row>
    <row r="755" spans="1:18" ht="15" customHeight="1">
      <c r="A755" s="14"/>
      <c r="B755" s="14"/>
      <c r="C755" s="14"/>
      <c r="D755" s="14"/>
      <c r="E755" s="14"/>
      <c r="F755" s="14"/>
      <c r="G755" s="14"/>
      <c r="H755" s="14"/>
      <c r="I755" s="14"/>
      <c r="J755" s="14"/>
      <c r="K755" s="14"/>
      <c r="L755" s="14"/>
      <c r="R755" s="14"/>
    </row>
    <row r="756" spans="1:18" ht="15" customHeight="1">
      <c r="A756" s="14"/>
      <c r="B756" s="14"/>
      <c r="C756" s="14"/>
      <c r="D756" s="14"/>
      <c r="E756" s="14"/>
      <c r="F756" s="14"/>
      <c r="G756" s="14"/>
      <c r="H756" s="14"/>
      <c r="I756" s="14"/>
      <c r="J756" s="14"/>
      <c r="K756" s="14"/>
      <c r="L756" s="14"/>
      <c r="R756" s="14"/>
    </row>
    <row r="757" spans="1:18" ht="15" customHeight="1">
      <c r="A757" s="14"/>
      <c r="B757" s="14"/>
      <c r="C757" s="14"/>
      <c r="D757" s="14"/>
      <c r="E757" s="14"/>
      <c r="F757" s="14"/>
      <c r="G757" s="14"/>
      <c r="H757" s="14"/>
      <c r="I757" s="14"/>
      <c r="J757" s="14"/>
      <c r="K757" s="14"/>
      <c r="L757" s="14"/>
      <c r="R757" s="14"/>
    </row>
    <row r="758" spans="1:18" ht="15" customHeight="1">
      <c r="A758" s="14"/>
      <c r="B758" s="14"/>
      <c r="C758" s="14"/>
      <c r="D758" s="14"/>
      <c r="E758" s="14"/>
      <c r="F758" s="14"/>
      <c r="G758" s="14"/>
      <c r="H758" s="14"/>
      <c r="I758" s="14"/>
      <c r="J758" s="14"/>
      <c r="K758" s="14"/>
      <c r="L758" s="14"/>
      <c r="R758" s="14"/>
    </row>
    <row r="759" spans="1:18" ht="15" customHeight="1">
      <c r="A759" s="14"/>
      <c r="B759" s="14"/>
      <c r="C759" s="14"/>
      <c r="D759" s="14"/>
      <c r="E759" s="14"/>
      <c r="F759" s="14"/>
      <c r="G759" s="14"/>
      <c r="H759" s="14"/>
      <c r="I759" s="14"/>
      <c r="J759" s="14"/>
      <c r="K759" s="14"/>
      <c r="L759" s="14"/>
      <c r="R759" s="14"/>
    </row>
    <row r="760" spans="1:18" ht="15" customHeight="1">
      <c r="A760" s="14"/>
      <c r="B760" s="14"/>
      <c r="C760" s="14"/>
      <c r="D760" s="14"/>
      <c r="E760" s="14"/>
      <c r="F760" s="14"/>
      <c r="G760" s="14"/>
      <c r="H760" s="14"/>
      <c r="I760" s="14"/>
      <c r="J760" s="14"/>
      <c r="K760" s="14"/>
      <c r="L760" s="14"/>
      <c r="R760" s="14"/>
    </row>
    <row r="761" spans="1:18" ht="15" customHeight="1">
      <c r="A761" s="14"/>
      <c r="B761" s="14"/>
      <c r="C761" s="14"/>
      <c r="D761" s="14"/>
      <c r="E761" s="14"/>
      <c r="F761" s="14"/>
      <c r="G761" s="14"/>
      <c r="H761" s="14"/>
      <c r="I761" s="14"/>
      <c r="J761" s="14"/>
      <c r="K761" s="14"/>
      <c r="L761" s="14"/>
      <c r="R761" s="14"/>
    </row>
    <row r="762" spans="1:18" ht="15" customHeight="1">
      <c r="A762" s="14"/>
      <c r="B762" s="14"/>
      <c r="C762" s="14"/>
      <c r="D762" s="14"/>
      <c r="E762" s="14"/>
      <c r="F762" s="14"/>
      <c r="G762" s="14"/>
      <c r="H762" s="14"/>
      <c r="I762" s="14"/>
      <c r="J762" s="14"/>
      <c r="K762" s="14"/>
      <c r="L762" s="14"/>
      <c r="R762" s="14"/>
    </row>
    <row r="763" spans="1:18" ht="15" customHeight="1">
      <c r="A763" s="14"/>
      <c r="B763" s="14"/>
      <c r="C763" s="14"/>
      <c r="D763" s="14"/>
      <c r="E763" s="14"/>
      <c r="F763" s="14"/>
      <c r="G763" s="14"/>
      <c r="H763" s="14"/>
      <c r="I763" s="14"/>
      <c r="J763" s="14"/>
      <c r="K763" s="14"/>
      <c r="L763" s="14"/>
      <c r="R763" s="14"/>
    </row>
    <row r="764" spans="1:18" ht="15" customHeight="1">
      <c r="A764" s="14"/>
      <c r="B764" s="14"/>
      <c r="C764" s="14"/>
      <c r="D764" s="14"/>
      <c r="E764" s="14"/>
      <c r="F764" s="14"/>
      <c r="G764" s="14"/>
      <c r="H764" s="14"/>
      <c r="I764" s="14"/>
      <c r="J764" s="14"/>
      <c r="K764" s="14"/>
      <c r="L764" s="14"/>
      <c r="R764" s="14"/>
    </row>
    <row r="765" spans="1:18" ht="15" customHeight="1">
      <c r="A765" s="14"/>
      <c r="B765" s="14"/>
      <c r="C765" s="14"/>
      <c r="D765" s="14"/>
      <c r="E765" s="14"/>
      <c r="F765" s="14"/>
      <c r="G765" s="14"/>
      <c r="H765" s="14"/>
      <c r="I765" s="14"/>
      <c r="J765" s="14"/>
      <c r="K765" s="14"/>
      <c r="L765" s="14"/>
      <c r="R765" s="14"/>
    </row>
    <row r="766" spans="1:18" ht="15" customHeight="1">
      <c r="A766" s="14"/>
      <c r="B766" s="14"/>
      <c r="C766" s="14"/>
      <c r="D766" s="14"/>
      <c r="E766" s="14"/>
      <c r="F766" s="14"/>
      <c r="G766" s="14"/>
      <c r="H766" s="14"/>
      <c r="I766" s="14"/>
      <c r="J766" s="14"/>
      <c r="K766" s="14"/>
      <c r="L766" s="14"/>
      <c r="R766" s="14"/>
    </row>
    <row r="767" spans="1:18" ht="15" customHeight="1">
      <c r="A767" s="14"/>
      <c r="B767" s="14"/>
      <c r="C767" s="14"/>
      <c r="D767" s="14"/>
      <c r="E767" s="14"/>
      <c r="F767" s="14"/>
      <c r="G767" s="14"/>
      <c r="H767" s="14"/>
      <c r="I767" s="14"/>
      <c r="J767" s="14"/>
      <c r="K767" s="14"/>
      <c r="L767" s="14"/>
      <c r="R767" s="14"/>
    </row>
    <row r="768" spans="1:18" ht="15" customHeight="1">
      <c r="A768" s="14"/>
      <c r="B768" s="14"/>
      <c r="C768" s="14"/>
      <c r="D768" s="14"/>
      <c r="E768" s="14"/>
      <c r="F768" s="14"/>
      <c r="G768" s="14"/>
      <c r="H768" s="14"/>
      <c r="I768" s="14"/>
      <c r="J768" s="14"/>
      <c r="K768" s="14"/>
      <c r="L768" s="14"/>
      <c r="R768" s="14"/>
    </row>
    <row r="769" spans="1:18" ht="15" customHeight="1">
      <c r="A769" s="14"/>
      <c r="B769" s="14"/>
      <c r="C769" s="14"/>
      <c r="D769" s="14"/>
      <c r="E769" s="14"/>
      <c r="F769" s="14"/>
      <c r="G769" s="14"/>
      <c r="H769" s="14"/>
      <c r="I769" s="14"/>
      <c r="J769" s="14"/>
      <c r="K769" s="14"/>
      <c r="L769" s="14"/>
      <c r="R769" s="14"/>
    </row>
    <row r="770" spans="1:18" ht="15" customHeight="1">
      <c r="A770" s="14"/>
      <c r="B770" s="14"/>
      <c r="C770" s="14"/>
      <c r="D770" s="14"/>
      <c r="E770" s="14"/>
      <c r="F770" s="14"/>
      <c r="G770" s="14"/>
      <c r="H770" s="14"/>
      <c r="I770" s="14"/>
      <c r="J770" s="14"/>
      <c r="K770" s="14"/>
      <c r="L770" s="14"/>
      <c r="R770" s="14"/>
    </row>
    <row r="771" spans="1:18" ht="15" customHeight="1">
      <c r="A771" s="14"/>
      <c r="B771" s="14"/>
      <c r="C771" s="14"/>
      <c r="D771" s="14"/>
      <c r="E771" s="14"/>
      <c r="F771" s="14"/>
      <c r="G771" s="14"/>
      <c r="H771" s="14"/>
      <c r="I771" s="14"/>
      <c r="J771" s="14"/>
      <c r="K771" s="14"/>
      <c r="L771" s="14"/>
      <c r="R771" s="14"/>
    </row>
    <row r="772" spans="1:18" ht="15" customHeight="1">
      <c r="A772" s="14"/>
      <c r="B772" s="14"/>
      <c r="C772" s="14"/>
      <c r="D772" s="14"/>
      <c r="E772" s="14"/>
      <c r="F772" s="14"/>
      <c r="G772" s="14"/>
      <c r="H772" s="14"/>
      <c r="I772" s="14"/>
      <c r="J772" s="14"/>
      <c r="K772" s="14"/>
      <c r="L772" s="14"/>
      <c r="R772" s="14"/>
    </row>
    <row r="773" spans="1:18" ht="15" customHeight="1">
      <c r="A773" s="14"/>
      <c r="B773" s="14"/>
      <c r="C773" s="14"/>
      <c r="D773" s="14"/>
      <c r="E773" s="14"/>
      <c r="F773" s="14"/>
      <c r="G773" s="14"/>
      <c r="H773" s="14"/>
      <c r="I773" s="14"/>
      <c r="J773" s="14"/>
      <c r="K773" s="14"/>
      <c r="L773" s="14"/>
      <c r="R773" s="14"/>
    </row>
    <row r="774" spans="1:18" ht="15" customHeight="1">
      <c r="A774" s="14"/>
      <c r="B774" s="14"/>
      <c r="C774" s="14"/>
      <c r="D774" s="14"/>
      <c r="E774" s="14"/>
      <c r="F774" s="14"/>
      <c r="G774" s="14"/>
      <c r="H774" s="14"/>
      <c r="I774" s="14"/>
      <c r="J774" s="14"/>
      <c r="K774" s="14"/>
      <c r="L774" s="14"/>
      <c r="R774" s="14"/>
    </row>
    <row r="775" spans="1:18" ht="15" customHeight="1">
      <c r="A775" s="14"/>
      <c r="B775" s="14"/>
      <c r="C775" s="14"/>
      <c r="D775" s="14"/>
      <c r="E775" s="14"/>
      <c r="F775" s="14"/>
      <c r="G775" s="14"/>
      <c r="H775" s="14"/>
      <c r="I775" s="14"/>
      <c r="J775" s="14"/>
      <c r="K775" s="14"/>
      <c r="L775" s="14"/>
      <c r="R775" s="14"/>
    </row>
    <row r="776" spans="1:18" ht="15" customHeight="1">
      <c r="A776" s="14"/>
      <c r="B776" s="14"/>
      <c r="C776" s="14"/>
      <c r="D776" s="14"/>
      <c r="E776" s="14"/>
      <c r="F776" s="14"/>
      <c r="G776" s="14"/>
      <c r="H776" s="14"/>
      <c r="I776" s="14"/>
      <c r="J776" s="14"/>
      <c r="K776" s="14"/>
      <c r="L776" s="14"/>
      <c r="R776" s="14"/>
    </row>
    <row r="777" spans="1:18" ht="15" customHeight="1">
      <c r="A777" s="14"/>
      <c r="B777" s="14"/>
      <c r="C777" s="14"/>
      <c r="D777" s="14"/>
      <c r="E777" s="14"/>
      <c r="F777" s="14"/>
      <c r="G777" s="14"/>
      <c r="H777" s="14"/>
      <c r="I777" s="14"/>
      <c r="J777" s="14"/>
      <c r="K777" s="14"/>
      <c r="L777" s="14"/>
      <c r="R777" s="14"/>
    </row>
    <row r="778" spans="1:18" ht="15" customHeight="1">
      <c r="A778" s="14"/>
      <c r="B778" s="14"/>
      <c r="C778" s="14"/>
      <c r="D778" s="14"/>
      <c r="E778" s="14"/>
      <c r="F778" s="14"/>
      <c r="G778" s="14"/>
      <c r="H778" s="14"/>
      <c r="I778" s="14"/>
      <c r="J778" s="14"/>
      <c r="K778" s="14"/>
      <c r="L778" s="14"/>
      <c r="R778" s="14"/>
    </row>
    <row r="779" spans="1:18" ht="15" customHeight="1">
      <c r="A779" s="14"/>
      <c r="B779" s="14"/>
      <c r="C779" s="14"/>
      <c r="D779" s="14"/>
      <c r="E779" s="14"/>
      <c r="F779" s="14"/>
      <c r="G779" s="14"/>
      <c r="H779" s="14"/>
      <c r="I779" s="14"/>
      <c r="J779" s="14"/>
      <c r="K779" s="14"/>
      <c r="L779" s="14"/>
      <c r="R779" s="14"/>
    </row>
    <row r="780" spans="1:18" ht="15" customHeight="1">
      <c r="A780" s="14"/>
      <c r="B780" s="14"/>
      <c r="C780" s="14"/>
      <c r="D780" s="14"/>
      <c r="E780" s="14"/>
      <c r="F780" s="14"/>
      <c r="G780" s="14"/>
      <c r="H780" s="14"/>
      <c r="I780" s="14"/>
      <c r="J780" s="14"/>
      <c r="K780" s="14"/>
      <c r="L780" s="14"/>
      <c r="R780" s="14"/>
    </row>
    <row r="781" spans="1:18" ht="15" customHeight="1">
      <c r="A781" s="14"/>
      <c r="B781" s="14"/>
      <c r="C781" s="14"/>
      <c r="D781" s="14"/>
      <c r="E781" s="14"/>
      <c r="F781" s="14"/>
      <c r="G781" s="14"/>
      <c r="H781" s="14"/>
      <c r="I781" s="14"/>
      <c r="J781" s="14"/>
      <c r="K781" s="14"/>
      <c r="L781" s="14"/>
      <c r="R781" s="14"/>
    </row>
    <row r="782" spans="1:18" ht="15" customHeight="1">
      <c r="A782" s="14"/>
      <c r="B782" s="14"/>
      <c r="C782" s="14"/>
      <c r="D782" s="14"/>
      <c r="E782" s="14"/>
      <c r="F782" s="14"/>
      <c r="G782" s="14"/>
      <c r="H782" s="14"/>
      <c r="I782" s="14"/>
      <c r="J782" s="14"/>
      <c r="K782" s="14"/>
      <c r="L782" s="14"/>
      <c r="R782" s="14"/>
    </row>
    <row r="783" spans="1:18" ht="15" customHeight="1">
      <c r="A783" s="14"/>
      <c r="B783" s="14"/>
      <c r="C783" s="14"/>
      <c r="D783" s="14"/>
      <c r="E783" s="14"/>
      <c r="F783" s="14"/>
      <c r="G783" s="14"/>
      <c r="H783" s="14"/>
      <c r="I783" s="14"/>
      <c r="J783" s="14"/>
      <c r="K783" s="14"/>
      <c r="L783" s="14"/>
      <c r="R783" s="14"/>
    </row>
    <row r="784" spans="1:18" ht="15" customHeight="1">
      <c r="A784" s="14"/>
      <c r="B784" s="14"/>
      <c r="C784" s="14"/>
      <c r="D784" s="14"/>
      <c r="E784" s="14"/>
      <c r="F784" s="14"/>
      <c r="G784" s="14"/>
      <c r="H784" s="14"/>
      <c r="I784" s="14"/>
      <c r="J784" s="14"/>
      <c r="K784" s="14"/>
      <c r="L784" s="14"/>
      <c r="R784" s="14"/>
    </row>
    <row r="785" spans="1:18" ht="15" customHeight="1">
      <c r="A785" s="14"/>
      <c r="B785" s="14"/>
      <c r="C785" s="14"/>
      <c r="D785" s="14"/>
      <c r="E785" s="14"/>
      <c r="F785" s="14"/>
      <c r="G785" s="14"/>
      <c r="H785" s="14"/>
      <c r="I785" s="14"/>
      <c r="J785" s="14"/>
      <c r="K785" s="14"/>
      <c r="L785" s="14"/>
      <c r="R785" s="14"/>
    </row>
    <row r="786" spans="1:18" ht="15" customHeight="1">
      <c r="A786" s="14"/>
      <c r="B786" s="14"/>
      <c r="C786" s="14"/>
      <c r="D786" s="14"/>
      <c r="E786" s="14"/>
      <c r="F786" s="14"/>
      <c r="G786" s="14"/>
      <c r="H786" s="14"/>
      <c r="I786" s="14"/>
      <c r="J786" s="14"/>
      <c r="K786" s="14"/>
      <c r="L786" s="14"/>
      <c r="R786" s="14"/>
    </row>
    <row r="787" spans="1:18" ht="15" customHeight="1">
      <c r="A787" s="14"/>
      <c r="B787" s="14"/>
      <c r="C787" s="14"/>
      <c r="D787" s="14"/>
      <c r="E787" s="14"/>
      <c r="F787" s="14"/>
      <c r="G787" s="14"/>
      <c r="H787" s="14"/>
      <c r="I787" s="14"/>
      <c r="J787" s="14"/>
      <c r="K787" s="14"/>
      <c r="L787" s="14"/>
      <c r="R787" s="14"/>
    </row>
    <row r="788" spans="1:18" ht="15" customHeight="1">
      <c r="A788" s="14"/>
      <c r="B788" s="14"/>
      <c r="C788" s="14"/>
      <c r="D788" s="14"/>
      <c r="E788" s="14"/>
      <c r="F788" s="14"/>
      <c r="G788" s="14"/>
      <c r="H788" s="14"/>
      <c r="I788" s="14"/>
      <c r="J788" s="14"/>
      <c r="K788" s="14"/>
      <c r="L788" s="14"/>
      <c r="R788" s="14"/>
    </row>
    <row r="789" spans="1:18" ht="15" customHeight="1">
      <c r="A789" s="14"/>
      <c r="B789" s="14"/>
      <c r="C789" s="14"/>
      <c r="D789" s="14"/>
      <c r="E789" s="14"/>
      <c r="F789" s="14"/>
      <c r="G789" s="14"/>
      <c r="H789" s="14"/>
      <c r="I789" s="14"/>
      <c r="J789" s="14"/>
      <c r="K789" s="14"/>
      <c r="L789" s="14"/>
      <c r="R789" s="14"/>
    </row>
    <row r="790" spans="1:18" ht="15" customHeight="1">
      <c r="A790" s="14"/>
      <c r="B790" s="14"/>
      <c r="C790" s="14"/>
      <c r="D790" s="14"/>
      <c r="E790" s="14"/>
      <c r="F790" s="14"/>
      <c r="G790" s="14"/>
      <c r="H790" s="14"/>
      <c r="I790" s="14"/>
      <c r="J790" s="14"/>
      <c r="K790" s="14"/>
      <c r="L790" s="14"/>
      <c r="R790" s="14"/>
    </row>
    <row r="791" spans="1:18" ht="15" customHeight="1">
      <c r="A791" s="14"/>
      <c r="B791" s="14"/>
      <c r="C791" s="14"/>
      <c r="D791" s="14"/>
      <c r="E791" s="14"/>
      <c r="F791" s="14"/>
      <c r="G791" s="14"/>
      <c r="H791" s="14"/>
      <c r="I791" s="14"/>
      <c r="J791" s="14"/>
      <c r="K791" s="14"/>
      <c r="L791" s="14"/>
      <c r="R791" s="14"/>
    </row>
    <row r="792" spans="1:18" ht="15" customHeight="1">
      <c r="A792" s="14"/>
      <c r="B792" s="14"/>
      <c r="C792" s="14"/>
      <c r="D792" s="14"/>
      <c r="E792" s="14"/>
      <c r="F792" s="14"/>
      <c r="G792" s="14"/>
      <c r="H792" s="14"/>
      <c r="I792" s="14"/>
      <c r="J792" s="14"/>
      <c r="K792" s="14"/>
      <c r="L792" s="14"/>
      <c r="R792" s="14"/>
    </row>
    <row r="793" spans="1:18" ht="15" customHeight="1">
      <c r="A793" s="14"/>
      <c r="B793" s="14"/>
      <c r="C793" s="14"/>
      <c r="D793" s="14"/>
      <c r="E793" s="14"/>
      <c r="F793" s="14"/>
      <c r="G793" s="14"/>
      <c r="H793" s="14"/>
      <c r="I793" s="14"/>
      <c r="J793" s="14"/>
      <c r="K793" s="14"/>
      <c r="L793" s="14"/>
      <c r="R793" s="14"/>
    </row>
    <row r="794" spans="1:18" ht="15" customHeight="1">
      <c r="A794" s="14"/>
      <c r="B794" s="14"/>
      <c r="C794" s="14"/>
      <c r="D794" s="14"/>
      <c r="E794" s="14"/>
      <c r="F794" s="14"/>
      <c r="G794" s="14"/>
      <c r="H794" s="14"/>
      <c r="I794" s="14"/>
      <c r="J794" s="14"/>
      <c r="K794" s="14"/>
      <c r="L794" s="14"/>
      <c r="R794" s="14"/>
    </row>
    <row r="795" spans="1:18" ht="15" customHeight="1">
      <c r="A795" s="14"/>
      <c r="B795" s="14"/>
      <c r="C795" s="14"/>
      <c r="D795" s="14"/>
      <c r="E795" s="14"/>
      <c r="F795" s="14"/>
      <c r="G795" s="14"/>
      <c r="H795" s="14"/>
      <c r="I795" s="14"/>
      <c r="J795" s="14"/>
      <c r="K795" s="14"/>
      <c r="L795" s="14"/>
      <c r="R795" s="14"/>
    </row>
    <row r="796" spans="1:18" ht="15" customHeight="1">
      <c r="A796" s="14"/>
      <c r="B796" s="14"/>
      <c r="C796" s="14"/>
      <c r="D796" s="14"/>
      <c r="E796" s="14"/>
      <c r="F796" s="14"/>
      <c r="G796" s="14"/>
      <c r="H796" s="14"/>
      <c r="I796" s="14"/>
      <c r="J796" s="14"/>
      <c r="K796" s="14"/>
      <c r="L796" s="14"/>
      <c r="R796" s="14"/>
    </row>
    <row r="797" spans="1:18" ht="15" customHeight="1">
      <c r="A797" s="14"/>
      <c r="B797" s="14"/>
      <c r="C797" s="14"/>
      <c r="D797" s="14"/>
      <c r="E797" s="14"/>
      <c r="F797" s="14"/>
      <c r="G797" s="14"/>
      <c r="H797" s="14"/>
      <c r="I797" s="14"/>
      <c r="J797" s="14"/>
      <c r="K797" s="14"/>
      <c r="L797" s="14"/>
      <c r="R797" s="14"/>
    </row>
    <row r="798" spans="1:18" ht="15" customHeight="1">
      <c r="A798" s="14"/>
      <c r="B798" s="14"/>
      <c r="C798" s="14"/>
      <c r="D798" s="14"/>
      <c r="E798" s="14"/>
      <c r="F798" s="14"/>
      <c r="G798" s="14"/>
      <c r="H798" s="14"/>
      <c r="I798" s="14"/>
      <c r="J798" s="14"/>
      <c r="K798" s="14"/>
      <c r="L798" s="14"/>
      <c r="R798" s="14"/>
    </row>
    <row r="799" spans="1:18" ht="15" customHeight="1">
      <c r="A799" s="14"/>
      <c r="B799" s="14"/>
      <c r="C799" s="14"/>
      <c r="D799" s="14"/>
      <c r="E799" s="14"/>
      <c r="F799" s="14"/>
      <c r="G799" s="14"/>
      <c r="H799" s="14"/>
      <c r="I799" s="14"/>
      <c r="J799" s="14"/>
      <c r="K799" s="14"/>
      <c r="L799" s="14"/>
      <c r="R799" s="14"/>
    </row>
    <row r="800" spans="1:18" ht="15" customHeight="1">
      <c r="A800" s="14"/>
      <c r="B800" s="14"/>
      <c r="C800" s="14"/>
      <c r="D800" s="14"/>
      <c r="E800" s="14"/>
      <c r="F800" s="14"/>
      <c r="G800" s="14"/>
      <c r="H800" s="14"/>
      <c r="I800" s="14"/>
      <c r="J800" s="14"/>
      <c r="K800" s="14"/>
      <c r="L800" s="14"/>
      <c r="R800" s="14"/>
    </row>
    <row r="801" spans="1:18" ht="15" customHeight="1">
      <c r="A801" s="14"/>
      <c r="B801" s="14"/>
      <c r="C801" s="14"/>
      <c r="D801" s="14"/>
      <c r="E801" s="14"/>
      <c r="F801" s="14"/>
      <c r="G801" s="14"/>
      <c r="H801" s="14"/>
      <c r="I801" s="14"/>
      <c r="J801" s="14"/>
      <c r="K801" s="14"/>
      <c r="L801" s="14"/>
      <c r="R801" s="14"/>
    </row>
    <row r="802" spans="1:18" ht="15" customHeight="1">
      <c r="A802" s="14"/>
      <c r="B802" s="14"/>
      <c r="C802" s="14"/>
      <c r="D802" s="14"/>
      <c r="E802" s="14"/>
      <c r="F802" s="14"/>
      <c r="G802" s="14"/>
      <c r="H802" s="14"/>
      <c r="I802" s="14"/>
      <c r="J802" s="14"/>
      <c r="K802" s="14"/>
      <c r="L802" s="14"/>
      <c r="R802" s="14"/>
    </row>
    <row r="803" spans="1:18" ht="15" customHeight="1">
      <c r="A803" s="14"/>
      <c r="B803" s="14"/>
      <c r="C803" s="14"/>
      <c r="D803" s="14"/>
      <c r="E803" s="14"/>
      <c r="F803" s="14"/>
      <c r="G803" s="14"/>
      <c r="H803" s="14"/>
      <c r="I803" s="14"/>
      <c r="J803" s="14"/>
      <c r="K803" s="14"/>
      <c r="L803" s="14"/>
      <c r="R803" s="14"/>
    </row>
    <row r="804" spans="1:18" ht="15" customHeight="1">
      <c r="A804" s="14"/>
      <c r="B804" s="14"/>
      <c r="C804" s="14"/>
      <c r="D804" s="14"/>
      <c r="E804" s="14"/>
      <c r="F804" s="14"/>
      <c r="G804" s="14"/>
      <c r="H804" s="14"/>
      <c r="I804" s="14"/>
      <c r="J804" s="14"/>
      <c r="K804" s="14"/>
      <c r="L804" s="14"/>
      <c r="R804" s="14"/>
    </row>
    <row r="805" spans="1:18" ht="15" customHeight="1">
      <c r="A805" s="14"/>
      <c r="B805" s="14"/>
      <c r="C805" s="14"/>
      <c r="D805" s="14"/>
      <c r="E805" s="14"/>
      <c r="F805" s="14"/>
      <c r="G805" s="14"/>
      <c r="H805" s="14"/>
      <c r="I805" s="14"/>
      <c r="J805" s="14"/>
      <c r="K805" s="14"/>
      <c r="L805" s="14"/>
      <c r="R805" s="14"/>
    </row>
    <row r="806" spans="1:18" ht="15" customHeight="1">
      <c r="A806" s="14"/>
      <c r="B806" s="14"/>
      <c r="C806" s="14"/>
      <c r="D806" s="14"/>
      <c r="E806" s="14"/>
      <c r="F806" s="14"/>
      <c r="G806" s="14"/>
      <c r="H806" s="14"/>
      <c r="I806" s="14"/>
      <c r="J806" s="14"/>
      <c r="K806" s="14"/>
      <c r="L806" s="14"/>
      <c r="R806" s="14"/>
    </row>
    <row r="807" spans="1:18" ht="15" customHeight="1">
      <c r="A807" s="14"/>
      <c r="B807" s="14"/>
      <c r="C807" s="14"/>
      <c r="D807" s="14"/>
      <c r="E807" s="14"/>
      <c r="F807" s="14"/>
      <c r="G807" s="14"/>
      <c r="H807" s="14"/>
      <c r="I807" s="14"/>
      <c r="J807" s="14"/>
      <c r="K807" s="14"/>
      <c r="L807" s="14"/>
      <c r="R807" s="14"/>
    </row>
    <row r="808" spans="1:18" ht="15" customHeight="1">
      <c r="A808" s="14"/>
      <c r="B808" s="14"/>
      <c r="C808" s="14"/>
      <c r="D808" s="14"/>
      <c r="E808" s="14"/>
      <c r="F808" s="14"/>
      <c r="G808" s="14"/>
      <c r="H808" s="14"/>
      <c r="I808" s="14"/>
      <c r="J808" s="14"/>
      <c r="K808" s="14"/>
      <c r="L808" s="14"/>
      <c r="R808" s="14"/>
    </row>
    <row r="809" spans="1:18" ht="15" customHeight="1">
      <c r="A809" s="14"/>
      <c r="B809" s="14"/>
      <c r="C809" s="14"/>
      <c r="D809" s="14"/>
      <c r="E809" s="14"/>
      <c r="F809" s="14"/>
      <c r="G809" s="14"/>
      <c r="H809" s="14"/>
      <c r="I809" s="14"/>
      <c r="J809" s="14"/>
      <c r="K809" s="14"/>
      <c r="L809" s="14"/>
      <c r="R809" s="14"/>
    </row>
    <row r="810" spans="1:18" ht="15" customHeight="1">
      <c r="A810" s="14"/>
      <c r="B810" s="14"/>
      <c r="C810" s="14"/>
      <c r="D810" s="14"/>
      <c r="E810" s="14"/>
      <c r="F810" s="14"/>
      <c r="G810" s="14"/>
      <c r="H810" s="14"/>
      <c r="I810" s="14"/>
      <c r="J810" s="14"/>
      <c r="K810" s="14"/>
      <c r="L810" s="14"/>
      <c r="R810" s="14"/>
    </row>
    <row r="811" spans="1:18" ht="15" customHeight="1">
      <c r="A811" s="14"/>
      <c r="B811" s="14"/>
      <c r="C811" s="14"/>
      <c r="D811" s="14"/>
      <c r="E811" s="14"/>
      <c r="F811" s="14"/>
      <c r="G811" s="14"/>
      <c r="H811" s="14"/>
      <c r="I811" s="14"/>
      <c r="J811" s="14"/>
      <c r="K811" s="14"/>
      <c r="L811" s="14"/>
      <c r="R811" s="14"/>
    </row>
    <row r="812" spans="1:18" ht="15" customHeight="1">
      <c r="A812" s="14"/>
      <c r="B812" s="14"/>
      <c r="C812" s="14"/>
      <c r="D812" s="14"/>
      <c r="E812" s="14"/>
      <c r="F812" s="14"/>
      <c r="G812" s="14"/>
      <c r="H812" s="14"/>
      <c r="I812" s="14"/>
      <c r="J812" s="14"/>
      <c r="K812" s="14"/>
      <c r="L812" s="14"/>
      <c r="R812" s="14"/>
    </row>
    <row r="813" spans="1:18" ht="15" customHeight="1">
      <c r="A813" s="14"/>
      <c r="B813" s="14"/>
      <c r="C813" s="14"/>
      <c r="D813" s="14"/>
      <c r="E813" s="14"/>
      <c r="F813" s="14"/>
      <c r="G813" s="14"/>
      <c r="H813" s="14"/>
      <c r="I813" s="14"/>
      <c r="J813" s="14"/>
      <c r="K813" s="14"/>
      <c r="L813" s="14"/>
      <c r="R813" s="14"/>
    </row>
    <row r="814" spans="1:18" ht="15" customHeight="1">
      <c r="A814" s="14"/>
      <c r="B814" s="14"/>
      <c r="C814" s="14"/>
      <c r="D814" s="14"/>
      <c r="E814" s="14"/>
      <c r="F814" s="14"/>
      <c r="G814" s="14"/>
      <c r="H814" s="14"/>
      <c r="I814" s="14"/>
      <c r="J814" s="14"/>
      <c r="K814" s="14"/>
      <c r="L814" s="14"/>
      <c r="R814" s="14"/>
    </row>
    <row r="815" spans="1:18" ht="15" customHeight="1">
      <c r="A815" s="14"/>
      <c r="B815" s="14"/>
      <c r="C815" s="14"/>
      <c r="D815" s="14"/>
      <c r="E815" s="14"/>
      <c r="F815" s="14"/>
      <c r="G815" s="14"/>
      <c r="H815" s="14"/>
      <c r="I815" s="14"/>
      <c r="J815" s="14"/>
      <c r="K815" s="14"/>
      <c r="L815" s="14"/>
      <c r="R815" s="14"/>
    </row>
    <row r="816" spans="1:18" ht="15" customHeight="1">
      <c r="A816" s="14"/>
      <c r="B816" s="14"/>
      <c r="C816" s="14"/>
      <c r="D816" s="14"/>
      <c r="E816" s="14"/>
      <c r="F816" s="14"/>
      <c r="G816" s="14"/>
      <c r="H816" s="14"/>
      <c r="I816" s="14"/>
      <c r="J816" s="14"/>
      <c r="K816" s="14"/>
      <c r="L816" s="14"/>
      <c r="R816" s="14"/>
    </row>
    <row r="817" spans="1:18" ht="15" customHeight="1">
      <c r="A817" s="14"/>
      <c r="B817" s="14"/>
      <c r="C817" s="14"/>
      <c r="D817" s="14"/>
      <c r="E817" s="14"/>
      <c r="F817" s="14"/>
      <c r="G817" s="14"/>
      <c r="H817" s="14"/>
      <c r="I817" s="14"/>
      <c r="J817" s="14"/>
      <c r="K817" s="14"/>
      <c r="L817" s="14"/>
      <c r="R817" s="14"/>
    </row>
    <row r="818" spans="1:18" ht="15" customHeight="1">
      <c r="A818" s="14"/>
      <c r="B818" s="14"/>
      <c r="C818" s="14"/>
      <c r="D818" s="14"/>
      <c r="E818" s="14"/>
      <c r="F818" s="14"/>
      <c r="G818" s="14"/>
      <c r="H818" s="14"/>
      <c r="I818" s="14"/>
      <c r="J818" s="14"/>
      <c r="K818" s="14"/>
      <c r="L818" s="14"/>
      <c r="R818" s="14"/>
    </row>
    <row r="819" spans="1:18" ht="15" customHeight="1">
      <c r="A819" s="14"/>
      <c r="B819" s="14"/>
      <c r="C819" s="14"/>
      <c r="D819" s="14"/>
      <c r="E819" s="14"/>
      <c r="F819" s="14"/>
      <c r="G819" s="14"/>
      <c r="H819" s="14"/>
      <c r="I819" s="14"/>
      <c r="J819" s="14"/>
      <c r="K819" s="14"/>
      <c r="L819" s="14"/>
      <c r="R819" s="14"/>
    </row>
    <row r="820" spans="1:18" ht="15" customHeight="1">
      <c r="A820" s="14"/>
      <c r="B820" s="14"/>
      <c r="C820" s="14"/>
      <c r="D820" s="14"/>
      <c r="E820" s="14"/>
      <c r="F820" s="14"/>
      <c r="G820" s="14"/>
      <c r="H820" s="14"/>
      <c r="I820" s="14"/>
      <c r="J820" s="14"/>
      <c r="K820" s="14"/>
      <c r="L820" s="14"/>
      <c r="R820" s="14"/>
    </row>
    <row r="821" spans="1:18" ht="15" customHeight="1">
      <c r="A821" s="14"/>
      <c r="B821" s="14"/>
      <c r="C821" s="14"/>
      <c r="D821" s="14"/>
      <c r="E821" s="14"/>
      <c r="F821" s="14"/>
      <c r="G821" s="14"/>
      <c r="H821" s="14"/>
      <c r="I821" s="14"/>
      <c r="J821" s="14"/>
      <c r="K821" s="14"/>
      <c r="L821" s="14"/>
      <c r="R821" s="14"/>
    </row>
    <row r="822" spans="1:18" ht="15" customHeight="1">
      <c r="A822" s="14"/>
      <c r="B822" s="14"/>
      <c r="C822" s="14"/>
      <c r="D822" s="14"/>
      <c r="E822" s="14"/>
      <c r="F822" s="14"/>
      <c r="G822" s="14"/>
      <c r="H822" s="14"/>
      <c r="I822" s="14"/>
      <c r="J822" s="14"/>
      <c r="K822" s="14"/>
      <c r="L822" s="14"/>
      <c r="R822" s="14"/>
    </row>
    <row r="823" spans="1:18" ht="15" customHeight="1">
      <c r="A823" s="14"/>
      <c r="B823" s="14"/>
      <c r="C823" s="14"/>
      <c r="D823" s="14"/>
      <c r="E823" s="14"/>
      <c r="F823" s="14"/>
      <c r="G823" s="14"/>
      <c r="H823" s="14"/>
      <c r="I823" s="14"/>
      <c r="J823" s="14"/>
      <c r="K823" s="14"/>
      <c r="L823" s="14"/>
      <c r="R823" s="14"/>
    </row>
    <row r="824" spans="1:18" ht="15" customHeight="1">
      <c r="A824" s="14"/>
      <c r="B824" s="14"/>
      <c r="C824" s="14"/>
      <c r="D824" s="14"/>
      <c r="E824" s="14"/>
      <c r="F824" s="14"/>
      <c r="G824" s="14"/>
      <c r="H824" s="14"/>
      <c r="I824" s="14"/>
      <c r="J824" s="14"/>
      <c r="K824" s="14"/>
      <c r="L824" s="14"/>
      <c r="R824" s="14"/>
    </row>
    <row r="825" spans="1:18" ht="15" customHeight="1">
      <c r="A825" s="14"/>
      <c r="B825" s="14"/>
      <c r="C825" s="14"/>
      <c r="D825" s="14"/>
      <c r="E825" s="14"/>
      <c r="F825" s="14"/>
      <c r="G825" s="14"/>
      <c r="H825" s="14"/>
      <c r="I825" s="14"/>
      <c r="J825" s="14"/>
      <c r="K825" s="14"/>
      <c r="L825" s="14"/>
      <c r="R825" s="14"/>
    </row>
    <row r="826" spans="1:18" ht="15" customHeight="1">
      <c r="A826" s="14"/>
      <c r="B826" s="14"/>
      <c r="C826" s="14"/>
      <c r="D826" s="14"/>
      <c r="E826" s="14"/>
      <c r="F826" s="14"/>
      <c r="G826" s="14"/>
      <c r="H826" s="14"/>
      <c r="I826" s="14"/>
      <c r="J826" s="14"/>
      <c r="K826" s="14"/>
      <c r="L826" s="14"/>
      <c r="R826" s="14"/>
    </row>
    <row r="827" spans="1:18" ht="15" customHeight="1">
      <c r="A827" s="14"/>
      <c r="B827" s="14"/>
      <c r="C827" s="14"/>
      <c r="D827" s="14"/>
      <c r="E827" s="14"/>
      <c r="F827" s="14"/>
      <c r="G827" s="14"/>
      <c r="H827" s="14"/>
      <c r="I827" s="14"/>
      <c r="J827" s="14"/>
      <c r="K827" s="14"/>
      <c r="L827" s="14"/>
      <c r="R827" s="14"/>
    </row>
    <row r="828" spans="1:18" ht="15" customHeight="1">
      <c r="A828" s="14"/>
      <c r="B828" s="14"/>
      <c r="C828" s="14"/>
      <c r="D828" s="14"/>
      <c r="E828" s="14"/>
      <c r="F828" s="14"/>
      <c r="G828" s="14"/>
      <c r="H828" s="14"/>
      <c r="I828" s="14"/>
      <c r="J828" s="14"/>
      <c r="K828" s="14"/>
      <c r="L828" s="14"/>
      <c r="R828" s="14"/>
    </row>
    <row r="829" spans="1:18" ht="15" customHeight="1">
      <c r="A829" s="14"/>
      <c r="B829" s="14"/>
      <c r="C829" s="14"/>
      <c r="D829" s="14"/>
      <c r="E829" s="14"/>
      <c r="F829" s="14"/>
      <c r="G829" s="14"/>
      <c r="H829" s="14"/>
      <c r="I829" s="14"/>
      <c r="J829" s="14"/>
      <c r="K829" s="14"/>
      <c r="L829" s="14"/>
      <c r="R829" s="14"/>
    </row>
    <row r="830" spans="1:18" ht="15" customHeight="1">
      <c r="A830" s="14"/>
      <c r="B830" s="14"/>
      <c r="C830" s="14"/>
      <c r="D830" s="14"/>
      <c r="E830" s="14"/>
      <c r="F830" s="14"/>
      <c r="G830" s="14"/>
      <c r="H830" s="14"/>
      <c r="I830" s="14"/>
      <c r="J830" s="14"/>
      <c r="K830" s="14"/>
      <c r="L830" s="14"/>
      <c r="R830" s="14"/>
    </row>
    <row r="831" spans="1:18" ht="15" customHeight="1">
      <c r="A831" s="14"/>
      <c r="B831" s="14"/>
      <c r="C831" s="14"/>
      <c r="D831" s="14"/>
      <c r="E831" s="14"/>
      <c r="F831" s="14"/>
      <c r="G831" s="14"/>
      <c r="H831" s="14"/>
      <c r="I831" s="14"/>
      <c r="J831" s="14"/>
      <c r="K831" s="14"/>
      <c r="L831" s="14"/>
      <c r="R831" s="14"/>
    </row>
    <row r="832" spans="1:18" ht="15" customHeight="1">
      <c r="A832" s="14"/>
      <c r="B832" s="14"/>
      <c r="C832" s="14"/>
      <c r="D832" s="14"/>
      <c r="E832" s="14"/>
      <c r="F832" s="14"/>
      <c r="G832" s="14"/>
      <c r="H832" s="14"/>
      <c r="I832" s="14"/>
      <c r="J832" s="14"/>
      <c r="K832" s="14"/>
      <c r="L832" s="14"/>
      <c r="R832" s="14"/>
    </row>
    <row r="833" spans="1:18" ht="15" customHeight="1">
      <c r="A833" s="14"/>
      <c r="B833" s="14"/>
      <c r="C833" s="14"/>
      <c r="D833" s="14"/>
      <c r="E833" s="14"/>
      <c r="F833" s="14"/>
      <c r="G833" s="14"/>
      <c r="H833" s="14"/>
      <c r="I833" s="14"/>
      <c r="J833" s="14"/>
      <c r="K833" s="14"/>
      <c r="L833" s="14"/>
      <c r="R833" s="14"/>
    </row>
    <row r="834" spans="1:18" ht="15" customHeight="1">
      <c r="A834" s="14"/>
      <c r="B834" s="14"/>
      <c r="C834" s="14"/>
      <c r="D834" s="14"/>
      <c r="E834" s="14"/>
      <c r="F834" s="14"/>
      <c r="G834" s="14"/>
      <c r="H834" s="14"/>
      <c r="I834" s="14"/>
      <c r="J834" s="14"/>
      <c r="K834" s="14"/>
      <c r="L834" s="14"/>
      <c r="R834" s="14"/>
    </row>
    <row r="835" spans="1:18" ht="15" customHeight="1">
      <c r="A835" s="14"/>
      <c r="B835" s="14"/>
      <c r="C835" s="14"/>
      <c r="D835" s="14"/>
      <c r="E835" s="14"/>
      <c r="F835" s="14"/>
      <c r="G835" s="14"/>
      <c r="H835" s="14"/>
      <c r="I835" s="14"/>
      <c r="J835" s="14"/>
      <c r="K835" s="14"/>
      <c r="L835" s="14"/>
      <c r="R835" s="14"/>
    </row>
    <row r="836" spans="1:18" ht="15" customHeight="1">
      <c r="A836" s="14"/>
      <c r="B836" s="14"/>
      <c r="C836" s="14"/>
      <c r="D836" s="14"/>
      <c r="E836" s="14"/>
      <c r="F836" s="14"/>
      <c r="G836" s="14"/>
      <c r="H836" s="14"/>
      <c r="I836" s="14"/>
      <c r="J836" s="14"/>
      <c r="K836" s="14"/>
      <c r="L836" s="14"/>
      <c r="R836" s="14"/>
    </row>
    <row r="837" spans="1:18" ht="15" customHeight="1">
      <c r="A837" s="14"/>
      <c r="B837" s="14"/>
      <c r="C837" s="14"/>
      <c r="D837" s="14"/>
      <c r="E837" s="14"/>
      <c r="F837" s="14"/>
      <c r="G837" s="14"/>
      <c r="H837" s="14"/>
      <c r="I837" s="14"/>
      <c r="J837" s="14"/>
      <c r="K837" s="14"/>
      <c r="L837" s="14"/>
      <c r="R837" s="14"/>
    </row>
    <row r="838" spans="1:18" ht="15" customHeight="1">
      <c r="A838" s="14"/>
      <c r="B838" s="14"/>
      <c r="C838" s="14"/>
      <c r="D838" s="14"/>
      <c r="E838" s="14"/>
      <c r="F838" s="14"/>
      <c r="G838" s="14"/>
      <c r="H838" s="14"/>
      <c r="I838" s="14"/>
      <c r="J838" s="14"/>
      <c r="K838" s="14"/>
      <c r="L838" s="14"/>
      <c r="R838" s="14"/>
    </row>
    <row r="839" spans="1:18" ht="15" customHeight="1">
      <c r="A839" s="14"/>
      <c r="B839" s="14"/>
      <c r="C839" s="14"/>
      <c r="D839" s="14"/>
      <c r="E839" s="14"/>
      <c r="F839" s="14"/>
      <c r="G839" s="14"/>
      <c r="H839" s="14"/>
      <c r="I839" s="14"/>
      <c r="J839" s="14"/>
      <c r="K839" s="14"/>
      <c r="L839" s="14"/>
      <c r="R839" s="14"/>
    </row>
    <row r="840" spans="1:18" ht="15" customHeight="1">
      <c r="A840" s="14"/>
      <c r="B840" s="14"/>
      <c r="C840" s="14"/>
      <c r="D840" s="14"/>
      <c r="E840" s="14"/>
      <c r="F840" s="14"/>
      <c r="G840" s="14"/>
      <c r="H840" s="14"/>
      <c r="I840" s="14"/>
      <c r="J840" s="14"/>
      <c r="K840" s="14"/>
      <c r="L840" s="14"/>
      <c r="R840" s="14"/>
    </row>
    <row r="841" spans="1:18" ht="15" customHeight="1">
      <c r="A841" s="14"/>
      <c r="B841" s="14"/>
      <c r="C841" s="14"/>
      <c r="D841" s="14"/>
      <c r="E841" s="14"/>
      <c r="F841" s="14"/>
      <c r="G841" s="14"/>
      <c r="H841" s="14"/>
      <c r="I841" s="14"/>
      <c r="J841" s="14"/>
      <c r="K841" s="14"/>
      <c r="L841" s="14"/>
      <c r="R841" s="14"/>
    </row>
    <row r="842" spans="1:18" ht="15" customHeight="1">
      <c r="A842" s="14"/>
      <c r="B842" s="14"/>
      <c r="C842" s="14"/>
      <c r="D842" s="14"/>
      <c r="E842" s="14"/>
      <c r="F842" s="14"/>
      <c r="G842" s="14"/>
      <c r="H842" s="14"/>
      <c r="I842" s="14"/>
      <c r="J842" s="14"/>
      <c r="K842" s="14"/>
      <c r="L842" s="14"/>
      <c r="R842" s="14"/>
    </row>
    <row r="843" spans="1:18" ht="15" customHeight="1">
      <c r="A843" s="14"/>
      <c r="B843" s="14"/>
      <c r="C843" s="14"/>
      <c r="D843" s="14"/>
      <c r="E843" s="14"/>
      <c r="F843" s="14"/>
      <c r="G843" s="14"/>
      <c r="H843" s="14"/>
      <c r="I843" s="14"/>
      <c r="J843" s="14"/>
      <c r="K843" s="14"/>
      <c r="L843" s="14"/>
      <c r="R843" s="14"/>
    </row>
    <row r="844" spans="1:18" ht="15" customHeight="1">
      <c r="A844" s="14"/>
      <c r="B844" s="14"/>
      <c r="C844" s="14"/>
      <c r="D844" s="14"/>
      <c r="E844" s="14"/>
      <c r="F844" s="14"/>
      <c r="G844" s="14"/>
      <c r="H844" s="14"/>
      <c r="I844" s="14"/>
      <c r="J844" s="14"/>
      <c r="K844" s="14"/>
      <c r="L844" s="14"/>
      <c r="R844" s="14"/>
    </row>
    <row r="845" spans="1:18" ht="15" customHeight="1">
      <c r="A845" s="14"/>
      <c r="B845" s="14"/>
      <c r="C845" s="14"/>
      <c r="D845" s="14"/>
      <c r="E845" s="14"/>
      <c r="F845" s="14"/>
      <c r="G845" s="14"/>
      <c r="H845" s="14"/>
      <c r="I845" s="14"/>
      <c r="J845" s="14"/>
      <c r="K845" s="14"/>
      <c r="L845" s="14"/>
      <c r="R845" s="14"/>
    </row>
    <row r="846" spans="1:18" ht="15" customHeight="1">
      <c r="A846" s="14"/>
      <c r="B846" s="14"/>
      <c r="C846" s="14"/>
      <c r="D846" s="14"/>
      <c r="E846" s="14"/>
      <c r="F846" s="14"/>
      <c r="G846" s="14"/>
      <c r="H846" s="14"/>
      <c r="I846" s="14"/>
      <c r="J846" s="14"/>
      <c r="K846" s="14"/>
      <c r="L846" s="14"/>
      <c r="R846" s="14"/>
    </row>
    <row r="847" spans="1:18" ht="15" customHeight="1">
      <c r="A847" s="14"/>
      <c r="B847" s="14"/>
      <c r="C847" s="14"/>
      <c r="D847" s="14"/>
      <c r="E847" s="14"/>
      <c r="F847" s="14"/>
      <c r="G847" s="14"/>
      <c r="H847" s="14"/>
      <c r="I847" s="14"/>
      <c r="J847" s="14"/>
      <c r="K847" s="14"/>
      <c r="L847" s="14"/>
      <c r="R847" s="14"/>
    </row>
    <row r="848" spans="1:18" ht="15" customHeight="1">
      <c r="A848" s="14"/>
      <c r="B848" s="14"/>
      <c r="C848" s="14"/>
      <c r="D848" s="14"/>
      <c r="E848" s="14"/>
      <c r="F848" s="14"/>
      <c r="G848" s="14"/>
      <c r="H848" s="14"/>
      <c r="I848" s="14"/>
      <c r="J848" s="14"/>
      <c r="K848" s="14"/>
      <c r="L848" s="14"/>
      <c r="R848" s="14"/>
    </row>
    <row r="849" spans="1:18" ht="15" customHeight="1">
      <c r="A849" s="14"/>
      <c r="B849" s="14"/>
      <c r="C849" s="14"/>
      <c r="D849" s="14"/>
      <c r="E849" s="14"/>
      <c r="F849" s="14"/>
      <c r="G849" s="14"/>
      <c r="H849" s="14"/>
      <c r="I849" s="14"/>
      <c r="J849" s="14"/>
      <c r="K849" s="14"/>
      <c r="L849" s="14"/>
      <c r="R849" s="14"/>
    </row>
    <row r="850" spans="1:18" ht="15" customHeight="1">
      <c r="A850" s="14"/>
      <c r="B850" s="14"/>
      <c r="C850" s="14"/>
      <c r="D850" s="14"/>
      <c r="E850" s="14"/>
      <c r="F850" s="14"/>
      <c r="G850" s="14"/>
      <c r="H850" s="14"/>
      <c r="I850" s="14"/>
      <c r="J850" s="14"/>
      <c r="K850" s="14"/>
      <c r="L850" s="14"/>
      <c r="R850" s="14"/>
    </row>
    <row r="851" spans="1:18" ht="15" customHeight="1">
      <c r="A851" s="14"/>
      <c r="B851" s="14"/>
      <c r="C851" s="14"/>
      <c r="D851" s="14"/>
      <c r="E851" s="14"/>
      <c r="F851" s="14"/>
      <c r="G851" s="14"/>
      <c r="H851" s="14"/>
      <c r="I851" s="14"/>
      <c r="J851" s="14"/>
      <c r="K851" s="14"/>
      <c r="L851" s="14"/>
      <c r="R851" s="14"/>
    </row>
    <row r="852" spans="1:18" ht="15" customHeight="1">
      <c r="A852" s="14"/>
      <c r="B852" s="14"/>
      <c r="C852" s="14"/>
      <c r="D852" s="14"/>
      <c r="E852" s="14"/>
      <c r="F852" s="14"/>
      <c r="G852" s="14"/>
      <c r="H852" s="14"/>
      <c r="I852" s="14"/>
      <c r="J852" s="14"/>
      <c r="K852" s="14"/>
      <c r="L852" s="14"/>
      <c r="R852" s="14"/>
    </row>
    <row r="853" spans="1:18" ht="15" customHeight="1">
      <c r="A853" s="14"/>
      <c r="B853" s="14"/>
      <c r="C853" s="14"/>
      <c r="D853" s="14"/>
      <c r="E853" s="14"/>
      <c r="F853" s="14"/>
      <c r="G853" s="14"/>
      <c r="H853" s="14"/>
      <c r="I853" s="14"/>
      <c r="J853" s="14"/>
      <c r="K853" s="14"/>
      <c r="L853" s="14"/>
      <c r="R853" s="14"/>
    </row>
    <row r="854" spans="1:18" ht="15" customHeight="1">
      <c r="A854" s="14"/>
      <c r="B854" s="14"/>
      <c r="C854" s="14"/>
      <c r="D854" s="14"/>
      <c r="E854" s="14"/>
      <c r="F854" s="14"/>
      <c r="G854" s="14"/>
      <c r="H854" s="14"/>
      <c r="I854" s="14"/>
      <c r="J854" s="14"/>
      <c r="K854" s="14"/>
      <c r="L854" s="14"/>
      <c r="R854" s="14"/>
    </row>
    <row r="855" spans="1:18" ht="15" customHeight="1">
      <c r="A855" s="14"/>
      <c r="B855" s="14"/>
      <c r="C855" s="14"/>
      <c r="D855" s="14"/>
      <c r="E855" s="14"/>
      <c r="F855" s="14"/>
      <c r="G855" s="14"/>
      <c r="H855" s="14"/>
      <c r="I855" s="14"/>
      <c r="J855" s="14"/>
      <c r="K855" s="14"/>
      <c r="L855" s="14"/>
      <c r="R855" s="14"/>
    </row>
    <row r="856" spans="1:18" ht="15" customHeight="1">
      <c r="A856" s="14"/>
      <c r="B856" s="14"/>
      <c r="C856" s="14"/>
      <c r="D856" s="14"/>
      <c r="E856" s="14"/>
      <c r="F856" s="14"/>
      <c r="G856" s="14"/>
      <c r="H856" s="14"/>
      <c r="I856" s="14"/>
      <c r="J856" s="14"/>
      <c r="K856" s="14"/>
      <c r="L856" s="14"/>
      <c r="R856" s="14"/>
    </row>
    <row r="857" spans="1:18" ht="15" customHeight="1">
      <c r="A857" s="14"/>
      <c r="B857" s="14"/>
      <c r="C857" s="14"/>
      <c r="D857" s="14"/>
      <c r="E857" s="14"/>
      <c r="F857" s="14"/>
      <c r="G857" s="14"/>
      <c r="H857" s="14"/>
      <c r="I857" s="14"/>
      <c r="J857" s="14"/>
      <c r="K857" s="14"/>
      <c r="L857" s="14"/>
      <c r="R857" s="14"/>
    </row>
    <row r="858" spans="1:18" ht="15" customHeight="1">
      <c r="A858" s="14"/>
      <c r="B858" s="14"/>
      <c r="C858" s="14"/>
      <c r="D858" s="14"/>
      <c r="E858" s="14"/>
      <c r="F858" s="14"/>
      <c r="G858" s="14"/>
      <c r="H858" s="14"/>
      <c r="I858" s="14"/>
      <c r="J858" s="14"/>
      <c r="K858" s="14"/>
      <c r="L858" s="14"/>
      <c r="R858" s="14"/>
    </row>
    <row r="859" spans="1:18" ht="15" customHeight="1">
      <c r="A859" s="14"/>
      <c r="B859" s="14"/>
      <c r="C859" s="14"/>
      <c r="D859" s="14"/>
      <c r="E859" s="14"/>
      <c r="F859" s="14"/>
      <c r="G859" s="14"/>
      <c r="H859" s="14"/>
      <c r="I859" s="14"/>
      <c r="J859" s="14"/>
      <c r="K859" s="14"/>
      <c r="L859" s="14"/>
      <c r="R859" s="14"/>
    </row>
    <row r="860" spans="1:18" ht="15" customHeight="1">
      <c r="A860" s="14"/>
      <c r="B860" s="14"/>
      <c r="C860" s="14"/>
      <c r="D860" s="14"/>
      <c r="E860" s="14"/>
      <c r="F860" s="14"/>
      <c r="G860" s="14"/>
      <c r="H860" s="14"/>
      <c r="I860" s="14"/>
      <c r="J860" s="14"/>
      <c r="K860" s="14"/>
      <c r="L860" s="14"/>
      <c r="R860" s="14"/>
    </row>
    <row r="861" spans="1:18" ht="15" customHeight="1">
      <c r="A861" s="14"/>
      <c r="B861" s="14"/>
      <c r="C861" s="14"/>
      <c r="D861" s="14"/>
      <c r="E861" s="14"/>
      <c r="F861" s="14"/>
      <c r="G861" s="14"/>
      <c r="H861" s="14"/>
      <c r="I861" s="14"/>
      <c r="J861" s="14"/>
      <c r="K861" s="14"/>
      <c r="L861" s="14"/>
      <c r="R861" s="14"/>
    </row>
    <row r="862" spans="1:18" ht="15" customHeight="1">
      <c r="A862" s="14"/>
      <c r="B862" s="14"/>
      <c r="C862" s="14"/>
      <c r="D862" s="14"/>
      <c r="E862" s="14"/>
      <c r="F862" s="14"/>
      <c r="G862" s="14"/>
      <c r="H862" s="14"/>
      <c r="I862" s="14"/>
      <c r="J862" s="14"/>
      <c r="K862" s="14"/>
      <c r="L862" s="14"/>
      <c r="R862" s="14"/>
    </row>
    <row r="863" spans="1:18" ht="15" customHeight="1">
      <c r="A863" s="14"/>
      <c r="B863" s="14"/>
      <c r="C863" s="14"/>
      <c r="D863" s="14"/>
      <c r="E863" s="14"/>
      <c r="F863" s="14"/>
      <c r="G863" s="14"/>
      <c r="H863" s="14"/>
      <c r="I863" s="14"/>
      <c r="J863" s="14"/>
      <c r="K863" s="14"/>
      <c r="L863" s="14"/>
      <c r="R863" s="14"/>
    </row>
    <row r="864" spans="1:18" ht="15" customHeight="1">
      <c r="A864" s="14"/>
      <c r="B864" s="14"/>
      <c r="C864" s="14"/>
      <c r="D864" s="14"/>
      <c r="E864" s="14"/>
      <c r="F864" s="14"/>
      <c r="G864" s="14"/>
      <c r="H864" s="14"/>
      <c r="I864" s="14"/>
      <c r="J864" s="14"/>
      <c r="K864" s="14"/>
      <c r="L864" s="14"/>
      <c r="R864" s="14"/>
    </row>
    <row r="865" spans="1:18" ht="15" customHeight="1">
      <c r="A865" s="14"/>
      <c r="B865" s="14"/>
      <c r="C865" s="14"/>
      <c r="D865" s="14"/>
      <c r="E865" s="14"/>
      <c r="F865" s="14"/>
      <c r="G865" s="14"/>
      <c r="H865" s="14"/>
      <c r="I865" s="14"/>
      <c r="J865" s="14"/>
      <c r="K865" s="14"/>
      <c r="L865" s="14"/>
      <c r="R865" s="14"/>
    </row>
    <row r="866" spans="1:18" ht="15" customHeight="1">
      <c r="A866" s="14"/>
      <c r="B866" s="14"/>
      <c r="C866" s="14"/>
      <c r="D866" s="14"/>
      <c r="E866" s="14"/>
      <c r="F866" s="14"/>
      <c r="G866" s="14"/>
      <c r="H866" s="14"/>
      <c r="I866" s="14"/>
      <c r="J866" s="14"/>
      <c r="K866" s="14"/>
      <c r="L866" s="14"/>
      <c r="R866" s="14"/>
    </row>
    <row r="867" spans="1:18" ht="15" customHeight="1">
      <c r="A867" s="14"/>
      <c r="B867" s="14"/>
      <c r="C867" s="14"/>
      <c r="D867" s="14"/>
      <c r="E867" s="14"/>
      <c r="F867" s="14"/>
      <c r="G867" s="14"/>
      <c r="H867" s="14"/>
      <c r="I867" s="14"/>
      <c r="J867" s="14"/>
      <c r="K867" s="14"/>
      <c r="L867" s="14"/>
      <c r="R867" s="14"/>
    </row>
    <row r="868" spans="1:18" ht="15" customHeight="1">
      <c r="A868" s="14"/>
      <c r="B868" s="14"/>
      <c r="C868" s="14"/>
      <c r="D868" s="14"/>
      <c r="E868" s="14"/>
      <c r="F868" s="14"/>
      <c r="G868" s="14"/>
      <c r="H868" s="14"/>
      <c r="I868" s="14"/>
      <c r="J868" s="14"/>
      <c r="K868" s="14"/>
      <c r="L868" s="14"/>
      <c r="R868" s="14"/>
    </row>
    <row r="869" spans="1:18" ht="15" customHeight="1">
      <c r="A869" s="14"/>
      <c r="B869" s="14"/>
      <c r="C869" s="14"/>
      <c r="D869" s="14"/>
      <c r="E869" s="14"/>
      <c r="F869" s="14"/>
      <c r="G869" s="14"/>
      <c r="H869" s="14"/>
      <c r="I869" s="14"/>
      <c r="J869" s="14"/>
      <c r="K869" s="14"/>
      <c r="L869" s="14"/>
      <c r="R869" s="14"/>
    </row>
    <row r="870" spans="1:18" ht="15" customHeight="1">
      <c r="A870" s="14"/>
      <c r="B870" s="14"/>
      <c r="C870" s="14"/>
      <c r="D870" s="14"/>
      <c r="E870" s="14"/>
      <c r="F870" s="14"/>
      <c r="G870" s="14"/>
      <c r="H870" s="14"/>
      <c r="I870" s="14"/>
      <c r="J870" s="14"/>
      <c r="K870" s="14"/>
      <c r="L870" s="14"/>
      <c r="R870" s="14"/>
    </row>
    <row r="871" spans="1:18" ht="15" customHeight="1">
      <c r="A871" s="14"/>
      <c r="B871" s="14"/>
      <c r="C871" s="14"/>
      <c r="D871" s="14"/>
      <c r="E871" s="14"/>
      <c r="F871" s="14"/>
      <c r="G871" s="14"/>
      <c r="H871" s="14"/>
      <c r="I871" s="14"/>
      <c r="J871" s="14"/>
      <c r="K871" s="14"/>
      <c r="L871" s="14"/>
      <c r="R871" s="14"/>
    </row>
    <row r="872" spans="1:18" ht="15" customHeight="1">
      <c r="A872" s="14"/>
      <c r="B872" s="14"/>
      <c r="C872" s="14"/>
      <c r="D872" s="14"/>
      <c r="E872" s="14"/>
      <c r="F872" s="14"/>
      <c r="G872" s="14"/>
      <c r="H872" s="14"/>
      <c r="I872" s="14"/>
      <c r="J872" s="14"/>
      <c r="K872" s="14"/>
      <c r="L872" s="14"/>
      <c r="R872" s="14"/>
    </row>
    <row r="873" spans="1:18" ht="15" customHeight="1">
      <c r="A873" s="14"/>
      <c r="B873" s="14"/>
      <c r="C873" s="14"/>
      <c r="D873" s="14"/>
      <c r="E873" s="14"/>
      <c r="F873" s="14"/>
      <c r="G873" s="14"/>
      <c r="H873" s="14"/>
      <c r="I873" s="14"/>
      <c r="J873" s="14"/>
      <c r="K873" s="14"/>
      <c r="L873" s="14"/>
      <c r="R873" s="14"/>
    </row>
    <row r="874" spans="1:18" ht="15" customHeight="1">
      <c r="A874" s="14"/>
      <c r="B874" s="14"/>
      <c r="C874" s="14"/>
      <c r="D874" s="14"/>
      <c r="E874" s="14"/>
      <c r="F874" s="14"/>
      <c r="G874" s="14"/>
      <c r="H874" s="14"/>
      <c r="I874" s="14"/>
      <c r="J874" s="14"/>
      <c r="K874" s="14"/>
      <c r="L874" s="14"/>
      <c r="R874" s="14"/>
    </row>
    <row r="875" spans="1:18" ht="15" customHeight="1">
      <c r="A875" s="14"/>
      <c r="B875" s="14"/>
      <c r="C875" s="14"/>
      <c r="D875" s="14"/>
      <c r="E875" s="14"/>
      <c r="F875" s="14"/>
      <c r="G875" s="14"/>
      <c r="H875" s="14"/>
      <c r="I875" s="14"/>
      <c r="J875" s="14"/>
      <c r="K875" s="14"/>
      <c r="L875" s="14"/>
      <c r="R875" s="14"/>
    </row>
    <row r="876" spans="1:18" ht="15" customHeight="1">
      <c r="A876" s="14"/>
      <c r="B876" s="14"/>
      <c r="C876" s="14"/>
      <c r="D876" s="14"/>
      <c r="E876" s="14"/>
      <c r="F876" s="14"/>
      <c r="G876" s="14"/>
      <c r="H876" s="14"/>
      <c r="I876" s="14"/>
      <c r="J876" s="14"/>
      <c r="K876" s="14"/>
      <c r="L876" s="14"/>
      <c r="R876" s="14"/>
    </row>
    <row r="877" spans="1:18" ht="15" customHeight="1">
      <c r="A877" s="14"/>
      <c r="B877" s="14"/>
      <c r="C877" s="14"/>
      <c r="D877" s="14"/>
      <c r="E877" s="14"/>
      <c r="F877" s="14"/>
      <c r="G877" s="14"/>
      <c r="H877" s="14"/>
      <c r="I877" s="14"/>
      <c r="J877" s="14"/>
      <c r="K877" s="14"/>
      <c r="L877" s="14"/>
      <c r="R877" s="14"/>
    </row>
    <row r="878" spans="1:18" ht="15" customHeight="1">
      <c r="A878" s="14"/>
      <c r="B878" s="14"/>
      <c r="C878" s="14"/>
      <c r="D878" s="14"/>
      <c r="E878" s="14"/>
      <c r="F878" s="14"/>
      <c r="G878" s="14"/>
      <c r="H878" s="14"/>
      <c r="I878" s="14"/>
      <c r="J878" s="14"/>
      <c r="K878" s="14"/>
      <c r="L878" s="14"/>
      <c r="R878" s="14"/>
    </row>
    <row r="879" spans="1:18" ht="15" customHeight="1">
      <c r="A879" s="14"/>
      <c r="B879" s="14"/>
      <c r="C879" s="14"/>
      <c r="D879" s="14"/>
      <c r="E879" s="14"/>
      <c r="F879" s="14"/>
      <c r="G879" s="14"/>
      <c r="H879" s="14"/>
      <c r="I879" s="14"/>
      <c r="J879" s="14"/>
      <c r="K879" s="14"/>
      <c r="L879" s="14"/>
      <c r="R879" s="14"/>
    </row>
    <row r="880" spans="1:18" ht="15" customHeight="1">
      <c r="A880" s="14"/>
      <c r="B880" s="14"/>
      <c r="C880" s="14"/>
      <c r="D880" s="14"/>
      <c r="E880" s="14"/>
      <c r="F880" s="14"/>
      <c r="G880" s="14"/>
      <c r="H880" s="14"/>
      <c r="I880" s="14"/>
      <c r="J880" s="14"/>
      <c r="K880" s="14"/>
      <c r="L880" s="14"/>
      <c r="R880" s="14"/>
    </row>
    <row r="881" spans="1:18" ht="15" customHeight="1">
      <c r="A881" s="14"/>
      <c r="B881" s="14"/>
      <c r="C881" s="14"/>
      <c r="D881" s="14"/>
      <c r="E881" s="14"/>
      <c r="F881" s="14"/>
      <c r="G881" s="14"/>
      <c r="H881" s="14"/>
      <c r="I881" s="14"/>
      <c r="J881" s="14"/>
      <c r="K881" s="14"/>
      <c r="L881" s="14"/>
      <c r="R881" s="14"/>
    </row>
    <row r="882" spans="1:18" ht="15" customHeight="1">
      <c r="A882" s="14"/>
      <c r="B882" s="14"/>
      <c r="C882" s="14"/>
      <c r="D882" s="14"/>
      <c r="E882" s="14"/>
      <c r="F882" s="14"/>
      <c r="G882" s="14"/>
      <c r="H882" s="14"/>
      <c r="I882" s="14"/>
      <c r="J882" s="14"/>
      <c r="K882" s="14"/>
      <c r="L882" s="14"/>
      <c r="R882" s="14"/>
    </row>
    <row r="883" spans="1:18" ht="15" customHeight="1">
      <c r="A883" s="14"/>
      <c r="B883" s="14"/>
      <c r="C883" s="14"/>
      <c r="D883" s="14"/>
      <c r="E883" s="14"/>
      <c r="F883" s="14"/>
      <c r="G883" s="14"/>
      <c r="H883" s="14"/>
      <c r="I883" s="14"/>
      <c r="J883" s="14"/>
      <c r="K883" s="14"/>
      <c r="L883" s="14"/>
      <c r="R883" s="14"/>
    </row>
    <row r="884" spans="1:18" ht="15" customHeight="1">
      <c r="A884" s="14"/>
      <c r="B884" s="14"/>
      <c r="C884" s="14"/>
      <c r="D884" s="14"/>
      <c r="E884" s="14"/>
      <c r="F884" s="14"/>
      <c r="G884" s="14"/>
      <c r="H884" s="14"/>
      <c r="I884" s="14"/>
      <c r="J884" s="14"/>
      <c r="K884" s="14"/>
      <c r="L884" s="14"/>
      <c r="R884" s="14"/>
    </row>
    <row r="885" spans="1:18" ht="15" customHeight="1">
      <c r="A885" s="14"/>
      <c r="B885" s="14"/>
      <c r="C885" s="14"/>
      <c r="D885" s="14"/>
      <c r="E885" s="14"/>
      <c r="F885" s="14"/>
      <c r="G885" s="14"/>
      <c r="H885" s="14"/>
      <c r="I885" s="14"/>
      <c r="J885" s="14"/>
      <c r="K885" s="14"/>
      <c r="L885" s="14"/>
      <c r="R885" s="14"/>
    </row>
    <row r="886" spans="1:18" ht="15" customHeight="1">
      <c r="A886" s="14"/>
      <c r="B886" s="14"/>
      <c r="C886" s="14"/>
      <c r="D886" s="14"/>
      <c r="E886" s="14"/>
      <c r="F886" s="14"/>
      <c r="G886" s="14"/>
      <c r="H886" s="14"/>
      <c r="I886" s="14"/>
      <c r="J886" s="14"/>
      <c r="K886" s="14"/>
      <c r="L886" s="14"/>
      <c r="R886" s="14"/>
    </row>
    <row r="887" spans="1:18" ht="15" customHeight="1">
      <c r="A887" s="14"/>
      <c r="B887" s="14"/>
      <c r="C887" s="14"/>
      <c r="D887" s="14"/>
      <c r="E887" s="14"/>
      <c r="F887" s="14"/>
      <c r="G887" s="14"/>
      <c r="H887" s="14"/>
      <c r="I887" s="14"/>
      <c r="J887" s="14"/>
      <c r="K887" s="14"/>
      <c r="L887" s="14"/>
      <c r="R887" s="14"/>
    </row>
    <row r="888" spans="1:18" ht="15" customHeight="1">
      <c r="A888" s="14"/>
      <c r="B888" s="14"/>
      <c r="C888" s="14"/>
      <c r="D888" s="14"/>
      <c r="E888" s="14"/>
      <c r="F888" s="14"/>
      <c r="G888" s="14"/>
      <c r="H888" s="14"/>
      <c r="I888" s="14"/>
      <c r="J888" s="14"/>
      <c r="K888" s="14"/>
      <c r="L888" s="14"/>
      <c r="R888" s="14"/>
    </row>
    <row r="889" spans="1:18" ht="15" customHeight="1">
      <c r="A889" s="14"/>
      <c r="B889" s="14"/>
      <c r="C889" s="14"/>
      <c r="D889" s="14"/>
      <c r="E889" s="14"/>
      <c r="F889" s="14"/>
      <c r="G889" s="14"/>
      <c r="H889" s="14"/>
      <c r="I889" s="14"/>
      <c r="J889" s="14"/>
      <c r="K889" s="14"/>
      <c r="L889" s="14"/>
      <c r="R889" s="14"/>
    </row>
    <row r="890" spans="1:18" ht="15" customHeight="1">
      <c r="A890" s="14"/>
      <c r="B890" s="14"/>
      <c r="C890" s="14"/>
      <c r="D890" s="14"/>
      <c r="E890" s="14"/>
      <c r="F890" s="14"/>
      <c r="G890" s="14"/>
      <c r="H890" s="14"/>
      <c r="I890" s="14"/>
      <c r="J890" s="14"/>
      <c r="K890" s="14"/>
      <c r="L890" s="14"/>
      <c r="R890" s="14"/>
    </row>
    <row r="891" spans="1:18" ht="15" customHeight="1">
      <c r="A891" s="14"/>
      <c r="B891" s="14"/>
      <c r="C891" s="14"/>
      <c r="D891" s="14"/>
      <c r="E891" s="14"/>
      <c r="F891" s="14"/>
      <c r="G891" s="14"/>
      <c r="H891" s="14"/>
      <c r="I891" s="14"/>
      <c r="J891" s="14"/>
      <c r="K891" s="14"/>
      <c r="L891" s="14"/>
      <c r="R891" s="14"/>
    </row>
    <row r="892" spans="1:18" ht="15" customHeight="1">
      <c r="A892" s="14"/>
      <c r="B892" s="14"/>
      <c r="C892" s="14"/>
      <c r="D892" s="14"/>
      <c r="E892" s="14"/>
      <c r="F892" s="14"/>
      <c r="G892" s="14"/>
      <c r="H892" s="14"/>
      <c r="I892" s="14"/>
      <c r="J892" s="14"/>
      <c r="K892" s="14"/>
      <c r="L892" s="14"/>
      <c r="R892" s="14"/>
    </row>
    <row r="893" spans="1:18" ht="15" customHeight="1">
      <c r="A893" s="14"/>
      <c r="B893" s="14"/>
      <c r="C893" s="14"/>
      <c r="D893" s="14"/>
      <c r="E893" s="14"/>
      <c r="F893" s="14"/>
      <c r="G893" s="14"/>
      <c r="H893" s="14"/>
      <c r="I893" s="14"/>
      <c r="J893" s="14"/>
      <c r="K893" s="14"/>
      <c r="L893" s="14"/>
      <c r="R893" s="14"/>
    </row>
    <row r="894" spans="1:18" ht="15" customHeight="1">
      <c r="A894" s="14"/>
      <c r="B894" s="14"/>
      <c r="C894" s="14"/>
      <c r="D894" s="14"/>
      <c r="E894" s="14"/>
      <c r="F894" s="14"/>
      <c r="G894" s="14"/>
      <c r="H894" s="14"/>
      <c r="I894" s="14"/>
      <c r="J894" s="14"/>
      <c r="K894" s="14"/>
      <c r="L894" s="14"/>
      <c r="R894" s="14"/>
    </row>
    <row r="895" spans="1:18" ht="15" customHeight="1">
      <c r="A895" s="14"/>
      <c r="B895" s="14"/>
      <c r="C895" s="14"/>
      <c r="D895" s="14"/>
      <c r="E895" s="14"/>
      <c r="F895" s="14"/>
      <c r="G895" s="14"/>
      <c r="H895" s="14"/>
      <c r="I895" s="14"/>
      <c r="J895" s="14"/>
      <c r="K895" s="14"/>
      <c r="L895" s="14"/>
      <c r="R895" s="14"/>
    </row>
    <row r="896" spans="1:18" ht="15" customHeight="1">
      <c r="A896" s="14"/>
      <c r="B896" s="14"/>
      <c r="C896" s="14"/>
      <c r="D896" s="14"/>
      <c r="E896" s="14"/>
      <c r="F896" s="14"/>
      <c r="G896" s="14"/>
      <c r="H896" s="14"/>
      <c r="I896" s="14"/>
      <c r="J896" s="14"/>
      <c r="K896" s="14"/>
      <c r="L896" s="14"/>
      <c r="R896" s="14"/>
    </row>
    <row r="897" spans="1:18" ht="15" customHeight="1">
      <c r="A897" s="14"/>
      <c r="B897" s="14"/>
      <c r="C897" s="14"/>
      <c r="D897" s="14"/>
      <c r="E897" s="14"/>
      <c r="F897" s="14"/>
      <c r="G897" s="14"/>
      <c r="H897" s="14"/>
      <c r="I897" s="14"/>
      <c r="J897" s="14"/>
      <c r="K897" s="14"/>
      <c r="L897" s="14"/>
      <c r="R897" s="14"/>
    </row>
    <row r="898" spans="1:18" ht="15" customHeight="1">
      <c r="A898" s="14"/>
      <c r="B898" s="14"/>
      <c r="C898" s="14"/>
      <c r="D898" s="14"/>
      <c r="E898" s="14"/>
      <c r="F898" s="14"/>
      <c r="G898" s="14"/>
      <c r="H898" s="14"/>
      <c r="I898" s="14"/>
      <c r="J898" s="14"/>
      <c r="K898" s="14"/>
      <c r="L898" s="14"/>
      <c r="R898" s="14"/>
    </row>
    <row r="899" spans="1:18" ht="15" customHeight="1">
      <c r="A899" s="14"/>
      <c r="B899" s="14"/>
      <c r="C899" s="14"/>
      <c r="D899" s="14"/>
      <c r="E899" s="14"/>
      <c r="F899" s="14"/>
      <c r="G899" s="14"/>
      <c r="H899" s="14"/>
      <c r="I899" s="14"/>
      <c r="J899" s="14"/>
      <c r="K899" s="14"/>
      <c r="L899" s="14"/>
      <c r="R899" s="14"/>
    </row>
    <row r="900" spans="1:18" ht="15" customHeight="1">
      <c r="A900" s="14"/>
      <c r="B900" s="14"/>
      <c r="C900" s="14"/>
      <c r="D900" s="14"/>
      <c r="E900" s="14"/>
      <c r="F900" s="14"/>
      <c r="G900" s="14"/>
      <c r="H900" s="14"/>
      <c r="I900" s="14"/>
      <c r="J900" s="14"/>
      <c r="K900" s="14"/>
      <c r="L900" s="14"/>
      <c r="R900" s="14"/>
    </row>
    <row r="901" spans="1:18" ht="15" customHeight="1">
      <c r="A901" s="14"/>
      <c r="B901" s="14"/>
      <c r="C901" s="14"/>
      <c r="D901" s="14"/>
      <c r="E901" s="14"/>
      <c r="F901" s="14"/>
      <c r="G901" s="14"/>
      <c r="H901" s="14"/>
      <c r="I901" s="14"/>
      <c r="J901" s="14"/>
      <c r="K901" s="14"/>
      <c r="L901" s="14"/>
      <c r="R901" s="14"/>
    </row>
    <row r="902" spans="1:18" ht="15" customHeight="1">
      <c r="A902" s="14"/>
      <c r="B902" s="14"/>
      <c r="C902" s="14"/>
      <c r="D902" s="14"/>
      <c r="E902" s="14"/>
      <c r="F902" s="14"/>
      <c r="G902" s="14"/>
      <c r="H902" s="14"/>
      <c r="I902" s="14"/>
      <c r="J902" s="14"/>
      <c r="K902" s="14"/>
      <c r="L902" s="14"/>
      <c r="R902" s="14"/>
    </row>
    <row r="903" spans="1:18" ht="15" customHeight="1">
      <c r="A903" s="14"/>
      <c r="B903" s="14"/>
      <c r="C903" s="14"/>
      <c r="D903" s="14"/>
      <c r="E903" s="14"/>
      <c r="F903" s="14"/>
      <c r="G903" s="14"/>
      <c r="H903" s="14"/>
      <c r="I903" s="14"/>
      <c r="J903" s="14"/>
      <c r="K903" s="14"/>
      <c r="L903" s="14"/>
      <c r="R903" s="14"/>
    </row>
    <row r="904" spans="1:18" ht="15" customHeight="1">
      <c r="A904" s="14"/>
      <c r="B904" s="14"/>
      <c r="C904" s="14"/>
      <c r="D904" s="14"/>
      <c r="E904" s="14"/>
      <c r="F904" s="14"/>
      <c r="G904" s="14"/>
      <c r="H904" s="14"/>
      <c r="I904" s="14"/>
      <c r="J904" s="14"/>
      <c r="K904" s="14"/>
      <c r="L904" s="14"/>
      <c r="R904" s="14"/>
    </row>
    <row r="905" spans="1:18" ht="15" customHeight="1">
      <c r="A905" s="14"/>
      <c r="B905" s="14"/>
      <c r="C905" s="14"/>
      <c r="D905" s="14"/>
      <c r="E905" s="14"/>
      <c r="F905" s="14"/>
      <c r="G905" s="14"/>
      <c r="H905" s="14"/>
      <c r="I905" s="14"/>
      <c r="J905" s="14"/>
      <c r="K905" s="14"/>
      <c r="L905" s="14"/>
      <c r="R905" s="14"/>
    </row>
    <row r="906" spans="1:18" ht="15" customHeight="1">
      <c r="A906" s="14"/>
      <c r="B906" s="14"/>
      <c r="C906" s="14"/>
      <c r="D906" s="14"/>
      <c r="E906" s="14"/>
      <c r="F906" s="14"/>
      <c r="G906" s="14"/>
      <c r="H906" s="14"/>
      <c r="I906" s="14"/>
      <c r="J906" s="14"/>
      <c r="K906" s="14"/>
      <c r="L906" s="14"/>
      <c r="R906" s="14"/>
    </row>
    <row r="907" spans="1:18" ht="15" customHeight="1">
      <c r="A907" s="14"/>
      <c r="B907" s="14"/>
      <c r="C907" s="14"/>
      <c r="D907" s="14"/>
      <c r="E907" s="14"/>
      <c r="F907" s="14"/>
      <c r="G907" s="14"/>
      <c r="H907" s="14"/>
      <c r="I907" s="14"/>
      <c r="J907" s="14"/>
      <c r="K907" s="14"/>
      <c r="L907" s="14"/>
      <c r="R907" s="14"/>
    </row>
    <row r="908" spans="1:18" ht="15" customHeight="1">
      <c r="A908" s="14"/>
      <c r="B908" s="14"/>
      <c r="C908" s="14"/>
      <c r="D908" s="14"/>
      <c r="E908" s="14"/>
      <c r="F908" s="14"/>
      <c r="G908" s="14"/>
      <c r="H908" s="14"/>
      <c r="I908" s="14"/>
      <c r="J908" s="14"/>
      <c r="K908" s="14"/>
      <c r="L908" s="14"/>
      <c r="R908" s="14"/>
    </row>
    <row r="909" spans="1:18" ht="15" customHeight="1">
      <c r="A909" s="14"/>
      <c r="B909" s="14"/>
      <c r="C909" s="14"/>
      <c r="D909" s="14"/>
      <c r="E909" s="14"/>
      <c r="F909" s="14"/>
      <c r="G909" s="14"/>
      <c r="H909" s="14"/>
      <c r="I909" s="14"/>
      <c r="J909" s="14"/>
      <c r="K909" s="14"/>
      <c r="L909" s="14"/>
      <c r="R909" s="14"/>
    </row>
    <row r="910" spans="1:18" ht="15" customHeight="1">
      <c r="A910" s="14"/>
      <c r="B910" s="14"/>
      <c r="C910" s="14"/>
      <c r="D910" s="14"/>
      <c r="E910" s="14"/>
      <c r="F910" s="14"/>
      <c r="G910" s="14"/>
      <c r="H910" s="14"/>
      <c r="I910" s="14"/>
      <c r="J910" s="14"/>
      <c r="K910" s="14"/>
      <c r="L910" s="14"/>
      <c r="R910" s="14"/>
    </row>
    <row r="911" spans="1:18" ht="15" customHeight="1">
      <c r="A911" s="14"/>
      <c r="B911" s="14"/>
      <c r="C911" s="14"/>
      <c r="D911" s="14"/>
      <c r="E911" s="14"/>
      <c r="F911" s="14"/>
      <c r="G911" s="14"/>
      <c r="H911" s="14"/>
      <c r="I911" s="14"/>
      <c r="J911" s="14"/>
      <c r="K911" s="14"/>
      <c r="L911" s="14"/>
      <c r="R911" s="14"/>
    </row>
    <row r="912" spans="1:18" ht="15" customHeight="1">
      <c r="A912" s="14"/>
      <c r="B912" s="14"/>
      <c r="C912" s="14"/>
      <c r="D912" s="14"/>
      <c r="E912" s="14"/>
      <c r="F912" s="14"/>
      <c r="G912" s="14"/>
      <c r="H912" s="14"/>
      <c r="I912" s="14"/>
      <c r="J912" s="14"/>
      <c r="K912" s="14"/>
      <c r="L912" s="14"/>
      <c r="R912" s="14"/>
    </row>
    <row r="913" spans="1:18" ht="15" customHeight="1">
      <c r="A913" s="14"/>
      <c r="B913" s="14"/>
      <c r="C913" s="14"/>
      <c r="D913" s="14"/>
      <c r="E913" s="14"/>
      <c r="F913" s="14"/>
      <c r="G913" s="14"/>
      <c r="H913" s="14"/>
      <c r="I913" s="14"/>
      <c r="J913" s="14"/>
      <c r="K913" s="14"/>
      <c r="L913" s="14"/>
      <c r="R913" s="14"/>
    </row>
    <row r="914" spans="1:18" ht="15" customHeight="1">
      <c r="A914" s="14"/>
      <c r="B914" s="14"/>
      <c r="C914" s="14"/>
      <c r="D914" s="14"/>
      <c r="E914" s="14"/>
      <c r="F914" s="14"/>
      <c r="G914" s="14"/>
      <c r="H914" s="14"/>
      <c r="I914" s="14"/>
      <c r="J914" s="14"/>
      <c r="K914" s="14"/>
      <c r="L914" s="14"/>
      <c r="R914" s="14"/>
    </row>
    <row r="915" spans="1:18" ht="15" customHeight="1">
      <c r="A915" s="14"/>
      <c r="B915" s="14"/>
      <c r="C915" s="14"/>
      <c r="D915" s="14"/>
      <c r="E915" s="14"/>
      <c r="F915" s="14"/>
      <c r="G915" s="14"/>
      <c r="H915" s="14"/>
      <c r="I915" s="14"/>
      <c r="J915" s="14"/>
      <c r="K915" s="14"/>
      <c r="L915" s="14"/>
      <c r="R915" s="14"/>
    </row>
    <row r="916" spans="1:18" ht="15" customHeight="1">
      <c r="A916" s="14"/>
      <c r="B916" s="14"/>
      <c r="C916" s="14"/>
      <c r="D916" s="14"/>
      <c r="E916" s="14"/>
      <c r="F916" s="14"/>
      <c r="G916" s="14"/>
      <c r="H916" s="14"/>
      <c r="I916" s="14"/>
      <c r="J916" s="14"/>
      <c r="K916" s="14"/>
      <c r="L916" s="14"/>
      <c r="R916" s="14"/>
    </row>
    <row r="917" spans="1:18" ht="15" customHeight="1">
      <c r="A917" s="14"/>
      <c r="B917" s="14"/>
      <c r="C917" s="14"/>
      <c r="D917" s="14"/>
      <c r="E917" s="14"/>
      <c r="F917" s="14"/>
      <c r="G917" s="14"/>
      <c r="H917" s="14"/>
      <c r="I917" s="14"/>
      <c r="J917" s="14"/>
      <c r="K917" s="14"/>
      <c r="L917" s="14"/>
      <c r="R917" s="14"/>
    </row>
    <row r="918" spans="1:18" ht="15" customHeight="1">
      <c r="A918" s="14"/>
      <c r="B918" s="14"/>
      <c r="C918" s="14"/>
      <c r="D918" s="14"/>
      <c r="E918" s="14"/>
      <c r="F918" s="14"/>
      <c r="G918" s="14"/>
      <c r="H918" s="14"/>
      <c r="I918" s="14"/>
      <c r="J918" s="14"/>
      <c r="K918" s="14"/>
      <c r="L918" s="14"/>
      <c r="R918" s="14"/>
    </row>
    <row r="919" spans="1:18" ht="15" customHeight="1">
      <c r="A919" s="14"/>
      <c r="B919" s="14"/>
      <c r="C919" s="14"/>
      <c r="D919" s="14"/>
      <c r="E919" s="14"/>
      <c r="F919" s="14"/>
      <c r="G919" s="14"/>
      <c r="H919" s="14"/>
      <c r="I919" s="14"/>
      <c r="J919" s="14"/>
      <c r="K919" s="14"/>
      <c r="L919" s="14"/>
      <c r="R919" s="14"/>
    </row>
    <row r="920" spans="1:18" ht="15" customHeight="1">
      <c r="A920" s="14"/>
      <c r="B920" s="14"/>
      <c r="C920" s="14"/>
      <c r="D920" s="14"/>
      <c r="E920" s="14"/>
      <c r="F920" s="14"/>
      <c r="G920" s="14"/>
      <c r="H920" s="14"/>
      <c r="I920" s="14"/>
      <c r="J920" s="14"/>
      <c r="K920" s="14"/>
      <c r="L920" s="14"/>
      <c r="R920" s="14"/>
    </row>
    <row r="921" spans="1:18" ht="15" customHeight="1">
      <c r="A921" s="14"/>
      <c r="B921" s="14"/>
      <c r="C921" s="14"/>
      <c r="D921" s="14"/>
      <c r="E921" s="14"/>
      <c r="F921" s="14"/>
      <c r="G921" s="14"/>
      <c r="H921" s="14"/>
      <c r="I921" s="14"/>
      <c r="J921" s="14"/>
      <c r="K921" s="14"/>
      <c r="L921" s="14"/>
      <c r="R921" s="14"/>
    </row>
    <row r="922" spans="1:18" ht="15" customHeight="1">
      <c r="A922" s="14"/>
      <c r="B922" s="14"/>
      <c r="C922" s="14"/>
      <c r="D922" s="14"/>
      <c r="E922" s="14"/>
      <c r="F922" s="14"/>
      <c r="G922" s="14"/>
      <c r="H922" s="14"/>
      <c r="I922" s="14"/>
      <c r="J922" s="14"/>
      <c r="K922" s="14"/>
      <c r="L922" s="14"/>
      <c r="R922" s="14"/>
    </row>
    <row r="923" spans="1:18" ht="15" customHeight="1">
      <c r="A923" s="14"/>
      <c r="B923" s="14"/>
      <c r="C923" s="14"/>
      <c r="D923" s="14"/>
      <c r="E923" s="14"/>
      <c r="F923" s="14"/>
      <c r="G923" s="14"/>
      <c r="H923" s="14"/>
      <c r="I923" s="14"/>
      <c r="J923" s="14"/>
      <c r="K923" s="14"/>
      <c r="L923" s="14"/>
      <c r="R923" s="14"/>
    </row>
    <row r="924" spans="1:18" ht="15" customHeight="1">
      <c r="A924" s="14"/>
      <c r="B924" s="14"/>
      <c r="C924" s="14"/>
      <c r="D924" s="14"/>
      <c r="E924" s="14"/>
      <c r="F924" s="14"/>
      <c r="G924" s="14"/>
      <c r="H924" s="14"/>
      <c r="I924" s="14"/>
      <c r="J924" s="14"/>
      <c r="K924" s="14"/>
      <c r="L924" s="14"/>
      <c r="R924" s="14"/>
    </row>
    <row r="925" spans="1:18" ht="15" customHeight="1">
      <c r="A925" s="14"/>
      <c r="B925" s="14"/>
      <c r="C925" s="14"/>
      <c r="D925" s="14"/>
      <c r="E925" s="14"/>
      <c r="F925" s="14"/>
      <c r="G925" s="14"/>
      <c r="H925" s="14"/>
      <c r="I925" s="14"/>
      <c r="J925" s="14"/>
      <c r="K925" s="14"/>
      <c r="L925" s="14"/>
      <c r="R925" s="14"/>
    </row>
    <row r="926" spans="1:18" ht="15" customHeight="1">
      <c r="A926" s="14"/>
      <c r="B926" s="14"/>
      <c r="C926" s="14"/>
      <c r="D926" s="14"/>
      <c r="E926" s="14"/>
      <c r="F926" s="14"/>
      <c r="G926" s="14"/>
      <c r="H926" s="14"/>
      <c r="I926" s="14"/>
      <c r="J926" s="14"/>
      <c r="K926" s="14"/>
      <c r="L926" s="14"/>
      <c r="R926" s="14"/>
    </row>
    <row r="927" spans="1:18" ht="15" customHeight="1">
      <c r="A927" s="14"/>
      <c r="B927" s="14"/>
      <c r="C927" s="14"/>
      <c r="D927" s="14"/>
      <c r="E927" s="14"/>
      <c r="F927" s="14"/>
      <c r="G927" s="14"/>
      <c r="H927" s="14"/>
      <c r="I927" s="14"/>
      <c r="J927" s="14"/>
      <c r="K927" s="14"/>
      <c r="L927" s="14"/>
      <c r="R927" s="14"/>
    </row>
    <row r="928" spans="1:18" ht="15" customHeight="1">
      <c r="A928" s="14"/>
      <c r="B928" s="14"/>
      <c r="C928" s="14"/>
      <c r="D928" s="14"/>
      <c r="E928" s="14"/>
      <c r="F928" s="14"/>
      <c r="G928" s="14"/>
      <c r="H928" s="14"/>
      <c r="I928" s="14"/>
      <c r="J928" s="14"/>
      <c r="K928" s="14"/>
      <c r="L928" s="14"/>
      <c r="R928" s="14"/>
    </row>
    <row r="929" spans="1:18" ht="15" customHeight="1">
      <c r="A929" s="14"/>
      <c r="B929" s="14"/>
      <c r="C929" s="14"/>
      <c r="D929" s="14"/>
      <c r="E929" s="14"/>
      <c r="F929" s="14"/>
      <c r="G929" s="14"/>
      <c r="H929" s="14"/>
      <c r="I929" s="14"/>
      <c r="J929" s="14"/>
      <c r="K929" s="14"/>
      <c r="L929" s="14"/>
      <c r="R929" s="14"/>
    </row>
    <row r="930" spans="1:18" ht="15" customHeight="1">
      <c r="A930" s="14"/>
      <c r="B930" s="14"/>
      <c r="C930" s="14"/>
      <c r="D930" s="14"/>
      <c r="E930" s="14"/>
      <c r="F930" s="14"/>
      <c r="G930" s="14"/>
      <c r="H930" s="14"/>
      <c r="I930" s="14"/>
      <c r="J930" s="14"/>
      <c r="K930" s="14"/>
      <c r="L930" s="14"/>
      <c r="R930" s="14"/>
    </row>
    <row r="931" spans="1:18" ht="15" customHeight="1">
      <c r="A931" s="14"/>
      <c r="B931" s="14"/>
      <c r="C931" s="14"/>
      <c r="D931" s="14"/>
      <c r="E931" s="14"/>
      <c r="F931" s="14"/>
      <c r="G931" s="14"/>
      <c r="H931" s="14"/>
      <c r="I931" s="14"/>
      <c r="J931" s="14"/>
      <c r="K931" s="14"/>
      <c r="L931" s="14"/>
      <c r="R931" s="14"/>
    </row>
    <row r="932" spans="1:18" ht="15" customHeight="1">
      <c r="A932" s="14"/>
      <c r="B932" s="14"/>
      <c r="C932" s="14"/>
      <c r="D932" s="14"/>
      <c r="E932" s="14"/>
      <c r="F932" s="14"/>
      <c r="G932" s="14"/>
      <c r="H932" s="14"/>
      <c r="I932" s="14"/>
      <c r="J932" s="14"/>
      <c r="K932" s="14"/>
      <c r="L932" s="14"/>
      <c r="R932" s="14"/>
    </row>
    <row r="933" spans="1:18" ht="15" customHeight="1">
      <c r="A933" s="14"/>
      <c r="B933" s="14"/>
      <c r="C933" s="14"/>
      <c r="D933" s="14"/>
      <c r="E933" s="14"/>
      <c r="F933" s="14"/>
      <c r="G933" s="14"/>
      <c r="H933" s="14"/>
      <c r="I933" s="14"/>
      <c r="J933" s="14"/>
      <c r="K933" s="14"/>
      <c r="L933" s="14"/>
      <c r="R933" s="14"/>
    </row>
    <row r="934" spans="1:18" ht="15" customHeight="1">
      <c r="A934" s="14"/>
      <c r="B934" s="14"/>
      <c r="C934" s="14"/>
      <c r="D934" s="14"/>
      <c r="E934" s="14"/>
      <c r="F934" s="14"/>
      <c r="G934" s="14"/>
      <c r="H934" s="14"/>
      <c r="I934" s="14"/>
      <c r="J934" s="14"/>
      <c r="K934" s="14"/>
      <c r="L934" s="14"/>
      <c r="R934" s="14"/>
    </row>
    <row r="935" spans="1:18" ht="15" customHeight="1">
      <c r="A935" s="14"/>
      <c r="B935" s="14"/>
      <c r="C935" s="14"/>
      <c r="D935" s="14"/>
      <c r="E935" s="14"/>
      <c r="F935" s="14"/>
      <c r="G935" s="14"/>
      <c r="H935" s="14"/>
      <c r="I935" s="14"/>
      <c r="J935" s="14"/>
      <c r="K935" s="14"/>
      <c r="L935" s="14"/>
      <c r="R935" s="14"/>
    </row>
    <row r="936" spans="1:18" ht="15" customHeight="1">
      <c r="A936" s="14"/>
      <c r="B936" s="14"/>
      <c r="C936" s="14"/>
      <c r="D936" s="14"/>
      <c r="E936" s="14"/>
      <c r="F936" s="14"/>
      <c r="G936" s="14"/>
      <c r="H936" s="14"/>
      <c r="I936" s="14"/>
      <c r="J936" s="14"/>
      <c r="K936" s="14"/>
      <c r="L936" s="14"/>
      <c r="R936" s="14"/>
    </row>
    <row r="937" spans="1:18" ht="15" customHeight="1">
      <c r="A937" s="14"/>
      <c r="B937" s="14"/>
      <c r="C937" s="14"/>
      <c r="D937" s="14"/>
      <c r="E937" s="14"/>
      <c r="F937" s="14"/>
      <c r="G937" s="14"/>
      <c r="H937" s="14"/>
      <c r="I937" s="14"/>
      <c r="J937" s="14"/>
      <c r="K937" s="14"/>
      <c r="L937" s="14"/>
      <c r="R937" s="14"/>
    </row>
    <row r="938" spans="1:18" ht="15" customHeight="1">
      <c r="A938" s="14"/>
      <c r="B938" s="14"/>
      <c r="C938" s="14"/>
      <c r="D938" s="14"/>
      <c r="E938" s="14"/>
      <c r="F938" s="14"/>
      <c r="G938" s="14"/>
      <c r="H938" s="14"/>
      <c r="I938" s="14"/>
      <c r="J938" s="14"/>
      <c r="K938" s="14"/>
      <c r="L938" s="14"/>
      <c r="R938" s="14"/>
    </row>
    <row r="939" spans="1:18" ht="15" customHeight="1">
      <c r="A939" s="14"/>
      <c r="B939" s="14"/>
      <c r="C939" s="14"/>
      <c r="D939" s="14"/>
      <c r="E939" s="14"/>
      <c r="F939" s="14"/>
      <c r="G939" s="14"/>
      <c r="H939" s="14"/>
      <c r="I939" s="14"/>
      <c r="J939" s="14"/>
      <c r="K939" s="14"/>
      <c r="L939" s="14"/>
      <c r="R939" s="14"/>
    </row>
    <row r="940" spans="1:18" ht="15" customHeight="1">
      <c r="A940" s="14"/>
      <c r="B940" s="14"/>
      <c r="C940" s="14"/>
      <c r="D940" s="14"/>
      <c r="E940" s="14"/>
      <c r="F940" s="14"/>
      <c r="G940" s="14"/>
      <c r="H940" s="14"/>
      <c r="I940" s="14"/>
      <c r="J940" s="14"/>
      <c r="K940" s="14"/>
      <c r="L940" s="14"/>
      <c r="R940" s="14"/>
    </row>
    <row r="941" spans="1:18" ht="15" customHeight="1">
      <c r="A941" s="14"/>
      <c r="B941" s="14"/>
      <c r="C941" s="14"/>
      <c r="D941" s="14"/>
      <c r="E941" s="14"/>
      <c r="F941" s="14"/>
      <c r="G941" s="14"/>
      <c r="H941" s="14"/>
      <c r="I941" s="14"/>
      <c r="J941" s="14"/>
      <c r="K941" s="14"/>
      <c r="L941" s="14"/>
      <c r="R941" s="14"/>
    </row>
    <row r="942" spans="1:18" ht="15" customHeight="1">
      <c r="A942" s="14"/>
      <c r="B942" s="14"/>
      <c r="C942" s="14"/>
      <c r="D942" s="14"/>
      <c r="E942" s="14"/>
      <c r="F942" s="14"/>
      <c r="G942" s="14"/>
      <c r="H942" s="14"/>
      <c r="I942" s="14"/>
      <c r="J942" s="14"/>
      <c r="K942" s="14"/>
      <c r="L942" s="14"/>
      <c r="R942" s="14"/>
    </row>
    <row r="943" spans="1:18" ht="15" customHeight="1">
      <c r="A943" s="14"/>
      <c r="B943" s="14"/>
      <c r="C943" s="14"/>
      <c r="D943" s="14"/>
      <c r="E943" s="14"/>
      <c r="F943" s="14"/>
      <c r="G943" s="14"/>
      <c r="H943" s="14"/>
      <c r="I943" s="14"/>
      <c r="J943" s="14"/>
      <c r="K943" s="14"/>
      <c r="L943" s="14"/>
      <c r="R943" s="14"/>
    </row>
    <row r="944" spans="1:18" ht="15" customHeight="1">
      <c r="A944" s="14"/>
      <c r="B944" s="14"/>
      <c r="C944" s="14"/>
      <c r="D944" s="14"/>
      <c r="E944" s="14"/>
      <c r="F944" s="14"/>
      <c r="G944" s="14"/>
      <c r="H944" s="14"/>
      <c r="I944" s="14"/>
      <c r="J944" s="14"/>
      <c r="K944" s="14"/>
      <c r="L944" s="14"/>
      <c r="R944" s="14"/>
    </row>
    <row r="945" spans="1:18" ht="15" customHeight="1">
      <c r="A945" s="14"/>
      <c r="B945" s="14"/>
      <c r="C945" s="14"/>
      <c r="D945" s="14"/>
      <c r="E945" s="14"/>
      <c r="F945" s="14"/>
      <c r="G945" s="14"/>
      <c r="H945" s="14"/>
      <c r="I945" s="14"/>
      <c r="J945" s="14"/>
      <c r="K945" s="14"/>
      <c r="L945" s="14"/>
      <c r="R945" s="14"/>
    </row>
    <row r="946" spans="1:18" ht="15" customHeight="1">
      <c r="A946" s="14"/>
      <c r="B946" s="14"/>
      <c r="C946" s="14"/>
      <c r="D946" s="14"/>
      <c r="E946" s="14"/>
      <c r="F946" s="14"/>
      <c r="G946" s="14"/>
      <c r="H946" s="14"/>
      <c r="I946" s="14"/>
      <c r="J946" s="14"/>
      <c r="K946" s="14"/>
      <c r="L946" s="14"/>
      <c r="R946" s="14"/>
    </row>
    <row r="947" spans="1:18" ht="15" customHeight="1">
      <c r="A947" s="14"/>
      <c r="B947" s="14"/>
      <c r="C947" s="14"/>
      <c r="D947" s="14"/>
      <c r="E947" s="14"/>
      <c r="F947" s="14"/>
      <c r="G947" s="14"/>
      <c r="H947" s="14"/>
      <c r="I947" s="14"/>
      <c r="J947" s="14"/>
      <c r="K947" s="14"/>
      <c r="L947" s="14"/>
      <c r="R947" s="14"/>
    </row>
    <row r="948" spans="1:18" ht="15" customHeight="1">
      <c r="A948" s="14"/>
      <c r="B948" s="14"/>
      <c r="C948" s="14"/>
      <c r="D948" s="14"/>
      <c r="E948" s="14"/>
      <c r="F948" s="14"/>
      <c r="G948" s="14"/>
      <c r="H948" s="14"/>
      <c r="I948" s="14"/>
      <c r="J948" s="14"/>
      <c r="K948" s="14"/>
      <c r="L948" s="14"/>
      <c r="R948" s="14"/>
    </row>
    <row r="949" spans="1:18" ht="15" customHeight="1">
      <c r="A949" s="14"/>
      <c r="B949" s="14"/>
      <c r="C949" s="14"/>
      <c r="D949" s="14"/>
      <c r="E949" s="14"/>
      <c r="F949" s="14"/>
      <c r="G949" s="14"/>
      <c r="H949" s="14"/>
      <c r="I949" s="14"/>
      <c r="J949" s="14"/>
      <c r="K949" s="14"/>
      <c r="L949" s="14"/>
      <c r="R949" s="14"/>
    </row>
    <row r="950" spans="1:18" ht="15" customHeight="1">
      <c r="A950" s="14"/>
      <c r="B950" s="14"/>
      <c r="C950" s="14"/>
      <c r="D950" s="14"/>
      <c r="E950" s="14"/>
      <c r="F950" s="14"/>
      <c r="G950" s="14"/>
      <c r="H950" s="14"/>
      <c r="I950" s="14"/>
      <c r="J950" s="14"/>
      <c r="K950" s="14"/>
      <c r="L950" s="14"/>
      <c r="R950" s="14"/>
    </row>
    <row r="951" spans="1:18" ht="15" customHeight="1">
      <c r="A951" s="14"/>
      <c r="B951" s="14"/>
      <c r="C951" s="14"/>
      <c r="D951" s="14"/>
      <c r="E951" s="14"/>
      <c r="F951" s="14"/>
      <c r="G951" s="14"/>
      <c r="H951" s="14"/>
      <c r="I951" s="14"/>
      <c r="J951" s="14"/>
      <c r="K951" s="14"/>
      <c r="L951" s="14"/>
      <c r="R951" s="14"/>
    </row>
    <row r="952" spans="1:18" ht="15" customHeight="1">
      <c r="A952" s="14"/>
      <c r="B952" s="14"/>
      <c r="C952" s="14"/>
      <c r="D952" s="14"/>
      <c r="E952" s="14"/>
      <c r="F952" s="14"/>
      <c r="G952" s="14"/>
      <c r="H952" s="14"/>
      <c r="I952" s="14"/>
      <c r="J952" s="14"/>
      <c r="K952" s="14"/>
      <c r="L952" s="14"/>
      <c r="R952" s="14"/>
    </row>
    <row r="953" spans="1:18" ht="15" customHeight="1">
      <c r="A953" s="14"/>
      <c r="B953" s="14"/>
      <c r="C953" s="14"/>
      <c r="D953" s="14"/>
      <c r="E953" s="14"/>
      <c r="F953" s="14"/>
      <c r="G953" s="14"/>
      <c r="H953" s="14"/>
      <c r="I953" s="14"/>
      <c r="J953" s="14"/>
      <c r="K953" s="14"/>
      <c r="L953" s="14"/>
      <c r="R953" s="14"/>
    </row>
    <row r="954" spans="1:18" ht="15" customHeight="1">
      <c r="A954" s="14"/>
      <c r="B954" s="14"/>
      <c r="C954" s="14"/>
      <c r="D954" s="14"/>
      <c r="E954" s="14"/>
      <c r="F954" s="14"/>
      <c r="G954" s="14"/>
      <c r="H954" s="14"/>
      <c r="I954" s="14"/>
      <c r="J954" s="14"/>
      <c r="K954" s="14"/>
      <c r="L954" s="14"/>
      <c r="R954" s="14"/>
    </row>
    <row r="955" spans="1:18" ht="15" customHeight="1">
      <c r="A955" s="14"/>
      <c r="B955" s="14"/>
      <c r="C955" s="14"/>
      <c r="D955" s="14"/>
      <c r="E955" s="14"/>
      <c r="F955" s="14"/>
      <c r="G955" s="14"/>
      <c r="H955" s="14"/>
      <c r="I955" s="14"/>
      <c r="J955" s="14"/>
      <c r="K955" s="14"/>
      <c r="L955" s="14"/>
      <c r="R955" s="14"/>
    </row>
    <row r="956" spans="1:18" ht="15" customHeight="1">
      <c r="A956" s="14"/>
      <c r="B956" s="14"/>
      <c r="C956" s="14"/>
      <c r="D956" s="14"/>
      <c r="E956" s="14"/>
      <c r="F956" s="14"/>
      <c r="G956" s="14"/>
      <c r="H956" s="14"/>
      <c r="I956" s="14"/>
      <c r="J956" s="14"/>
      <c r="K956" s="14"/>
      <c r="L956" s="14"/>
      <c r="R956" s="14"/>
    </row>
    <row r="957" spans="1:18" ht="15" customHeight="1">
      <c r="A957" s="14"/>
      <c r="B957" s="14"/>
      <c r="C957" s="14"/>
      <c r="D957" s="14"/>
      <c r="E957" s="14"/>
      <c r="F957" s="14"/>
      <c r="G957" s="14"/>
      <c r="H957" s="14"/>
      <c r="I957" s="14"/>
      <c r="J957" s="14"/>
      <c r="K957" s="14"/>
      <c r="L957" s="14"/>
      <c r="R957" s="14"/>
    </row>
    <row r="958" spans="1:18" ht="15" customHeight="1">
      <c r="A958" s="14"/>
      <c r="B958" s="14"/>
      <c r="C958" s="14"/>
      <c r="D958" s="14"/>
      <c r="E958" s="14"/>
      <c r="F958" s="14"/>
      <c r="G958" s="14"/>
      <c r="H958" s="14"/>
      <c r="I958" s="14"/>
      <c r="J958" s="14"/>
      <c r="K958" s="14"/>
      <c r="L958" s="14"/>
      <c r="R958" s="14"/>
    </row>
    <row r="959" spans="1:18" ht="15" customHeight="1">
      <c r="A959" s="14"/>
      <c r="B959" s="14"/>
      <c r="C959" s="14"/>
      <c r="D959" s="14"/>
      <c r="E959" s="14"/>
      <c r="F959" s="14"/>
      <c r="G959" s="14"/>
      <c r="H959" s="14"/>
      <c r="I959" s="14"/>
      <c r="J959" s="14"/>
      <c r="K959" s="14"/>
      <c r="L959" s="14"/>
      <c r="R959" s="14"/>
    </row>
    <row r="960" spans="1:18" ht="15" customHeight="1">
      <c r="A960" s="14"/>
      <c r="B960" s="14"/>
      <c r="C960" s="14"/>
      <c r="D960" s="14"/>
      <c r="E960" s="14"/>
      <c r="F960" s="14"/>
      <c r="G960" s="14"/>
      <c r="H960" s="14"/>
      <c r="I960" s="14"/>
      <c r="J960" s="14"/>
      <c r="K960" s="14"/>
      <c r="L960" s="14"/>
      <c r="R960" s="14"/>
    </row>
    <row r="961" spans="1:18" ht="15" customHeight="1">
      <c r="A961" s="14"/>
      <c r="B961" s="14"/>
      <c r="C961" s="14"/>
      <c r="D961" s="14"/>
      <c r="E961" s="14"/>
      <c r="F961" s="14"/>
      <c r="G961" s="14"/>
      <c r="H961" s="14"/>
      <c r="I961" s="14"/>
      <c r="J961" s="14"/>
      <c r="K961" s="14"/>
      <c r="L961" s="14"/>
      <c r="R961" s="14"/>
    </row>
    <row r="962" spans="1:18" ht="15" customHeight="1">
      <c r="A962" s="14"/>
      <c r="B962" s="14"/>
      <c r="C962" s="14"/>
      <c r="D962" s="14"/>
      <c r="E962" s="14"/>
      <c r="F962" s="14"/>
      <c r="G962" s="14"/>
      <c r="H962" s="14"/>
      <c r="I962" s="14"/>
      <c r="J962" s="14"/>
      <c r="K962" s="14"/>
      <c r="L962" s="14"/>
      <c r="R962" s="14"/>
    </row>
    <row r="963" spans="1:18" ht="15" customHeight="1">
      <c r="A963" s="14"/>
      <c r="B963" s="14"/>
      <c r="C963" s="14"/>
      <c r="D963" s="14"/>
      <c r="E963" s="14"/>
      <c r="F963" s="14"/>
      <c r="G963" s="14"/>
      <c r="H963" s="14"/>
      <c r="I963" s="14"/>
      <c r="J963" s="14"/>
      <c r="K963" s="14"/>
      <c r="L963" s="14"/>
      <c r="R963" s="14"/>
    </row>
    <row r="964" spans="1:18" ht="15" customHeight="1">
      <c r="A964" s="14"/>
      <c r="B964" s="14"/>
      <c r="C964" s="14"/>
      <c r="D964" s="14"/>
      <c r="E964" s="14"/>
      <c r="F964" s="14"/>
      <c r="G964" s="14"/>
      <c r="H964" s="14"/>
      <c r="I964" s="14"/>
      <c r="J964" s="14"/>
      <c r="K964" s="14"/>
      <c r="L964" s="14"/>
      <c r="R964" s="14"/>
    </row>
    <row r="965" spans="1:18" ht="15" customHeight="1">
      <c r="A965" s="14"/>
      <c r="B965" s="14"/>
      <c r="C965" s="14"/>
      <c r="D965" s="14"/>
      <c r="E965" s="14"/>
      <c r="F965" s="14"/>
      <c r="G965" s="14"/>
      <c r="H965" s="14"/>
      <c r="I965" s="14"/>
      <c r="J965" s="14"/>
      <c r="K965" s="14"/>
      <c r="L965" s="14"/>
      <c r="R965" s="14"/>
    </row>
    <row r="966" spans="1:18" ht="15" customHeight="1">
      <c r="A966" s="14"/>
      <c r="B966" s="14"/>
      <c r="C966" s="14"/>
      <c r="D966" s="14"/>
      <c r="E966" s="14"/>
      <c r="F966" s="14"/>
      <c r="G966" s="14"/>
      <c r="H966" s="14"/>
      <c r="I966" s="14"/>
      <c r="J966" s="14"/>
      <c r="K966" s="14"/>
      <c r="L966" s="14"/>
      <c r="R966" s="14"/>
    </row>
    <row r="967" spans="1:18" ht="15" customHeight="1">
      <c r="A967" s="14"/>
      <c r="B967" s="14"/>
      <c r="C967" s="14"/>
      <c r="D967" s="14"/>
      <c r="E967" s="14"/>
      <c r="F967" s="14"/>
      <c r="G967" s="14"/>
      <c r="H967" s="14"/>
      <c r="I967" s="14"/>
      <c r="J967" s="14"/>
      <c r="K967" s="14"/>
      <c r="L967" s="14"/>
      <c r="R967" s="14"/>
    </row>
    <row r="968" spans="1:18" ht="15" customHeight="1">
      <c r="A968" s="14"/>
      <c r="B968" s="14"/>
      <c r="C968" s="14"/>
      <c r="D968" s="14"/>
      <c r="E968" s="14"/>
      <c r="F968" s="14"/>
      <c r="G968" s="14"/>
      <c r="H968" s="14"/>
      <c r="I968" s="14"/>
      <c r="J968" s="14"/>
      <c r="K968" s="14"/>
      <c r="L968" s="14"/>
      <c r="R968" s="14"/>
    </row>
    <row r="969" spans="1:18" ht="15" customHeight="1">
      <c r="A969" s="14"/>
      <c r="B969" s="14"/>
      <c r="C969" s="14"/>
      <c r="D969" s="14"/>
      <c r="E969" s="14"/>
      <c r="F969" s="14"/>
      <c r="G969" s="14"/>
      <c r="H969" s="14"/>
      <c r="I969" s="14"/>
      <c r="J969" s="14"/>
      <c r="K969" s="14"/>
      <c r="L969" s="14"/>
      <c r="R969" s="14"/>
    </row>
    <row r="970" spans="1:18" ht="15" customHeight="1">
      <c r="A970" s="14"/>
      <c r="B970" s="14"/>
      <c r="C970" s="14"/>
      <c r="D970" s="14"/>
      <c r="E970" s="14"/>
      <c r="F970" s="14"/>
      <c r="G970" s="14"/>
      <c r="H970" s="14"/>
      <c r="I970" s="14"/>
      <c r="J970" s="14"/>
      <c r="K970" s="14"/>
      <c r="L970" s="14"/>
      <c r="R970" s="14"/>
    </row>
    <row r="971" spans="1:18" ht="15" customHeight="1">
      <c r="A971" s="14"/>
      <c r="B971" s="14"/>
      <c r="C971" s="14"/>
      <c r="D971" s="14"/>
      <c r="E971" s="14"/>
      <c r="F971" s="14"/>
      <c r="G971" s="14"/>
      <c r="H971" s="14"/>
      <c r="I971" s="14"/>
      <c r="J971" s="14"/>
      <c r="K971" s="14"/>
      <c r="L971" s="14"/>
      <c r="R971" s="14"/>
    </row>
    <row r="972" spans="1:18" ht="15" customHeight="1">
      <c r="A972" s="14"/>
      <c r="B972" s="14"/>
      <c r="C972" s="14"/>
      <c r="D972" s="14"/>
      <c r="E972" s="14"/>
      <c r="F972" s="14"/>
      <c r="G972" s="14"/>
      <c r="H972" s="14"/>
      <c r="I972" s="14"/>
      <c r="J972" s="14"/>
      <c r="K972" s="14"/>
      <c r="L972" s="14"/>
      <c r="R972" s="14"/>
    </row>
    <row r="973" spans="1:18" ht="15" customHeight="1">
      <c r="A973" s="14"/>
      <c r="B973" s="14"/>
      <c r="C973" s="14"/>
      <c r="D973" s="14"/>
      <c r="E973" s="14"/>
      <c r="F973" s="14"/>
      <c r="G973" s="14"/>
      <c r="H973" s="14"/>
      <c r="I973" s="14"/>
      <c r="J973" s="14"/>
      <c r="K973" s="14"/>
      <c r="L973" s="14"/>
      <c r="R973" s="14"/>
    </row>
    <row r="974" spans="1:18" ht="15" customHeight="1">
      <c r="A974" s="14"/>
      <c r="B974" s="14"/>
      <c r="C974" s="14"/>
      <c r="D974" s="14"/>
      <c r="E974" s="14"/>
      <c r="F974" s="14"/>
      <c r="G974" s="14"/>
      <c r="H974" s="14"/>
      <c r="I974" s="14"/>
      <c r="J974" s="14"/>
      <c r="K974" s="14"/>
      <c r="L974" s="14"/>
      <c r="R974" s="14"/>
    </row>
    <row r="975" spans="1:18" ht="15" customHeight="1">
      <c r="A975" s="14"/>
      <c r="B975" s="14"/>
      <c r="C975" s="14"/>
      <c r="D975" s="14"/>
      <c r="E975" s="14"/>
      <c r="F975" s="14"/>
      <c r="G975" s="14"/>
      <c r="H975" s="14"/>
      <c r="I975" s="14"/>
      <c r="J975" s="14"/>
      <c r="K975" s="14"/>
      <c r="L975" s="14"/>
      <c r="R975" s="14"/>
    </row>
    <row r="976" spans="1:18" ht="15" customHeight="1">
      <c r="A976" s="14"/>
      <c r="B976" s="14"/>
      <c r="C976" s="14"/>
      <c r="D976" s="14"/>
      <c r="E976" s="14"/>
      <c r="F976" s="14"/>
      <c r="G976" s="14"/>
      <c r="H976" s="14"/>
      <c r="I976" s="14"/>
      <c r="J976" s="14"/>
      <c r="K976" s="14"/>
      <c r="L976" s="14"/>
      <c r="R976" s="14"/>
    </row>
    <row r="977" spans="1:18" ht="15" customHeight="1">
      <c r="A977" s="14"/>
      <c r="B977" s="14"/>
      <c r="C977" s="14"/>
      <c r="D977" s="14"/>
      <c r="E977" s="14"/>
      <c r="F977" s="14"/>
      <c r="G977" s="14"/>
      <c r="H977" s="14"/>
      <c r="I977" s="14"/>
      <c r="J977" s="14"/>
      <c r="K977" s="14"/>
      <c r="L977" s="14"/>
      <c r="R977" s="14"/>
    </row>
    <row r="978" spans="1:18" ht="15" customHeight="1">
      <c r="A978" s="14"/>
      <c r="B978" s="14"/>
      <c r="C978" s="14"/>
      <c r="D978" s="14"/>
      <c r="E978" s="14"/>
      <c r="F978" s="14"/>
      <c r="G978" s="14"/>
      <c r="H978" s="14"/>
      <c r="I978" s="14"/>
      <c r="J978" s="14"/>
      <c r="K978" s="14"/>
      <c r="L978" s="14"/>
      <c r="R978" s="14"/>
    </row>
    <row r="979" spans="1:18" ht="15" customHeight="1">
      <c r="A979" s="14"/>
      <c r="B979" s="14"/>
      <c r="C979" s="14"/>
      <c r="D979" s="14"/>
      <c r="E979" s="14"/>
      <c r="F979" s="14"/>
      <c r="G979" s="14"/>
      <c r="H979" s="14"/>
      <c r="I979" s="14"/>
      <c r="J979" s="14"/>
      <c r="K979" s="14"/>
      <c r="L979" s="14"/>
      <c r="R979" s="14"/>
    </row>
    <row r="980" spans="1:18" ht="15" customHeight="1">
      <c r="A980" s="14"/>
      <c r="B980" s="14"/>
      <c r="C980" s="14"/>
      <c r="D980" s="14"/>
      <c r="E980" s="14"/>
      <c r="F980" s="14"/>
      <c r="G980" s="14"/>
      <c r="H980" s="14"/>
      <c r="I980" s="14"/>
      <c r="J980" s="14"/>
      <c r="K980" s="14"/>
      <c r="L980" s="14"/>
      <c r="R980" s="14"/>
    </row>
    <row r="981" spans="1:18" ht="15" customHeight="1">
      <c r="A981" s="14"/>
      <c r="B981" s="14"/>
      <c r="C981" s="14"/>
      <c r="D981" s="14"/>
      <c r="E981" s="14"/>
      <c r="F981" s="14"/>
      <c r="G981" s="14"/>
      <c r="H981" s="14"/>
      <c r="I981" s="14"/>
      <c r="J981" s="14"/>
      <c r="K981" s="14"/>
      <c r="L981" s="14"/>
      <c r="R981" s="14"/>
    </row>
    <row r="982" spans="1:18" ht="15" customHeight="1">
      <c r="A982" s="14"/>
      <c r="B982" s="14"/>
      <c r="C982" s="14"/>
      <c r="D982" s="14"/>
      <c r="E982" s="14"/>
      <c r="F982" s="14"/>
      <c r="G982" s="14"/>
      <c r="H982" s="14"/>
      <c r="I982" s="14"/>
      <c r="J982" s="14"/>
      <c r="K982" s="14"/>
      <c r="L982" s="14"/>
      <c r="R982" s="14"/>
    </row>
    <row r="983" spans="1:18" ht="15" customHeight="1">
      <c r="A983" s="14"/>
      <c r="B983" s="14"/>
      <c r="C983" s="14"/>
      <c r="D983" s="14"/>
      <c r="E983" s="14"/>
      <c r="F983" s="14"/>
      <c r="G983" s="14"/>
      <c r="H983" s="14"/>
      <c r="I983" s="14"/>
      <c r="J983" s="14"/>
      <c r="K983" s="14"/>
      <c r="L983" s="14"/>
      <c r="R983" s="14"/>
    </row>
    <row r="984" spans="1:18" ht="15" customHeight="1">
      <c r="A984" s="14"/>
      <c r="B984" s="14"/>
      <c r="C984" s="14"/>
      <c r="D984" s="14"/>
      <c r="E984" s="14"/>
      <c r="F984" s="14"/>
      <c r="G984" s="14"/>
      <c r="H984" s="14"/>
      <c r="I984" s="14"/>
      <c r="J984" s="14"/>
      <c r="K984" s="14"/>
      <c r="L984" s="14"/>
      <c r="R984" s="14"/>
    </row>
    <row r="985" spans="1:18" ht="15" customHeight="1">
      <c r="A985" s="14"/>
      <c r="B985" s="14"/>
      <c r="C985" s="14"/>
      <c r="D985" s="14"/>
      <c r="E985" s="14"/>
      <c r="F985" s="14"/>
      <c r="G985" s="14"/>
      <c r="H985" s="14"/>
      <c r="I985" s="14"/>
      <c r="J985" s="14"/>
      <c r="K985" s="14"/>
      <c r="L985" s="14"/>
      <c r="R985" s="14"/>
    </row>
    <row r="986" spans="1:18" ht="15" customHeight="1">
      <c r="A986" s="14"/>
      <c r="B986" s="14"/>
      <c r="C986" s="14"/>
      <c r="D986" s="14"/>
      <c r="E986" s="14"/>
      <c r="F986" s="14"/>
      <c r="G986" s="14"/>
      <c r="H986" s="14"/>
      <c r="I986" s="14"/>
      <c r="J986" s="14"/>
      <c r="K986" s="14"/>
      <c r="L986" s="14"/>
      <c r="R986" s="14"/>
    </row>
    <row r="987" spans="1:18" ht="15" customHeight="1">
      <c r="A987" s="14"/>
      <c r="B987" s="14"/>
      <c r="C987" s="14"/>
      <c r="D987" s="14"/>
      <c r="E987" s="14"/>
      <c r="F987" s="14"/>
      <c r="G987" s="14"/>
      <c r="H987" s="14"/>
      <c r="I987" s="14"/>
      <c r="J987" s="14"/>
      <c r="K987" s="14"/>
      <c r="L987" s="14"/>
      <c r="R987" s="14"/>
    </row>
    <row r="988" spans="1:18" ht="15" customHeight="1">
      <c r="A988" s="14"/>
      <c r="B988" s="14"/>
      <c r="C988" s="14"/>
      <c r="D988" s="14"/>
      <c r="E988" s="14"/>
      <c r="F988" s="14"/>
      <c r="G988" s="14"/>
      <c r="H988" s="14"/>
      <c r="I988" s="14"/>
      <c r="J988" s="14"/>
      <c r="K988" s="14"/>
      <c r="L988" s="14"/>
      <c r="R988" s="14"/>
    </row>
    <row r="989" spans="1:18" ht="15" customHeight="1">
      <c r="A989" s="14"/>
      <c r="B989" s="14"/>
      <c r="C989" s="14"/>
      <c r="D989" s="14"/>
      <c r="E989" s="14"/>
      <c r="F989" s="14"/>
      <c r="G989" s="14"/>
      <c r="H989" s="14"/>
      <c r="I989" s="14"/>
      <c r="J989" s="14"/>
      <c r="K989" s="14"/>
      <c r="L989" s="14"/>
      <c r="R989" s="14"/>
    </row>
    <row r="990" spans="1:18" ht="15" customHeight="1">
      <c r="A990" s="14"/>
      <c r="B990" s="14"/>
      <c r="C990" s="14"/>
      <c r="D990" s="14"/>
      <c r="E990" s="14"/>
      <c r="F990" s="14"/>
      <c r="G990" s="14"/>
      <c r="H990" s="14"/>
      <c r="I990" s="14"/>
      <c r="J990" s="14"/>
      <c r="K990" s="14"/>
      <c r="L990" s="14"/>
      <c r="R990" s="14"/>
    </row>
    <row r="991" spans="1:18" ht="15" customHeight="1">
      <c r="A991" s="14"/>
      <c r="B991" s="14"/>
      <c r="C991" s="14"/>
      <c r="D991" s="14"/>
      <c r="E991" s="14"/>
      <c r="F991" s="14"/>
      <c r="G991" s="14"/>
      <c r="H991" s="14"/>
      <c r="I991" s="14"/>
      <c r="J991" s="14"/>
      <c r="K991" s="14"/>
      <c r="L991" s="14"/>
      <c r="R991" s="14"/>
    </row>
    <row r="992" spans="1:18" ht="15" customHeight="1">
      <c r="A992" s="14"/>
      <c r="B992" s="14"/>
      <c r="C992" s="14"/>
      <c r="D992" s="14"/>
      <c r="E992" s="14"/>
      <c r="F992" s="14"/>
      <c r="G992" s="14"/>
      <c r="H992" s="14"/>
      <c r="I992" s="14"/>
      <c r="J992" s="14"/>
      <c r="K992" s="14"/>
      <c r="L992" s="14"/>
      <c r="R992" s="14"/>
    </row>
    <row r="993" spans="1:18" ht="15" customHeight="1">
      <c r="A993" s="14"/>
      <c r="B993" s="14"/>
      <c r="C993" s="14"/>
      <c r="D993" s="14"/>
      <c r="E993" s="14"/>
      <c r="F993" s="14"/>
      <c r="G993" s="14"/>
      <c r="H993" s="14"/>
      <c r="I993" s="14"/>
      <c r="J993" s="14"/>
      <c r="K993" s="14"/>
      <c r="L993" s="14"/>
      <c r="R993" s="14"/>
    </row>
    <row r="994" spans="1:18" ht="15" customHeight="1">
      <c r="A994" s="14"/>
      <c r="B994" s="14"/>
      <c r="C994" s="14"/>
      <c r="D994" s="14"/>
      <c r="E994" s="14"/>
      <c r="F994" s="14"/>
      <c r="G994" s="14"/>
      <c r="H994" s="14"/>
      <c r="I994" s="14"/>
      <c r="J994" s="14"/>
      <c r="K994" s="14"/>
      <c r="L994" s="14"/>
      <c r="R994" s="14"/>
    </row>
    <row r="995" spans="1:18" ht="15" customHeight="1">
      <c r="A995" s="14"/>
      <c r="B995" s="14"/>
      <c r="C995" s="14"/>
      <c r="D995" s="14"/>
      <c r="E995" s="14"/>
      <c r="F995" s="14"/>
      <c r="G995" s="14"/>
      <c r="H995" s="14"/>
      <c r="I995" s="14"/>
      <c r="J995" s="14"/>
      <c r="K995" s="14"/>
      <c r="L995" s="14"/>
      <c r="R995" s="14"/>
    </row>
    <row r="996" spans="1:18" ht="15" customHeight="1">
      <c r="A996" s="14"/>
      <c r="B996" s="14"/>
      <c r="C996" s="14"/>
      <c r="D996" s="14"/>
      <c r="E996" s="14"/>
      <c r="F996" s="14"/>
      <c r="G996" s="14"/>
      <c r="H996" s="14"/>
      <c r="I996" s="14"/>
      <c r="J996" s="14"/>
      <c r="K996" s="14"/>
      <c r="L996" s="14"/>
      <c r="R996" s="14"/>
    </row>
    <row r="997" spans="1:18" ht="15" customHeight="1">
      <c r="A997" s="14"/>
      <c r="B997" s="14"/>
      <c r="C997" s="14"/>
      <c r="D997" s="14"/>
      <c r="E997" s="14"/>
      <c r="F997" s="14"/>
      <c r="G997" s="14"/>
      <c r="H997" s="14"/>
      <c r="I997" s="14"/>
      <c r="J997" s="14"/>
      <c r="K997" s="14"/>
      <c r="L997" s="14"/>
      <c r="R997" s="14"/>
    </row>
    <row r="998" spans="1:18" ht="15" customHeight="1">
      <c r="A998" s="14"/>
      <c r="B998" s="14"/>
      <c r="C998" s="14"/>
      <c r="D998" s="14"/>
      <c r="E998" s="14"/>
      <c r="F998" s="14"/>
      <c r="G998" s="14"/>
      <c r="H998" s="14"/>
      <c r="I998" s="14"/>
      <c r="J998" s="14"/>
      <c r="K998" s="14"/>
      <c r="L998" s="14"/>
      <c r="R998" s="14"/>
    </row>
    <row r="999" spans="1:18" ht="15" customHeight="1">
      <c r="A999" s="14"/>
      <c r="B999" s="14"/>
      <c r="C999" s="14"/>
      <c r="D999" s="14"/>
      <c r="E999" s="14"/>
      <c r="F999" s="14"/>
      <c r="G999" s="14"/>
      <c r="H999" s="14"/>
      <c r="I999" s="14"/>
      <c r="J999" s="14"/>
      <c r="K999" s="14"/>
      <c r="L999" s="14"/>
      <c r="R999" s="14"/>
    </row>
    <row r="1000" spans="1:18" ht="15" customHeight="1">
      <c r="A1000" s="14"/>
      <c r="B1000" s="14"/>
      <c r="C1000" s="14"/>
      <c r="D1000" s="14"/>
      <c r="E1000" s="14"/>
      <c r="F1000" s="14"/>
      <c r="G1000" s="14"/>
      <c r="H1000" s="14"/>
      <c r="I1000" s="14"/>
      <c r="J1000" s="14"/>
      <c r="K1000" s="14"/>
      <c r="L1000" s="14"/>
      <c r="R1000" s="14"/>
    </row>
    <row r="1001" spans="1:18" ht="15" customHeight="1">
      <c r="A1001" s="14"/>
      <c r="B1001" s="14"/>
      <c r="C1001" s="14"/>
      <c r="D1001" s="14"/>
      <c r="E1001" s="14"/>
      <c r="F1001" s="14"/>
      <c r="G1001" s="14"/>
      <c r="H1001" s="14"/>
      <c r="I1001" s="14"/>
      <c r="J1001" s="14"/>
      <c r="K1001" s="14"/>
      <c r="L1001" s="14"/>
      <c r="R1001" s="14"/>
    </row>
    <row r="1002" spans="1:18" ht="15" customHeight="1">
      <c r="A1002" s="14"/>
      <c r="B1002" s="14"/>
      <c r="C1002" s="14"/>
      <c r="D1002" s="14"/>
      <c r="E1002" s="14"/>
      <c r="F1002" s="14"/>
      <c r="G1002" s="14"/>
      <c r="H1002" s="14"/>
      <c r="I1002" s="14"/>
      <c r="J1002" s="14"/>
      <c r="K1002" s="14"/>
      <c r="L1002" s="14"/>
      <c r="R1002" s="14"/>
    </row>
    <row r="1003" spans="1:18" ht="15" customHeight="1">
      <c r="A1003" s="14"/>
      <c r="B1003" s="14"/>
      <c r="C1003" s="14"/>
      <c r="D1003" s="14"/>
      <c r="E1003" s="14"/>
      <c r="F1003" s="14"/>
      <c r="G1003" s="14"/>
      <c r="H1003" s="14"/>
      <c r="I1003" s="14"/>
      <c r="J1003" s="14"/>
      <c r="K1003" s="14"/>
      <c r="L1003" s="14"/>
      <c r="R1003" s="14"/>
    </row>
    <row r="1004" spans="1:18" ht="15" customHeight="1">
      <c r="A1004" s="14"/>
      <c r="B1004" s="14"/>
      <c r="C1004" s="14"/>
      <c r="D1004" s="14"/>
      <c r="E1004" s="14"/>
      <c r="F1004" s="14"/>
      <c r="G1004" s="14"/>
      <c r="H1004" s="14"/>
      <c r="I1004" s="14"/>
      <c r="J1004" s="14"/>
      <c r="K1004" s="14"/>
      <c r="L1004" s="14"/>
      <c r="R1004" s="14"/>
    </row>
    <row r="1005" spans="1:18" ht="15" customHeight="1">
      <c r="A1005" s="14"/>
      <c r="B1005" s="14"/>
      <c r="C1005" s="14"/>
      <c r="D1005" s="14"/>
      <c r="E1005" s="14"/>
      <c r="F1005" s="14"/>
      <c r="G1005" s="14"/>
      <c r="H1005" s="14"/>
      <c r="I1005" s="14"/>
      <c r="J1005" s="14"/>
      <c r="K1005" s="14"/>
      <c r="L1005" s="14"/>
      <c r="R1005" s="14"/>
    </row>
    <row r="1006" spans="1:18" ht="15" customHeight="1">
      <c r="A1006" s="14"/>
      <c r="B1006" s="14"/>
      <c r="C1006" s="14"/>
      <c r="D1006" s="14"/>
      <c r="E1006" s="14"/>
      <c r="F1006" s="14"/>
      <c r="G1006" s="14"/>
      <c r="H1006" s="14"/>
      <c r="I1006" s="14"/>
      <c r="J1006" s="14"/>
      <c r="K1006" s="14"/>
      <c r="L1006" s="14"/>
      <c r="R1006" s="14"/>
    </row>
    <row r="1007" spans="1:18" ht="15" customHeight="1">
      <c r="A1007" s="14"/>
      <c r="B1007" s="14"/>
      <c r="C1007" s="14"/>
      <c r="D1007" s="14"/>
      <c r="E1007" s="14"/>
      <c r="F1007" s="14"/>
      <c r="G1007" s="14"/>
      <c r="H1007" s="14"/>
      <c r="I1007" s="14"/>
      <c r="J1007" s="14"/>
      <c r="K1007" s="14"/>
      <c r="L1007" s="14"/>
      <c r="R1007" s="14"/>
    </row>
    <row r="1008" spans="1:18" ht="15" customHeight="1">
      <c r="A1008" s="14"/>
      <c r="B1008" s="14"/>
      <c r="C1008" s="14"/>
      <c r="D1008" s="14"/>
      <c r="E1008" s="14"/>
      <c r="F1008" s="14"/>
      <c r="G1008" s="14"/>
      <c r="H1008" s="14"/>
      <c r="I1008" s="14"/>
      <c r="J1008" s="14"/>
      <c r="K1008" s="14"/>
      <c r="L1008" s="14"/>
      <c r="R1008" s="14"/>
    </row>
    <row r="1009" spans="1:18" ht="15" customHeight="1">
      <c r="A1009" s="14"/>
      <c r="B1009" s="14"/>
      <c r="C1009" s="14"/>
      <c r="D1009" s="14"/>
      <c r="E1009" s="14"/>
      <c r="F1009" s="14"/>
      <c r="G1009" s="14"/>
      <c r="H1009" s="14"/>
      <c r="I1009" s="14"/>
      <c r="J1009" s="14"/>
      <c r="K1009" s="14"/>
      <c r="L1009" s="14"/>
      <c r="R1009" s="14"/>
    </row>
    <row r="1010" spans="1:18" ht="15" customHeight="1">
      <c r="A1010" s="14"/>
      <c r="B1010" s="14"/>
      <c r="C1010" s="14"/>
      <c r="D1010" s="14"/>
      <c r="E1010" s="14"/>
      <c r="F1010" s="14"/>
      <c r="G1010" s="14"/>
      <c r="H1010" s="14"/>
      <c r="I1010" s="14"/>
      <c r="J1010" s="14"/>
      <c r="K1010" s="14"/>
      <c r="L1010" s="14"/>
      <c r="R1010" s="14"/>
    </row>
    <row r="1011" spans="1:18" ht="15" customHeight="1">
      <c r="A1011" s="14"/>
      <c r="B1011" s="14"/>
      <c r="C1011" s="14"/>
      <c r="D1011" s="14"/>
      <c r="E1011" s="14"/>
      <c r="F1011" s="14"/>
      <c r="G1011" s="14"/>
      <c r="H1011" s="14"/>
      <c r="I1011" s="14"/>
      <c r="J1011" s="14"/>
      <c r="K1011" s="14"/>
      <c r="L1011" s="14"/>
      <c r="R1011" s="14"/>
    </row>
    <row r="1012" spans="1:18" ht="15" customHeight="1">
      <c r="A1012" s="14"/>
      <c r="B1012" s="14"/>
      <c r="C1012" s="14"/>
      <c r="D1012" s="14"/>
      <c r="E1012" s="14"/>
      <c r="F1012" s="14"/>
      <c r="G1012" s="14"/>
      <c r="H1012" s="14"/>
      <c r="I1012" s="14"/>
      <c r="J1012" s="14"/>
      <c r="K1012" s="14"/>
      <c r="L1012" s="14"/>
      <c r="R1012" s="14"/>
    </row>
    <row r="1013" spans="1:18" ht="15" customHeight="1">
      <c r="A1013" s="14"/>
      <c r="B1013" s="14"/>
      <c r="C1013" s="14"/>
      <c r="D1013" s="14"/>
      <c r="E1013" s="14"/>
      <c r="F1013" s="14"/>
      <c r="G1013" s="14"/>
      <c r="H1013" s="14"/>
      <c r="I1013" s="14"/>
      <c r="J1013" s="14"/>
      <c r="K1013" s="14"/>
      <c r="L1013" s="14"/>
      <c r="R1013" s="14"/>
    </row>
    <row r="1014" spans="1:18" ht="15" customHeight="1">
      <c r="A1014" s="14"/>
      <c r="B1014" s="14"/>
      <c r="C1014" s="14"/>
      <c r="D1014" s="14"/>
      <c r="E1014" s="14"/>
      <c r="F1014" s="14"/>
      <c r="G1014" s="14"/>
      <c r="H1014" s="14"/>
      <c r="I1014" s="14"/>
      <c r="J1014" s="14"/>
      <c r="K1014" s="14"/>
      <c r="L1014" s="14"/>
      <c r="R1014" s="14"/>
    </row>
    <row r="1015" spans="1:18" ht="15" customHeight="1">
      <c r="A1015" s="14"/>
      <c r="B1015" s="14"/>
      <c r="C1015" s="14"/>
      <c r="D1015" s="14"/>
      <c r="E1015" s="14"/>
      <c r="F1015" s="14"/>
      <c r="G1015" s="14"/>
      <c r="H1015" s="14"/>
      <c r="I1015" s="14"/>
      <c r="J1015" s="14"/>
      <c r="K1015" s="14"/>
      <c r="L1015" s="14"/>
      <c r="R1015" s="14"/>
    </row>
    <row r="1016" spans="1:18" ht="15" customHeight="1">
      <c r="A1016" s="14"/>
      <c r="B1016" s="14"/>
      <c r="C1016" s="14"/>
      <c r="D1016" s="14"/>
      <c r="E1016" s="14"/>
      <c r="F1016" s="14"/>
      <c r="G1016" s="14"/>
      <c r="H1016" s="14"/>
      <c r="I1016" s="14"/>
      <c r="J1016" s="14"/>
      <c r="K1016" s="14"/>
      <c r="L1016" s="14"/>
      <c r="R1016" s="14"/>
    </row>
    <row r="1017" spans="1:18" ht="15" customHeight="1">
      <c r="A1017" s="14"/>
      <c r="B1017" s="14"/>
      <c r="C1017" s="14"/>
      <c r="D1017" s="14"/>
      <c r="E1017" s="14"/>
      <c r="F1017" s="14"/>
      <c r="G1017" s="14"/>
      <c r="H1017" s="14"/>
      <c r="I1017" s="14"/>
      <c r="J1017" s="14"/>
      <c r="K1017" s="14"/>
      <c r="L1017" s="14"/>
      <c r="R1017" s="14"/>
    </row>
    <row r="1018" spans="1:18" ht="15" customHeight="1">
      <c r="A1018" s="14"/>
      <c r="B1018" s="14"/>
      <c r="C1018" s="14"/>
      <c r="D1018" s="14"/>
      <c r="E1018" s="14"/>
      <c r="F1018" s="14"/>
      <c r="G1018" s="14"/>
      <c r="H1018" s="14"/>
      <c r="I1018" s="14"/>
      <c r="J1018" s="14"/>
      <c r="K1018" s="14"/>
      <c r="L1018" s="14"/>
      <c r="R1018" s="14"/>
    </row>
    <row r="1019" spans="1:18" ht="15" customHeight="1">
      <c r="A1019" s="14"/>
      <c r="B1019" s="14"/>
      <c r="C1019" s="14"/>
      <c r="D1019" s="14"/>
      <c r="E1019" s="14"/>
      <c r="F1019" s="14"/>
      <c r="G1019" s="14"/>
      <c r="H1019" s="14"/>
      <c r="I1019" s="14"/>
      <c r="J1019" s="14"/>
      <c r="K1019" s="14"/>
      <c r="L1019" s="14"/>
      <c r="R1019" s="14"/>
    </row>
    <row r="1020" spans="1:18" ht="15" customHeight="1">
      <c r="A1020" s="14"/>
      <c r="B1020" s="14"/>
      <c r="C1020" s="14"/>
      <c r="D1020" s="14"/>
      <c r="E1020" s="14"/>
      <c r="F1020" s="14"/>
      <c r="G1020" s="14"/>
      <c r="H1020" s="14"/>
      <c r="I1020" s="14"/>
      <c r="J1020" s="14"/>
      <c r="K1020" s="14"/>
      <c r="L1020" s="14"/>
      <c r="R1020" s="14"/>
    </row>
    <row r="1021" spans="1:18" ht="15" customHeight="1">
      <c r="A1021" s="14"/>
      <c r="B1021" s="14"/>
      <c r="C1021" s="14"/>
      <c r="D1021" s="14"/>
      <c r="E1021" s="14"/>
      <c r="F1021" s="14"/>
      <c r="G1021" s="14"/>
      <c r="H1021" s="14"/>
      <c r="I1021" s="14"/>
      <c r="J1021" s="14"/>
      <c r="K1021" s="14"/>
      <c r="L1021" s="14"/>
      <c r="R1021" s="14"/>
    </row>
    <row r="1022" spans="1:18" ht="15" customHeight="1">
      <c r="A1022" s="14"/>
      <c r="B1022" s="14"/>
      <c r="C1022" s="14"/>
      <c r="D1022" s="14"/>
      <c r="E1022" s="14"/>
      <c r="F1022" s="14"/>
      <c r="G1022" s="14"/>
      <c r="H1022" s="14"/>
      <c r="I1022" s="14"/>
      <c r="J1022" s="14"/>
      <c r="K1022" s="14"/>
      <c r="L1022" s="14"/>
      <c r="R1022" s="14"/>
    </row>
    <row r="1023" spans="1:18" ht="15" customHeight="1">
      <c r="A1023" s="14"/>
      <c r="B1023" s="14"/>
      <c r="C1023" s="14"/>
      <c r="D1023" s="14"/>
      <c r="E1023" s="14"/>
      <c r="F1023" s="14"/>
      <c r="G1023" s="14"/>
      <c r="H1023" s="14"/>
      <c r="I1023" s="14"/>
      <c r="J1023" s="14"/>
      <c r="K1023" s="14"/>
      <c r="L1023" s="14"/>
      <c r="R1023" s="14"/>
    </row>
    <row r="1024" spans="1:18" ht="15" customHeight="1">
      <c r="A1024" s="14"/>
      <c r="B1024" s="14"/>
      <c r="C1024" s="14"/>
      <c r="D1024" s="14"/>
      <c r="E1024" s="14"/>
      <c r="F1024" s="14"/>
      <c r="G1024" s="14"/>
      <c r="H1024" s="14"/>
      <c r="I1024" s="14"/>
      <c r="J1024" s="14"/>
      <c r="K1024" s="14"/>
      <c r="L1024" s="14"/>
      <c r="R1024" s="14"/>
    </row>
    <row r="1025" spans="1:18" ht="15" customHeight="1">
      <c r="A1025" s="14"/>
      <c r="B1025" s="14"/>
      <c r="C1025" s="14"/>
      <c r="D1025" s="14"/>
      <c r="E1025" s="14"/>
      <c r="F1025" s="14"/>
      <c r="G1025" s="14"/>
      <c r="H1025" s="14"/>
      <c r="I1025" s="14"/>
      <c r="J1025" s="14"/>
      <c r="K1025" s="14"/>
      <c r="L1025" s="14"/>
      <c r="R1025" s="14"/>
    </row>
    <row r="1026" spans="1:18" ht="15" customHeight="1">
      <c r="A1026" s="14"/>
      <c r="B1026" s="14"/>
      <c r="C1026" s="14"/>
      <c r="D1026" s="14"/>
      <c r="E1026" s="14"/>
      <c r="F1026" s="14"/>
      <c r="G1026" s="14"/>
      <c r="H1026" s="14"/>
      <c r="I1026" s="14"/>
      <c r="J1026" s="14"/>
      <c r="K1026" s="14"/>
      <c r="L1026" s="14"/>
      <c r="R1026" s="14"/>
    </row>
    <row r="1027" spans="1:18" ht="15" customHeight="1">
      <c r="A1027" s="14"/>
      <c r="B1027" s="14"/>
      <c r="C1027" s="14"/>
      <c r="D1027" s="14"/>
      <c r="E1027" s="14"/>
      <c r="F1027" s="14"/>
      <c r="G1027" s="14"/>
      <c r="H1027" s="14"/>
      <c r="I1027" s="14"/>
      <c r="J1027" s="14"/>
      <c r="K1027" s="14"/>
      <c r="L1027" s="14"/>
      <c r="R1027" s="14"/>
    </row>
    <row r="1028" spans="1:18" ht="15" customHeight="1">
      <c r="A1028" s="14"/>
      <c r="B1028" s="14"/>
      <c r="C1028" s="14"/>
      <c r="D1028" s="14"/>
      <c r="E1028" s="14"/>
      <c r="F1028" s="14"/>
      <c r="G1028" s="14"/>
      <c r="H1028" s="14"/>
      <c r="I1028" s="14"/>
      <c r="J1028" s="14"/>
      <c r="K1028" s="14"/>
      <c r="L1028" s="14"/>
      <c r="R1028" s="14"/>
    </row>
    <row r="1029" spans="1:18" ht="15" customHeight="1">
      <c r="A1029" s="14"/>
      <c r="B1029" s="14"/>
      <c r="C1029" s="14"/>
      <c r="D1029" s="14"/>
      <c r="E1029" s="14"/>
      <c r="F1029" s="14"/>
      <c r="G1029" s="14"/>
      <c r="H1029" s="14"/>
      <c r="I1029" s="14"/>
      <c r="J1029" s="14"/>
      <c r="K1029" s="14"/>
      <c r="L1029" s="14"/>
      <c r="R1029" s="14"/>
    </row>
    <row r="1030" spans="1:18" ht="15" customHeight="1">
      <c r="A1030" s="14"/>
      <c r="B1030" s="14"/>
      <c r="C1030" s="14"/>
      <c r="D1030" s="14"/>
      <c r="E1030" s="14"/>
      <c r="F1030" s="14"/>
      <c r="G1030" s="14"/>
      <c r="H1030" s="14"/>
      <c r="I1030" s="14"/>
      <c r="J1030" s="14"/>
      <c r="K1030" s="14"/>
      <c r="L1030" s="14"/>
      <c r="R1030" s="14"/>
    </row>
    <row r="1031" spans="1:18" ht="15" customHeight="1">
      <c r="A1031" s="14"/>
      <c r="B1031" s="14"/>
      <c r="C1031" s="14"/>
      <c r="D1031" s="14"/>
      <c r="E1031" s="14"/>
      <c r="F1031" s="14"/>
      <c r="G1031" s="14"/>
      <c r="H1031" s="14"/>
      <c r="I1031" s="14"/>
      <c r="J1031" s="14"/>
      <c r="K1031" s="14"/>
      <c r="L1031" s="14"/>
      <c r="R1031" s="14"/>
    </row>
    <row r="1032" spans="1:18" ht="15" customHeight="1">
      <c r="A1032" s="14"/>
      <c r="B1032" s="14"/>
      <c r="C1032" s="14"/>
      <c r="D1032" s="14"/>
      <c r="E1032" s="14"/>
      <c r="F1032" s="14"/>
      <c r="G1032" s="14"/>
      <c r="H1032" s="14"/>
      <c r="I1032" s="14"/>
      <c r="J1032" s="14"/>
      <c r="K1032" s="14"/>
      <c r="L1032" s="14"/>
      <c r="R1032" s="14"/>
    </row>
    <row r="1033" spans="1:18" ht="15" customHeight="1">
      <c r="A1033" s="14"/>
      <c r="B1033" s="14"/>
      <c r="C1033" s="14"/>
      <c r="D1033" s="14"/>
      <c r="E1033" s="14"/>
      <c r="F1033" s="14"/>
      <c r="G1033" s="14"/>
      <c r="H1033" s="14"/>
      <c r="I1033" s="14"/>
      <c r="J1033" s="14"/>
      <c r="K1033" s="14"/>
      <c r="L1033" s="14"/>
      <c r="R1033" s="14"/>
    </row>
    <row r="1034" spans="1:18" ht="15" customHeight="1">
      <c r="A1034" s="14"/>
      <c r="B1034" s="14"/>
      <c r="C1034" s="14"/>
      <c r="D1034" s="14"/>
      <c r="E1034" s="14"/>
      <c r="F1034" s="14"/>
      <c r="G1034" s="14"/>
      <c r="H1034" s="14"/>
      <c r="I1034" s="14"/>
      <c r="J1034" s="14"/>
      <c r="K1034" s="14"/>
      <c r="L1034" s="14"/>
      <c r="R1034" s="14"/>
    </row>
    <row r="1035" spans="1:18" ht="15" customHeight="1">
      <c r="A1035" s="14"/>
      <c r="B1035" s="14"/>
      <c r="C1035" s="14"/>
      <c r="D1035" s="14"/>
      <c r="E1035" s="14"/>
      <c r="F1035" s="14"/>
      <c r="G1035" s="14"/>
      <c r="H1035" s="14"/>
      <c r="I1035" s="14"/>
      <c r="J1035" s="14"/>
      <c r="K1035" s="14"/>
      <c r="L1035" s="14"/>
      <c r="R1035" s="14"/>
    </row>
    <row r="1036" spans="1:18" ht="15" customHeight="1">
      <c r="A1036" s="14"/>
      <c r="B1036" s="14"/>
      <c r="C1036" s="14"/>
      <c r="D1036" s="14"/>
      <c r="E1036" s="14"/>
      <c r="F1036" s="14"/>
      <c r="G1036" s="14"/>
      <c r="H1036" s="14"/>
      <c r="I1036" s="14"/>
      <c r="J1036" s="14"/>
      <c r="K1036" s="14"/>
      <c r="L1036" s="14"/>
      <c r="R1036" s="14"/>
    </row>
    <row r="1037" spans="1:18" ht="15" customHeight="1">
      <c r="A1037" s="14"/>
      <c r="B1037" s="14"/>
      <c r="C1037" s="14"/>
      <c r="D1037" s="14"/>
      <c r="E1037" s="14"/>
      <c r="F1037" s="14"/>
      <c r="G1037" s="14"/>
      <c r="H1037" s="14"/>
      <c r="I1037" s="14"/>
      <c r="J1037" s="14"/>
      <c r="K1037" s="14"/>
      <c r="L1037" s="14"/>
      <c r="R1037" s="14"/>
    </row>
    <row r="1038" spans="1:18" ht="15" customHeight="1">
      <c r="A1038" s="14"/>
      <c r="B1038" s="14"/>
      <c r="C1038" s="14"/>
      <c r="D1038" s="14"/>
      <c r="E1038" s="14"/>
      <c r="F1038" s="14"/>
      <c r="G1038" s="14"/>
      <c r="H1038" s="14"/>
      <c r="I1038" s="14"/>
      <c r="J1038" s="14"/>
      <c r="K1038" s="14"/>
      <c r="L1038" s="14"/>
      <c r="R1038" s="14"/>
    </row>
    <row r="1039" spans="1:18" ht="15" customHeight="1">
      <c r="A1039" s="14"/>
      <c r="B1039" s="14"/>
      <c r="C1039" s="14"/>
      <c r="D1039" s="14"/>
      <c r="E1039" s="14"/>
      <c r="F1039" s="14"/>
      <c r="G1039" s="14"/>
      <c r="H1039" s="14"/>
      <c r="I1039" s="14"/>
      <c r="J1039" s="14"/>
      <c r="K1039" s="14"/>
      <c r="L1039" s="14"/>
      <c r="R1039" s="14"/>
    </row>
    <row r="1040" spans="1:18" ht="15" customHeight="1">
      <c r="A1040" s="14"/>
      <c r="B1040" s="14"/>
      <c r="C1040" s="14"/>
      <c r="D1040" s="14"/>
      <c r="E1040" s="14"/>
      <c r="F1040" s="14"/>
      <c r="G1040" s="14"/>
      <c r="H1040" s="14"/>
      <c r="I1040" s="14"/>
      <c r="J1040" s="14"/>
      <c r="K1040" s="14"/>
      <c r="L1040" s="14"/>
      <c r="R1040" s="14"/>
    </row>
    <row r="1041" spans="1:18" ht="15" customHeight="1">
      <c r="A1041" s="14"/>
      <c r="B1041" s="14"/>
      <c r="C1041" s="14"/>
      <c r="D1041" s="14"/>
      <c r="E1041" s="14"/>
      <c r="F1041" s="14"/>
      <c r="G1041" s="14"/>
      <c r="H1041" s="14"/>
      <c r="I1041" s="14"/>
      <c r="J1041" s="14"/>
      <c r="K1041" s="14"/>
      <c r="L1041" s="14"/>
      <c r="R1041" s="14"/>
    </row>
    <row r="1042" spans="1:18" ht="15" customHeight="1">
      <c r="A1042" s="14"/>
      <c r="B1042" s="14"/>
      <c r="C1042" s="14"/>
      <c r="D1042" s="14"/>
      <c r="E1042" s="14"/>
      <c r="F1042" s="14"/>
      <c r="G1042" s="14"/>
      <c r="H1042" s="14"/>
      <c r="I1042" s="14"/>
      <c r="J1042" s="14"/>
      <c r="K1042" s="14"/>
      <c r="L1042" s="14"/>
      <c r="R1042" s="14"/>
    </row>
    <row r="1043" spans="1:18" ht="15" customHeight="1">
      <c r="A1043" s="14"/>
      <c r="B1043" s="14"/>
      <c r="C1043" s="14"/>
      <c r="D1043" s="14"/>
      <c r="E1043" s="14"/>
      <c r="F1043" s="14"/>
      <c r="G1043" s="14"/>
      <c r="H1043" s="14"/>
      <c r="I1043" s="14"/>
      <c r="J1043" s="14"/>
      <c r="K1043" s="14"/>
      <c r="L1043" s="14"/>
      <c r="R1043" s="14"/>
    </row>
    <row r="1044" spans="1:18" ht="15" customHeight="1">
      <c r="A1044" s="14"/>
      <c r="B1044" s="14"/>
      <c r="C1044" s="14"/>
      <c r="D1044" s="14"/>
      <c r="E1044" s="14"/>
      <c r="F1044" s="14"/>
      <c r="G1044" s="14"/>
      <c r="H1044" s="14"/>
      <c r="I1044" s="14"/>
      <c r="J1044" s="14"/>
      <c r="K1044" s="14"/>
      <c r="L1044" s="14"/>
      <c r="R1044" s="14"/>
    </row>
    <row r="1045" spans="1:18" ht="15" customHeight="1">
      <c r="A1045" s="14"/>
      <c r="B1045" s="14"/>
      <c r="C1045" s="14"/>
      <c r="D1045" s="14"/>
      <c r="E1045" s="14"/>
      <c r="F1045" s="14"/>
      <c r="G1045" s="14"/>
      <c r="H1045" s="14"/>
      <c r="I1045" s="14"/>
      <c r="J1045" s="14"/>
      <c r="K1045" s="14"/>
      <c r="L1045" s="14"/>
      <c r="R1045" s="14"/>
    </row>
    <row r="1046" spans="1:18" ht="15" customHeight="1">
      <c r="A1046" s="14"/>
      <c r="B1046" s="14"/>
      <c r="C1046" s="14"/>
      <c r="D1046" s="14"/>
      <c r="E1046" s="14"/>
      <c r="F1046" s="14"/>
      <c r="G1046" s="14"/>
      <c r="H1046" s="14"/>
      <c r="I1046" s="14"/>
      <c r="J1046" s="14"/>
      <c r="K1046" s="14"/>
      <c r="L1046" s="14"/>
      <c r="R1046" s="14"/>
    </row>
    <row r="1047" spans="1:18" ht="15" customHeight="1">
      <c r="A1047" s="14"/>
      <c r="B1047" s="14"/>
      <c r="C1047" s="14"/>
      <c r="D1047" s="14"/>
      <c r="E1047" s="14"/>
      <c r="F1047" s="14"/>
      <c r="G1047" s="14"/>
      <c r="H1047" s="14"/>
      <c r="I1047" s="14"/>
      <c r="J1047" s="14"/>
      <c r="K1047" s="14"/>
      <c r="L1047" s="14"/>
      <c r="R1047" s="14"/>
    </row>
    <row r="1048" spans="1:18" ht="15" customHeight="1">
      <c r="A1048" s="14"/>
      <c r="B1048" s="14"/>
      <c r="C1048" s="14"/>
      <c r="D1048" s="14"/>
      <c r="E1048" s="14"/>
      <c r="F1048" s="14"/>
      <c r="G1048" s="14"/>
      <c r="H1048" s="14"/>
      <c r="I1048" s="14"/>
      <c r="J1048" s="14"/>
      <c r="K1048" s="14"/>
      <c r="L1048" s="14"/>
      <c r="R1048" s="14"/>
    </row>
    <row r="1049" spans="1:18" ht="15" customHeight="1">
      <c r="A1049" s="14"/>
      <c r="B1049" s="14"/>
      <c r="C1049" s="14"/>
      <c r="D1049" s="14"/>
      <c r="E1049" s="14"/>
      <c r="F1049" s="14"/>
      <c r="G1049" s="14"/>
      <c r="H1049" s="14"/>
      <c r="I1049" s="14"/>
      <c r="J1049" s="14"/>
      <c r="K1049" s="14"/>
      <c r="L1049" s="14"/>
      <c r="R1049" s="14"/>
    </row>
    <row r="1050" spans="1:18" ht="15" customHeight="1">
      <c r="A1050" s="14"/>
      <c r="B1050" s="14"/>
      <c r="C1050" s="14"/>
      <c r="D1050" s="14"/>
      <c r="E1050" s="14"/>
      <c r="F1050" s="14"/>
      <c r="G1050" s="14"/>
      <c r="H1050" s="14"/>
      <c r="I1050" s="14"/>
      <c r="J1050" s="14"/>
      <c r="K1050" s="14"/>
      <c r="L1050" s="14"/>
      <c r="R1050" s="14"/>
    </row>
    <row r="1051" spans="1:18" ht="15" customHeight="1">
      <c r="A1051" s="14"/>
      <c r="B1051" s="14"/>
      <c r="C1051" s="14"/>
      <c r="D1051" s="14"/>
      <c r="E1051" s="14"/>
      <c r="F1051" s="14"/>
      <c r="G1051" s="14"/>
      <c r="H1051" s="14"/>
      <c r="I1051" s="14"/>
      <c r="J1051" s="14"/>
      <c r="K1051" s="14"/>
      <c r="L1051" s="14"/>
      <c r="R1051" s="14"/>
    </row>
    <row r="1052" spans="1:18" ht="15" customHeight="1">
      <c r="A1052" s="14"/>
      <c r="B1052" s="14"/>
      <c r="C1052" s="14"/>
      <c r="D1052" s="14"/>
      <c r="E1052" s="14"/>
      <c r="F1052" s="14"/>
      <c r="G1052" s="14"/>
      <c r="H1052" s="14"/>
      <c r="I1052" s="14"/>
      <c r="J1052" s="14"/>
      <c r="K1052" s="14"/>
      <c r="L1052" s="14"/>
      <c r="R1052" s="14"/>
    </row>
    <row r="1053" spans="1:18" ht="15" customHeight="1">
      <c r="A1053" s="14"/>
      <c r="B1053" s="14"/>
      <c r="C1053" s="14"/>
      <c r="D1053" s="14"/>
      <c r="E1053" s="14"/>
      <c r="F1053" s="14"/>
      <c r="G1053" s="14"/>
      <c r="H1053" s="14"/>
      <c r="I1053" s="14"/>
      <c r="J1053" s="14"/>
      <c r="K1053" s="14"/>
      <c r="L1053" s="14"/>
      <c r="R1053" s="14"/>
    </row>
    <row r="1054" spans="1:18" ht="15" customHeight="1">
      <c r="A1054" s="14"/>
      <c r="B1054" s="14"/>
      <c r="C1054" s="14"/>
      <c r="D1054" s="14"/>
      <c r="E1054" s="14"/>
      <c r="F1054" s="14"/>
      <c r="G1054" s="14"/>
      <c r="H1054" s="14"/>
      <c r="I1054" s="14"/>
      <c r="J1054" s="14"/>
      <c r="K1054" s="14"/>
      <c r="L1054" s="14"/>
      <c r="R1054" s="14"/>
    </row>
    <row r="1055" spans="1:18" ht="15" customHeight="1">
      <c r="A1055" s="14"/>
      <c r="B1055" s="14"/>
      <c r="C1055" s="14"/>
      <c r="D1055" s="14"/>
      <c r="E1055" s="14"/>
      <c r="F1055" s="14"/>
      <c r="G1055" s="14"/>
      <c r="H1055" s="14"/>
      <c r="I1055" s="14"/>
      <c r="J1055" s="14"/>
      <c r="K1055" s="14"/>
      <c r="L1055" s="14"/>
      <c r="R1055" s="14"/>
    </row>
    <row r="1056" spans="1:18" ht="15" customHeight="1">
      <c r="A1056" s="14"/>
      <c r="B1056" s="14"/>
      <c r="C1056" s="14"/>
      <c r="D1056" s="14"/>
      <c r="E1056" s="14"/>
      <c r="F1056" s="14"/>
      <c r="G1056" s="14"/>
      <c r="H1056" s="14"/>
      <c r="I1056" s="14"/>
      <c r="J1056" s="14"/>
      <c r="K1056" s="14"/>
      <c r="L1056" s="14"/>
      <c r="R1056" s="14"/>
    </row>
    <row r="1057" spans="1:18" ht="15" customHeight="1">
      <c r="A1057" s="14"/>
      <c r="B1057" s="14"/>
      <c r="C1057" s="14"/>
      <c r="D1057" s="14"/>
      <c r="E1057" s="14"/>
      <c r="F1057" s="14"/>
      <c r="G1057" s="14"/>
      <c r="H1057" s="14"/>
      <c r="I1057" s="14"/>
      <c r="J1057" s="14"/>
      <c r="K1057" s="14"/>
      <c r="L1057" s="14"/>
      <c r="R1057" s="14"/>
    </row>
    <row r="1058" spans="1:18" ht="15" customHeight="1">
      <c r="A1058" s="14"/>
      <c r="B1058" s="14"/>
      <c r="C1058" s="14"/>
      <c r="D1058" s="14"/>
      <c r="E1058" s="14"/>
      <c r="F1058" s="14"/>
      <c r="G1058" s="14"/>
      <c r="H1058" s="14"/>
      <c r="I1058" s="14"/>
      <c r="J1058" s="14"/>
      <c r="K1058" s="14"/>
      <c r="L1058" s="14"/>
      <c r="R1058" s="14"/>
    </row>
    <row r="1059" spans="1:18" ht="15" customHeight="1">
      <c r="A1059" s="14"/>
      <c r="B1059" s="14"/>
      <c r="C1059" s="14"/>
      <c r="D1059" s="14"/>
      <c r="E1059" s="14"/>
      <c r="F1059" s="14"/>
      <c r="G1059" s="14"/>
      <c r="H1059" s="14"/>
      <c r="I1059" s="14"/>
      <c r="J1059" s="14"/>
      <c r="K1059" s="14"/>
      <c r="L1059" s="14"/>
      <c r="R1059" s="14"/>
    </row>
    <row r="1060" spans="1:18" ht="15" customHeight="1">
      <c r="A1060" s="14"/>
      <c r="B1060" s="14"/>
      <c r="C1060" s="14"/>
      <c r="D1060" s="14"/>
      <c r="E1060" s="14"/>
      <c r="F1060" s="14"/>
      <c r="G1060" s="14"/>
      <c r="H1060" s="14"/>
      <c r="I1060" s="14"/>
      <c r="J1060" s="14"/>
      <c r="K1060" s="14"/>
      <c r="L1060" s="14"/>
      <c r="R1060" s="14"/>
    </row>
    <row r="1061" spans="1:18" ht="15" customHeight="1">
      <c r="A1061" s="14"/>
      <c r="B1061" s="14"/>
      <c r="C1061" s="14"/>
      <c r="D1061" s="14"/>
      <c r="E1061" s="14"/>
      <c r="F1061" s="14"/>
      <c r="G1061" s="14"/>
      <c r="H1061" s="14"/>
      <c r="I1061" s="14"/>
      <c r="J1061" s="14"/>
      <c r="K1061" s="14"/>
      <c r="L1061" s="14"/>
      <c r="R1061" s="14"/>
    </row>
    <row r="1062" spans="1:18" ht="15" customHeight="1">
      <c r="A1062" s="14"/>
      <c r="B1062" s="14"/>
      <c r="C1062" s="14"/>
      <c r="D1062" s="14"/>
      <c r="E1062" s="14"/>
      <c r="F1062" s="14"/>
      <c r="G1062" s="14"/>
      <c r="H1062" s="14"/>
      <c r="I1062" s="14"/>
      <c r="J1062" s="14"/>
      <c r="K1062" s="14"/>
      <c r="L1062" s="14"/>
      <c r="R1062" s="14"/>
    </row>
    <row r="1063" spans="1:18" ht="15" customHeight="1">
      <c r="A1063" s="14"/>
      <c r="B1063" s="14"/>
      <c r="C1063" s="14"/>
      <c r="D1063" s="14"/>
      <c r="E1063" s="14"/>
      <c r="F1063" s="14"/>
      <c r="G1063" s="14"/>
      <c r="H1063" s="14"/>
      <c r="I1063" s="14"/>
      <c r="J1063" s="14"/>
      <c r="K1063" s="14"/>
      <c r="L1063" s="14"/>
      <c r="R1063" s="14"/>
    </row>
    <row r="1064" spans="1:18" ht="15" customHeight="1">
      <c r="A1064" s="14"/>
      <c r="B1064" s="14"/>
      <c r="C1064" s="14"/>
      <c r="D1064" s="14"/>
      <c r="E1064" s="14"/>
      <c r="F1064" s="14"/>
      <c r="G1064" s="14"/>
      <c r="H1064" s="14"/>
      <c r="I1064" s="14"/>
      <c r="J1064" s="14"/>
      <c r="K1064" s="14"/>
      <c r="L1064" s="14"/>
      <c r="R1064" s="14"/>
    </row>
    <row r="1065" spans="1:18" ht="15" customHeight="1">
      <c r="A1065" s="14"/>
      <c r="B1065" s="14"/>
      <c r="C1065" s="14"/>
      <c r="D1065" s="14"/>
      <c r="E1065" s="14"/>
      <c r="F1065" s="14"/>
      <c r="G1065" s="14"/>
      <c r="H1065" s="14"/>
      <c r="I1065" s="14"/>
      <c r="J1065" s="14"/>
      <c r="K1065" s="14"/>
      <c r="L1065" s="14"/>
      <c r="R1065" s="14"/>
    </row>
    <row r="1066" spans="1:18" ht="15" customHeight="1">
      <c r="A1066" s="14"/>
      <c r="B1066" s="14"/>
      <c r="C1066" s="14"/>
      <c r="D1066" s="14"/>
      <c r="E1066" s="14"/>
      <c r="F1066" s="14"/>
      <c r="G1066" s="14"/>
      <c r="H1066" s="14"/>
      <c r="I1066" s="14"/>
      <c r="J1066" s="14"/>
      <c r="K1066" s="14"/>
      <c r="L1066" s="14"/>
      <c r="R1066" s="14"/>
    </row>
    <row r="1067" spans="1:18" ht="15" customHeight="1">
      <c r="A1067" s="14"/>
      <c r="B1067" s="14"/>
      <c r="C1067" s="14"/>
      <c r="D1067" s="14"/>
      <c r="E1067" s="14"/>
      <c r="F1067" s="14"/>
      <c r="G1067" s="14"/>
      <c r="H1067" s="14"/>
      <c r="I1067" s="14"/>
      <c r="J1067" s="14"/>
      <c r="K1067" s="14"/>
      <c r="L1067" s="14"/>
      <c r="R1067" s="14"/>
    </row>
    <row r="1068" spans="1:18" ht="15" customHeight="1">
      <c r="A1068" s="14"/>
      <c r="B1068" s="14"/>
      <c r="C1068" s="14"/>
      <c r="D1068" s="14"/>
      <c r="E1068" s="14"/>
      <c r="F1068" s="14"/>
      <c r="G1068" s="14"/>
      <c r="H1068" s="14"/>
      <c r="I1068" s="14"/>
      <c r="J1068" s="14"/>
      <c r="K1068" s="14"/>
      <c r="L1068" s="14"/>
      <c r="R1068" s="14"/>
    </row>
    <row r="1069" spans="1:18" ht="15" customHeight="1">
      <c r="A1069" s="14"/>
      <c r="B1069" s="14"/>
      <c r="C1069" s="14"/>
      <c r="D1069" s="14"/>
      <c r="E1069" s="14"/>
      <c r="F1069" s="14"/>
      <c r="G1069" s="14"/>
      <c r="H1069" s="14"/>
      <c r="I1069" s="14"/>
      <c r="J1069" s="14"/>
      <c r="K1069" s="14"/>
      <c r="L1069" s="14"/>
      <c r="R1069" s="14"/>
    </row>
    <row r="1070" spans="1:18" ht="15" customHeight="1">
      <c r="A1070" s="14"/>
      <c r="B1070" s="14"/>
      <c r="C1070" s="14"/>
      <c r="D1070" s="14"/>
      <c r="E1070" s="14"/>
      <c r="F1070" s="14"/>
      <c r="G1070" s="14"/>
      <c r="H1070" s="14"/>
      <c r="I1070" s="14"/>
      <c r="J1070" s="14"/>
      <c r="K1070" s="14"/>
      <c r="L1070" s="14"/>
      <c r="R1070" s="14"/>
    </row>
    <row r="1071" spans="1:18" ht="15" customHeight="1">
      <c r="A1071" s="14"/>
      <c r="B1071" s="14"/>
      <c r="C1071" s="14"/>
      <c r="D1071" s="14"/>
      <c r="E1071" s="14"/>
      <c r="F1071" s="14"/>
      <c r="G1071" s="14"/>
      <c r="H1071" s="14"/>
      <c r="I1071" s="14"/>
      <c r="J1071" s="14"/>
      <c r="K1071" s="14"/>
      <c r="L1071" s="14"/>
      <c r="R1071" s="14"/>
    </row>
    <row r="1072" spans="1:18" ht="15" customHeight="1">
      <c r="A1072" s="14"/>
      <c r="B1072" s="14"/>
      <c r="C1072" s="14"/>
      <c r="D1072" s="14"/>
      <c r="E1072" s="14"/>
      <c r="F1072" s="14"/>
      <c r="G1072" s="14"/>
      <c r="H1072" s="14"/>
      <c r="I1072" s="14"/>
      <c r="J1072" s="14"/>
      <c r="K1072" s="14"/>
      <c r="L1072" s="14"/>
      <c r="R1072" s="14"/>
    </row>
    <row r="1073" spans="1:18" ht="15" customHeight="1">
      <c r="A1073" s="14"/>
      <c r="B1073" s="14"/>
      <c r="C1073" s="14"/>
      <c r="D1073" s="14"/>
      <c r="E1073" s="14"/>
      <c r="F1073" s="14"/>
      <c r="G1073" s="14"/>
      <c r="H1073" s="14"/>
      <c r="I1073" s="14"/>
      <c r="J1073" s="14"/>
      <c r="K1073" s="14"/>
      <c r="L1073" s="14"/>
      <c r="R1073" s="14"/>
    </row>
    <row r="1074" spans="1:18" ht="15" customHeight="1">
      <c r="A1074" s="14"/>
      <c r="B1074" s="14"/>
      <c r="C1074" s="14"/>
      <c r="D1074" s="14"/>
      <c r="E1074" s="14"/>
      <c r="F1074" s="14"/>
      <c r="G1074" s="14"/>
      <c r="H1074" s="14"/>
      <c r="I1074" s="14"/>
      <c r="J1074" s="14"/>
      <c r="K1074" s="14"/>
      <c r="L1074" s="14"/>
      <c r="R1074" s="14"/>
    </row>
    <row r="1075" spans="1:18" ht="15" customHeight="1">
      <c r="A1075" s="14"/>
      <c r="B1075" s="14"/>
      <c r="C1075" s="14"/>
      <c r="D1075" s="14"/>
      <c r="E1075" s="14"/>
      <c r="F1075" s="14"/>
      <c r="G1075" s="14"/>
      <c r="H1075" s="14"/>
      <c r="I1075" s="14"/>
      <c r="J1075" s="14"/>
      <c r="K1075" s="14"/>
      <c r="L1075" s="14"/>
      <c r="R1075" s="14"/>
    </row>
    <row r="1076" spans="1:18" ht="15" customHeight="1">
      <c r="A1076" s="14"/>
      <c r="B1076" s="14"/>
      <c r="C1076" s="14"/>
      <c r="D1076" s="14"/>
      <c r="E1076" s="14"/>
      <c r="F1076" s="14"/>
      <c r="G1076" s="14"/>
      <c r="H1076" s="14"/>
      <c r="I1076" s="14"/>
      <c r="J1076" s="14"/>
      <c r="K1076" s="14"/>
      <c r="L1076" s="14"/>
      <c r="R1076" s="14"/>
    </row>
    <row r="1077" spans="1:18" ht="15" customHeight="1">
      <c r="A1077" s="14"/>
      <c r="B1077" s="14"/>
      <c r="C1077" s="14"/>
      <c r="D1077" s="14"/>
      <c r="E1077" s="14"/>
      <c r="F1077" s="14"/>
      <c r="G1077" s="14"/>
      <c r="H1077" s="14"/>
      <c r="I1077" s="14"/>
      <c r="J1077" s="14"/>
      <c r="K1077" s="14"/>
      <c r="L1077" s="14"/>
      <c r="R1077" s="14"/>
    </row>
    <row r="1078" spans="1:18" ht="15" customHeight="1">
      <c r="A1078" s="14"/>
      <c r="B1078" s="14"/>
      <c r="C1078" s="14"/>
      <c r="D1078" s="14"/>
      <c r="E1078" s="14"/>
      <c r="F1078" s="14"/>
      <c r="G1078" s="14"/>
      <c r="H1078" s="14"/>
      <c r="I1078" s="14"/>
      <c r="J1078" s="14"/>
      <c r="K1078" s="14"/>
      <c r="L1078" s="14"/>
      <c r="R1078" s="14"/>
    </row>
    <row r="1079" spans="1:18" ht="15" customHeight="1">
      <c r="A1079" s="14"/>
      <c r="B1079" s="14"/>
      <c r="C1079" s="14"/>
      <c r="D1079" s="14"/>
      <c r="E1079" s="14"/>
      <c r="F1079" s="14"/>
      <c r="G1079" s="14"/>
      <c r="H1079" s="14"/>
      <c r="I1079" s="14"/>
      <c r="J1079" s="14"/>
      <c r="K1079" s="14"/>
      <c r="L1079" s="14"/>
      <c r="R1079" s="14"/>
    </row>
    <row r="1080" spans="1:18" ht="15" customHeight="1">
      <c r="A1080" s="14"/>
      <c r="B1080" s="14"/>
      <c r="C1080" s="14"/>
      <c r="D1080" s="14"/>
      <c r="E1080" s="14"/>
      <c r="F1080" s="14"/>
      <c r="G1080" s="14"/>
      <c r="H1080" s="14"/>
      <c r="I1080" s="14"/>
      <c r="J1080" s="14"/>
      <c r="K1080" s="14"/>
      <c r="L1080" s="14"/>
      <c r="R1080" s="14"/>
    </row>
    <row r="1081" spans="1:18" ht="15" customHeight="1">
      <c r="A1081" s="14"/>
      <c r="B1081" s="14"/>
      <c r="C1081" s="14"/>
      <c r="D1081" s="14"/>
      <c r="E1081" s="14"/>
      <c r="F1081" s="14"/>
      <c r="G1081" s="14"/>
      <c r="H1081" s="14"/>
      <c r="I1081" s="14"/>
      <c r="J1081" s="14"/>
      <c r="K1081" s="14"/>
      <c r="L1081" s="14"/>
      <c r="R1081" s="14"/>
    </row>
    <row r="1082" spans="1:18" ht="15" customHeight="1">
      <c r="A1082" s="14"/>
      <c r="B1082" s="14"/>
      <c r="C1082" s="14"/>
      <c r="D1082" s="14"/>
      <c r="E1082" s="14"/>
      <c r="F1082" s="14"/>
      <c r="G1082" s="14"/>
      <c r="H1082" s="14"/>
      <c r="I1082" s="14"/>
      <c r="J1082" s="14"/>
      <c r="K1082" s="14"/>
      <c r="L1082" s="14"/>
      <c r="R1082" s="14"/>
    </row>
    <row r="1083" spans="1:18" ht="15" customHeight="1">
      <c r="A1083" s="14"/>
      <c r="B1083" s="14"/>
      <c r="C1083" s="14"/>
      <c r="D1083" s="14"/>
      <c r="E1083" s="14"/>
      <c r="F1083" s="14"/>
      <c r="G1083" s="14"/>
      <c r="H1083" s="14"/>
      <c r="I1083" s="14"/>
      <c r="J1083" s="14"/>
      <c r="K1083" s="14"/>
      <c r="L1083" s="14"/>
      <c r="R1083" s="14"/>
    </row>
    <row r="1084" spans="1:18" ht="15" customHeight="1">
      <c r="A1084" s="14"/>
      <c r="B1084" s="14"/>
      <c r="C1084" s="14"/>
      <c r="D1084" s="14"/>
      <c r="E1084" s="14"/>
      <c r="F1084" s="14"/>
      <c r="G1084" s="14"/>
      <c r="H1084" s="14"/>
      <c r="I1084" s="14"/>
      <c r="J1084" s="14"/>
      <c r="K1084" s="14"/>
      <c r="L1084" s="14"/>
      <c r="R1084" s="14"/>
    </row>
    <row r="1085" spans="1:18" ht="15" customHeight="1">
      <c r="A1085" s="14"/>
      <c r="B1085" s="14"/>
      <c r="C1085" s="14"/>
      <c r="D1085" s="14"/>
      <c r="E1085" s="14"/>
      <c r="F1085" s="14"/>
      <c r="G1085" s="14"/>
      <c r="H1085" s="14"/>
      <c r="I1085" s="14"/>
      <c r="J1085" s="14"/>
      <c r="K1085" s="14"/>
      <c r="L1085" s="14"/>
      <c r="R1085" s="14"/>
    </row>
    <row r="1086" spans="1:18" ht="15" customHeight="1">
      <c r="A1086" s="14"/>
      <c r="B1086" s="14"/>
      <c r="C1086" s="14"/>
      <c r="D1086" s="14"/>
      <c r="E1086" s="14"/>
      <c r="F1086" s="14"/>
      <c r="G1086" s="14"/>
      <c r="H1086" s="14"/>
      <c r="I1086" s="14"/>
      <c r="J1086" s="14"/>
      <c r="K1086" s="14"/>
      <c r="L1086" s="14"/>
      <c r="R1086" s="14"/>
    </row>
    <row r="1087" spans="1:18" ht="15" customHeight="1">
      <c r="A1087" s="14"/>
      <c r="B1087" s="14"/>
      <c r="C1087" s="14"/>
      <c r="D1087" s="14"/>
      <c r="E1087" s="14"/>
      <c r="F1087" s="14"/>
      <c r="G1087" s="14"/>
      <c r="H1087" s="14"/>
      <c r="I1087" s="14"/>
      <c r="J1087" s="14"/>
      <c r="K1087" s="14"/>
      <c r="L1087" s="14"/>
      <c r="R1087" s="14"/>
    </row>
    <row r="1088" spans="1:18" ht="15" customHeight="1">
      <c r="A1088" s="14"/>
      <c r="B1088" s="14"/>
      <c r="C1088" s="14"/>
      <c r="D1088" s="14"/>
      <c r="E1088" s="14"/>
      <c r="F1088" s="14"/>
      <c r="G1088" s="14"/>
      <c r="H1088" s="14"/>
      <c r="I1088" s="14"/>
      <c r="J1088" s="14"/>
      <c r="K1088" s="14"/>
      <c r="L1088" s="14"/>
      <c r="R1088" s="14"/>
    </row>
    <row r="1089" spans="1:18" ht="15" customHeight="1">
      <c r="A1089" s="14"/>
      <c r="B1089" s="14"/>
      <c r="C1089" s="14"/>
      <c r="D1089" s="14"/>
      <c r="E1089" s="14"/>
      <c r="F1089" s="14"/>
      <c r="G1089" s="14"/>
      <c r="H1089" s="14"/>
      <c r="I1089" s="14"/>
      <c r="J1089" s="14"/>
      <c r="K1089" s="14"/>
      <c r="L1089" s="14"/>
      <c r="R1089" s="14"/>
    </row>
    <row r="1090" spans="1:18" ht="15" customHeight="1">
      <c r="A1090" s="14"/>
      <c r="B1090" s="14"/>
      <c r="C1090" s="14"/>
      <c r="D1090" s="14"/>
      <c r="E1090" s="14"/>
      <c r="F1090" s="14"/>
      <c r="G1090" s="14"/>
      <c r="H1090" s="14"/>
      <c r="I1090" s="14"/>
      <c r="J1090" s="14"/>
      <c r="K1090" s="14"/>
      <c r="L1090" s="14"/>
      <c r="R1090" s="14"/>
    </row>
    <row r="1091" spans="1:18" ht="15" customHeight="1">
      <c r="A1091" s="14"/>
      <c r="B1091" s="14"/>
      <c r="C1091" s="14"/>
      <c r="D1091" s="14"/>
      <c r="E1091" s="14"/>
      <c r="F1091" s="14"/>
      <c r="G1091" s="14"/>
      <c r="H1091" s="14"/>
      <c r="I1091" s="14"/>
      <c r="J1091" s="14"/>
      <c r="K1091" s="14"/>
      <c r="L1091" s="14"/>
      <c r="R1091" s="14"/>
    </row>
    <row r="1092" spans="1:18" ht="15" customHeight="1">
      <c r="A1092" s="14"/>
      <c r="B1092" s="14"/>
      <c r="C1092" s="14"/>
      <c r="D1092" s="14"/>
      <c r="E1092" s="14"/>
      <c r="F1092" s="14"/>
      <c r="G1092" s="14"/>
      <c r="H1092" s="14"/>
      <c r="I1092" s="14"/>
      <c r="J1092" s="14"/>
      <c r="K1092" s="14"/>
      <c r="L1092" s="14"/>
      <c r="R1092" s="14"/>
    </row>
    <row r="1093" spans="1:18" ht="15" customHeight="1">
      <c r="A1093" s="14"/>
      <c r="B1093" s="14"/>
      <c r="C1093" s="14"/>
      <c r="D1093" s="14"/>
      <c r="E1093" s="14"/>
      <c r="F1093" s="14"/>
      <c r="G1093" s="14"/>
      <c r="H1093" s="14"/>
      <c r="I1093" s="14"/>
      <c r="J1093" s="14"/>
      <c r="K1093" s="14"/>
      <c r="L1093" s="14"/>
      <c r="R1093" s="14"/>
    </row>
    <row r="1094" spans="1:18" ht="15" customHeight="1">
      <c r="A1094" s="14"/>
      <c r="B1094" s="14"/>
      <c r="C1094" s="14"/>
      <c r="D1094" s="14"/>
      <c r="E1094" s="14"/>
      <c r="F1094" s="14"/>
      <c r="G1094" s="14"/>
      <c r="H1094" s="14"/>
      <c r="I1094" s="14"/>
      <c r="J1094" s="14"/>
      <c r="K1094" s="14"/>
      <c r="L1094" s="14"/>
      <c r="R1094" s="14"/>
    </row>
    <row r="1095" spans="1:18" ht="15" customHeight="1">
      <c r="A1095" s="14"/>
      <c r="B1095" s="14"/>
      <c r="C1095" s="14"/>
      <c r="D1095" s="14"/>
      <c r="E1095" s="14"/>
      <c r="F1095" s="14"/>
      <c r="G1095" s="14"/>
      <c r="H1095" s="14"/>
      <c r="I1095" s="14"/>
      <c r="J1095" s="14"/>
      <c r="K1095" s="14"/>
      <c r="L1095" s="14"/>
      <c r="R1095" s="14"/>
    </row>
    <row r="1096" spans="1:18" ht="15" customHeight="1">
      <c r="A1096" s="14"/>
      <c r="B1096" s="14"/>
      <c r="C1096" s="14"/>
      <c r="D1096" s="14"/>
      <c r="E1096" s="14"/>
      <c r="F1096" s="14"/>
      <c r="G1096" s="14"/>
      <c r="H1096" s="14"/>
      <c r="I1096" s="14"/>
      <c r="J1096" s="14"/>
      <c r="K1096" s="14"/>
      <c r="L1096" s="14"/>
      <c r="R1096" s="14"/>
    </row>
    <row r="1097" spans="1:18" ht="15" customHeight="1">
      <c r="A1097" s="14"/>
      <c r="B1097" s="14"/>
      <c r="C1097" s="14"/>
      <c r="D1097" s="14"/>
      <c r="E1097" s="14"/>
      <c r="F1097" s="14"/>
      <c r="G1097" s="14"/>
      <c r="H1097" s="14"/>
      <c r="I1097" s="14"/>
      <c r="J1097" s="14"/>
      <c r="K1097" s="14"/>
      <c r="L1097" s="14"/>
      <c r="R1097" s="14"/>
    </row>
    <row r="1098" spans="1:18" ht="15" customHeight="1">
      <c r="A1098" s="14"/>
      <c r="B1098" s="14"/>
      <c r="C1098" s="14"/>
      <c r="D1098" s="14"/>
      <c r="E1098" s="14"/>
      <c r="F1098" s="14"/>
      <c r="G1098" s="14"/>
      <c r="H1098" s="14"/>
      <c r="I1098" s="14"/>
      <c r="J1098" s="14"/>
      <c r="K1098" s="14"/>
      <c r="L1098" s="14"/>
      <c r="R1098" s="14"/>
    </row>
    <row r="1099" spans="1:18" ht="15" customHeight="1">
      <c r="A1099" s="14"/>
      <c r="B1099" s="14"/>
      <c r="C1099" s="14"/>
      <c r="D1099" s="14"/>
      <c r="E1099" s="14"/>
      <c r="F1099" s="14"/>
      <c r="G1099" s="14"/>
      <c r="H1099" s="14"/>
      <c r="I1099" s="14"/>
      <c r="J1099" s="14"/>
      <c r="K1099" s="14"/>
      <c r="L1099" s="14"/>
      <c r="R1099" s="14"/>
    </row>
    <row r="1100" spans="1:18" ht="15" customHeight="1">
      <c r="A1100" s="14"/>
      <c r="B1100" s="14"/>
      <c r="C1100" s="14"/>
      <c r="D1100" s="14"/>
      <c r="E1100" s="14"/>
      <c r="F1100" s="14"/>
      <c r="G1100" s="14"/>
      <c r="H1100" s="14"/>
      <c r="I1100" s="14"/>
      <c r="J1100" s="14"/>
      <c r="K1100" s="14"/>
      <c r="L1100" s="14"/>
      <c r="R1100" s="14"/>
    </row>
    <row r="1101" spans="1:18" ht="15" customHeight="1">
      <c r="A1101" s="14"/>
      <c r="B1101" s="14"/>
      <c r="C1101" s="14"/>
      <c r="D1101" s="14"/>
      <c r="E1101" s="14"/>
      <c r="F1101" s="14"/>
      <c r="G1101" s="14"/>
      <c r="H1101" s="14"/>
      <c r="I1101" s="14"/>
      <c r="J1101" s="14"/>
      <c r="K1101" s="14"/>
      <c r="L1101" s="14"/>
      <c r="R1101" s="14"/>
    </row>
    <row r="1102" spans="1:18" ht="15" customHeight="1">
      <c r="A1102" s="14"/>
      <c r="B1102" s="14"/>
      <c r="C1102" s="14"/>
      <c r="D1102" s="14"/>
      <c r="E1102" s="14"/>
      <c r="F1102" s="14"/>
      <c r="G1102" s="14"/>
      <c r="H1102" s="14"/>
      <c r="I1102" s="14"/>
      <c r="J1102" s="14"/>
      <c r="K1102" s="14"/>
      <c r="L1102" s="14"/>
      <c r="R1102" s="14"/>
    </row>
    <row r="1103" spans="1:18" ht="15" customHeight="1">
      <c r="A1103" s="14"/>
      <c r="B1103" s="14"/>
      <c r="C1103" s="14"/>
      <c r="D1103" s="14"/>
      <c r="E1103" s="14"/>
      <c r="F1103" s="14"/>
      <c r="G1103" s="14"/>
      <c r="H1103" s="14"/>
      <c r="I1103" s="14"/>
      <c r="J1103" s="14"/>
      <c r="K1103" s="14"/>
      <c r="L1103" s="14"/>
      <c r="R1103" s="14"/>
    </row>
    <row r="1104" spans="1:18" ht="15" customHeight="1">
      <c r="A1104" s="14"/>
      <c r="B1104" s="14"/>
      <c r="C1104" s="14"/>
      <c r="D1104" s="14"/>
      <c r="E1104" s="14"/>
      <c r="F1104" s="14"/>
      <c r="G1104" s="14"/>
      <c r="H1104" s="14"/>
      <c r="I1104" s="14"/>
      <c r="J1104" s="14"/>
      <c r="K1104" s="14"/>
      <c r="L1104" s="14"/>
      <c r="R1104" s="14"/>
    </row>
    <row r="1105" spans="1:18" ht="15" customHeight="1">
      <c r="A1105" s="14"/>
      <c r="B1105" s="14"/>
      <c r="C1105" s="14"/>
      <c r="D1105" s="14"/>
      <c r="E1105" s="14"/>
      <c r="F1105" s="14"/>
      <c r="G1105" s="14"/>
      <c r="H1105" s="14"/>
      <c r="I1105" s="14"/>
      <c r="J1105" s="14"/>
      <c r="K1105" s="14"/>
      <c r="L1105" s="14"/>
      <c r="R1105" s="14"/>
    </row>
    <row r="1106" spans="1:18" ht="15" customHeight="1">
      <c r="A1106" s="14"/>
      <c r="B1106" s="14"/>
      <c r="C1106" s="14"/>
      <c r="D1106" s="14"/>
      <c r="E1106" s="14"/>
      <c r="F1106" s="14"/>
      <c r="G1106" s="14"/>
      <c r="H1106" s="14"/>
      <c r="I1106" s="14"/>
      <c r="J1106" s="14"/>
      <c r="K1106" s="14"/>
      <c r="L1106" s="14"/>
      <c r="R1106" s="14"/>
    </row>
    <row r="1107" spans="1:18" ht="15" customHeight="1">
      <c r="A1107" s="14"/>
      <c r="B1107" s="14"/>
      <c r="C1107" s="14"/>
      <c r="D1107" s="14"/>
      <c r="E1107" s="14"/>
      <c r="F1107" s="14"/>
      <c r="G1107" s="14"/>
      <c r="H1107" s="14"/>
      <c r="I1107" s="14"/>
      <c r="J1107" s="14"/>
      <c r="K1107" s="14"/>
      <c r="L1107" s="14"/>
      <c r="R1107" s="14"/>
    </row>
    <row r="1108" spans="1:18" ht="15" customHeight="1">
      <c r="A1108" s="14"/>
      <c r="B1108" s="14"/>
      <c r="C1108" s="14"/>
      <c r="D1108" s="14"/>
      <c r="E1108" s="14"/>
      <c r="F1108" s="14"/>
      <c r="G1108" s="14"/>
      <c r="H1108" s="14"/>
      <c r="I1108" s="14"/>
      <c r="J1108" s="14"/>
      <c r="K1108" s="14"/>
      <c r="L1108" s="14"/>
      <c r="R1108" s="14"/>
    </row>
    <row r="1109" spans="1:18" ht="15" customHeight="1">
      <c r="A1109" s="14"/>
      <c r="B1109" s="14"/>
      <c r="C1109" s="14"/>
      <c r="D1109" s="14"/>
      <c r="E1109" s="14"/>
      <c r="F1109" s="14"/>
      <c r="G1109" s="14"/>
      <c r="H1109" s="14"/>
      <c r="I1109" s="14"/>
      <c r="J1109" s="14"/>
      <c r="K1109" s="14"/>
      <c r="L1109" s="14"/>
      <c r="R1109" s="14"/>
    </row>
    <row r="1110" spans="1:18" ht="15" customHeight="1">
      <c r="A1110" s="14"/>
      <c r="B1110" s="14"/>
      <c r="C1110" s="14"/>
      <c r="D1110" s="14"/>
      <c r="E1110" s="14"/>
      <c r="F1110" s="14"/>
      <c r="G1110" s="14"/>
      <c r="H1110" s="14"/>
      <c r="I1110" s="14"/>
      <c r="J1110" s="14"/>
      <c r="K1110" s="14"/>
      <c r="L1110" s="14"/>
      <c r="R1110" s="14"/>
    </row>
    <row r="1111" spans="1:18" ht="15" customHeight="1">
      <c r="A1111" s="14"/>
      <c r="B1111" s="14"/>
      <c r="C1111" s="14"/>
      <c r="D1111" s="14"/>
      <c r="E1111" s="14"/>
      <c r="F1111" s="14"/>
      <c r="G1111" s="14"/>
      <c r="H1111" s="14"/>
      <c r="I1111" s="14"/>
      <c r="J1111" s="14"/>
      <c r="K1111" s="14"/>
      <c r="L1111" s="14"/>
      <c r="R1111" s="14"/>
    </row>
    <row r="1112" spans="1:18" ht="15" customHeight="1">
      <c r="A1112" s="14"/>
      <c r="B1112" s="14"/>
      <c r="C1112" s="14"/>
      <c r="D1112" s="14"/>
      <c r="E1112" s="14"/>
      <c r="F1112" s="14"/>
      <c r="G1112" s="14"/>
      <c r="H1112" s="14"/>
      <c r="I1112" s="14"/>
      <c r="J1112" s="14"/>
      <c r="K1112" s="14"/>
      <c r="L1112" s="14"/>
      <c r="R1112" s="14"/>
    </row>
    <row r="1113" spans="1:18" ht="15" customHeight="1">
      <c r="A1113" s="14"/>
      <c r="B1113" s="14"/>
      <c r="C1113" s="14"/>
      <c r="D1113" s="14"/>
      <c r="E1113" s="14"/>
      <c r="F1113" s="14"/>
      <c r="G1113" s="14"/>
      <c r="H1113" s="14"/>
      <c r="I1113" s="14"/>
      <c r="J1113" s="14"/>
      <c r="K1113" s="14"/>
      <c r="L1113" s="14"/>
      <c r="R1113" s="14"/>
    </row>
    <row r="1114" spans="1:18" ht="15" customHeight="1">
      <c r="A1114" s="14"/>
      <c r="B1114" s="14"/>
      <c r="C1114" s="14"/>
      <c r="D1114" s="14"/>
      <c r="E1114" s="14"/>
      <c r="F1114" s="14"/>
      <c r="G1114" s="14"/>
      <c r="H1114" s="14"/>
      <c r="I1114" s="14"/>
      <c r="J1114" s="14"/>
      <c r="K1114" s="14"/>
      <c r="L1114" s="14"/>
      <c r="R1114" s="14"/>
    </row>
    <row r="1115" spans="1:18" ht="15" customHeight="1">
      <c r="A1115" s="14"/>
      <c r="B1115" s="14"/>
      <c r="C1115" s="14"/>
      <c r="D1115" s="14"/>
      <c r="E1115" s="14"/>
      <c r="F1115" s="14"/>
      <c r="G1115" s="14"/>
      <c r="H1115" s="14"/>
      <c r="I1115" s="14"/>
      <c r="J1115" s="14"/>
      <c r="K1115" s="14"/>
      <c r="L1115" s="14"/>
      <c r="R1115" s="14"/>
    </row>
    <row r="1116" spans="1:18" ht="15" customHeight="1">
      <c r="A1116" s="14"/>
      <c r="B1116" s="14"/>
      <c r="C1116" s="14"/>
      <c r="D1116" s="14"/>
      <c r="E1116" s="14"/>
      <c r="F1116" s="14"/>
      <c r="G1116" s="14"/>
      <c r="H1116" s="14"/>
      <c r="I1116" s="14"/>
      <c r="J1116" s="14"/>
      <c r="K1116" s="14"/>
      <c r="L1116" s="14"/>
      <c r="R1116" s="14"/>
    </row>
    <row r="1117" spans="1:18" ht="15" customHeight="1">
      <c r="A1117" s="14"/>
      <c r="B1117" s="14"/>
      <c r="C1117" s="14"/>
      <c r="D1117" s="14"/>
      <c r="E1117" s="14"/>
      <c r="F1117" s="14"/>
      <c r="G1117" s="14"/>
      <c r="H1117" s="14"/>
      <c r="I1117" s="14"/>
      <c r="J1117" s="14"/>
      <c r="K1117" s="14"/>
      <c r="L1117" s="14"/>
      <c r="R1117" s="14"/>
    </row>
    <row r="1118" spans="1:18" ht="15" customHeight="1">
      <c r="A1118" s="14"/>
      <c r="B1118" s="14"/>
      <c r="C1118" s="14"/>
      <c r="D1118" s="14"/>
      <c r="E1118" s="14"/>
      <c r="F1118" s="14"/>
      <c r="G1118" s="14"/>
      <c r="H1118" s="14"/>
      <c r="I1118" s="14"/>
      <c r="J1118" s="14"/>
      <c r="K1118" s="14"/>
      <c r="L1118" s="14"/>
      <c r="R1118" s="14"/>
    </row>
    <row r="1119" spans="1:18" ht="15" customHeight="1">
      <c r="A1119" s="14"/>
      <c r="B1119" s="14"/>
      <c r="C1119" s="14"/>
      <c r="D1119" s="14"/>
      <c r="E1119" s="14"/>
      <c r="F1119" s="14"/>
      <c r="G1119" s="14"/>
      <c r="H1119" s="14"/>
      <c r="I1119" s="14"/>
      <c r="J1119" s="14"/>
      <c r="K1119" s="14"/>
      <c r="L1119" s="14"/>
      <c r="R1119" s="14"/>
    </row>
    <row r="1120" spans="1:18" ht="15" customHeight="1">
      <c r="A1120" s="14"/>
      <c r="B1120" s="14"/>
      <c r="C1120" s="14"/>
      <c r="D1120" s="14"/>
      <c r="E1120" s="14"/>
      <c r="F1120" s="14"/>
      <c r="G1120" s="14"/>
      <c r="H1120" s="14"/>
      <c r="I1120" s="14"/>
      <c r="J1120" s="14"/>
      <c r="K1120" s="14"/>
      <c r="L1120" s="14"/>
      <c r="R1120" s="14"/>
    </row>
    <row r="1121" spans="1:18" ht="15" customHeight="1">
      <c r="A1121" s="14"/>
      <c r="B1121" s="14"/>
      <c r="C1121" s="14"/>
      <c r="D1121" s="14"/>
      <c r="E1121" s="14"/>
      <c r="F1121" s="14"/>
      <c r="G1121" s="14"/>
      <c r="H1121" s="14"/>
      <c r="I1121" s="14"/>
      <c r="J1121" s="14"/>
      <c r="K1121" s="14"/>
      <c r="L1121" s="14"/>
      <c r="R1121" s="14"/>
    </row>
    <row r="1122" spans="1:18" ht="15" customHeight="1">
      <c r="A1122" s="14"/>
      <c r="B1122" s="14"/>
      <c r="C1122" s="14"/>
      <c r="D1122" s="14"/>
      <c r="E1122" s="14"/>
      <c r="F1122" s="14"/>
      <c r="G1122" s="14"/>
      <c r="H1122" s="14"/>
      <c r="I1122" s="14"/>
      <c r="J1122" s="14"/>
      <c r="K1122" s="14"/>
      <c r="L1122" s="14"/>
      <c r="R1122" s="14"/>
    </row>
    <row r="1123" spans="1:18" ht="15" customHeight="1">
      <c r="A1123" s="14"/>
      <c r="B1123" s="14"/>
      <c r="C1123" s="14"/>
      <c r="D1123" s="14"/>
      <c r="E1123" s="14"/>
      <c r="F1123" s="14"/>
      <c r="G1123" s="14"/>
      <c r="H1123" s="14"/>
      <c r="I1123" s="14"/>
      <c r="J1123" s="14"/>
      <c r="K1123" s="14"/>
      <c r="L1123" s="14"/>
      <c r="R1123" s="14"/>
    </row>
    <row r="1124" spans="1:18" ht="15" customHeight="1">
      <c r="A1124" s="14"/>
      <c r="B1124" s="14"/>
      <c r="C1124" s="14"/>
      <c r="D1124" s="14"/>
      <c r="E1124" s="14"/>
      <c r="F1124" s="14"/>
      <c r="G1124" s="14"/>
      <c r="H1124" s="14"/>
      <c r="I1124" s="14"/>
      <c r="J1124" s="14"/>
      <c r="K1124" s="14"/>
      <c r="L1124" s="14"/>
      <c r="R1124" s="14"/>
    </row>
    <row r="1125" spans="1:18" ht="15" customHeight="1">
      <c r="A1125" s="14"/>
      <c r="B1125" s="14"/>
      <c r="C1125" s="14"/>
      <c r="D1125" s="14"/>
      <c r="E1125" s="14"/>
      <c r="F1125" s="14"/>
      <c r="G1125" s="14"/>
      <c r="H1125" s="14"/>
      <c r="I1125" s="14"/>
      <c r="J1125" s="14"/>
      <c r="K1125" s="14"/>
      <c r="L1125" s="14"/>
      <c r="R1125" s="14"/>
    </row>
    <row r="1126" spans="1:18" ht="15" customHeight="1">
      <c r="A1126" s="14"/>
      <c r="B1126" s="14"/>
      <c r="C1126" s="14"/>
      <c r="D1126" s="14"/>
      <c r="E1126" s="14"/>
      <c r="F1126" s="14"/>
      <c r="G1126" s="14"/>
      <c r="H1126" s="14"/>
      <c r="I1126" s="14"/>
      <c r="J1126" s="14"/>
      <c r="K1126" s="14"/>
      <c r="L1126" s="14"/>
      <c r="R1126" s="14"/>
    </row>
    <row r="1127" spans="1:18" ht="15" customHeight="1">
      <c r="A1127" s="14"/>
      <c r="B1127" s="14"/>
      <c r="C1127" s="14"/>
      <c r="D1127" s="14"/>
      <c r="E1127" s="14"/>
      <c r="F1127" s="14"/>
      <c r="G1127" s="14"/>
      <c r="H1127" s="14"/>
      <c r="I1127" s="14"/>
      <c r="J1127" s="14"/>
      <c r="K1127" s="14"/>
      <c r="L1127" s="14"/>
      <c r="R1127" s="14"/>
    </row>
    <row r="1128" spans="1:18" ht="15" customHeight="1">
      <c r="A1128" s="14"/>
      <c r="B1128" s="14"/>
      <c r="C1128" s="14"/>
      <c r="D1128" s="14"/>
      <c r="E1128" s="14"/>
      <c r="F1128" s="14"/>
      <c r="G1128" s="14"/>
      <c r="H1128" s="14"/>
      <c r="I1128" s="14"/>
      <c r="J1128" s="14"/>
      <c r="K1128" s="14"/>
      <c r="L1128" s="14"/>
      <c r="R1128" s="14"/>
    </row>
    <row r="1129" spans="1:18" ht="15" customHeight="1">
      <c r="A1129" s="14"/>
      <c r="B1129" s="14"/>
      <c r="C1129" s="14"/>
      <c r="D1129" s="14"/>
      <c r="E1129" s="14"/>
      <c r="F1129" s="14"/>
      <c r="G1129" s="14"/>
      <c r="H1129" s="14"/>
      <c r="I1129" s="14"/>
      <c r="J1129" s="14"/>
      <c r="K1129" s="14"/>
      <c r="L1129" s="14"/>
      <c r="R1129" s="14"/>
    </row>
    <row r="1130" spans="1:18" ht="15" customHeight="1">
      <c r="A1130" s="14"/>
      <c r="B1130" s="14"/>
      <c r="C1130" s="14"/>
      <c r="D1130" s="14"/>
      <c r="E1130" s="14"/>
      <c r="F1130" s="14"/>
      <c r="G1130" s="14"/>
      <c r="H1130" s="14"/>
      <c r="I1130" s="14"/>
      <c r="J1130" s="14"/>
      <c r="K1130" s="14"/>
      <c r="L1130" s="14"/>
      <c r="R1130" s="14"/>
    </row>
    <row r="1131" spans="1:18" ht="15" customHeight="1">
      <c r="A1131" s="14"/>
      <c r="B1131" s="14"/>
      <c r="C1131" s="14"/>
      <c r="D1131" s="14"/>
      <c r="E1131" s="14"/>
      <c r="F1131" s="14"/>
      <c r="G1131" s="14"/>
      <c r="H1131" s="14"/>
      <c r="I1131" s="14"/>
      <c r="J1131" s="14"/>
      <c r="K1131" s="14"/>
      <c r="L1131" s="14"/>
      <c r="R1131" s="14"/>
    </row>
    <row r="1132" spans="1:18" ht="15" customHeight="1">
      <c r="A1132" s="14"/>
      <c r="B1132" s="14"/>
      <c r="C1132" s="14"/>
      <c r="D1132" s="14"/>
      <c r="E1132" s="14"/>
      <c r="F1132" s="14"/>
      <c r="G1132" s="14"/>
      <c r="H1132" s="14"/>
      <c r="I1132" s="14"/>
      <c r="J1132" s="14"/>
      <c r="K1132" s="14"/>
      <c r="L1132" s="14"/>
      <c r="R1132" s="14"/>
    </row>
    <row r="1133" spans="1:18" ht="15" customHeight="1">
      <c r="A1133" s="14"/>
      <c r="B1133" s="14"/>
      <c r="C1133" s="14"/>
      <c r="D1133" s="14"/>
      <c r="E1133" s="14"/>
      <c r="F1133" s="14"/>
      <c r="G1133" s="14"/>
      <c r="H1133" s="14"/>
      <c r="I1133" s="14"/>
      <c r="J1133" s="14"/>
      <c r="K1133" s="14"/>
      <c r="L1133" s="14"/>
      <c r="R1133" s="14"/>
    </row>
    <row r="1134" spans="1:18" ht="15" customHeight="1">
      <c r="A1134" s="14"/>
      <c r="B1134" s="14"/>
      <c r="C1134" s="14"/>
      <c r="D1134" s="14"/>
      <c r="E1134" s="14"/>
      <c r="F1134" s="14"/>
      <c r="G1134" s="14"/>
      <c r="H1134" s="14"/>
      <c r="I1134" s="14"/>
      <c r="J1134" s="14"/>
      <c r="K1134" s="14"/>
      <c r="L1134" s="14"/>
      <c r="R1134" s="14"/>
    </row>
    <row r="1135" spans="1:18" ht="15" customHeight="1">
      <c r="A1135" s="14"/>
      <c r="B1135" s="14"/>
      <c r="C1135" s="14"/>
      <c r="D1135" s="14"/>
      <c r="E1135" s="14"/>
      <c r="F1135" s="14"/>
      <c r="G1135" s="14"/>
      <c r="H1135" s="14"/>
      <c r="I1135" s="14"/>
      <c r="J1135" s="14"/>
      <c r="K1135" s="14"/>
      <c r="L1135" s="14"/>
      <c r="R1135" s="14"/>
    </row>
    <row r="1136" spans="1:18" ht="15" customHeight="1">
      <c r="A1136" s="14"/>
      <c r="B1136" s="14"/>
      <c r="C1136" s="14"/>
      <c r="D1136" s="14"/>
      <c r="E1136" s="14"/>
      <c r="F1136" s="14"/>
      <c r="G1136" s="14"/>
      <c r="H1136" s="14"/>
      <c r="I1136" s="14"/>
      <c r="J1136" s="14"/>
      <c r="K1136" s="14"/>
      <c r="L1136" s="14"/>
      <c r="R1136" s="14"/>
    </row>
    <row r="1137" spans="1:18" ht="15" customHeight="1">
      <c r="A1137" s="14"/>
      <c r="B1137" s="14"/>
      <c r="C1137" s="14"/>
      <c r="D1137" s="14"/>
      <c r="E1137" s="14"/>
      <c r="F1137" s="14"/>
      <c r="G1137" s="14"/>
      <c r="H1137" s="14"/>
      <c r="I1137" s="14"/>
      <c r="J1137" s="14"/>
      <c r="K1137" s="14"/>
      <c r="L1137" s="14"/>
      <c r="R1137" s="14"/>
    </row>
    <row r="1138" spans="1:18" ht="15" customHeight="1">
      <c r="A1138" s="14"/>
      <c r="B1138" s="14"/>
      <c r="C1138" s="14"/>
      <c r="D1138" s="14"/>
      <c r="E1138" s="14"/>
      <c r="F1138" s="14"/>
      <c r="G1138" s="14"/>
      <c r="H1138" s="14"/>
      <c r="I1138" s="14"/>
      <c r="J1138" s="14"/>
      <c r="K1138" s="14"/>
      <c r="L1138" s="14"/>
      <c r="R1138" s="14"/>
    </row>
    <row r="1139" spans="1:18" ht="15" customHeight="1">
      <c r="A1139" s="14"/>
      <c r="B1139" s="14"/>
      <c r="C1139" s="14"/>
      <c r="D1139" s="14"/>
      <c r="E1139" s="14"/>
      <c r="F1139" s="14"/>
      <c r="G1139" s="14"/>
      <c r="H1139" s="14"/>
      <c r="I1139" s="14"/>
      <c r="J1139" s="14"/>
      <c r="K1139" s="14"/>
      <c r="L1139" s="14"/>
      <c r="R1139" s="14"/>
    </row>
    <row r="1140" spans="1:18" ht="15" customHeight="1">
      <c r="A1140" s="14"/>
      <c r="B1140" s="14"/>
      <c r="C1140" s="14"/>
      <c r="D1140" s="14"/>
      <c r="E1140" s="14"/>
      <c r="F1140" s="14"/>
      <c r="G1140" s="14"/>
      <c r="H1140" s="14"/>
      <c r="I1140" s="14"/>
      <c r="J1140" s="14"/>
      <c r="K1140" s="14"/>
      <c r="L1140" s="14"/>
      <c r="R1140" s="14"/>
    </row>
    <row r="1141" spans="1:18" ht="15" customHeight="1">
      <c r="A1141" s="14"/>
      <c r="B1141" s="14"/>
      <c r="C1141" s="14"/>
      <c r="D1141" s="14"/>
      <c r="E1141" s="14"/>
      <c r="F1141" s="14"/>
      <c r="G1141" s="14"/>
      <c r="H1141" s="14"/>
      <c r="I1141" s="14"/>
      <c r="J1141" s="14"/>
      <c r="K1141" s="14"/>
      <c r="L1141" s="14"/>
      <c r="R1141" s="14"/>
    </row>
    <row r="1142" spans="1:18" ht="15" customHeight="1">
      <c r="A1142" s="14"/>
      <c r="B1142" s="14"/>
      <c r="C1142" s="14"/>
      <c r="D1142" s="14"/>
      <c r="E1142" s="14"/>
      <c r="F1142" s="14"/>
      <c r="G1142" s="14"/>
      <c r="H1142" s="14"/>
      <c r="I1142" s="14"/>
      <c r="J1142" s="14"/>
      <c r="K1142" s="14"/>
      <c r="L1142" s="14"/>
      <c r="R1142" s="14"/>
    </row>
    <row r="1143" spans="1:18" ht="15" customHeight="1">
      <c r="A1143" s="14"/>
      <c r="B1143" s="14"/>
      <c r="C1143" s="14"/>
      <c r="D1143" s="14"/>
      <c r="E1143" s="14"/>
      <c r="F1143" s="14"/>
      <c r="G1143" s="14"/>
      <c r="H1143" s="14"/>
      <c r="I1143" s="14"/>
      <c r="J1143" s="14"/>
      <c r="K1143" s="14"/>
      <c r="L1143" s="14"/>
      <c r="R1143" s="14"/>
    </row>
    <row r="1144" spans="1:18" ht="15" customHeight="1">
      <c r="A1144" s="14"/>
      <c r="B1144" s="14"/>
      <c r="C1144" s="14"/>
      <c r="D1144" s="14"/>
      <c r="E1144" s="14"/>
      <c r="F1144" s="14"/>
      <c r="G1144" s="14"/>
      <c r="H1144" s="14"/>
      <c r="I1144" s="14"/>
      <c r="J1144" s="14"/>
      <c r="K1144" s="14"/>
      <c r="L1144" s="14"/>
      <c r="R1144" s="14"/>
    </row>
    <row r="1145" spans="1:18" ht="15" customHeight="1">
      <c r="A1145" s="14"/>
      <c r="B1145" s="14"/>
      <c r="C1145" s="14"/>
      <c r="D1145" s="14"/>
      <c r="E1145" s="14"/>
      <c r="F1145" s="14"/>
      <c r="G1145" s="14"/>
      <c r="H1145" s="14"/>
      <c r="I1145" s="14"/>
      <c r="J1145" s="14"/>
      <c r="K1145" s="14"/>
      <c r="L1145" s="14"/>
      <c r="R1145" s="14"/>
    </row>
    <row r="1146" spans="1:18" ht="15" customHeight="1">
      <c r="A1146" s="14"/>
      <c r="B1146" s="14"/>
      <c r="C1146" s="14"/>
      <c r="D1146" s="14"/>
      <c r="E1146" s="14"/>
      <c r="F1146" s="14"/>
      <c r="G1146" s="14"/>
      <c r="H1146" s="14"/>
      <c r="I1146" s="14"/>
      <c r="J1146" s="14"/>
      <c r="K1146" s="14"/>
      <c r="L1146" s="14"/>
      <c r="R1146" s="14"/>
    </row>
    <row r="1147" spans="1:18" ht="15" customHeight="1">
      <c r="A1147" s="14"/>
      <c r="B1147" s="14"/>
      <c r="C1147" s="14"/>
      <c r="D1147" s="14"/>
      <c r="E1147" s="14"/>
      <c r="F1147" s="14"/>
      <c r="G1147" s="14"/>
      <c r="H1147" s="14"/>
      <c r="I1147" s="14"/>
      <c r="J1147" s="14"/>
      <c r="K1147" s="14"/>
      <c r="L1147" s="14"/>
      <c r="R1147" s="14"/>
    </row>
    <row r="1148" spans="1:18" ht="15" customHeight="1">
      <c r="A1148" s="14"/>
      <c r="B1148" s="14"/>
      <c r="C1148" s="14"/>
      <c r="D1148" s="14"/>
      <c r="E1148" s="14"/>
      <c r="F1148" s="14"/>
      <c r="G1148" s="14"/>
      <c r="H1148" s="14"/>
      <c r="I1148" s="14"/>
      <c r="J1148" s="14"/>
      <c r="K1148" s="14"/>
      <c r="L1148" s="14"/>
      <c r="R1148" s="14"/>
    </row>
    <row r="1149" spans="1:18" ht="15" customHeight="1">
      <c r="A1149" s="14"/>
      <c r="B1149" s="14"/>
      <c r="C1149" s="14"/>
      <c r="D1149" s="14"/>
      <c r="E1149" s="14"/>
      <c r="F1149" s="14"/>
      <c r="G1149" s="14"/>
      <c r="H1149" s="14"/>
      <c r="I1149" s="14"/>
      <c r="J1149" s="14"/>
      <c r="K1149" s="14"/>
      <c r="L1149" s="14"/>
      <c r="R1149" s="14"/>
    </row>
    <row r="1150" spans="1:18" ht="15" customHeight="1">
      <c r="A1150" s="14"/>
      <c r="B1150" s="14"/>
      <c r="C1150" s="14"/>
      <c r="D1150" s="14"/>
      <c r="E1150" s="14"/>
      <c r="F1150" s="14"/>
      <c r="G1150" s="14"/>
      <c r="H1150" s="14"/>
      <c r="I1150" s="14"/>
      <c r="J1150" s="14"/>
      <c r="K1150" s="14"/>
      <c r="L1150" s="14"/>
      <c r="R1150" s="14"/>
    </row>
    <row r="1151" spans="1:18" ht="15" customHeight="1">
      <c r="A1151" s="14"/>
      <c r="B1151" s="14"/>
      <c r="C1151" s="14"/>
      <c r="D1151" s="14"/>
      <c r="E1151" s="14"/>
      <c r="F1151" s="14"/>
      <c r="G1151" s="14"/>
      <c r="H1151" s="14"/>
      <c r="I1151" s="14"/>
      <c r="J1151" s="14"/>
      <c r="K1151" s="14"/>
      <c r="L1151" s="14"/>
      <c r="R1151" s="14"/>
    </row>
    <row r="1152" spans="1:18" ht="15" customHeight="1">
      <c r="A1152" s="14"/>
      <c r="B1152" s="14"/>
      <c r="C1152" s="14"/>
      <c r="D1152" s="14"/>
      <c r="E1152" s="14"/>
      <c r="F1152" s="14"/>
      <c r="G1152" s="14"/>
      <c r="H1152" s="14"/>
      <c r="I1152" s="14"/>
      <c r="J1152" s="14"/>
      <c r="K1152" s="14"/>
      <c r="L1152" s="14"/>
      <c r="R1152" s="14"/>
    </row>
    <row r="1153" spans="1:18" ht="15" customHeight="1">
      <c r="A1153" s="14"/>
      <c r="B1153" s="14"/>
      <c r="C1153" s="14"/>
      <c r="D1153" s="14"/>
      <c r="E1153" s="14"/>
      <c r="F1153" s="14"/>
      <c r="G1153" s="14"/>
      <c r="H1153" s="14"/>
      <c r="I1153" s="14"/>
      <c r="J1153" s="14"/>
      <c r="K1153" s="14"/>
      <c r="L1153" s="14"/>
      <c r="R1153" s="14"/>
    </row>
    <row r="1154" spans="1:18" ht="15" customHeight="1">
      <c r="A1154" s="14"/>
      <c r="B1154" s="14"/>
      <c r="C1154" s="14"/>
      <c r="D1154" s="14"/>
      <c r="E1154" s="14"/>
      <c r="F1154" s="14"/>
      <c r="G1154" s="14"/>
      <c r="H1154" s="14"/>
      <c r="I1154" s="14"/>
      <c r="J1154" s="14"/>
      <c r="K1154" s="14"/>
      <c r="L1154" s="14"/>
      <c r="R1154" s="14"/>
    </row>
    <row r="1155" spans="1:18" ht="15" customHeight="1">
      <c r="A1155" s="14"/>
      <c r="B1155" s="14"/>
      <c r="C1155" s="14"/>
      <c r="D1155" s="14"/>
      <c r="E1155" s="14"/>
      <c r="F1155" s="14"/>
      <c r="G1155" s="14"/>
      <c r="H1155" s="14"/>
      <c r="I1155" s="14"/>
      <c r="J1155" s="14"/>
      <c r="K1155" s="14"/>
      <c r="L1155" s="14"/>
      <c r="R1155" s="14"/>
    </row>
    <row r="1156" spans="1:18" ht="15" customHeight="1">
      <c r="A1156" s="14"/>
      <c r="B1156" s="14"/>
      <c r="C1156" s="14"/>
      <c r="D1156" s="14"/>
      <c r="E1156" s="14"/>
      <c r="F1156" s="14"/>
      <c r="G1156" s="14"/>
      <c r="H1156" s="14"/>
      <c r="I1156" s="14"/>
      <c r="J1156" s="14"/>
      <c r="K1156" s="14"/>
      <c r="L1156" s="14"/>
      <c r="R1156" s="14"/>
    </row>
    <row r="1157" spans="1:18" ht="15" customHeight="1">
      <c r="A1157" s="14"/>
      <c r="B1157" s="14"/>
      <c r="C1157" s="14"/>
      <c r="D1157" s="14"/>
      <c r="E1157" s="14"/>
      <c r="F1157" s="14"/>
      <c r="G1157" s="14"/>
      <c r="H1157" s="14"/>
      <c r="I1157" s="14"/>
      <c r="J1157" s="14"/>
      <c r="K1157" s="14"/>
      <c r="L1157" s="14"/>
      <c r="R1157" s="14"/>
    </row>
    <row r="1158" spans="1:18" ht="15" customHeight="1">
      <c r="A1158" s="14"/>
      <c r="B1158" s="14"/>
      <c r="C1158" s="14"/>
      <c r="D1158" s="14"/>
      <c r="E1158" s="14"/>
      <c r="F1158" s="14"/>
      <c r="G1158" s="14"/>
      <c r="H1158" s="14"/>
      <c r="I1158" s="14"/>
      <c r="J1158" s="14"/>
      <c r="K1158" s="14"/>
      <c r="L1158" s="14"/>
      <c r="R1158" s="14"/>
    </row>
    <row r="1159" spans="1:18" ht="15" customHeight="1">
      <c r="A1159" s="14"/>
      <c r="B1159" s="14"/>
      <c r="C1159" s="14"/>
      <c r="D1159" s="14"/>
      <c r="E1159" s="14"/>
      <c r="F1159" s="14"/>
      <c r="G1159" s="14"/>
      <c r="H1159" s="14"/>
      <c r="I1159" s="14"/>
      <c r="J1159" s="14"/>
      <c r="K1159" s="14"/>
      <c r="L1159" s="14"/>
      <c r="R1159" s="14"/>
    </row>
    <row r="1160" spans="1:18" ht="15" customHeight="1">
      <c r="A1160" s="14"/>
      <c r="B1160" s="14"/>
      <c r="C1160" s="14"/>
      <c r="D1160" s="14"/>
      <c r="E1160" s="14"/>
      <c r="F1160" s="14"/>
      <c r="G1160" s="14"/>
      <c r="H1160" s="14"/>
      <c r="I1160" s="14"/>
      <c r="J1160" s="14"/>
      <c r="K1160" s="14"/>
      <c r="L1160" s="14"/>
      <c r="R1160" s="14"/>
    </row>
    <row r="1161" spans="1:18" ht="15" customHeight="1">
      <c r="A1161" s="14"/>
      <c r="B1161" s="14"/>
      <c r="C1161" s="14"/>
      <c r="D1161" s="14"/>
      <c r="E1161" s="14"/>
      <c r="F1161" s="14"/>
      <c r="G1161" s="14"/>
      <c r="H1161" s="14"/>
      <c r="I1161" s="14"/>
      <c r="J1161" s="14"/>
      <c r="K1161" s="14"/>
      <c r="L1161" s="14"/>
      <c r="R1161" s="14"/>
    </row>
    <row r="1162" spans="1:18" ht="15" customHeight="1">
      <c r="A1162" s="14"/>
      <c r="B1162" s="14"/>
      <c r="C1162" s="14"/>
      <c r="D1162" s="14"/>
      <c r="E1162" s="14"/>
      <c r="F1162" s="14"/>
      <c r="G1162" s="14"/>
      <c r="H1162" s="14"/>
      <c r="I1162" s="14"/>
      <c r="J1162" s="14"/>
      <c r="K1162" s="14"/>
      <c r="L1162" s="14"/>
      <c r="R1162" s="14"/>
    </row>
    <row r="1163" spans="1:18" ht="15" customHeight="1">
      <c r="A1163" s="14"/>
      <c r="B1163" s="14"/>
      <c r="C1163" s="14"/>
      <c r="D1163" s="14"/>
      <c r="E1163" s="14"/>
      <c r="F1163" s="14"/>
      <c r="G1163" s="14"/>
      <c r="H1163" s="14"/>
      <c r="I1163" s="14"/>
      <c r="J1163" s="14"/>
      <c r="K1163" s="14"/>
      <c r="L1163" s="14"/>
      <c r="R1163" s="14"/>
    </row>
    <row r="1164" spans="1:18" ht="15" customHeight="1">
      <c r="A1164" s="14"/>
      <c r="B1164" s="14"/>
      <c r="C1164" s="14"/>
      <c r="D1164" s="14"/>
      <c r="E1164" s="14"/>
      <c r="F1164" s="14"/>
      <c r="G1164" s="14"/>
      <c r="H1164" s="14"/>
      <c r="I1164" s="14"/>
      <c r="J1164" s="14"/>
      <c r="K1164" s="14"/>
      <c r="L1164" s="14"/>
      <c r="R1164" s="14"/>
    </row>
    <row r="1165" spans="1:18" ht="15" customHeight="1">
      <c r="A1165" s="14"/>
      <c r="B1165" s="14"/>
      <c r="C1165" s="14"/>
      <c r="D1165" s="14"/>
      <c r="E1165" s="14"/>
      <c r="F1165" s="14"/>
      <c r="G1165" s="14"/>
      <c r="H1165" s="14"/>
      <c r="I1165" s="14"/>
      <c r="J1165" s="14"/>
      <c r="K1165" s="14"/>
      <c r="L1165" s="14"/>
      <c r="R1165" s="14"/>
    </row>
    <row r="1166" spans="1:18" ht="15" customHeight="1">
      <c r="A1166" s="14"/>
      <c r="B1166" s="14"/>
      <c r="C1166" s="14"/>
      <c r="D1166" s="14"/>
      <c r="E1166" s="14"/>
      <c r="F1166" s="14"/>
      <c r="G1166" s="14"/>
      <c r="H1166" s="14"/>
      <c r="I1166" s="14"/>
      <c r="J1166" s="14"/>
      <c r="K1166" s="14"/>
      <c r="L1166" s="14"/>
      <c r="R1166" s="14"/>
    </row>
    <row r="1167" spans="1:18" ht="15" customHeight="1">
      <c r="A1167" s="14"/>
      <c r="B1167" s="14"/>
      <c r="C1167" s="14"/>
      <c r="D1167" s="14"/>
      <c r="E1167" s="14"/>
      <c r="F1167" s="14"/>
      <c r="G1167" s="14"/>
      <c r="H1167" s="14"/>
      <c r="I1167" s="14"/>
      <c r="J1167" s="14"/>
      <c r="K1167" s="14"/>
      <c r="L1167" s="14"/>
      <c r="R1167" s="14"/>
    </row>
    <row r="1168" spans="1:18" ht="15" customHeight="1">
      <c r="A1168" s="14"/>
      <c r="B1168" s="14"/>
      <c r="C1168" s="14"/>
      <c r="D1168" s="14"/>
      <c r="E1168" s="14"/>
      <c r="F1168" s="14"/>
      <c r="G1168" s="14"/>
      <c r="H1168" s="14"/>
      <c r="I1168" s="14"/>
      <c r="J1168" s="14"/>
      <c r="K1168" s="14"/>
      <c r="L1168" s="14"/>
      <c r="R1168" s="14"/>
    </row>
    <row r="1169" spans="1:18" ht="15" customHeight="1">
      <c r="A1169" s="14"/>
      <c r="B1169" s="14"/>
      <c r="C1169" s="14"/>
      <c r="D1169" s="14"/>
      <c r="E1169" s="14"/>
      <c r="F1169" s="14"/>
      <c r="G1169" s="14"/>
      <c r="H1169" s="14"/>
      <c r="I1169" s="14"/>
      <c r="J1169" s="14"/>
      <c r="K1169" s="14"/>
      <c r="L1169" s="14"/>
      <c r="R1169" s="14"/>
    </row>
    <row r="1170" spans="1:18" ht="15" customHeight="1">
      <c r="A1170" s="14"/>
      <c r="B1170" s="14"/>
      <c r="C1170" s="14"/>
      <c r="D1170" s="14"/>
      <c r="E1170" s="14"/>
      <c r="F1170" s="14"/>
      <c r="G1170" s="14"/>
      <c r="H1170" s="14"/>
      <c r="I1170" s="14"/>
      <c r="J1170" s="14"/>
      <c r="K1170" s="14"/>
      <c r="L1170" s="14"/>
      <c r="R1170" s="14"/>
    </row>
    <row r="1171" spans="1:18" ht="15" customHeight="1">
      <c r="A1171" s="14"/>
      <c r="B1171" s="14"/>
      <c r="C1171" s="14"/>
      <c r="D1171" s="14"/>
      <c r="E1171" s="14"/>
      <c r="F1171" s="14"/>
      <c r="G1171" s="14"/>
      <c r="H1171" s="14"/>
      <c r="I1171" s="14"/>
      <c r="J1171" s="14"/>
      <c r="K1171" s="14"/>
      <c r="L1171" s="14"/>
      <c r="R1171" s="14"/>
    </row>
    <row r="1172" spans="1:18" ht="15" customHeight="1">
      <c r="A1172" s="14"/>
      <c r="B1172" s="14"/>
      <c r="C1172" s="14"/>
      <c r="D1172" s="14"/>
      <c r="E1172" s="14"/>
      <c r="F1172" s="14"/>
      <c r="G1172" s="14"/>
      <c r="H1172" s="14"/>
      <c r="I1172" s="14"/>
      <c r="J1172" s="14"/>
      <c r="K1172" s="14"/>
      <c r="L1172" s="14"/>
      <c r="R1172" s="14"/>
    </row>
    <row r="1173" spans="1:18" ht="15" customHeight="1">
      <c r="A1173" s="14"/>
      <c r="B1173" s="14"/>
      <c r="C1173" s="14"/>
      <c r="D1173" s="14"/>
      <c r="E1173" s="14"/>
      <c r="F1173" s="14"/>
      <c r="G1173" s="14"/>
      <c r="H1173" s="14"/>
      <c r="I1173" s="14"/>
      <c r="J1173" s="14"/>
      <c r="K1173" s="14"/>
      <c r="L1173" s="14"/>
      <c r="R1173" s="14"/>
    </row>
    <row r="1174" spans="1:18" ht="15" customHeight="1">
      <c r="A1174" s="14"/>
      <c r="B1174" s="14"/>
      <c r="C1174" s="14"/>
      <c r="D1174" s="14"/>
      <c r="E1174" s="14"/>
      <c r="F1174" s="14"/>
      <c r="G1174" s="14"/>
      <c r="H1174" s="14"/>
      <c r="I1174" s="14"/>
      <c r="J1174" s="14"/>
      <c r="K1174" s="14"/>
      <c r="L1174" s="14"/>
      <c r="R1174" s="14"/>
    </row>
    <row r="1175" spans="1:18" ht="15" customHeight="1">
      <c r="A1175" s="14"/>
      <c r="B1175" s="14"/>
      <c r="C1175" s="14"/>
      <c r="D1175" s="14"/>
      <c r="E1175" s="14"/>
      <c r="F1175" s="14"/>
      <c r="G1175" s="14"/>
      <c r="H1175" s="14"/>
      <c r="I1175" s="14"/>
      <c r="J1175" s="14"/>
      <c r="K1175" s="14"/>
      <c r="L1175" s="14"/>
      <c r="R1175" s="14"/>
    </row>
    <row r="1176" spans="1:18" ht="15" customHeight="1">
      <c r="A1176" s="14"/>
      <c r="B1176" s="14"/>
      <c r="C1176" s="14"/>
      <c r="D1176" s="14"/>
      <c r="E1176" s="14"/>
      <c r="F1176" s="14"/>
      <c r="G1176" s="14"/>
      <c r="H1176" s="14"/>
      <c r="I1176" s="14"/>
      <c r="J1176" s="14"/>
      <c r="K1176" s="14"/>
      <c r="L1176" s="14"/>
      <c r="R1176" s="14"/>
    </row>
    <row r="1177" spans="1:18" ht="15" customHeight="1">
      <c r="A1177" s="14"/>
      <c r="B1177" s="14"/>
      <c r="C1177" s="14"/>
      <c r="D1177" s="14"/>
      <c r="E1177" s="14"/>
      <c r="F1177" s="14"/>
      <c r="G1177" s="14"/>
      <c r="H1177" s="14"/>
      <c r="I1177" s="14"/>
      <c r="J1177" s="14"/>
      <c r="K1177" s="14"/>
      <c r="L1177" s="14"/>
      <c r="R1177" s="14"/>
    </row>
    <row r="1178" spans="1:18" ht="15" customHeight="1">
      <c r="A1178" s="14"/>
      <c r="B1178" s="14"/>
      <c r="C1178" s="14"/>
      <c r="D1178" s="14"/>
      <c r="E1178" s="14"/>
      <c r="F1178" s="14"/>
      <c r="G1178" s="14"/>
      <c r="H1178" s="14"/>
      <c r="I1178" s="14"/>
      <c r="J1178" s="14"/>
      <c r="K1178" s="14"/>
      <c r="L1178" s="14"/>
      <c r="R1178" s="14"/>
    </row>
    <row r="1179" spans="1:18" ht="15" customHeight="1">
      <c r="A1179" s="14"/>
      <c r="B1179" s="14"/>
      <c r="C1179" s="14"/>
      <c r="D1179" s="14"/>
      <c r="E1179" s="14"/>
      <c r="F1179" s="14"/>
      <c r="G1179" s="14"/>
      <c r="H1179" s="14"/>
      <c r="I1179" s="14"/>
      <c r="J1179" s="14"/>
      <c r="K1179" s="14"/>
      <c r="L1179" s="14"/>
      <c r="R1179" s="14"/>
    </row>
  </sheetData>
  <mergeCells count="3">
    <mergeCell ref="C316:D316"/>
    <mergeCell ref="C317:D317"/>
    <mergeCell ref="A361:B362"/>
  </mergeCells>
  <pageMargins left="0.7" right="0.7" top="0.75" bottom="0.75" header="0.3" footer="0.3"/>
  <pageSetup paperSize="9" orientation="portrait" horizontalDpi="4294967295" verticalDpi="4294967295"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V1100"/>
  <sheetViews>
    <sheetView tabSelected="1" zoomScale="60" zoomScaleNormal="60" workbookViewId="0">
      <pane ySplit="1" topLeftCell="A2" activePane="bottomLeft" state="frozen"/>
      <selection pane="bottomLeft" activeCell="M2" sqref="M2"/>
    </sheetView>
  </sheetViews>
  <sheetFormatPr baseColWidth="10" defaultColWidth="8.85546875" defaultRowHeight="15"/>
  <cols>
    <col min="1" max="1" width="10.140625" style="86" bestFit="1" customWidth="1"/>
    <col min="2" max="2" width="53.7109375" style="86" customWidth="1"/>
    <col min="3" max="3" width="35.85546875" style="86" customWidth="1"/>
    <col min="4" max="4" width="52.7109375" style="86" customWidth="1"/>
    <col min="5" max="5" width="38.7109375" style="86" customWidth="1"/>
    <col min="6" max="6" width="52.7109375" style="86" customWidth="1"/>
    <col min="7" max="7" width="36.5703125" style="86" customWidth="1"/>
    <col min="8" max="8" width="23" style="86" customWidth="1"/>
    <col min="9" max="9" width="20.7109375" style="86" customWidth="1"/>
    <col min="10" max="10" width="52.7109375" style="86" customWidth="1"/>
    <col min="11" max="11" width="25.7109375" style="86" customWidth="1"/>
    <col min="12" max="12" width="46.140625" style="86" customWidth="1"/>
    <col min="13" max="13" width="107.140625" style="85" customWidth="1"/>
    <col min="14" max="16384" width="8.85546875" style="86"/>
  </cols>
  <sheetData>
    <row r="1" spans="1:22" s="123" customFormat="1" ht="45">
      <c r="B1" s="123" t="s">
        <v>0</v>
      </c>
      <c r="C1" s="123" t="s">
        <v>1</v>
      </c>
      <c r="D1" s="123" t="s">
        <v>2</v>
      </c>
      <c r="E1" s="124" t="s">
        <v>3</v>
      </c>
      <c r="F1" s="124" t="s">
        <v>4</v>
      </c>
      <c r="G1" s="123" t="s">
        <v>5</v>
      </c>
      <c r="H1" s="124" t="s">
        <v>1595</v>
      </c>
      <c r="I1" s="124" t="s">
        <v>1596</v>
      </c>
      <c r="J1" s="123" t="s">
        <v>1569</v>
      </c>
      <c r="K1" s="124" t="s">
        <v>6</v>
      </c>
      <c r="L1" s="124" t="s">
        <v>7</v>
      </c>
    </row>
    <row r="2" spans="1:22" s="18" customFormat="1" ht="15" customHeight="1">
      <c r="A2" s="114" t="s">
        <v>8</v>
      </c>
      <c r="B2" s="115"/>
      <c r="C2" s="115"/>
      <c r="D2" s="115"/>
      <c r="E2" s="115"/>
      <c r="F2" s="115"/>
      <c r="G2" s="115"/>
      <c r="H2" s="115"/>
      <c r="I2" s="116"/>
      <c r="J2" s="116"/>
      <c r="K2" s="115"/>
      <c r="L2" s="115"/>
      <c r="M2" s="12"/>
      <c r="N2" s="12"/>
      <c r="O2" s="12"/>
      <c r="P2" s="12"/>
      <c r="Q2" s="12"/>
      <c r="R2" s="12"/>
      <c r="S2" s="12"/>
      <c r="T2" s="12"/>
      <c r="U2" s="12"/>
      <c r="V2" s="12"/>
    </row>
    <row r="3" spans="1:22" ht="15" customHeight="1">
      <c r="A3" s="18" t="s">
        <v>9</v>
      </c>
      <c r="B3" s="10" t="s">
        <v>1079</v>
      </c>
      <c r="C3" s="18" t="s">
        <v>1080</v>
      </c>
      <c r="D3" s="18" t="s">
        <v>1081</v>
      </c>
      <c r="E3" s="18">
        <v>4</v>
      </c>
      <c r="F3" s="18" t="s">
        <v>79</v>
      </c>
      <c r="G3" s="18" t="s">
        <v>1082</v>
      </c>
      <c r="H3" s="165"/>
      <c r="I3" s="103">
        <v>0.8</v>
      </c>
      <c r="J3" s="12"/>
      <c r="K3" s="18">
        <v>50</v>
      </c>
      <c r="L3" s="18" t="s">
        <v>1083</v>
      </c>
      <c r="N3" s="18"/>
      <c r="O3" s="134"/>
      <c r="P3" s="87"/>
      <c r="Q3" s="134"/>
      <c r="R3" s="134"/>
      <c r="S3" s="134"/>
      <c r="T3" s="134"/>
      <c r="U3" s="134"/>
      <c r="V3" s="134"/>
    </row>
    <row r="4" spans="1:22" ht="15" customHeight="1">
      <c r="A4" s="18" t="s">
        <v>9</v>
      </c>
      <c r="B4" s="10" t="s">
        <v>1079</v>
      </c>
      <c r="C4" s="18" t="s">
        <v>1080</v>
      </c>
      <c r="D4" s="18" t="s">
        <v>1081</v>
      </c>
      <c r="E4" s="18">
        <v>4</v>
      </c>
      <c r="F4" s="18" t="s">
        <v>79</v>
      </c>
      <c r="G4" s="18" t="s">
        <v>1084</v>
      </c>
      <c r="H4" s="165"/>
      <c r="I4" s="103">
        <v>0.8</v>
      </c>
      <c r="J4" s="12"/>
      <c r="K4" s="18">
        <v>50</v>
      </c>
      <c r="L4" s="18"/>
      <c r="N4" s="18"/>
      <c r="O4" s="134"/>
      <c r="P4" s="87"/>
      <c r="Q4" s="134"/>
      <c r="R4" s="134"/>
      <c r="S4" s="134"/>
      <c r="T4" s="134"/>
      <c r="U4" s="134"/>
      <c r="V4" s="134"/>
    </row>
    <row r="5" spans="1:22" ht="15" customHeight="1">
      <c r="A5" s="18" t="s">
        <v>9</v>
      </c>
      <c r="B5" s="10" t="s">
        <v>1079</v>
      </c>
      <c r="C5" s="18" t="s">
        <v>1080</v>
      </c>
      <c r="D5" s="18" t="s">
        <v>1081</v>
      </c>
      <c r="E5" s="18">
        <v>4</v>
      </c>
      <c r="F5" s="18" t="s">
        <v>79</v>
      </c>
      <c r="G5" s="18" t="s">
        <v>1085</v>
      </c>
      <c r="H5" s="165"/>
      <c r="I5" s="103">
        <v>0.8</v>
      </c>
      <c r="J5" s="12"/>
      <c r="K5" s="18">
        <v>50</v>
      </c>
      <c r="L5" s="18"/>
      <c r="N5" s="18"/>
      <c r="O5" s="134"/>
      <c r="P5" s="87"/>
      <c r="Q5" s="134"/>
      <c r="R5" s="134"/>
      <c r="S5" s="134"/>
      <c r="T5" s="134"/>
      <c r="U5" s="134"/>
      <c r="V5" s="134"/>
    </row>
    <row r="6" spans="1:22" ht="15" customHeight="1">
      <c r="A6" s="18" t="s">
        <v>9</v>
      </c>
      <c r="B6" s="10" t="s">
        <v>1079</v>
      </c>
      <c r="C6" s="18" t="s">
        <v>1080</v>
      </c>
      <c r="D6" s="18" t="s">
        <v>1081</v>
      </c>
      <c r="E6" s="18">
        <v>4</v>
      </c>
      <c r="F6" s="18" t="s">
        <v>79</v>
      </c>
      <c r="G6" s="18" t="s">
        <v>1086</v>
      </c>
      <c r="H6" s="165"/>
      <c r="I6" s="103">
        <v>0.8</v>
      </c>
      <c r="J6" s="12"/>
      <c r="K6" s="18">
        <v>50</v>
      </c>
      <c r="L6" s="18"/>
      <c r="N6" s="18"/>
      <c r="O6" s="134"/>
      <c r="P6" s="87"/>
      <c r="Q6" s="134"/>
      <c r="R6" s="134"/>
      <c r="S6" s="134"/>
      <c r="T6" s="134"/>
      <c r="U6" s="134"/>
      <c r="V6" s="134"/>
    </row>
    <row r="7" spans="1:22" ht="45" customHeight="1">
      <c r="A7" s="18" t="s">
        <v>9</v>
      </c>
      <c r="B7" s="10" t="s">
        <v>1087</v>
      </c>
      <c r="C7" s="18" t="s">
        <v>8</v>
      </c>
      <c r="D7" s="88" t="s">
        <v>1088</v>
      </c>
      <c r="E7" s="18">
        <v>1</v>
      </c>
      <c r="F7" s="18" t="s">
        <v>79</v>
      </c>
      <c r="G7" s="18" t="s">
        <v>1089</v>
      </c>
      <c r="H7" s="12"/>
      <c r="I7" s="12"/>
      <c r="J7" s="103" t="s">
        <v>1090</v>
      </c>
      <c r="K7" s="18">
        <v>5</v>
      </c>
      <c r="L7" s="18"/>
      <c r="N7" s="18"/>
      <c r="O7" s="134"/>
      <c r="P7" s="134"/>
      <c r="Q7" s="134"/>
      <c r="R7" s="134"/>
      <c r="S7" s="134"/>
      <c r="T7" s="134"/>
      <c r="U7" s="134"/>
      <c r="V7" s="134"/>
    </row>
    <row r="8" spans="1:22" ht="60" customHeight="1">
      <c r="A8" s="18" t="s">
        <v>9</v>
      </c>
      <c r="B8" s="10" t="s">
        <v>1091</v>
      </c>
      <c r="C8" s="18" t="s">
        <v>8</v>
      </c>
      <c r="D8" s="134" t="s">
        <v>1092</v>
      </c>
      <c r="E8" s="18">
        <v>0</v>
      </c>
      <c r="F8" s="18" t="s">
        <v>79</v>
      </c>
      <c r="G8" s="18"/>
      <c r="H8" s="12"/>
      <c r="I8" s="12"/>
      <c r="J8" s="103" t="s">
        <v>1093</v>
      </c>
      <c r="K8" s="18"/>
      <c r="L8" s="88" t="s">
        <v>1094</v>
      </c>
      <c r="N8" s="134"/>
      <c r="O8" s="134"/>
      <c r="P8" s="134"/>
      <c r="Q8" s="134"/>
      <c r="R8" s="134"/>
      <c r="S8" s="134"/>
      <c r="T8" s="134"/>
      <c r="U8" s="134"/>
      <c r="V8" s="134"/>
    </row>
    <row r="9" spans="1:22" ht="30" customHeight="1">
      <c r="A9" s="18" t="s">
        <v>9</v>
      </c>
      <c r="B9" s="10" t="s">
        <v>1095</v>
      </c>
      <c r="C9" s="18" t="s">
        <v>8</v>
      </c>
      <c r="D9" s="88" t="s">
        <v>1096</v>
      </c>
      <c r="E9" s="18"/>
      <c r="F9" s="18"/>
      <c r="G9" s="18"/>
      <c r="H9" s="12"/>
      <c r="I9" s="12"/>
      <c r="J9" s="12"/>
      <c r="K9" s="18"/>
      <c r="L9" s="18"/>
      <c r="N9" s="134"/>
      <c r="O9" s="134"/>
      <c r="P9" s="134"/>
      <c r="Q9" s="134"/>
      <c r="R9" s="134"/>
      <c r="S9" s="134"/>
      <c r="T9" s="134"/>
      <c r="U9" s="134"/>
      <c r="V9" s="134"/>
    </row>
    <row r="10" spans="1:22" ht="30" customHeight="1">
      <c r="A10" s="18" t="s">
        <v>9</v>
      </c>
      <c r="B10" s="10" t="s">
        <v>1097</v>
      </c>
      <c r="C10" s="18" t="s">
        <v>8</v>
      </c>
      <c r="D10" s="88" t="s">
        <v>1096</v>
      </c>
      <c r="E10" s="18"/>
      <c r="F10" s="18"/>
      <c r="G10" s="18"/>
      <c r="H10" s="12"/>
      <c r="I10" s="12"/>
      <c r="J10" s="12"/>
      <c r="K10" s="18"/>
      <c r="L10" s="18"/>
      <c r="N10" s="134"/>
      <c r="O10" s="134"/>
      <c r="P10" s="134"/>
      <c r="Q10" s="134"/>
      <c r="R10" s="134"/>
      <c r="S10" s="134"/>
      <c r="T10" s="134"/>
      <c r="U10" s="134"/>
      <c r="V10" s="134"/>
    </row>
    <row r="11" spans="1:22" ht="30" customHeight="1">
      <c r="A11" s="18" t="s">
        <v>9</v>
      </c>
      <c r="B11" s="10" t="s">
        <v>1098</v>
      </c>
      <c r="C11" s="18"/>
      <c r="D11" s="88" t="s">
        <v>1099</v>
      </c>
      <c r="E11" s="18"/>
      <c r="F11" s="18"/>
      <c r="G11" s="18"/>
      <c r="H11" s="12"/>
      <c r="I11" s="12"/>
      <c r="J11" s="12"/>
      <c r="K11" s="12"/>
      <c r="L11" s="12"/>
      <c r="N11" s="134"/>
      <c r="O11" s="134"/>
      <c r="P11" s="134"/>
      <c r="Q11" s="134"/>
      <c r="R11" s="134"/>
      <c r="S11" s="134"/>
      <c r="T11" s="134"/>
      <c r="U11" s="134"/>
      <c r="V11" s="134"/>
    </row>
    <row r="12" spans="1:22" ht="15" customHeight="1">
      <c r="A12" s="18" t="s">
        <v>33</v>
      </c>
      <c r="B12" s="18" t="s">
        <v>1100</v>
      </c>
      <c r="C12" s="18" t="s">
        <v>8</v>
      </c>
      <c r="D12" s="18" t="s">
        <v>1101</v>
      </c>
      <c r="E12" s="18" t="s">
        <v>257</v>
      </c>
      <c r="F12" s="18" t="s">
        <v>79</v>
      </c>
      <c r="G12" s="18" t="s">
        <v>1102</v>
      </c>
      <c r="H12" s="108">
        <v>7.6</v>
      </c>
      <c r="I12" s="103">
        <v>0.88</v>
      </c>
      <c r="J12" s="12"/>
      <c r="K12" s="80">
        <v>5</v>
      </c>
      <c r="L12" s="12" t="s">
        <v>1103</v>
      </c>
      <c r="N12" s="134"/>
      <c r="O12" s="134"/>
      <c r="P12" s="87"/>
      <c r="Q12" s="134"/>
      <c r="R12" s="134"/>
      <c r="S12" s="134"/>
      <c r="T12" s="134"/>
      <c r="U12" s="134"/>
      <c r="V12" s="134"/>
    </row>
    <row r="13" spans="1:22" ht="15" customHeight="1">
      <c r="A13" s="18" t="s">
        <v>33</v>
      </c>
      <c r="B13" s="18" t="s">
        <v>1104</v>
      </c>
      <c r="C13" s="18" t="s">
        <v>8</v>
      </c>
      <c r="D13" s="18" t="s">
        <v>1105</v>
      </c>
      <c r="E13" s="18" t="s">
        <v>264</v>
      </c>
      <c r="F13" s="18" t="s">
        <v>79</v>
      </c>
      <c r="G13" s="18" t="s">
        <v>1102</v>
      </c>
      <c r="H13" s="108">
        <v>0.13</v>
      </c>
      <c r="I13" s="103">
        <v>0.06</v>
      </c>
      <c r="J13" s="12"/>
      <c r="K13" s="80">
        <v>250</v>
      </c>
      <c r="L13" s="12" t="s">
        <v>1103</v>
      </c>
      <c r="N13" s="134"/>
      <c r="O13" s="134"/>
      <c r="P13" s="87"/>
      <c r="Q13" s="134"/>
      <c r="R13" s="134"/>
      <c r="S13" s="134"/>
      <c r="T13" s="134"/>
      <c r="U13" s="134"/>
      <c r="V13" s="134"/>
    </row>
    <row r="14" spans="1:22" ht="15" customHeight="1">
      <c r="A14" s="18" t="s">
        <v>33</v>
      </c>
      <c r="B14" s="18" t="s">
        <v>1106</v>
      </c>
      <c r="C14" s="18" t="s">
        <v>8</v>
      </c>
      <c r="D14" s="18" t="s">
        <v>1101</v>
      </c>
      <c r="E14" s="18" t="s">
        <v>257</v>
      </c>
      <c r="F14" s="18" t="s">
        <v>79</v>
      </c>
      <c r="G14" s="18" t="s">
        <v>1102</v>
      </c>
      <c r="H14" s="108">
        <v>6.7</v>
      </c>
      <c r="I14" s="103">
        <v>0.7</v>
      </c>
      <c r="J14" s="12"/>
      <c r="K14" s="80">
        <v>5</v>
      </c>
      <c r="L14" s="12" t="s">
        <v>1103</v>
      </c>
      <c r="N14" s="134"/>
      <c r="O14" s="134"/>
      <c r="P14" s="134"/>
      <c r="Q14" s="134"/>
      <c r="R14" s="134"/>
      <c r="S14" s="134"/>
      <c r="T14" s="134"/>
      <c r="U14" s="134"/>
      <c r="V14" s="134"/>
    </row>
    <row r="15" spans="1:22" ht="15" customHeight="1">
      <c r="A15" s="18" t="s">
        <v>33</v>
      </c>
      <c r="B15" s="18" t="s">
        <v>1107</v>
      </c>
      <c r="C15" s="18" t="s">
        <v>8</v>
      </c>
      <c r="D15" s="18" t="s">
        <v>1108</v>
      </c>
      <c r="E15" s="18" t="s">
        <v>257</v>
      </c>
      <c r="F15" s="18" t="s">
        <v>79</v>
      </c>
      <c r="G15" s="18" t="s">
        <v>1102</v>
      </c>
      <c r="H15" s="108">
        <v>2.8</v>
      </c>
      <c r="I15" s="103">
        <v>0.125</v>
      </c>
      <c r="J15" s="12"/>
      <c r="K15" s="80">
        <v>50</v>
      </c>
      <c r="L15" s="12" t="s">
        <v>1103</v>
      </c>
      <c r="N15" s="134"/>
      <c r="O15" s="134"/>
      <c r="P15" s="87"/>
      <c r="Q15" s="134"/>
      <c r="R15" s="134"/>
      <c r="S15" s="134"/>
      <c r="T15" s="134"/>
      <c r="U15" s="134"/>
      <c r="V15" s="134"/>
    </row>
    <row r="16" spans="1:22" ht="15" customHeight="1">
      <c r="A16" s="18" t="s">
        <v>33</v>
      </c>
      <c r="B16" s="18" t="s">
        <v>1109</v>
      </c>
      <c r="C16" s="18" t="s">
        <v>8</v>
      </c>
      <c r="D16" s="18" t="s">
        <v>1110</v>
      </c>
      <c r="E16" s="18" t="s">
        <v>257</v>
      </c>
      <c r="F16" s="18" t="s">
        <v>79</v>
      </c>
      <c r="G16" s="18" t="s">
        <v>1102</v>
      </c>
      <c r="H16" s="108">
        <v>2.5</v>
      </c>
      <c r="I16" s="103">
        <v>0.31</v>
      </c>
      <c r="J16" s="12"/>
      <c r="K16" s="80">
        <v>50</v>
      </c>
      <c r="L16" s="12"/>
      <c r="N16" s="134"/>
      <c r="O16" s="134"/>
      <c r="P16" s="87"/>
      <c r="Q16" s="134"/>
      <c r="R16" s="134"/>
      <c r="S16" s="134"/>
      <c r="T16" s="134"/>
      <c r="U16" s="134"/>
      <c r="V16" s="134"/>
    </row>
    <row r="17" spans="1:20" ht="15" customHeight="1">
      <c r="A17" s="18" t="s">
        <v>33</v>
      </c>
      <c r="B17" s="18" t="s">
        <v>1111</v>
      </c>
      <c r="C17" s="18" t="s">
        <v>8</v>
      </c>
      <c r="D17" s="18" t="s">
        <v>1112</v>
      </c>
      <c r="E17" s="18" t="s">
        <v>257</v>
      </c>
      <c r="F17" s="18" t="s">
        <v>79</v>
      </c>
      <c r="G17" s="18" t="s">
        <v>1102</v>
      </c>
      <c r="H17" s="108">
        <v>2.5</v>
      </c>
      <c r="I17" s="103">
        <v>0.312</v>
      </c>
      <c r="J17" s="12"/>
      <c r="K17" s="80">
        <v>50</v>
      </c>
      <c r="L17" s="12" t="s">
        <v>1103</v>
      </c>
      <c r="N17" s="134"/>
      <c r="O17" s="134"/>
      <c r="P17" s="134"/>
      <c r="Q17" s="134"/>
      <c r="R17" s="134"/>
      <c r="S17" s="134"/>
      <c r="T17" s="134"/>
    </row>
    <row r="18" spans="1:20" s="77" customFormat="1" ht="15" customHeight="1">
      <c r="A18" s="117" t="s">
        <v>70</v>
      </c>
      <c r="B18" s="117"/>
      <c r="C18" s="117"/>
      <c r="D18" s="117"/>
      <c r="E18" s="117"/>
      <c r="F18" s="117"/>
      <c r="G18" s="117"/>
      <c r="H18" s="117"/>
      <c r="I18" s="117"/>
      <c r="J18" s="117"/>
      <c r="K18" s="117"/>
      <c r="L18" s="117"/>
      <c r="M18" s="76"/>
    </row>
    <row r="19" spans="1:20" s="76" customFormat="1" ht="15" customHeight="1">
      <c r="A19" s="18" t="s">
        <v>9</v>
      </c>
      <c r="B19" s="10" t="s">
        <v>1113</v>
      </c>
      <c r="C19" s="18" t="s">
        <v>72</v>
      </c>
      <c r="D19" s="18" t="s">
        <v>1114</v>
      </c>
      <c r="E19" s="72" t="s">
        <v>1115</v>
      </c>
      <c r="F19" s="18" t="s">
        <v>85</v>
      </c>
      <c r="G19" s="18"/>
      <c r="H19" s="18"/>
      <c r="I19" s="79"/>
      <c r="J19" s="79"/>
      <c r="K19" s="18"/>
      <c r="L19" s="12" t="s">
        <v>1116</v>
      </c>
    </row>
    <row r="20" spans="1:20" s="76" customFormat="1" ht="30" customHeight="1">
      <c r="A20" s="18" t="s">
        <v>9</v>
      </c>
      <c r="B20" s="10" t="s">
        <v>118</v>
      </c>
      <c r="C20" s="18" t="s">
        <v>72</v>
      </c>
      <c r="D20" s="18" t="s">
        <v>1114</v>
      </c>
      <c r="E20" s="72" t="s">
        <v>1115</v>
      </c>
      <c r="F20" s="18" t="s">
        <v>85</v>
      </c>
      <c r="G20" s="18"/>
      <c r="H20" s="18"/>
      <c r="I20" s="79"/>
      <c r="J20" s="79"/>
      <c r="K20" s="18"/>
      <c r="L20" s="88" t="s">
        <v>1117</v>
      </c>
    </row>
    <row r="21" spans="1:20" s="18" customFormat="1" ht="15" customHeight="1">
      <c r="A21" s="78" t="s">
        <v>202</v>
      </c>
      <c r="B21" s="78"/>
      <c r="C21" s="78"/>
      <c r="D21" s="78"/>
      <c r="E21" s="78"/>
      <c r="F21" s="78"/>
      <c r="G21" s="78"/>
      <c r="H21" s="78"/>
      <c r="I21" s="78"/>
      <c r="J21" s="78"/>
      <c r="K21" s="78"/>
      <c r="L21" s="78"/>
      <c r="M21" s="12"/>
    </row>
    <row r="22" spans="1:20" s="18" customFormat="1" ht="30" customHeight="1">
      <c r="A22" s="18" t="s">
        <v>9</v>
      </c>
      <c r="B22" s="10" t="s">
        <v>1118</v>
      </c>
      <c r="C22" s="12" t="s">
        <v>1119</v>
      </c>
      <c r="D22" s="18" t="s">
        <v>1120</v>
      </c>
      <c r="F22" s="18" t="s">
        <v>1121</v>
      </c>
      <c r="G22" s="12" t="s">
        <v>171</v>
      </c>
      <c r="H22" s="103">
        <v>5</v>
      </c>
      <c r="I22" s="80">
        <v>2.2999999999999998</v>
      </c>
      <c r="J22" s="12"/>
      <c r="K22" s="80">
        <v>5</v>
      </c>
      <c r="L22" s="164" t="s">
        <v>1584</v>
      </c>
      <c r="M22" s="12"/>
      <c r="O22" s="16"/>
      <c r="T22" s="12"/>
    </row>
    <row r="23" spans="1:20" s="18" customFormat="1" ht="34.5" customHeight="1">
      <c r="A23" s="18" t="s">
        <v>9</v>
      </c>
      <c r="B23" s="10" t="s">
        <v>1118</v>
      </c>
      <c r="C23" s="12" t="s">
        <v>1119</v>
      </c>
      <c r="D23" s="18" t="s">
        <v>1122</v>
      </c>
      <c r="F23" s="18" t="s">
        <v>1121</v>
      </c>
      <c r="G23" s="12" t="s">
        <v>171</v>
      </c>
      <c r="H23" s="103">
        <v>5</v>
      </c>
      <c r="I23" s="80">
        <v>2.2999999999999998</v>
      </c>
      <c r="J23" s="12"/>
      <c r="K23" s="80">
        <v>5</v>
      </c>
      <c r="L23" s="164" t="s">
        <v>1584</v>
      </c>
      <c r="M23" s="12"/>
      <c r="O23" s="16"/>
      <c r="T23" s="12"/>
    </row>
    <row r="24" spans="1:20" s="18" customFormat="1" ht="45" customHeight="1">
      <c r="A24" s="18" t="s">
        <v>9</v>
      </c>
      <c r="B24" s="10" t="s">
        <v>440</v>
      </c>
      <c r="C24" s="18" t="s">
        <v>1119</v>
      </c>
      <c r="D24" s="18" t="s">
        <v>1123</v>
      </c>
      <c r="F24" s="18" t="s">
        <v>1124</v>
      </c>
      <c r="G24" s="12" t="s">
        <v>207</v>
      </c>
      <c r="H24" s="171"/>
      <c r="I24" s="12">
        <v>74.8</v>
      </c>
      <c r="J24" s="103" t="s">
        <v>1125</v>
      </c>
      <c r="K24" s="12"/>
      <c r="L24" s="88" t="s">
        <v>1607</v>
      </c>
      <c r="M24" s="12"/>
      <c r="O24" s="16"/>
    </row>
    <row r="25" spans="1:20" s="18" customFormat="1" ht="15" customHeight="1">
      <c r="A25" s="18" t="s">
        <v>9</v>
      </c>
      <c r="B25" s="10" t="s">
        <v>440</v>
      </c>
      <c r="C25" s="18" t="s">
        <v>1119</v>
      </c>
      <c r="D25" s="18" t="s">
        <v>1126</v>
      </c>
      <c r="G25" s="12" t="s">
        <v>207</v>
      </c>
      <c r="H25" s="82"/>
      <c r="I25" s="82"/>
      <c r="J25" s="12"/>
      <c r="K25" s="12"/>
      <c r="M25" s="12"/>
      <c r="O25" s="83"/>
    </row>
    <row r="26" spans="1:20" s="18" customFormat="1" ht="15" customHeight="1">
      <c r="A26" s="18" t="s">
        <v>9</v>
      </c>
      <c r="B26" s="10" t="s">
        <v>440</v>
      </c>
      <c r="C26" s="18" t="s">
        <v>1119</v>
      </c>
      <c r="D26" s="18" t="s">
        <v>1127</v>
      </c>
      <c r="G26" s="12" t="s">
        <v>207</v>
      </c>
      <c r="H26" s="172"/>
      <c r="I26" s="12"/>
      <c r="J26" s="12"/>
      <c r="K26" s="12"/>
      <c r="M26" s="12"/>
      <c r="O26" s="83"/>
    </row>
    <row r="27" spans="1:20" s="18" customFormat="1" ht="15" customHeight="1">
      <c r="A27" s="18" t="s">
        <v>9</v>
      </c>
      <c r="B27" s="10" t="s">
        <v>440</v>
      </c>
      <c r="C27" s="18" t="s">
        <v>1119</v>
      </c>
      <c r="D27" s="18" t="s">
        <v>1128</v>
      </c>
      <c r="G27" s="12" t="s">
        <v>207</v>
      </c>
      <c r="H27" s="172"/>
      <c r="I27" s="12"/>
      <c r="J27" s="12"/>
      <c r="K27" s="12"/>
      <c r="M27" s="12"/>
      <c r="O27" s="83"/>
    </row>
    <row r="28" spans="1:20" s="18" customFormat="1" ht="45" customHeight="1">
      <c r="A28" s="18" t="s">
        <v>9</v>
      </c>
      <c r="B28" s="10" t="s">
        <v>440</v>
      </c>
      <c r="C28" s="18" t="s">
        <v>1119</v>
      </c>
      <c r="D28" s="18" t="s">
        <v>1123</v>
      </c>
      <c r="F28" s="18" t="s">
        <v>1124</v>
      </c>
      <c r="G28" s="12" t="s">
        <v>207</v>
      </c>
      <c r="H28" s="171"/>
      <c r="I28" s="12">
        <v>74.8</v>
      </c>
      <c r="J28" s="103" t="s">
        <v>1125</v>
      </c>
      <c r="K28" s="12"/>
      <c r="L28" s="88" t="s">
        <v>1607</v>
      </c>
      <c r="M28" s="12"/>
      <c r="O28" s="16"/>
    </row>
    <row r="29" spans="1:20" s="18" customFormat="1" ht="15" customHeight="1">
      <c r="A29" s="18" t="s">
        <v>9</v>
      </c>
      <c r="B29" s="10" t="s">
        <v>440</v>
      </c>
      <c r="C29" s="18" t="s">
        <v>1119</v>
      </c>
      <c r="D29" s="18" t="s">
        <v>1126</v>
      </c>
      <c r="G29" s="12" t="s">
        <v>207</v>
      </c>
      <c r="H29" s="82"/>
      <c r="I29" s="82"/>
      <c r="J29" s="12"/>
      <c r="K29" s="12"/>
      <c r="M29" s="12"/>
      <c r="O29" s="83"/>
    </row>
    <row r="30" spans="1:20" s="18" customFormat="1" ht="15" customHeight="1">
      <c r="A30" s="18" t="s">
        <v>9</v>
      </c>
      <c r="B30" s="10" t="s">
        <v>440</v>
      </c>
      <c r="C30" s="18" t="s">
        <v>1119</v>
      </c>
      <c r="D30" s="18" t="s">
        <v>1127</v>
      </c>
      <c r="G30" s="12" t="s">
        <v>207</v>
      </c>
      <c r="H30" s="82"/>
      <c r="I30" s="82"/>
      <c r="J30" s="12"/>
      <c r="K30" s="12"/>
      <c r="M30" s="12"/>
      <c r="O30" s="83"/>
    </row>
    <row r="31" spans="1:20" s="18" customFormat="1" ht="15" customHeight="1">
      <c r="A31" s="18" t="s">
        <v>9</v>
      </c>
      <c r="B31" s="10" t="s">
        <v>440</v>
      </c>
      <c r="C31" s="18" t="s">
        <v>1119</v>
      </c>
      <c r="D31" s="18" t="s">
        <v>1128</v>
      </c>
      <c r="G31" s="12" t="s">
        <v>207</v>
      </c>
      <c r="H31" s="172"/>
      <c r="I31" s="12"/>
      <c r="J31" s="12"/>
      <c r="K31" s="12"/>
      <c r="L31" s="12"/>
      <c r="M31" s="12"/>
      <c r="O31" s="83"/>
    </row>
    <row r="32" spans="1:20" s="18" customFormat="1" ht="45" customHeight="1">
      <c r="A32" s="18" t="s">
        <v>9</v>
      </c>
      <c r="B32" s="10" t="s">
        <v>1029</v>
      </c>
      <c r="C32" s="18" t="s">
        <v>971</v>
      </c>
      <c r="D32" s="18" t="s">
        <v>1129</v>
      </c>
      <c r="F32" s="18" t="s">
        <v>1130</v>
      </c>
      <c r="G32" s="12" t="s">
        <v>654</v>
      </c>
      <c r="H32" s="171"/>
      <c r="I32" s="12">
        <v>2.54</v>
      </c>
      <c r="J32" s="103" t="s">
        <v>1131</v>
      </c>
      <c r="K32" s="12">
        <v>5</v>
      </c>
      <c r="L32" s="88" t="s">
        <v>1607</v>
      </c>
      <c r="M32" s="12"/>
    </row>
    <row r="33" spans="1:15" s="18" customFormat="1" ht="15" customHeight="1">
      <c r="A33" s="18" t="s">
        <v>9</v>
      </c>
      <c r="B33" s="10" t="s">
        <v>1029</v>
      </c>
      <c r="C33" s="18" t="s">
        <v>971</v>
      </c>
      <c r="D33" s="18" t="s">
        <v>1132</v>
      </c>
      <c r="F33" s="81"/>
      <c r="G33" s="12" t="s">
        <v>654</v>
      </c>
      <c r="H33" s="82"/>
      <c r="I33" s="82"/>
      <c r="J33" s="12"/>
      <c r="K33" s="12"/>
      <c r="L33" s="12"/>
      <c r="M33" s="12"/>
    </row>
    <row r="34" spans="1:15" s="18" customFormat="1" ht="30" customHeight="1">
      <c r="A34" s="18" t="s">
        <v>9</v>
      </c>
      <c r="B34" s="10" t="s">
        <v>1054</v>
      </c>
      <c r="C34" s="18" t="s">
        <v>1133</v>
      </c>
      <c r="D34" s="18" t="s">
        <v>1134</v>
      </c>
      <c r="F34" s="18" t="s">
        <v>1135</v>
      </c>
      <c r="G34" s="12" t="s">
        <v>651</v>
      </c>
      <c r="H34" s="12"/>
      <c r="I34" s="80">
        <v>0.32</v>
      </c>
      <c r="J34" s="103" t="s">
        <v>1136</v>
      </c>
      <c r="K34" s="80">
        <v>50</v>
      </c>
      <c r="L34" s="88" t="s">
        <v>1137</v>
      </c>
      <c r="M34" s="76"/>
      <c r="O34" s="16"/>
    </row>
    <row r="35" spans="1:15" s="18" customFormat="1" ht="30" customHeight="1">
      <c r="A35" s="18" t="s">
        <v>9</v>
      </c>
      <c r="B35" s="10" t="s">
        <v>1054</v>
      </c>
      <c r="C35" s="18" t="s">
        <v>1133</v>
      </c>
      <c r="D35" s="18" t="s">
        <v>1129</v>
      </c>
      <c r="F35" s="18" t="s">
        <v>1135</v>
      </c>
      <c r="G35" s="12" t="s">
        <v>651</v>
      </c>
      <c r="H35" s="12"/>
      <c r="I35" s="80">
        <v>0.32</v>
      </c>
      <c r="J35" s="103" t="s">
        <v>1136</v>
      </c>
      <c r="K35" s="80">
        <v>50</v>
      </c>
      <c r="L35" s="88" t="s">
        <v>1137</v>
      </c>
      <c r="M35" s="76"/>
      <c r="O35" s="16"/>
    </row>
    <row r="36" spans="1:15" s="18" customFormat="1" ht="30" customHeight="1">
      <c r="A36" s="18" t="s">
        <v>9</v>
      </c>
      <c r="B36" s="10" t="s">
        <v>1054</v>
      </c>
      <c r="C36" s="18" t="s">
        <v>1133</v>
      </c>
      <c r="D36" s="18" t="s">
        <v>1128</v>
      </c>
      <c r="F36" s="18" t="s">
        <v>1135</v>
      </c>
      <c r="G36" s="12" t="s">
        <v>651</v>
      </c>
      <c r="H36" s="12"/>
      <c r="I36" s="80">
        <v>0.32</v>
      </c>
      <c r="J36" s="103" t="s">
        <v>1136</v>
      </c>
      <c r="K36" s="80">
        <v>50</v>
      </c>
      <c r="L36" s="88" t="s">
        <v>1137</v>
      </c>
      <c r="M36" s="76"/>
      <c r="O36" s="16"/>
    </row>
    <row r="37" spans="1:15" s="18" customFormat="1" ht="30" customHeight="1">
      <c r="A37" s="18" t="s">
        <v>9</v>
      </c>
      <c r="B37" s="10" t="s">
        <v>1054</v>
      </c>
      <c r="C37" s="18" t="s">
        <v>1133</v>
      </c>
      <c r="D37" s="18" t="s">
        <v>1138</v>
      </c>
      <c r="F37" s="18" t="s">
        <v>1135</v>
      </c>
      <c r="G37" s="12" t="s">
        <v>651</v>
      </c>
      <c r="H37" s="12"/>
      <c r="I37" s="80">
        <v>0.65</v>
      </c>
      <c r="J37" s="103" t="s">
        <v>1139</v>
      </c>
      <c r="K37" s="80">
        <v>50</v>
      </c>
      <c r="L37" s="88" t="s">
        <v>1137</v>
      </c>
      <c r="M37" s="76"/>
      <c r="O37" s="16"/>
    </row>
    <row r="38" spans="1:15" s="18" customFormat="1" ht="30" customHeight="1">
      <c r="A38" s="18" t="s">
        <v>9</v>
      </c>
      <c r="B38" s="10" t="s">
        <v>1054</v>
      </c>
      <c r="C38" s="18" t="s">
        <v>1133</v>
      </c>
      <c r="D38" s="18" t="s">
        <v>1140</v>
      </c>
      <c r="F38" s="18" t="s">
        <v>1135</v>
      </c>
      <c r="G38" s="12" t="s">
        <v>651</v>
      </c>
      <c r="H38" s="12"/>
      <c r="I38" s="80">
        <v>0.65</v>
      </c>
      <c r="J38" s="103" t="s">
        <v>1139</v>
      </c>
      <c r="K38" s="80">
        <v>50</v>
      </c>
      <c r="L38" s="88" t="s">
        <v>1137</v>
      </c>
      <c r="M38" s="76"/>
      <c r="O38" s="16"/>
    </row>
    <row r="39" spans="1:15" s="18" customFormat="1" ht="15" customHeight="1">
      <c r="A39" s="18" t="s">
        <v>9</v>
      </c>
      <c r="B39" s="10" t="s">
        <v>208</v>
      </c>
      <c r="C39" s="18" t="s">
        <v>971</v>
      </c>
      <c r="D39" s="18" t="s">
        <v>1141</v>
      </c>
      <c r="G39" s="12" t="s">
        <v>171</v>
      </c>
      <c r="H39" s="12"/>
      <c r="I39" s="12"/>
      <c r="J39" s="12"/>
      <c r="K39" s="12"/>
      <c r="L39" s="12"/>
      <c r="M39" s="12"/>
      <c r="O39" s="83"/>
    </row>
    <row r="40" spans="1:15" s="18" customFormat="1" ht="30" customHeight="1">
      <c r="A40" s="18" t="s">
        <v>9</v>
      </c>
      <c r="B40" s="10" t="s">
        <v>208</v>
      </c>
      <c r="C40" s="18" t="s">
        <v>971</v>
      </c>
      <c r="D40" s="18" t="s">
        <v>1129</v>
      </c>
      <c r="F40" s="18" t="s">
        <v>1142</v>
      </c>
      <c r="G40" s="12" t="s">
        <v>171</v>
      </c>
      <c r="H40" s="170"/>
      <c r="I40" s="103">
        <v>0.3</v>
      </c>
      <c r="J40" s="12"/>
      <c r="K40" s="12">
        <v>50</v>
      </c>
      <c r="L40" s="88"/>
      <c r="M40" s="12"/>
      <c r="O40" s="16"/>
    </row>
    <row r="41" spans="1:15" s="18" customFormat="1" ht="30" customHeight="1">
      <c r="A41" s="18" t="s">
        <v>9</v>
      </c>
      <c r="B41" s="10" t="s">
        <v>208</v>
      </c>
      <c r="C41" s="18" t="s">
        <v>971</v>
      </c>
      <c r="D41" s="18" t="s">
        <v>1134</v>
      </c>
      <c r="F41" s="18" t="s">
        <v>1142</v>
      </c>
      <c r="G41" s="12" t="s">
        <v>171</v>
      </c>
      <c r="H41" s="170"/>
      <c r="I41" s="103">
        <v>0.3</v>
      </c>
      <c r="J41" s="12"/>
      <c r="K41" s="12">
        <v>50</v>
      </c>
      <c r="L41" s="88"/>
      <c r="M41" s="12"/>
      <c r="O41" s="16"/>
    </row>
    <row r="42" spans="1:15" s="18" customFormat="1" ht="15" customHeight="1">
      <c r="A42" s="18" t="s">
        <v>9</v>
      </c>
      <c r="B42" s="10" t="s">
        <v>208</v>
      </c>
      <c r="C42" s="18" t="s">
        <v>971</v>
      </c>
      <c r="D42" s="18" t="s">
        <v>1143</v>
      </c>
      <c r="F42" s="81"/>
      <c r="G42" s="12" t="s">
        <v>171</v>
      </c>
      <c r="H42" s="82"/>
      <c r="I42" s="82"/>
      <c r="J42" s="12"/>
      <c r="K42" s="12"/>
      <c r="L42" s="12"/>
      <c r="M42" s="12"/>
    </row>
    <row r="43" spans="1:15" s="18" customFormat="1" ht="45" customHeight="1">
      <c r="A43" s="18" t="s">
        <v>9</v>
      </c>
      <c r="B43" s="10" t="s">
        <v>1063</v>
      </c>
      <c r="C43" s="18" t="s">
        <v>1145</v>
      </c>
      <c r="D43" s="18" t="s">
        <v>1122</v>
      </c>
      <c r="F43" s="18" t="s">
        <v>1146</v>
      </c>
      <c r="G43" s="12" t="s">
        <v>991</v>
      </c>
      <c r="H43" s="170"/>
      <c r="I43" s="12">
        <v>8.9</v>
      </c>
      <c r="J43" s="103" t="s">
        <v>1147</v>
      </c>
      <c r="K43" s="12"/>
      <c r="L43" s="88" t="s">
        <v>1608</v>
      </c>
      <c r="M43" s="12"/>
      <c r="O43" s="16"/>
    </row>
    <row r="44" spans="1:15" s="18" customFormat="1" ht="45" customHeight="1">
      <c r="A44" s="18" t="s">
        <v>9</v>
      </c>
      <c r="B44" s="10" t="s">
        <v>1063</v>
      </c>
      <c r="C44" s="18" t="s">
        <v>1145</v>
      </c>
      <c r="D44" s="18" t="s">
        <v>1138</v>
      </c>
      <c r="F44" s="18" t="s">
        <v>1146</v>
      </c>
      <c r="G44" s="12" t="s">
        <v>991</v>
      </c>
      <c r="H44" s="170"/>
      <c r="I44" s="12">
        <v>8.9</v>
      </c>
      <c r="J44" s="103" t="s">
        <v>1147</v>
      </c>
      <c r="K44" s="12"/>
      <c r="L44" s="88" t="s">
        <v>1608</v>
      </c>
      <c r="M44" s="12"/>
      <c r="O44" s="16"/>
    </row>
    <row r="45" spans="1:15" s="18" customFormat="1" ht="45" customHeight="1">
      <c r="A45" s="18" t="s">
        <v>9</v>
      </c>
      <c r="B45" s="10" t="s">
        <v>1063</v>
      </c>
      <c r="C45" s="18" t="s">
        <v>1145</v>
      </c>
      <c r="D45" s="18" t="s">
        <v>1148</v>
      </c>
      <c r="F45" s="18" t="s">
        <v>1149</v>
      </c>
      <c r="G45" s="12" t="s">
        <v>991</v>
      </c>
      <c r="H45" s="170"/>
      <c r="I45" s="12">
        <v>0.9</v>
      </c>
      <c r="J45" s="103" t="s">
        <v>1150</v>
      </c>
      <c r="K45" s="12">
        <v>5</v>
      </c>
      <c r="L45" s="88" t="s">
        <v>1609</v>
      </c>
      <c r="M45" s="12"/>
      <c r="O45" s="16"/>
    </row>
    <row r="46" spans="1:15" s="18" customFormat="1" ht="45" customHeight="1">
      <c r="A46" s="18" t="s">
        <v>9</v>
      </c>
      <c r="B46" s="10" t="s">
        <v>1063</v>
      </c>
      <c r="C46" s="18" t="s">
        <v>1145</v>
      </c>
      <c r="D46" s="18" t="s">
        <v>1120</v>
      </c>
      <c r="F46" s="18" t="s">
        <v>1149</v>
      </c>
      <c r="G46" s="12" t="s">
        <v>991</v>
      </c>
      <c r="H46" s="170"/>
      <c r="I46" s="12">
        <v>1.3</v>
      </c>
      <c r="J46" s="103" t="s">
        <v>1151</v>
      </c>
      <c r="K46" s="12">
        <v>5</v>
      </c>
      <c r="L46" s="88" t="s">
        <v>1609</v>
      </c>
      <c r="M46" s="12"/>
      <c r="O46" s="16"/>
    </row>
    <row r="47" spans="1:15" s="18" customFormat="1" ht="30">
      <c r="A47" s="18" t="s">
        <v>9</v>
      </c>
      <c r="B47" s="10" t="s">
        <v>441</v>
      </c>
      <c r="C47" s="18" t="s">
        <v>971</v>
      </c>
      <c r="D47" s="18" t="s">
        <v>1144</v>
      </c>
      <c r="F47" s="18" t="s">
        <v>1152</v>
      </c>
      <c r="G47" s="12" t="s">
        <v>171</v>
      </c>
      <c r="H47" s="103">
        <v>9</v>
      </c>
      <c r="I47" s="80">
        <v>4.1399999999999997</v>
      </c>
      <c r="J47" s="12"/>
      <c r="K47" s="12">
        <v>5</v>
      </c>
      <c r="L47" s="163" t="s">
        <v>1584</v>
      </c>
      <c r="M47" s="76"/>
      <c r="O47" s="16"/>
    </row>
    <row r="48" spans="1:15" s="18" customFormat="1" ht="15" customHeight="1">
      <c r="A48" s="18" t="s">
        <v>9</v>
      </c>
      <c r="B48" s="10" t="s">
        <v>441</v>
      </c>
      <c r="C48" s="18" t="s">
        <v>971</v>
      </c>
      <c r="D48" s="18" t="s">
        <v>1153</v>
      </c>
      <c r="F48" s="81"/>
      <c r="G48" s="12" t="s">
        <v>171</v>
      </c>
      <c r="H48" s="12"/>
      <c r="I48" s="82"/>
      <c r="J48" s="12"/>
      <c r="K48" s="12"/>
      <c r="L48" s="12"/>
      <c r="M48" s="12"/>
    </row>
    <row r="49" spans="1:16" s="18" customFormat="1" ht="45" customHeight="1">
      <c r="A49" s="18" t="s">
        <v>9</v>
      </c>
      <c r="B49" s="10" t="s">
        <v>441</v>
      </c>
      <c r="C49" s="80" t="s">
        <v>1154</v>
      </c>
      <c r="D49" s="80" t="s">
        <v>1129</v>
      </c>
      <c r="E49" s="80"/>
      <c r="F49" s="80" t="s">
        <v>1149</v>
      </c>
      <c r="G49" s="80" t="s">
        <v>651</v>
      </c>
      <c r="H49" s="170"/>
      <c r="I49" s="80">
        <v>0.03</v>
      </c>
      <c r="J49" s="108" t="s">
        <v>1155</v>
      </c>
      <c r="K49" s="80">
        <v>50</v>
      </c>
      <c r="L49" s="88" t="s">
        <v>1609</v>
      </c>
      <c r="M49" s="12"/>
      <c r="O49" s="16"/>
    </row>
    <row r="50" spans="1:16" s="18" customFormat="1" ht="30" customHeight="1">
      <c r="A50" s="18" t="s">
        <v>9</v>
      </c>
      <c r="B50" s="10" t="s">
        <v>223</v>
      </c>
      <c r="C50" s="18" t="s">
        <v>971</v>
      </c>
      <c r="D50" s="18" t="s">
        <v>1129</v>
      </c>
      <c r="F50" s="12"/>
      <c r="G50" s="12" t="s">
        <v>171</v>
      </c>
      <c r="H50" s="173"/>
      <c r="I50" s="84">
        <f>3.4/3.3</f>
        <v>1.0303030303030303</v>
      </c>
      <c r="J50" s="103" t="s">
        <v>1156</v>
      </c>
      <c r="K50" s="12">
        <v>5</v>
      </c>
      <c r="L50" s="89" t="s">
        <v>1610</v>
      </c>
      <c r="M50" s="12"/>
    </row>
    <row r="51" spans="1:16" s="18" customFormat="1" ht="30" customHeight="1">
      <c r="A51" s="18" t="s">
        <v>9</v>
      </c>
      <c r="B51" s="10" t="s">
        <v>223</v>
      </c>
      <c r="C51" s="18" t="s">
        <v>971</v>
      </c>
      <c r="D51" s="18" t="s">
        <v>1134</v>
      </c>
      <c r="F51" s="12"/>
      <c r="G51" s="12" t="s">
        <v>171</v>
      </c>
      <c r="H51" s="173"/>
      <c r="I51" s="84">
        <f t="shared" ref="I51:I52" si="0">3.4/3.3</f>
        <v>1.0303030303030303</v>
      </c>
      <c r="J51" s="103" t="s">
        <v>1156</v>
      </c>
      <c r="K51" s="12">
        <v>5</v>
      </c>
      <c r="L51" s="89" t="s">
        <v>1610</v>
      </c>
      <c r="M51" s="12"/>
    </row>
    <row r="52" spans="1:16" s="18" customFormat="1" ht="30" customHeight="1">
      <c r="A52" s="18" t="s">
        <v>9</v>
      </c>
      <c r="B52" s="10" t="s">
        <v>223</v>
      </c>
      <c r="C52" s="18" t="s">
        <v>971</v>
      </c>
      <c r="D52" s="18" t="s">
        <v>1157</v>
      </c>
      <c r="F52" s="12"/>
      <c r="G52" s="12" t="s">
        <v>171</v>
      </c>
      <c r="H52" s="173"/>
      <c r="I52" s="84">
        <f t="shared" si="0"/>
        <v>1.0303030303030303</v>
      </c>
      <c r="J52" s="103" t="s">
        <v>1156</v>
      </c>
      <c r="K52" s="12">
        <v>5</v>
      </c>
      <c r="L52" s="89" t="s">
        <v>1610</v>
      </c>
      <c r="M52" s="12"/>
    </row>
    <row r="53" spans="1:16" s="18" customFormat="1" ht="30" customHeight="1">
      <c r="A53" s="18" t="s">
        <v>9</v>
      </c>
      <c r="B53" s="10" t="s">
        <v>223</v>
      </c>
      <c r="C53" s="18" t="s">
        <v>971</v>
      </c>
      <c r="D53" s="18" t="s">
        <v>1158</v>
      </c>
      <c r="F53" s="12"/>
      <c r="G53" s="12" t="s">
        <v>171</v>
      </c>
      <c r="H53" s="173"/>
      <c r="I53" s="84">
        <f>30.8/3.3</f>
        <v>9.3333333333333339</v>
      </c>
      <c r="J53" s="103" t="s">
        <v>1159</v>
      </c>
      <c r="K53" s="12"/>
      <c r="L53" s="89" t="s">
        <v>1610</v>
      </c>
      <c r="M53" s="12"/>
    </row>
    <row r="54" spans="1:16" s="18" customFormat="1" ht="30" customHeight="1">
      <c r="A54" s="18" t="s">
        <v>9</v>
      </c>
      <c r="B54" s="10" t="s">
        <v>223</v>
      </c>
      <c r="C54" s="18" t="s">
        <v>971</v>
      </c>
      <c r="D54" s="18" t="s">
        <v>1160</v>
      </c>
      <c r="F54" s="12"/>
      <c r="G54" s="12" t="s">
        <v>171</v>
      </c>
      <c r="H54" s="173"/>
      <c r="I54" s="84">
        <f t="shared" ref="I54:I57" si="1">30.8/3.3</f>
        <v>9.3333333333333339</v>
      </c>
      <c r="J54" s="103" t="s">
        <v>1159</v>
      </c>
      <c r="K54" s="12"/>
      <c r="L54" s="89" t="s">
        <v>1610</v>
      </c>
      <c r="M54" s="12"/>
    </row>
    <row r="55" spans="1:16" s="18" customFormat="1" ht="30" customHeight="1">
      <c r="A55" s="18" t="s">
        <v>9</v>
      </c>
      <c r="B55" s="10" t="s">
        <v>223</v>
      </c>
      <c r="C55" s="18" t="s">
        <v>971</v>
      </c>
      <c r="D55" s="18" t="s">
        <v>1161</v>
      </c>
      <c r="F55" s="12"/>
      <c r="G55" s="12" t="s">
        <v>171</v>
      </c>
      <c r="H55" s="173"/>
      <c r="I55" s="84">
        <f t="shared" si="1"/>
        <v>9.3333333333333339</v>
      </c>
      <c r="J55" s="103" t="s">
        <v>1159</v>
      </c>
      <c r="K55" s="12"/>
      <c r="L55" s="89" t="s">
        <v>1610</v>
      </c>
      <c r="M55" s="12"/>
    </row>
    <row r="56" spans="1:16" s="18" customFormat="1" ht="30" customHeight="1">
      <c r="A56" s="18" t="s">
        <v>9</v>
      </c>
      <c r="B56" s="10" t="s">
        <v>223</v>
      </c>
      <c r="C56" s="18" t="s">
        <v>971</v>
      </c>
      <c r="D56" s="18" t="s">
        <v>1162</v>
      </c>
      <c r="F56" s="12"/>
      <c r="G56" s="12" t="s">
        <v>171</v>
      </c>
      <c r="H56" s="173"/>
      <c r="I56" s="84">
        <f t="shared" si="1"/>
        <v>9.3333333333333339</v>
      </c>
      <c r="J56" s="103" t="s">
        <v>1159</v>
      </c>
      <c r="K56" s="12"/>
      <c r="L56" s="89" t="s">
        <v>1610</v>
      </c>
      <c r="M56" s="12"/>
    </row>
    <row r="57" spans="1:16" s="18" customFormat="1" ht="30" customHeight="1">
      <c r="A57" s="18" t="s">
        <v>9</v>
      </c>
      <c r="B57" s="10" t="s">
        <v>223</v>
      </c>
      <c r="C57" s="18" t="s">
        <v>971</v>
      </c>
      <c r="D57" s="18" t="s">
        <v>1163</v>
      </c>
      <c r="F57" s="12"/>
      <c r="G57" s="12" t="s">
        <v>171</v>
      </c>
      <c r="H57" s="173"/>
      <c r="I57" s="84">
        <f t="shared" si="1"/>
        <v>9.3333333333333339</v>
      </c>
      <c r="J57" s="103" t="s">
        <v>1159</v>
      </c>
      <c r="K57" s="12"/>
      <c r="L57" s="89" t="s">
        <v>1610</v>
      </c>
      <c r="M57" s="12"/>
    </row>
    <row r="58" spans="1:16" ht="15" customHeight="1">
      <c r="A58" s="134"/>
      <c r="B58" s="134"/>
      <c r="C58" s="134"/>
      <c r="D58" s="134"/>
      <c r="E58" s="134"/>
      <c r="F58" s="134"/>
      <c r="G58" s="134"/>
      <c r="H58" s="134"/>
      <c r="I58" s="134"/>
      <c r="J58" s="134"/>
      <c r="K58" s="134"/>
      <c r="L58" s="134"/>
      <c r="N58" s="134"/>
      <c r="O58" s="134"/>
      <c r="P58" s="134"/>
    </row>
    <row r="59" spans="1:16" ht="15" customHeight="1">
      <c r="A59" s="134"/>
      <c r="B59" s="134"/>
      <c r="C59" s="134"/>
      <c r="D59" s="134"/>
      <c r="E59" s="134"/>
      <c r="F59" s="134"/>
      <c r="G59" s="134"/>
      <c r="H59" s="134"/>
      <c r="I59" s="134"/>
      <c r="J59" s="134"/>
      <c r="K59" s="134"/>
      <c r="L59" s="134"/>
      <c r="M59" s="134"/>
      <c r="N59" s="134"/>
      <c r="O59" s="134"/>
      <c r="P59" s="134"/>
    </row>
    <row r="60" spans="1:16" ht="15" customHeight="1">
      <c r="A60" s="134"/>
      <c r="B60" s="134"/>
      <c r="C60" s="134"/>
      <c r="D60" s="134"/>
      <c r="E60" s="134"/>
      <c r="F60" s="134"/>
      <c r="G60" s="134"/>
      <c r="H60" s="134"/>
      <c r="I60" s="134"/>
      <c r="J60" s="134"/>
      <c r="K60" s="134"/>
      <c r="L60" s="134"/>
      <c r="M60" s="134"/>
      <c r="N60" s="134"/>
      <c r="O60" s="134"/>
      <c r="P60" s="134"/>
    </row>
    <row r="61" spans="1:16" ht="15" customHeight="1">
      <c r="A61" s="134"/>
      <c r="B61" s="30" t="s">
        <v>242</v>
      </c>
      <c r="C61" s="31"/>
      <c r="D61" s="31"/>
      <c r="E61" s="134"/>
      <c r="F61" s="177" t="s">
        <v>1581</v>
      </c>
      <c r="G61" s="177"/>
      <c r="H61" s="177"/>
      <c r="I61" s="177"/>
      <c r="J61" s="177"/>
      <c r="K61" s="134"/>
      <c r="L61" s="134"/>
      <c r="M61" s="134"/>
      <c r="N61" s="134"/>
      <c r="O61" s="134"/>
      <c r="P61" s="134"/>
    </row>
    <row r="62" spans="1:16" ht="15" customHeight="1">
      <c r="A62" s="134"/>
      <c r="B62" s="31" t="s">
        <v>9</v>
      </c>
      <c r="C62" s="31" t="s">
        <v>1546</v>
      </c>
      <c r="D62" s="31"/>
      <c r="E62" s="134"/>
      <c r="F62" s="177"/>
      <c r="G62" s="177"/>
      <c r="H62" s="177"/>
      <c r="I62" s="177"/>
      <c r="J62" s="177"/>
      <c r="K62" s="134"/>
      <c r="L62" s="134"/>
      <c r="M62" s="134"/>
      <c r="N62" s="134"/>
      <c r="O62" s="134"/>
      <c r="P62" s="134"/>
    </row>
    <row r="63" spans="1:16" ht="15" customHeight="1">
      <c r="A63" s="134"/>
      <c r="B63" s="31" t="s">
        <v>33</v>
      </c>
      <c r="C63" s="31" t="s">
        <v>1547</v>
      </c>
      <c r="D63" s="31"/>
      <c r="E63" s="134"/>
      <c r="F63" s="177"/>
      <c r="G63" s="177"/>
      <c r="H63" s="177"/>
      <c r="I63" s="177"/>
      <c r="J63" s="177"/>
      <c r="K63" s="134"/>
      <c r="L63" s="134"/>
      <c r="M63" s="134"/>
      <c r="N63" s="134"/>
      <c r="O63" s="134"/>
      <c r="P63" s="134"/>
    </row>
    <row r="64" spans="1:16" ht="15" customHeight="1">
      <c r="A64" s="134"/>
      <c r="B64" s="31" t="s">
        <v>282</v>
      </c>
      <c r="C64" s="31" t="s">
        <v>1548</v>
      </c>
      <c r="D64" s="31"/>
      <c r="E64" s="134"/>
      <c r="F64" s="177"/>
      <c r="G64" s="177"/>
      <c r="H64" s="177"/>
      <c r="I64" s="177"/>
      <c r="J64" s="177"/>
      <c r="K64" s="134"/>
      <c r="L64" s="134"/>
      <c r="M64" s="134"/>
      <c r="N64" s="134"/>
      <c r="O64" s="134"/>
      <c r="P64" s="134"/>
    </row>
    <row r="65" spans="1:16" ht="15" customHeight="1">
      <c r="A65" s="134"/>
      <c r="B65" s="31" t="s">
        <v>1555</v>
      </c>
      <c r="C65" s="31" t="s">
        <v>1556</v>
      </c>
      <c r="D65" s="31"/>
      <c r="E65" s="134"/>
      <c r="F65" s="177"/>
      <c r="G65" s="177"/>
      <c r="H65" s="177"/>
      <c r="I65" s="177"/>
      <c r="J65" s="177"/>
      <c r="K65" s="134"/>
      <c r="L65" s="134"/>
      <c r="M65" s="134"/>
      <c r="N65" s="134"/>
      <c r="O65" s="134"/>
      <c r="P65" s="134"/>
    </row>
    <row r="66" spans="1:16" ht="15" customHeight="1">
      <c r="A66" s="134"/>
      <c r="B66" s="31" t="s">
        <v>16</v>
      </c>
      <c r="C66" s="31" t="s">
        <v>249</v>
      </c>
      <c r="D66" s="31"/>
      <c r="E66" s="134"/>
      <c r="F66" s="177"/>
      <c r="G66" s="177"/>
      <c r="H66" s="177"/>
      <c r="I66" s="177"/>
      <c r="J66" s="177"/>
      <c r="K66" s="134"/>
      <c r="L66" s="134"/>
      <c r="M66" s="134"/>
      <c r="N66" s="134"/>
      <c r="O66" s="134"/>
      <c r="P66" s="134"/>
    </row>
    <row r="67" spans="1:16" ht="15" customHeight="1">
      <c r="A67" s="134"/>
      <c r="B67" s="31" t="s">
        <v>8</v>
      </c>
      <c r="C67" s="31" t="s">
        <v>1554</v>
      </c>
      <c r="D67" s="31"/>
      <c r="E67" s="134"/>
      <c r="F67" s="177"/>
      <c r="G67" s="177"/>
      <c r="H67" s="177"/>
      <c r="I67" s="177"/>
      <c r="J67" s="177"/>
      <c r="K67" s="134"/>
      <c r="L67" s="134"/>
      <c r="M67" s="134"/>
      <c r="N67" s="134"/>
      <c r="O67" s="134"/>
      <c r="P67" s="134"/>
    </row>
    <row r="68" spans="1:16" ht="15" customHeight="1">
      <c r="A68" s="134"/>
      <c r="B68" s="31" t="s">
        <v>243</v>
      </c>
      <c r="C68" s="31" t="s">
        <v>1550</v>
      </c>
      <c r="D68" s="31"/>
      <c r="E68" s="134"/>
      <c r="F68" s="177"/>
      <c r="G68" s="177"/>
      <c r="H68" s="177"/>
      <c r="I68" s="177"/>
      <c r="J68" s="177"/>
      <c r="K68" s="134"/>
      <c r="L68" s="134"/>
      <c r="M68" s="134"/>
      <c r="N68" s="134"/>
      <c r="O68" s="134"/>
      <c r="P68" s="134"/>
    </row>
    <row r="69" spans="1:16" ht="15" customHeight="1">
      <c r="A69" s="134"/>
      <c r="B69" s="31" t="s">
        <v>1557</v>
      </c>
      <c r="C69" s="31" t="s">
        <v>1558</v>
      </c>
      <c r="D69" s="31"/>
      <c r="E69" s="134"/>
      <c r="F69" s="177"/>
      <c r="G69" s="177"/>
      <c r="H69" s="177"/>
      <c r="I69" s="177"/>
      <c r="J69" s="177"/>
      <c r="K69" s="134"/>
      <c r="L69" s="134"/>
      <c r="M69" s="134"/>
      <c r="N69" s="134"/>
      <c r="O69" s="134"/>
      <c r="P69" s="134"/>
    </row>
    <row r="70" spans="1:16" ht="15" customHeight="1">
      <c r="A70" s="134"/>
      <c r="B70" s="31" t="s">
        <v>1561</v>
      </c>
      <c r="C70" s="31" t="s">
        <v>1562</v>
      </c>
      <c r="D70" s="31"/>
      <c r="E70" s="134"/>
      <c r="F70" s="177"/>
      <c r="G70" s="177"/>
      <c r="H70" s="177"/>
      <c r="I70" s="177"/>
      <c r="J70" s="177"/>
      <c r="K70" s="134"/>
      <c r="L70" s="134"/>
      <c r="M70" s="134"/>
      <c r="N70" s="134"/>
      <c r="O70" s="134"/>
      <c r="P70" s="134"/>
    </row>
    <row r="71" spans="1:16" ht="15" customHeight="1">
      <c r="A71" s="134"/>
      <c r="B71" s="31" t="s">
        <v>244</v>
      </c>
      <c r="C71" s="31" t="s">
        <v>245</v>
      </c>
      <c r="D71" s="31"/>
      <c r="E71" s="134"/>
      <c r="F71" s="177"/>
      <c r="G71" s="177"/>
      <c r="H71" s="177"/>
      <c r="I71" s="177"/>
      <c r="J71" s="177"/>
      <c r="K71" s="134"/>
      <c r="L71" s="134"/>
      <c r="M71" s="134"/>
    </row>
    <row r="72" spans="1:16" ht="15" customHeight="1">
      <c r="A72" s="134"/>
      <c r="B72" s="31" t="s">
        <v>1119</v>
      </c>
      <c r="C72" s="31" t="s">
        <v>1563</v>
      </c>
      <c r="D72" s="31"/>
      <c r="E72" s="134"/>
      <c r="F72" s="177"/>
      <c r="G72" s="177"/>
      <c r="H72" s="177"/>
      <c r="I72" s="177"/>
      <c r="J72" s="177"/>
      <c r="K72" s="134"/>
      <c r="L72" s="134"/>
      <c r="M72" s="134"/>
    </row>
    <row r="73" spans="1:16" ht="15" customHeight="1">
      <c r="A73" s="134"/>
      <c r="B73" s="31" t="s">
        <v>202</v>
      </c>
      <c r="C73" s="31" t="s">
        <v>1553</v>
      </c>
      <c r="D73" s="31"/>
      <c r="E73" s="134"/>
      <c r="F73" s="177"/>
      <c r="G73" s="177"/>
      <c r="H73" s="177"/>
      <c r="I73" s="177"/>
      <c r="J73" s="177"/>
      <c r="K73" s="134"/>
      <c r="L73" s="134"/>
      <c r="M73" s="134"/>
    </row>
    <row r="74" spans="1:16" ht="15" customHeight="1">
      <c r="A74" s="134"/>
      <c r="B74" s="31" t="s">
        <v>250</v>
      </c>
      <c r="C74" s="31" t="s">
        <v>1549</v>
      </c>
      <c r="D74" s="31"/>
      <c r="E74" s="134"/>
      <c r="F74" s="177"/>
      <c r="G74" s="177"/>
      <c r="H74" s="177"/>
      <c r="I74" s="177"/>
      <c r="J74" s="177"/>
      <c r="K74" s="134"/>
      <c r="L74" s="134"/>
      <c r="M74" s="134"/>
    </row>
    <row r="75" spans="1:16" ht="15" customHeight="1">
      <c r="A75" s="134"/>
      <c r="B75" s="31" t="s">
        <v>70</v>
      </c>
      <c r="C75" s="31" t="s">
        <v>1551</v>
      </c>
      <c r="D75" s="31"/>
      <c r="E75" s="134"/>
      <c r="F75" s="177"/>
      <c r="G75" s="177"/>
      <c r="H75" s="177"/>
      <c r="I75" s="177"/>
      <c r="J75" s="177"/>
      <c r="K75" s="134"/>
      <c r="L75" s="134"/>
      <c r="M75" s="134"/>
    </row>
    <row r="76" spans="1:16" s="14" customFormat="1" ht="15" customHeight="1">
      <c r="B76" s="31" t="s">
        <v>72</v>
      </c>
      <c r="C76" s="31" t="s">
        <v>1552</v>
      </c>
      <c r="D76" s="31"/>
      <c r="M76" s="8"/>
      <c r="N76" s="2"/>
    </row>
    <row r="77" spans="1:16" s="14" customFormat="1" ht="15" customHeight="1">
      <c r="B77" s="31" t="s">
        <v>246</v>
      </c>
      <c r="C77" s="31" t="s">
        <v>247</v>
      </c>
      <c r="D77" s="31"/>
      <c r="M77" s="8"/>
      <c r="N77" s="2"/>
    </row>
    <row r="78" spans="1:16" s="14" customFormat="1" ht="15" customHeight="1">
      <c r="B78" s="31" t="s">
        <v>11</v>
      </c>
      <c r="C78" s="31" t="s">
        <v>248</v>
      </c>
      <c r="D78" s="31"/>
      <c r="M78" s="8"/>
      <c r="N78" s="2"/>
    </row>
    <row r="79" spans="1:16" s="14" customFormat="1" ht="15" customHeight="1">
      <c r="B79" s="31" t="s">
        <v>971</v>
      </c>
      <c r="C79" s="31" t="s">
        <v>1564</v>
      </c>
      <c r="D79" s="31"/>
      <c r="M79" s="8"/>
      <c r="N79" s="2"/>
    </row>
    <row r="80" spans="1:16" s="14" customFormat="1" ht="15" customHeight="1">
      <c r="B80" s="31" t="s">
        <v>1559</v>
      </c>
      <c r="C80" s="31" t="s">
        <v>1560</v>
      </c>
      <c r="D80" s="31"/>
      <c r="M80" s="8"/>
      <c r="N80" s="2"/>
    </row>
    <row r="81" spans="1:14" s="14" customFormat="1" ht="15" customHeight="1">
      <c r="B81" s="102" t="s">
        <v>1565</v>
      </c>
      <c r="C81" s="102" t="s">
        <v>1566</v>
      </c>
      <c r="D81" s="102"/>
      <c r="M81" s="8"/>
      <c r="N81" s="2"/>
    </row>
    <row r="82" spans="1:14" s="14" customFormat="1" ht="15" customHeight="1">
      <c r="B82" s="62" t="s">
        <v>1567</v>
      </c>
      <c r="C82" s="62" t="s">
        <v>1568</v>
      </c>
      <c r="D82" s="62"/>
    </row>
    <row r="83" spans="1:14" s="14" customFormat="1" ht="15" customHeight="1">
      <c r="M83" s="8"/>
      <c r="N83" s="2"/>
    </row>
    <row r="84" spans="1:14" s="14" customFormat="1" ht="15" customHeight="1">
      <c r="M84" s="8"/>
      <c r="N84" s="2"/>
    </row>
    <row r="85" spans="1:14" s="14" customFormat="1" ht="15" customHeight="1"/>
    <row r="86" spans="1:14" ht="15" customHeight="1">
      <c r="A86" s="134"/>
      <c r="B86" s="134"/>
      <c r="C86" s="134"/>
      <c r="D86" s="134"/>
      <c r="E86" s="134"/>
      <c r="F86" s="134"/>
      <c r="G86" s="134"/>
      <c r="H86" s="134"/>
      <c r="I86" s="134"/>
      <c r="J86" s="134"/>
      <c r="K86" s="134"/>
      <c r="L86" s="134"/>
      <c r="M86" s="134"/>
    </row>
    <row r="87" spans="1:14" ht="15" customHeight="1">
      <c r="A87" s="175" t="s">
        <v>251</v>
      </c>
      <c r="B87" s="175"/>
      <c r="C87" s="134"/>
      <c r="D87" s="134"/>
      <c r="E87" s="134"/>
      <c r="F87" s="134"/>
      <c r="G87" s="134"/>
      <c r="H87" s="134"/>
      <c r="I87" s="134"/>
      <c r="J87" s="134"/>
      <c r="K87" s="134"/>
      <c r="L87" s="134"/>
      <c r="M87" s="134"/>
    </row>
    <row r="88" spans="1:14" ht="15" customHeight="1">
      <c r="A88" s="175"/>
      <c r="B88" s="175"/>
      <c r="C88" s="134"/>
      <c r="D88" s="134"/>
      <c r="E88" s="134"/>
      <c r="F88" s="134"/>
      <c r="G88" s="134"/>
      <c r="H88" s="134"/>
      <c r="I88" s="134"/>
      <c r="J88" s="134"/>
      <c r="K88" s="134"/>
      <c r="L88" s="134"/>
      <c r="M88" s="134"/>
    </row>
    <row r="89" spans="1:14" ht="15" customHeight="1">
      <c r="A89" s="134"/>
      <c r="B89" s="134"/>
      <c r="C89" s="134"/>
      <c r="D89" s="134"/>
      <c r="E89" s="134"/>
      <c r="F89" s="134"/>
      <c r="G89" s="134"/>
      <c r="H89" s="134"/>
      <c r="I89" s="134"/>
      <c r="J89" s="134"/>
      <c r="K89" s="134"/>
      <c r="L89" s="134"/>
      <c r="M89" s="134"/>
    </row>
    <row r="90" spans="1:14" ht="15" customHeight="1">
      <c r="A90" s="127" t="s">
        <v>1308</v>
      </c>
      <c r="B90" s="134"/>
      <c r="C90" s="134"/>
      <c r="D90" s="134"/>
      <c r="E90" s="134"/>
      <c r="F90" s="134"/>
      <c r="G90" s="134"/>
      <c r="H90" s="134"/>
      <c r="I90" s="134"/>
      <c r="J90" s="134"/>
      <c r="K90" s="134"/>
      <c r="L90" s="134"/>
      <c r="M90" s="134"/>
    </row>
    <row r="91" spans="1:14" ht="15" customHeight="1">
      <c r="A91" s="127" t="s">
        <v>1309</v>
      </c>
      <c r="B91" s="134"/>
      <c r="C91" s="134"/>
      <c r="D91" s="134"/>
      <c r="E91" s="134"/>
      <c r="F91" s="134"/>
      <c r="G91" s="134"/>
      <c r="H91" s="134"/>
      <c r="I91" s="134"/>
      <c r="J91" s="134"/>
      <c r="K91" s="134"/>
      <c r="L91" s="134"/>
      <c r="M91" s="134"/>
    </row>
    <row r="92" spans="1:14" ht="15" customHeight="1">
      <c r="A92" s="127" t="s">
        <v>1310</v>
      </c>
      <c r="B92" s="134"/>
      <c r="C92" s="134"/>
      <c r="D92" s="134"/>
      <c r="E92" s="134"/>
      <c r="F92" s="134"/>
      <c r="G92" s="134"/>
      <c r="H92" s="134"/>
      <c r="I92" s="134"/>
      <c r="J92" s="134"/>
      <c r="K92" s="134"/>
      <c r="L92" s="134"/>
      <c r="M92" s="134"/>
    </row>
    <row r="93" spans="1:14" ht="15" customHeight="1">
      <c r="A93" s="127" t="s">
        <v>1311</v>
      </c>
      <c r="B93" s="134"/>
      <c r="C93" s="134"/>
      <c r="D93" s="134"/>
      <c r="E93" s="134"/>
      <c r="F93" s="134"/>
      <c r="G93" s="134"/>
      <c r="H93" s="134"/>
      <c r="I93" s="134"/>
      <c r="J93" s="134"/>
      <c r="K93" s="134"/>
      <c r="L93" s="134"/>
      <c r="M93" s="134"/>
    </row>
    <row r="94" spans="1:14" ht="15" customHeight="1">
      <c r="A94" s="127" t="s">
        <v>1429</v>
      </c>
      <c r="B94" s="134"/>
      <c r="C94" s="134"/>
      <c r="D94" s="134"/>
      <c r="E94" s="134"/>
      <c r="F94" s="134"/>
      <c r="G94" s="134"/>
      <c r="H94" s="134"/>
      <c r="I94" s="134"/>
      <c r="J94" s="134"/>
      <c r="K94" s="134"/>
      <c r="L94" s="134"/>
      <c r="M94" s="134"/>
    </row>
    <row r="95" spans="1:14" ht="15" customHeight="1">
      <c r="A95" s="127" t="s">
        <v>1430</v>
      </c>
      <c r="B95" s="134"/>
      <c r="C95" s="134"/>
      <c r="D95" s="134"/>
      <c r="E95" s="134"/>
      <c r="F95" s="134"/>
      <c r="G95" s="134"/>
      <c r="H95" s="134"/>
      <c r="I95" s="134"/>
      <c r="J95" s="134"/>
      <c r="K95" s="134"/>
      <c r="L95" s="134"/>
      <c r="M95" s="134"/>
    </row>
    <row r="96" spans="1:14" ht="15" customHeight="1">
      <c r="A96" s="131" t="s">
        <v>1431</v>
      </c>
      <c r="B96" s="134"/>
      <c r="C96" s="134"/>
      <c r="D96" s="134"/>
      <c r="E96" s="134"/>
      <c r="F96" s="134"/>
      <c r="G96" s="134"/>
      <c r="H96" s="134"/>
      <c r="I96" s="134"/>
      <c r="J96" s="134"/>
      <c r="K96" s="134"/>
      <c r="L96" s="134"/>
      <c r="M96" s="134"/>
    </row>
    <row r="97" spans="1:13" ht="15" customHeight="1">
      <c r="A97" s="127" t="s">
        <v>1432</v>
      </c>
      <c r="B97" s="134"/>
      <c r="C97" s="134"/>
      <c r="D97" s="134"/>
      <c r="E97" s="134"/>
      <c r="F97" s="134"/>
      <c r="G97" s="134"/>
      <c r="H97" s="134"/>
      <c r="I97" s="134"/>
      <c r="J97" s="134"/>
      <c r="K97" s="134"/>
      <c r="L97" s="134"/>
      <c r="M97" s="134"/>
    </row>
    <row r="98" spans="1:13" s="10" customFormat="1" ht="15" customHeight="1">
      <c r="A98" s="10" t="s">
        <v>1433</v>
      </c>
    </row>
    <row r="99" spans="1:13" ht="15" customHeight="1">
      <c r="A99" s="127" t="s">
        <v>1312</v>
      </c>
      <c r="B99" s="134"/>
      <c r="C99" s="134"/>
      <c r="D99" s="134"/>
      <c r="E99" s="134"/>
      <c r="F99" s="134"/>
      <c r="G99" s="134"/>
      <c r="H99" s="134"/>
      <c r="I99" s="134"/>
      <c r="J99" s="134"/>
      <c r="K99" s="134"/>
      <c r="L99" s="134"/>
      <c r="M99" s="134"/>
    </row>
    <row r="100" spans="1:13" ht="15" customHeight="1">
      <c r="A100" s="127" t="s">
        <v>1313</v>
      </c>
      <c r="B100" s="134"/>
      <c r="C100" s="134"/>
      <c r="D100" s="134"/>
      <c r="E100" s="134"/>
      <c r="F100" s="134"/>
      <c r="G100" s="134"/>
      <c r="H100" s="134"/>
      <c r="I100" s="134"/>
      <c r="J100" s="134"/>
      <c r="K100" s="134"/>
      <c r="L100" s="134"/>
      <c r="M100" s="134"/>
    </row>
    <row r="101" spans="1:13" ht="15" customHeight="1">
      <c r="A101" s="127" t="s">
        <v>1314</v>
      </c>
      <c r="B101" s="134"/>
      <c r="C101" s="134"/>
      <c r="D101" s="134"/>
      <c r="E101" s="134"/>
      <c r="F101" s="134"/>
      <c r="G101" s="134"/>
      <c r="H101" s="134"/>
      <c r="I101" s="134"/>
      <c r="J101" s="134"/>
      <c r="K101" s="134"/>
      <c r="L101" s="134"/>
      <c r="M101" s="134"/>
    </row>
    <row r="102" spans="1:13" ht="15" customHeight="1">
      <c r="A102" s="127" t="s">
        <v>1315</v>
      </c>
      <c r="B102" s="134"/>
      <c r="C102" s="134"/>
      <c r="D102" s="134"/>
      <c r="E102" s="134"/>
      <c r="F102" s="134"/>
      <c r="G102" s="134"/>
      <c r="H102" s="134"/>
      <c r="I102" s="134"/>
      <c r="J102" s="134"/>
      <c r="K102" s="134"/>
      <c r="L102" s="134"/>
      <c r="M102" s="134"/>
    </row>
    <row r="103" spans="1:13" ht="15" customHeight="1">
      <c r="A103" s="127" t="s">
        <v>1316</v>
      </c>
      <c r="B103" s="134"/>
      <c r="C103" s="134"/>
      <c r="D103" s="134"/>
      <c r="E103" s="134"/>
      <c r="F103" s="134"/>
      <c r="G103" s="134"/>
      <c r="H103" s="134"/>
      <c r="I103" s="134"/>
      <c r="J103" s="134"/>
      <c r="K103" s="134"/>
      <c r="L103" s="134"/>
      <c r="M103" s="134"/>
    </row>
    <row r="104" spans="1:13" ht="15" customHeight="1">
      <c r="A104" s="10" t="s">
        <v>1545</v>
      </c>
      <c r="B104" s="134"/>
      <c r="C104" s="134"/>
      <c r="D104" s="134"/>
      <c r="E104" s="134"/>
      <c r="F104" s="134"/>
      <c r="G104" s="134"/>
      <c r="H104" s="134"/>
      <c r="I104" s="134"/>
      <c r="J104" s="134"/>
      <c r="K104" s="134"/>
      <c r="L104" s="134"/>
      <c r="M104" s="134"/>
    </row>
    <row r="105" spans="1:13" ht="15" customHeight="1">
      <c r="A105" s="127" t="s">
        <v>1317</v>
      </c>
      <c r="B105" s="134"/>
      <c r="C105" s="134"/>
      <c r="D105" s="134"/>
      <c r="E105" s="134"/>
      <c r="F105" s="134"/>
      <c r="G105" s="134"/>
      <c r="H105" s="134"/>
      <c r="I105" s="134"/>
      <c r="J105" s="134"/>
      <c r="K105" s="134"/>
      <c r="L105" s="134"/>
      <c r="M105" s="134"/>
    </row>
    <row r="106" spans="1:13" ht="15" customHeight="1">
      <c r="A106" s="134"/>
      <c r="B106" s="134"/>
      <c r="C106" s="134"/>
      <c r="D106" s="134"/>
      <c r="E106" s="134"/>
      <c r="F106" s="134"/>
      <c r="G106" s="134"/>
      <c r="H106" s="134"/>
      <c r="I106" s="134"/>
      <c r="J106" s="134"/>
      <c r="K106" s="134"/>
      <c r="L106" s="134"/>
      <c r="M106" s="134"/>
    </row>
    <row r="107" spans="1:13" ht="15" customHeight="1">
      <c r="A107" s="134"/>
      <c r="B107" s="134"/>
      <c r="C107" s="134"/>
      <c r="D107" s="134"/>
      <c r="E107" s="134"/>
      <c r="F107" s="134"/>
      <c r="G107" s="134"/>
      <c r="H107" s="134"/>
      <c r="I107" s="134"/>
      <c r="J107" s="134"/>
      <c r="K107" s="134"/>
      <c r="L107" s="134"/>
      <c r="M107" s="134"/>
    </row>
    <row r="108" spans="1:13" ht="15" customHeight="1">
      <c r="A108" s="134"/>
      <c r="B108" s="134"/>
      <c r="C108" s="134"/>
      <c r="D108" s="134"/>
      <c r="E108" s="134"/>
      <c r="F108" s="134"/>
      <c r="G108" s="134"/>
      <c r="H108" s="134"/>
      <c r="I108" s="134"/>
      <c r="J108" s="134"/>
      <c r="K108" s="134"/>
      <c r="L108" s="134"/>
      <c r="M108" s="134"/>
    </row>
    <row r="109" spans="1:13" ht="15" customHeight="1">
      <c r="A109" s="134"/>
      <c r="B109" s="134"/>
      <c r="C109" s="134"/>
      <c r="D109" s="134"/>
      <c r="E109" s="134"/>
      <c r="F109" s="134"/>
      <c r="G109" s="134"/>
      <c r="H109" s="134"/>
      <c r="I109" s="134"/>
      <c r="J109" s="134"/>
      <c r="K109" s="134"/>
      <c r="L109" s="134"/>
      <c r="M109" s="134"/>
    </row>
    <row r="110" spans="1:13" ht="15" customHeight="1">
      <c r="A110" s="134"/>
      <c r="B110" s="134"/>
      <c r="C110" s="134"/>
      <c r="D110" s="134"/>
      <c r="E110" s="134"/>
      <c r="F110" s="134"/>
      <c r="G110" s="134"/>
      <c r="H110" s="134"/>
      <c r="I110" s="134"/>
      <c r="J110" s="134"/>
      <c r="K110" s="134"/>
      <c r="L110" s="134"/>
      <c r="M110" s="134"/>
    </row>
    <row r="111" spans="1:13" ht="15" customHeight="1">
      <c r="M111" s="134"/>
    </row>
    <row r="112" spans="1:13" ht="15" customHeight="1">
      <c r="M112" s="134"/>
    </row>
    <row r="113" spans="13:13" ht="15" customHeight="1">
      <c r="M113" s="134"/>
    </row>
    <row r="114" spans="13:13" ht="15" customHeight="1">
      <c r="M114" s="134"/>
    </row>
    <row r="115" spans="13:13" ht="15" customHeight="1">
      <c r="M115" s="134"/>
    </row>
    <row r="116" spans="13:13" ht="15" customHeight="1">
      <c r="M116" s="134"/>
    </row>
    <row r="117" spans="13:13" ht="15" customHeight="1">
      <c r="M117" s="134"/>
    </row>
    <row r="118" spans="13:13" ht="15" customHeight="1">
      <c r="M118" s="134"/>
    </row>
    <row r="119" spans="13:13" ht="15" customHeight="1">
      <c r="M119" s="134"/>
    </row>
    <row r="120" spans="13:13" ht="15" customHeight="1">
      <c r="M120" s="134"/>
    </row>
    <row r="121" spans="13:13" ht="15" customHeight="1">
      <c r="M121" s="134"/>
    </row>
    <row r="122" spans="13:13" ht="15" customHeight="1">
      <c r="M122" s="134"/>
    </row>
    <row r="123" spans="13:13" ht="15" customHeight="1">
      <c r="M123" s="134"/>
    </row>
    <row r="124" spans="13:13" ht="15" customHeight="1">
      <c r="M124" s="134"/>
    </row>
    <row r="125" spans="13:13" ht="15" customHeight="1">
      <c r="M125" s="134"/>
    </row>
    <row r="126" spans="13:13" ht="15" customHeight="1">
      <c r="M126" s="134"/>
    </row>
    <row r="127" spans="13:13" ht="15" customHeight="1">
      <c r="M127" s="134"/>
    </row>
    <row r="128" spans="13:13" ht="15" customHeight="1">
      <c r="M128" s="134"/>
    </row>
    <row r="129" spans="13:13" ht="15" customHeight="1">
      <c r="M129" s="134"/>
    </row>
    <row r="130" spans="13:13" ht="15" customHeight="1">
      <c r="M130" s="134"/>
    </row>
    <row r="131" spans="13:13" ht="15" customHeight="1">
      <c r="M131" s="134"/>
    </row>
    <row r="132" spans="13:13" ht="15" customHeight="1">
      <c r="M132" s="134"/>
    </row>
    <row r="133" spans="13:13" ht="15" customHeight="1">
      <c r="M133" s="134"/>
    </row>
    <row r="134" spans="13:13" ht="15" customHeight="1">
      <c r="M134" s="134"/>
    </row>
    <row r="135" spans="13:13" ht="15" customHeight="1">
      <c r="M135" s="134"/>
    </row>
    <row r="136" spans="13:13" ht="15" customHeight="1">
      <c r="M136" s="134"/>
    </row>
    <row r="137" spans="13:13" ht="15" customHeight="1">
      <c r="M137" s="134"/>
    </row>
    <row r="138" spans="13:13" ht="15" customHeight="1">
      <c r="M138" s="134"/>
    </row>
    <row r="139" spans="13:13" ht="15" customHeight="1">
      <c r="M139" s="134"/>
    </row>
    <row r="140" spans="13:13" ht="15" customHeight="1">
      <c r="M140" s="134"/>
    </row>
    <row r="141" spans="13:13" ht="15" customHeight="1">
      <c r="M141" s="134"/>
    </row>
    <row r="142" spans="13:13" ht="15" customHeight="1">
      <c r="M142" s="134"/>
    </row>
    <row r="143" spans="13:13" ht="15" customHeight="1">
      <c r="M143" s="134"/>
    </row>
    <row r="144" spans="13:13" ht="15" customHeight="1">
      <c r="M144" s="134"/>
    </row>
    <row r="145" spans="13:13" ht="15" customHeight="1">
      <c r="M145" s="134"/>
    </row>
    <row r="146" spans="13:13" ht="15" customHeight="1">
      <c r="M146" s="134"/>
    </row>
    <row r="147" spans="13:13" ht="15" customHeight="1">
      <c r="M147" s="134"/>
    </row>
    <row r="148" spans="13:13" ht="15" customHeight="1">
      <c r="M148" s="134"/>
    </row>
    <row r="149" spans="13:13" ht="15" customHeight="1">
      <c r="M149" s="134"/>
    </row>
    <row r="150" spans="13:13" ht="15" customHeight="1">
      <c r="M150" s="134"/>
    </row>
    <row r="151" spans="13:13" ht="15" customHeight="1">
      <c r="M151" s="134"/>
    </row>
    <row r="152" spans="13:13" ht="15" customHeight="1">
      <c r="M152" s="134"/>
    </row>
    <row r="153" spans="13:13" ht="15" customHeight="1">
      <c r="M153" s="134"/>
    </row>
    <row r="154" spans="13:13" ht="15" customHeight="1">
      <c r="M154" s="134"/>
    </row>
    <row r="155" spans="13:13" ht="15" customHeight="1">
      <c r="M155" s="134"/>
    </row>
    <row r="156" spans="13:13" ht="15" customHeight="1">
      <c r="M156" s="134"/>
    </row>
    <row r="157" spans="13:13" ht="15" customHeight="1">
      <c r="M157" s="134"/>
    </row>
    <row r="158" spans="13:13" ht="15" customHeight="1">
      <c r="M158" s="134"/>
    </row>
    <row r="159" spans="13:13" ht="15" customHeight="1">
      <c r="M159" s="134"/>
    </row>
    <row r="160" spans="13:13" ht="15" customHeight="1">
      <c r="M160" s="134"/>
    </row>
    <row r="161" spans="13:13" ht="15" customHeight="1">
      <c r="M161" s="134"/>
    </row>
    <row r="162" spans="13:13" ht="15" customHeight="1">
      <c r="M162" s="134"/>
    </row>
    <row r="163" spans="13:13" ht="15" customHeight="1">
      <c r="M163" s="134"/>
    </row>
    <row r="164" spans="13:13" ht="15" customHeight="1">
      <c r="M164" s="134"/>
    </row>
    <row r="165" spans="13:13" ht="15" customHeight="1">
      <c r="M165" s="134"/>
    </row>
    <row r="166" spans="13:13" ht="15" customHeight="1">
      <c r="M166" s="134"/>
    </row>
    <row r="167" spans="13:13" ht="15" customHeight="1">
      <c r="M167" s="134"/>
    </row>
    <row r="168" spans="13:13" ht="15" customHeight="1">
      <c r="M168" s="134"/>
    </row>
    <row r="169" spans="13:13" ht="15" customHeight="1">
      <c r="M169" s="134"/>
    </row>
    <row r="170" spans="13:13" ht="15" customHeight="1">
      <c r="M170" s="134"/>
    </row>
    <row r="171" spans="13:13" ht="15" customHeight="1">
      <c r="M171" s="134"/>
    </row>
    <row r="172" spans="13:13" ht="15" customHeight="1">
      <c r="M172" s="134"/>
    </row>
    <row r="173" spans="13:13" ht="15" customHeight="1">
      <c r="M173" s="134"/>
    </row>
    <row r="174" spans="13:13" ht="15" customHeight="1">
      <c r="M174" s="134"/>
    </row>
    <row r="175" spans="13:13" ht="15" customHeight="1">
      <c r="M175" s="134"/>
    </row>
    <row r="176" spans="13:13" ht="15" customHeight="1">
      <c r="M176" s="134"/>
    </row>
    <row r="177" spans="13:13" ht="15" customHeight="1">
      <c r="M177" s="134"/>
    </row>
    <row r="178" spans="13:13" ht="15" customHeight="1">
      <c r="M178" s="134"/>
    </row>
    <row r="179" spans="13:13" ht="15" customHeight="1">
      <c r="M179" s="134"/>
    </row>
    <row r="180" spans="13:13" ht="15" customHeight="1">
      <c r="M180" s="134"/>
    </row>
    <row r="181" spans="13:13" ht="15" customHeight="1">
      <c r="M181" s="134"/>
    </row>
    <row r="182" spans="13:13" ht="15" customHeight="1">
      <c r="M182" s="134"/>
    </row>
    <row r="183" spans="13:13" ht="15" customHeight="1">
      <c r="M183" s="134"/>
    </row>
    <row r="184" spans="13:13" ht="15" customHeight="1">
      <c r="M184" s="134"/>
    </row>
    <row r="185" spans="13:13" ht="15" customHeight="1">
      <c r="M185" s="134"/>
    </row>
    <row r="186" spans="13:13" ht="15" customHeight="1">
      <c r="M186" s="134"/>
    </row>
    <row r="187" spans="13:13" ht="15" customHeight="1">
      <c r="M187" s="134"/>
    </row>
    <row r="188" spans="13:13" ht="15" customHeight="1">
      <c r="M188" s="134"/>
    </row>
    <row r="189" spans="13:13" ht="15" customHeight="1">
      <c r="M189" s="134"/>
    </row>
    <row r="190" spans="13:13" ht="15" customHeight="1">
      <c r="M190" s="134"/>
    </row>
    <row r="191" spans="13:13" ht="15" customHeight="1">
      <c r="M191" s="134"/>
    </row>
    <row r="192" spans="13:13" ht="15" customHeight="1">
      <c r="M192" s="134"/>
    </row>
    <row r="193" spans="13:13" ht="15" customHeight="1">
      <c r="M193" s="134"/>
    </row>
    <row r="194" spans="13:13" ht="15" customHeight="1">
      <c r="M194" s="134"/>
    </row>
    <row r="195" spans="13:13" ht="15" customHeight="1">
      <c r="M195" s="134"/>
    </row>
    <row r="196" spans="13:13" ht="15" customHeight="1">
      <c r="M196" s="134"/>
    </row>
    <row r="197" spans="13:13" ht="15" customHeight="1">
      <c r="M197" s="134"/>
    </row>
    <row r="198" spans="13:13" ht="15" customHeight="1">
      <c r="M198" s="134"/>
    </row>
    <row r="199" spans="13:13" ht="15" customHeight="1">
      <c r="M199" s="134"/>
    </row>
    <row r="200" spans="13:13" ht="15" customHeight="1">
      <c r="M200" s="134"/>
    </row>
    <row r="201" spans="13:13" ht="15" customHeight="1">
      <c r="M201" s="134"/>
    </row>
    <row r="202" spans="13:13" ht="15" customHeight="1">
      <c r="M202" s="134"/>
    </row>
    <row r="203" spans="13:13" ht="15" customHeight="1">
      <c r="M203" s="134"/>
    </row>
    <row r="204" spans="13:13" ht="15" customHeight="1">
      <c r="M204" s="134"/>
    </row>
    <row r="205" spans="13:13" ht="15" customHeight="1">
      <c r="M205" s="134"/>
    </row>
    <row r="206" spans="13:13" ht="15" customHeight="1">
      <c r="M206" s="134"/>
    </row>
    <row r="207" spans="13:13" ht="15" customHeight="1">
      <c r="M207" s="134"/>
    </row>
    <row r="208" spans="13:13" ht="15" customHeight="1">
      <c r="M208" s="134"/>
    </row>
    <row r="209" spans="13:13" ht="15" customHeight="1">
      <c r="M209" s="134"/>
    </row>
    <row r="210" spans="13:13" ht="15" customHeight="1">
      <c r="M210" s="134"/>
    </row>
    <row r="211" spans="13:13" ht="15" customHeight="1">
      <c r="M211" s="134"/>
    </row>
    <row r="212" spans="13:13" ht="15" customHeight="1">
      <c r="M212" s="134"/>
    </row>
    <row r="213" spans="13:13" ht="15" customHeight="1">
      <c r="M213" s="134"/>
    </row>
    <row r="214" spans="13:13" ht="15" customHeight="1">
      <c r="M214" s="134"/>
    </row>
    <row r="215" spans="13:13" ht="15" customHeight="1">
      <c r="M215" s="134"/>
    </row>
    <row r="216" spans="13:13" ht="15" customHeight="1">
      <c r="M216" s="134"/>
    </row>
    <row r="217" spans="13:13" ht="15" customHeight="1">
      <c r="M217" s="134"/>
    </row>
    <row r="218" spans="13:13" ht="15" customHeight="1">
      <c r="M218" s="134"/>
    </row>
    <row r="219" spans="13:13" ht="15" customHeight="1">
      <c r="M219" s="134"/>
    </row>
    <row r="220" spans="13:13" ht="15" customHeight="1">
      <c r="M220" s="134"/>
    </row>
    <row r="221" spans="13:13" ht="15" customHeight="1">
      <c r="M221" s="134"/>
    </row>
    <row r="222" spans="13:13" ht="15" customHeight="1">
      <c r="M222" s="134"/>
    </row>
    <row r="223" spans="13:13" ht="15" customHeight="1">
      <c r="M223" s="134"/>
    </row>
    <row r="224" spans="13:13" ht="15" customHeight="1">
      <c r="M224" s="134"/>
    </row>
    <row r="225" spans="13:13" ht="15" customHeight="1">
      <c r="M225" s="134"/>
    </row>
    <row r="226" spans="13:13" ht="15" customHeight="1">
      <c r="M226" s="134"/>
    </row>
    <row r="227" spans="13:13" ht="15" customHeight="1">
      <c r="M227" s="134"/>
    </row>
    <row r="228" spans="13:13" ht="15" customHeight="1">
      <c r="M228" s="134"/>
    </row>
    <row r="229" spans="13:13" ht="15" customHeight="1">
      <c r="M229" s="134"/>
    </row>
    <row r="230" spans="13:13" ht="15" customHeight="1">
      <c r="M230" s="134"/>
    </row>
    <row r="231" spans="13:13" ht="15" customHeight="1">
      <c r="M231" s="134"/>
    </row>
    <row r="232" spans="13:13" ht="15" customHeight="1">
      <c r="M232" s="134"/>
    </row>
    <row r="233" spans="13:13" ht="15" customHeight="1">
      <c r="M233" s="134"/>
    </row>
    <row r="234" spans="13:13" ht="15" customHeight="1">
      <c r="M234" s="134"/>
    </row>
    <row r="235" spans="13:13" ht="15" customHeight="1">
      <c r="M235" s="134"/>
    </row>
    <row r="236" spans="13:13" ht="15" customHeight="1">
      <c r="M236" s="134"/>
    </row>
    <row r="237" spans="13:13" ht="15" customHeight="1">
      <c r="M237" s="134"/>
    </row>
    <row r="238" spans="13:13" ht="15" customHeight="1">
      <c r="M238" s="134"/>
    </row>
    <row r="239" spans="13:13" ht="15" customHeight="1">
      <c r="M239" s="134"/>
    </row>
    <row r="240" spans="13:13" ht="15" customHeight="1">
      <c r="M240" s="134"/>
    </row>
    <row r="241" spans="13:13" ht="15" customHeight="1">
      <c r="M241" s="134"/>
    </row>
    <row r="242" spans="13:13" ht="15" customHeight="1">
      <c r="M242" s="134"/>
    </row>
    <row r="243" spans="13:13" ht="15" customHeight="1">
      <c r="M243" s="134"/>
    </row>
    <row r="244" spans="13:13" ht="15" customHeight="1">
      <c r="M244" s="134"/>
    </row>
    <row r="245" spans="13:13" ht="15" customHeight="1">
      <c r="M245" s="134"/>
    </row>
    <row r="246" spans="13:13" ht="15" customHeight="1">
      <c r="M246" s="134"/>
    </row>
    <row r="247" spans="13:13" ht="15" customHeight="1">
      <c r="M247" s="134"/>
    </row>
    <row r="248" spans="13:13" ht="15" customHeight="1">
      <c r="M248" s="134"/>
    </row>
    <row r="249" spans="13:13" ht="15" customHeight="1">
      <c r="M249" s="134"/>
    </row>
    <row r="250" spans="13:13" ht="15" customHeight="1">
      <c r="M250" s="134"/>
    </row>
    <row r="251" spans="13:13" ht="15" customHeight="1">
      <c r="M251" s="134"/>
    </row>
    <row r="252" spans="13:13" ht="15" customHeight="1">
      <c r="M252" s="134"/>
    </row>
    <row r="253" spans="13:13" ht="15" customHeight="1">
      <c r="M253" s="134"/>
    </row>
    <row r="254" spans="13:13" ht="15" customHeight="1">
      <c r="M254" s="134"/>
    </row>
    <row r="255" spans="13:13" ht="15" customHeight="1">
      <c r="M255" s="134"/>
    </row>
    <row r="256" spans="13:13" ht="15" customHeight="1">
      <c r="M256" s="134"/>
    </row>
    <row r="257" spans="13:13" ht="15" customHeight="1">
      <c r="M257" s="134"/>
    </row>
    <row r="258" spans="13:13" ht="15" customHeight="1">
      <c r="M258" s="134"/>
    </row>
    <row r="259" spans="13:13" ht="15" customHeight="1">
      <c r="M259" s="134"/>
    </row>
    <row r="260" spans="13:13" ht="15" customHeight="1">
      <c r="M260" s="134"/>
    </row>
    <row r="261" spans="13:13" ht="15" customHeight="1">
      <c r="M261" s="134"/>
    </row>
    <row r="262" spans="13:13" ht="15" customHeight="1">
      <c r="M262" s="134"/>
    </row>
    <row r="263" spans="13:13" ht="15" customHeight="1">
      <c r="M263" s="134"/>
    </row>
    <row r="264" spans="13:13" ht="15" customHeight="1">
      <c r="M264" s="134"/>
    </row>
    <row r="265" spans="13:13" ht="15" customHeight="1">
      <c r="M265" s="134"/>
    </row>
    <row r="266" spans="13:13" ht="15" customHeight="1">
      <c r="M266" s="134"/>
    </row>
    <row r="267" spans="13:13" ht="15" customHeight="1">
      <c r="M267" s="134"/>
    </row>
    <row r="268" spans="13:13" ht="15" customHeight="1">
      <c r="M268" s="134"/>
    </row>
    <row r="269" spans="13:13" ht="15" customHeight="1">
      <c r="M269" s="134"/>
    </row>
    <row r="270" spans="13:13" ht="15" customHeight="1">
      <c r="M270" s="134"/>
    </row>
    <row r="271" spans="13:13" ht="15" customHeight="1">
      <c r="M271" s="134"/>
    </row>
    <row r="272" spans="13:13" ht="15" customHeight="1">
      <c r="M272" s="134"/>
    </row>
    <row r="273" spans="13:13" ht="15" customHeight="1">
      <c r="M273" s="134"/>
    </row>
    <row r="274" spans="13:13" ht="15" customHeight="1">
      <c r="M274" s="134"/>
    </row>
    <row r="275" spans="13:13" ht="15" customHeight="1">
      <c r="M275" s="134"/>
    </row>
    <row r="276" spans="13:13" ht="15" customHeight="1">
      <c r="M276" s="134"/>
    </row>
    <row r="277" spans="13:13" ht="15" customHeight="1">
      <c r="M277" s="134"/>
    </row>
    <row r="278" spans="13:13" ht="15" customHeight="1">
      <c r="M278" s="134"/>
    </row>
    <row r="279" spans="13:13" ht="15" customHeight="1">
      <c r="M279" s="134"/>
    </row>
    <row r="280" spans="13:13" ht="15" customHeight="1">
      <c r="M280" s="134"/>
    </row>
    <row r="281" spans="13:13" ht="15" customHeight="1">
      <c r="M281" s="134"/>
    </row>
    <row r="282" spans="13:13" ht="15" customHeight="1">
      <c r="M282" s="134"/>
    </row>
    <row r="283" spans="13:13" ht="15" customHeight="1">
      <c r="M283" s="134"/>
    </row>
    <row r="284" spans="13:13" ht="15" customHeight="1">
      <c r="M284" s="134"/>
    </row>
    <row r="285" spans="13:13" ht="15" customHeight="1">
      <c r="M285" s="134"/>
    </row>
    <row r="286" spans="13:13" ht="15" customHeight="1">
      <c r="M286" s="134"/>
    </row>
    <row r="287" spans="13:13" ht="15" customHeight="1">
      <c r="M287" s="134"/>
    </row>
    <row r="288" spans="13:13" ht="15" customHeight="1">
      <c r="M288" s="134"/>
    </row>
    <row r="289" spans="13:13" ht="15" customHeight="1">
      <c r="M289" s="134"/>
    </row>
    <row r="290" spans="13:13" ht="15" customHeight="1">
      <c r="M290" s="134"/>
    </row>
    <row r="291" spans="13:13" ht="15" customHeight="1">
      <c r="M291" s="134"/>
    </row>
    <row r="292" spans="13:13" ht="15" customHeight="1">
      <c r="M292" s="134"/>
    </row>
    <row r="293" spans="13:13" ht="15" customHeight="1">
      <c r="M293" s="134"/>
    </row>
    <row r="294" spans="13:13" ht="15" customHeight="1">
      <c r="M294" s="134"/>
    </row>
    <row r="295" spans="13:13" ht="15" customHeight="1">
      <c r="M295" s="134"/>
    </row>
    <row r="296" spans="13:13" ht="15" customHeight="1">
      <c r="M296" s="134"/>
    </row>
    <row r="297" spans="13:13" ht="15" customHeight="1">
      <c r="M297" s="134"/>
    </row>
    <row r="298" spans="13:13" ht="15" customHeight="1">
      <c r="M298" s="134"/>
    </row>
    <row r="299" spans="13:13" ht="15" customHeight="1">
      <c r="M299" s="134"/>
    </row>
    <row r="300" spans="13:13" ht="15" customHeight="1">
      <c r="M300" s="134"/>
    </row>
    <row r="301" spans="13:13" ht="15" customHeight="1">
      <c r="M301" s="134"/>
    </row>
    <row r="302" spans="13:13" ht="15" customHeight="1">
      <c r="M302" s="134"/>
    </row>
    <row r="303" spans="13:13" ht="15" customHeight="1">
      <c r="M303" s="134"/>
    </row>
    <row r="304" spans="13:13" ht="15" customHeight="1">
      <c r="M304" s="134"/>
    </row>
    <row r="305" spans="13:13" ht="15" customHeight="1">
      <c r="M305" s="134"/>
    </row>
    <row r="306" spans="13:13" ht="15" customHeight="1">
      <c r="M306" s="134"/>
    </row>
    <row r="307" spans="13:13" ht="15" customHeight="1">
      <c r="M307" s="134"/>
    </row>
    <row r="308" spans="13:13" ht="15" customHeight="1">
      <c r="M308" s="134"/>
    </row>
    <row r="309" spans="13:13" ht="15" customHeight="1">
      <c r="M309" s="134"/>
    </row>
    <row r="310" spans="13:13" ht="15" customHeight="1">
      <c r="M310" s="134"/>
    </row>
    <row r="311" spans="13:13" ht="15" customHeight="1">
      <c r="M311" s="134"/>
    </row>
    <row r="312" spans="13:13" ht="15" customHeight="1">
      <c r="M312" s="134"/>
    </row>
    <row r="313" spans="13:13" ht="15" customHeight="1">
      <c r="M313" s="134"/>
    </row>
    <row r="314" spans="13:13" ht="15" customHeight="1">
      <c r="M314" s="134"/>
    </row>
    <row r="315" spans="13:13" ht="15" customHeight="1">
      <c r="M315" s="134"/>
    </row>
    <row r="316" spans="13:13" ht="15" customHeight="1">
      <c r="M316" s="134"/>
    </row>
    <row r="317" spans="13:13" ht="15" customHeight="1">
      <c r="M317" s="134"/>
    </row>
    <row r="318" spans="13:13" ht="15" customHeight="1">
      <c r="M318" s="134"/>
    </row>
    <row r="319" spans="13:13" ht="15" customHeight="1">
      <c r="M319" s="134"/>
    </row>
    <row r="320" spans="13:13" ht="15" customHeight="1">
      <c r="M320" s="134"/>
    </row>
    <row r="321" spans="13:13" ht="15" customHeight="1">
      <c r="M321" s="134"/>
    </row>
    <row r="322" spans="13:13" ht="15" customHeight="1">
      <c r="M322" s="134"/>
    </row>
    <row r="323" spans="13:13" ht="15" customHeight="1">
      <c r="M323" s="134"/>
    </row>
    <row r="324" spans="13:13" ht="15" customHeight="1">
      <c r="M324" s="134"/>
    </row>
    <row r="325" spans="13:13" ht="15" customHeight="1">
      <c r="M325" s="134"/>
    </row>
    <row r="326" spans="13:13" ht="15" customHeight="1">
      <c r="M326" s="134"/>
    </row>
    <row r="327" spans="13:13" ht="15" customHeight="1">
      <c r="M327" s="134"/>
    </row>
    <row r="328" spans="13:13" ht="15" customHeight="1">
      <c r="M328" s="134"/>
    </row>
    <row r="329" spans="13:13" ht="15" customHeight="1">
      <c r="M329" s="134"/>
    </row>
    <row r="330" spans="13:13" ht="15" customHeight="1">
      <c r="M330" s="134"/>
    </row>
    <row r="331" spans="13:13" ht="15" customHeight="1">
      <c r="M331" s="134"/>
    </row>
    <row r="332" spans="13:13" ht="15" customHeight="1">
      <c r="M332" s="134"/>
    </row>
    <row r="333" spans="13:13" ht="15" customHeight="1">
      <c r="M333" s="134"/>
    </row>
    <row r="334" spans="13:13" ht="15" customHeight="1">
      <c r="M334" s="134"/>
    </row>
    <row r="335" spans="13:13" ht="15" customHeight="1">
      <c r="M335" s="134"/>
    </row>
    <row r="336" spans="13:13" ht="15" customHeight="1">
      <c r="M336" s="134"/>
    </row>
    <row r="337" spans="13:13" ht="15" customHeight="1">
      <c r="M337" s="134"/>
    </row>
    <row r="338" spans="13:13" ht="15" customHeight="1">
      <c r="M338" s="134"/>
    </row>
    <row r="339" spans="13:13" ht="15" customHeight="1">
      <c r="M339" s="134"/>
    </row>
    <row r="340" spans="13:13" ht="15" customHeight="1">
      <c r="M340" s="134"/>
    </row>
    <row r="341" spans="13:13" ht="15" customHeight="1">
      <c r="M341" s="134"/>
    </row>
    <row r="342" spans="13:13" ht="15" customHeight="1">
      <c r="M342" s="134"/>
    </row>
    <row r="343" spans="13:13" ht="15" customHeight="1">
      <c r="M343" s="134"/>
    </row>
    <row r="344" spans="13:13" ht="15" customHeight="1">
      <c r="M344" s="134"/>
    </row>
    <row r="345" spans="13:13" ht="15" customHeight="1">
      <c r="M345" s="134"/>
    </row>
    <row r="346" spans="13:13" ht="15" customHeight="1">
      <c r="M346" s="134"/>
    </row>
    <row r="347" spans="13:13" ht="15" customHeight="1">
      <c r="M347" s="134"/>
    </row>
    <row r="348" spans="13:13" ht="15" customHeight="1">
      <c r="M348" s="134"/>
    </row>
    <row r="349" spans="13:13" ht="15" customHeight="1">
      <c r="M349" s="134"/>
    </row>
    <row r="350" spans="13:13" ht="15" customHeight="1">
      <c r="M350" s="134"/>
    </row>
    <row r="351" spans="13:13" ht="15" customHeight="1">
      <c r="M351" s="134"/>
    </row>
    <row r="352" spans="13:13" ht="15" customHeight="1">
      <c r="M352" s="134"/>
    </row>
    <row r="353" spans="13:13" ht="15" customHeight="1">
      <c r="M353" s="134"/>
    </row>
    <row r="354" spans="13:13" ht="15" customHeight="1">
      <c r="M354" s="134"/>
    </row>
    <row r="355" spans="13:13" ht="15" customHeight="1">
      <c r="M355" s="134"/>
    </row>
    <row r="356" spans="13:13" ht="15" customHeight="1">
      <c r="M356" s="134"/>
    </row>
    <row r="357" spans="13:13" ht="15" customHeight="1">
      <c r="M357" s="134"/>
    </row>
    <row r="358" spans="13:13" ht="15" customHeight="1">
      <c r="M358" s="134"/>
    </row>
    <row r="359" spans="13:13" ht="15" customHeight="1">
      <c r="M359" s="134"/>
    </row>
    <row r="360" spans="13:13" ht="15" customHeight="1">
      <c r="M360" s="134"/>
    </row>
    <row r="361" spans="13:13" ht="15" customHeight="1">
      <c r="M361" s="134"/>
    </row>
    <row r="362" spans="13:13" ht="15" customHeight="1">
      <c r="M362" s="134"/>
    </row>
    <row r="363" spans="13:13" ht="15" customHeight="1">
      <c r="M363" s="134"/>
    </row>
    <row r="364" spans="13:13" ht="15" customHeight="1">
      <c r="M364" s="134"/>
    </row>
    <row r="365" spans="13:13" ht="15" customHeight="1">
      <c r="M365" s="134"/>
    </row>
    <row r="366" spans="13:13" ht="15" customHeight="1">
      <c r="M366" s="134"/>
    </row>
    <row r="367" spans="13:13" ht="15" customHeight="1">
      <c r="M367" s="134"/>
    </row>
    <row r="368" spans="13:13" ht="15" customHeight="1">
      <c r="M368" s="134"/>
    </row>
    <row r="369" spans="13:13" ht="15" customHeight="1">
      <c r="M369" s="134"/>
    </row>
    <row r="370" spans="13:13" ht="15" customHeight="1">
      <c r="M370" s="134"/>
    </row>
    <row r="371" spans="13:13" ht="15" customHeight="1">
      <c r="M371" s="134"/>
    </row>
    <row r="372" spans="13:13" ht="15" customHeight="1">
      <c r="M372" s="134"/>
    </row>
    <row r="373" spans="13:13" ht="15" customHeight="1">
      <c r="M373" s="134"/>
    </row>
    <row r="374" spans="13:13" ht="15" customHeight="1">
      <c r="M374" s="134"/>
    </row>
    <row r="375" spans="13:13" ht="15" customHeight="1">
      <c r="M375" s="134"/>
    </row>
    <row r="376" spans="13:13" ht="15" customHeight="1">
      <c r="M376" s="134"/>
    </row>
    <row r="377" spans="13:13" ht="15" customHeight="1">
      <c r="M377" s="134"/>
    </row>
    <row r="378" spans="13:13" ht="15" customHeight="1">
      <c r="M378" s="134"/>
    </row>
    <row r="379" spans="13:13" ht="15" customHeight="1">
      <c r="M379" s="134"/>
    </row>
    <row r="380" spans="13:13" ht="15" customHeight="1">
      <c r="M380" s="134"/>
    </row>
    <row r="381" spans="13:13" ht="15" customHeight="1">
      <c r="M381" s="134"/>
    </row>
    <row r="382" spans="13:13" ht="15" customHeight="1">
      <c r="M382" s="134"/>
    </row>
    <row r="383" spans="13:13" ht="15" customHeight="1">
      <c r="M383" s="134"/>
    </row>
    <row r="384" spans="13:13" ht="15" customHeight="1">
      <c r="M384" s="134"/>
    </row>
    <row r="385" spans="13:13" ht="15" customHeight="1">
      <c r="M385" s="134"/>
    </row>
    <row r="386" spans="13:13" ht="15" customHeight="1">
      <c r="M386" s="134"/>
    </row>
    <row r="387" spans="13:13" ht="15" customHeight="1">
      <c r="M387" s="134"/>
    </row>
    <row r="388" spans="13:13" ht="15" customHeight="1">
      <c r="M388" s="134"/>
    </row>
    <row r="389" spans="13:13" ht="15" customHeight="1">
      <c r="M389" s="134"/>
    </row>
    <row r="390" spans="13:13" ht="15" customHeight="1">
      <c r="M390" s="134"/>
    </row>
    <row r="391" spans="13:13" ht="15" customHeight="1">
      <c r="M391" s="134"/>
    </row>
    <row r="392" spans="13:13" ht="15" customHeight="1">
      <c r="M392" s="134"/>
    </row>
    <row r="393" spans="13:13" ht="15" customHeight="1">
      <c r="M393" s="134"/>
    </row>
    <row r="394" spans="13:13" ht="15" customHeight="1">
      <c r="M394" s="134"/>
    </row>
    <row r="395" spans="13:13" ht="15" customHeight="1">
      <c r="M395" s="134"/>
    </row>
    <row r="396" spans="13:13" ht="15" customHeight="1">
      <c r="M396" s="134"/>
    </row>
    <row r="397" spans="13:13" ht="15" customHeight="1">
      <c r="M397" s="134"/>
    </row>
    <row r="398" spans="13:13" ht="15" customHeight="1">
      <c r="M398" s="134"/>
    </row>
    <row r="399" spans="13:13" ht="15" customHeight="1">
      <c r="M399" s="134"/>
    </row>
    <row r="400" spans="13:13" ht="15" customHeight="1">
      <c r="M400" s="134"/>
    </row>
    <row r="401" spans="13:13" ht="15" customHeight="1">
      <c r="M401" s="134"/>
    </row>
    <row r="402" spans="13:13" ht="15" customHeight="1">
      <c r="M402" s="134"/>
    </row>
    <row r="403" spans="13:13" ht="15" customHeight="1">
      <c r="M403" s="134"/>
    </row>
    <row r="404" spans="13:13" ht="15" customHeight="1">
      <c r="M404" s="134"/>
    </row>
    <row r="405" spans="13:13" ht="15" customHeight="1">
      <c r="M405" s="134"/>
    </row>
    <row r="406" spans="13:13" ht="15" customHeight="1">
      <c r="M406" s="134"/>
    </row>
    <row r="407" spans="13:13" ht="15" customHeight="1">
      <c r="M407" s="134"/>
    </row>
    <row r="408" spans="13:13" ht="15" customHeight="1">
      <c r="M408" s="134"/>
    </row>
    <row r="409" spans="13:13" ht="15" customHeight="1">
      <c r="M409" s="134"/>
    </row>
    <row r="410" spans="13:13" ht="15" customHeight="1">
      <c r="M410" s="134"/>
    </row>
    <row r="411" spans="13:13" ht="15" customHeight="1">
      <c r="M411" s="134"/>
    </row>
    <row r="412" spans="13:13" ht="15" customHeight="1">
      <c r="M412" s="134"/>
    </row>
    <row r="413" spans="13:13" ht="15" customHeight="1">
      <c r="M413" s="134"/>
    </row>
    <row r="414" spans="13:13" ht="15" customHeight="1">
      <c r="M414" s="134"/>
    </row>
    <row r="415" spans="13:13" ht="15" customHeight="1">
      <c r="M415" s="134"/>
    </row>
    <row r="416" spans="13:13" ht="15" customHeight="1">
      <c r="M416" s="134"/>
    </row>
    <row r="417" spans="13:13" ht="15" customHeight="1">
      <c r="M417" s="134"/>
    </row>
    <row r="418" spans="13:13" ht="15" customHeight="1">
      <c r="M418" s="134"/>
    </row>
    <row r="419" spans="13:13" ht="15" customHeight="1">
      <c r="M419" s="134"/>
    </row>
    <row r="420" spans="13:13" ht="15" customHeight="1">
      <c r="M420" s="134"/>
    </row>
    <row r="421" spans="13:13" ht="15" customHeight="1">
      <c r="M421" s="134"/>
    </row>
    <row r="422" spans="13:13" ht="15" customHeight="1">
      <c r="M422" s="134"/>
    </row>
    <row r="423" spans="13:13" ht="15" customHeight="1">
      <c r="M423" s="134"/>
    </row>
    <row r="424" spans="13:13" ht="15" customHeight="1">
      <c r="M424" s="134"/>
    </row>
    <row r="425" spans="13:13" ht="15" customHeight="1">
      <c r="M425" s="134"/>
    </row>
    <row r="426" spans="13:13" ht="15" customHeight="1">
      <c r="M426" s="134"/>
    </row>
    <row r="427" spans="13:13" ht="15" customHeight="1">
      <c r="M427" s="134"/>
    </row>
    <row r="428" spans="13:13" ht="15" customHeight="1">
      <c r="M428" s="134"/>
    </row>
    <row r="429" spans="13:13" ht="15" customHeight="1">
      <c r="M429" s="134"/>
    </row>
    <row r="430" spans="13:13" ht="15" customHeight="1">
      <c r="M430" s="134"/>
    </row>
    <row r="431" spans="13:13" ht="15" customHeight="1">
      <c r="M431" s="134"/>
    </row>
    <row r="432" spans="13:13" ht="15" customHeight="1">
      <c r="M432" s="134"/>
    </row>
    <row r="433" spans="13:13" ht="15" customHeight="1">
      <c r="M433" s="134"/>
    </row>
    <row r="434" spans="13:13" ht="15" customHeight="1">
      <c r="M434" s="134"/>
    </row>
    <row r="435" spans="13:13" ht="15" customHeight="1">
      <c r="M435" s="134"/>
    </row>
    <row r="436" spans="13:13" ht="15" customHeight="1">
      <c r="M436" s="134"/>
    </row>
    <row r="437" spans="13:13" ht="15" customHeight="1">
      <c r="M437" s="134"/>
    </row>
    <row r="438" spans="13:13" ht="15" customHeight="1">
      <c r="M438" s="134"/>
    </row>
    <row r="439" spans="13:13" ht="15" customHeight="1">
      <c r="M439" s="134"/>
    </row>
    <row r="440" spans="13:13" ht="15" customHeight="1">
      <c r="M440" s="134"/>
    </row>
    <row r="441" spans="13:13" ht="15" customHeight="1">
      <c r="M441" s="134"/>
    </row>
    <row r="442" spans="13:13" ht="15" customHeight="1">
      <c r="M442" s="134"/>
    </row>
    <row r="443" spans="13:13" ht="15" customHeight="1">
      <c r="M443" s="134"/>
    </row>
    <row r="444" spans="13:13" ht="15" customHeight="1">
      <c r="M444" s="134"/>
    </row>
    <row r="445" spans="13:13" ht="15" customHeight="1">
      <c r="M445" s="134"/>
    </row>
    <row r="446" spans="13:13" ht="15" customHeight="1">
      <c r="M446" s="134"/>
    </row>
    <row r="447" spans="13:13" ht="15" customHeight="1">
      <c r="M447" s="134"/>
    </row>
    <row r="448" spans="13:13" ht="15" customHeight="1">
      <c r="M448" s="134"/>
    </row>
    <row r="449" spans="13:13" ht="15" customHeight="1">
      <c r="M449" s="134"/>
    </row>
    <row r="450" spans="13:13" ht="15" customHeight="1">
      <c r="M450" s="134"/>
    </row>
    <row r="451" spans="13:13" ht="15" customHeight="1">
      <c r="M451" s="134"/>
    </row>
    <row r="452" spans="13:13" ht="15" customHeight="1">
      <c r="M452" s="134"/>
    </row>
    <row r="453" spans="13:13" ht="15" customHeight="1">
      <c r="M453" s="134"/>
    </row>
    <row r="454" spans="13:13" ht="15" customHeight="1">
      <c r="M454" s="134"/>
    </row>
    <row r="455" spans="13:13" ht="15" customHeight="1">
      <c r="M455" s="134"/>
    </row>
    <row r="456" spans="13:13" ht="15" customHeight="1">
      <c r="M456" s="134"/>
    </row>
    <row r="457" spans="13:13" ht="15" customHeight="1">
      <c r="M457" s="134"/>
    </row>
    <row r="458" spans="13:13" ht="15" customHeight="1">
      <c r="M458" s="134"/>
    </row>
    <row r="459" spans="13:13" ht="15" customHeight="1">
      <c r="M459" s="134"/>
    </row>
    <row r="460" spans="13:13" ht="15" customHeight="1">
      <c r="M460" s="134"/>
    </row>
    <row r="461" spans="13:13" ht="15" customHeight="1">
      <c r="M461" s="134"/>
    </row>
    <row r="462" spans="13:13" ht="15" customHeight="1">
      <c r="M462" s="134"/>
    </row>
    <row r="463" spans="13:13" ht="15" customHeight="1">
      <c r="M463" s="134"/>
    </row>
    <row r="464" spans="13:13" ht="15" customHeight="1">
      <c r="M464" s="134"/>
    </row>
    <row r="465" spans="13:13" ht="15" customHeight="1">
      <c r="M465" s="134"/>
    </row>
    <row r="466" spans="13:13" ht="15" customHeight="1">
      <c r="M466" s="134"/>
    </row>
    <row r="467" spans="13:13" ht="15" customHeight="1">
      <c r="M467" s="134"/>
    </row>
    <row r="468" spans="13:13" ht="15" customHeight="1">
      <c r="M468" s="134"/>
    </row>
    <row r="469" spans="13:13" ht="15" customHeight="1">
      <c r="M469" s="134"/>
    </row>
    <row r="470" spans="13:13" ht="15" customHeight="1">
      <c r="M470" s="134"/>
    </row>
    <row r="471" spans="13:13" ht="15" customHeight="1">
      <c r="M471" s="134"/>
    </row>
    <row r="472" spans="13:13" ht="15" customHeight="1">
      <c r="M472" s="134"/>
    </row>
    <row r="473" spans="13:13" ht="15" customHeight="1">
      <c r="M473" s="134"/>
    </row>
    <row r="474" spans="13:13" ht="15" customHeight="1">
      <c r="M474" s="134"/>
    </row>
    <row r="475" spans="13:13" ht="15" customHeight="1">
      <c r="M475" s="134"/>
    </row>
    <row r="476" spans="13:13" ht="15" customHeight="1">
      <c r="M476" s="134"/>
    </row>
    <row r="477" spans="13:13" ht="15" customHeight="1">
      <c r="M477" s="134"/>
    </row>
    <row r="478" spans="13:13" ht="15" customHeight="1">
      <c r="M478" s="134"/>
    </row>
    <row r="479" spans="13:13" ht="15" customHeight="1">
      <c r="M479" s="134"/>
    </row>
    <row r="480" spans="13:13" ht="15" customHeight="1">
      <c r="M480" s="134"/>
    </row>
    <row r="481" spans="13:13" ht="15" customHeight="1">
      <c r="M481" s="134"/>
    </row>
    <row r="482" spans="13:13" ht="15" customHeight="1">
      <c r="M482" s="134"/>
    </row>
    <row r="483" spans="13:13" ht="15" customHeight="1">
      <c r="M483" s="134"/>
    </row>
    <row r="484" spans="13:13" ht="15" customHeight="1">
      <c r="M484" s="134"/>
    </row>
    <row r="485" spans="13:13" ht="15" customHeight="1">
      <c r="M485" s="134"/>
    </row>
    <row r="486" spans="13:13" ht="15" customHeight="1">
      <c r="M486" s="134"/>
    </row>
    <row r="487" spans="13:13" ht="15" customHeight="1">
      <c r="M487" s="134"/>
    </row>
    <row r="488" spans="13:13" ht="15" customHeight="1">
      <c r="M488" s="134"/>
    </row>
    <row r="489" spans="13:13" ht="15" customHeight="1">
      <c r="M489" s="134"/>
    </row>
    <row r="490" spans="13:13" ht="15" customHeight="1">
      <c r="M490" s="134"/>
    </row>
    <row r="491" spans="13:13" ht="15" customHeight="1">
      <c r="M491" s="134"/>
    </row>
    <row r="492" spans="13:13" ht="15" customHeight="1">
      <c r="M492" s="134"/>
    </row>
    <row r="493" spans="13:13" ht="15" customHeight="1">
      <c r="M493" s="134"/>
    </row>
    <row r="494" spans="13:13" ht="15" customHeight="1">
      <c r="M494" s="134"/>
    </row>
    <row r="495" spans="13:13" ht="15" customHeight="1">
      <c r="M495" s="134"/>
    </row>
    <row r="496" spans="13:13" ht="15" customHeight="1">
      <c r="M496" s="134"/>
    </row>
    <row r="497" spans="13:13" ht="15" customHeight="1">
      <c r="M497" s="134"/>
    </row>
    <row r="498" spans="13:13" ht="15" customHeight="1">
      <c r="M498" s="134"/>
    </row>
    <row r="499" spans="13:13" ht="15" customHeight="1">
      <c r="M499" s="134"/>
    </row>
    <row r="500" spans="13:13" ht="15" customHeight="1">
      <c r="M500" s="134"/>
    </row>
    <row r="501" spans="13:13" ht="15" customHeight="1">
      <c r="M501" s="134"/>
    </row>
    <row r="502" spans="13:13" ht="15" customHeight="1">
      <c r="M502" s="134"/>
    </row>
    <row r="503" spans="13:13" ht="15" customHeight="1">
      <c r="M503" s="134"/>
    </row>
    <row r="504" spans="13:13" ht="15" customHeight="1">
      <c r="M504" s="134"/>
    </row>
    <row r="505" spans="13:13" ht="15" customHeight="1">
      <c r="M505" s="134"/>
    </row>
    <row r="506" spans="13:13" ht="15" customHeight="1">
      <c r="M506" s="134"/>
    </row>
    <row r="507" spans="13:13" ht="15" customHeight="1">
      <c r="M507" s="134"/>
    </row>
    <row r="508" spans="13:13" ht="15" customHeight="1">
      <c r="M508" s="134"/>
    </row>
    <row r="509" spans="13:13" ht="15" customHeight="1">
      <c r="M509" s="134"/>
    </row>
    <row r="510" spans="13:13" ht="15" customHeight="1">
      <c r="M510" s="134"/>
    </row>
    <row r="511" spans="13:13" ht="15" customHeight="1">
      <c r="M511" s="134"/>
    </row>
    <row r="512" spans="13:13" ht="15" customHeight="1">
      <c r="M512" s="134"/>
    </row>
    <row r="513" spans="13:13" ht="15" customHeight="1">
      <c r="M513" s="134"/>
    </row>
    <row r="514" spans="13:13" ht="15" customHeight="1">
      <c r="M514" s="134"/>
    </row>
    <row r="515" spans="13:13" ht="15" customHeight="1">
      <c r="M515" s="134"/>
    </row>
    <row r="516" spans="13:13" ht="15" customHeight="1">
      <c r="M516" s="134"/>
    </row>
    <row r="517" spans="13:13" ht="15" customHeight="1">
      <c r="M517" s="134"/>
    </row>
    <row r="518" spans="13:13" ht="15" customHeight="1">
      <c r="M518" s="134"/>
    </row>
    <row r="519" spans="13:13" ht="15" customHeight="1">
      <c r="M519" s="134"/>
    </row>
    <row r="520" spans="13:13" ht="15" customHeight="1">
      <c r="M520" s="134"/>
    </row>
    <row r="521" spans="13:13" ht="15" customHeight="1">
      <c r="M521" s="134"/>
    </row>
    <row r="522" spans="13:13" ht="15" customHeight="1">
      <c r="M522" s="134"/>
    </row>
    <row r="523" spans="13:13" ht="15" customHeight="1">
      <c r="M523" s="134"/>
    </row>
    <row r="524" spans="13:13" ht="15" customHeight="1">
      <c r="M524" s="134"/>
    </row>
    <row r="525" spans="13:13" ht="15" customHeight="1">
      <c r="M525" s="134"/>
    </row>
    <row r="526" spans="13:13" ht="15" customHeight="1">
      <c r="M526" s="134"/>
    </row>
    <row r="527" spans="13:13" ht="15" customHeight="1">
      <c r="M527" s="134"/>
    </row>
    <row r="528" spans="13:13" ht="15" customHeight="1">
      <c r="M528" s="134"/>
    </row>
    <row r="529" spans="13:13" ht="15" customHeight="1">
      <c r="M529" s="134"/>
    </row>
    <row r="530" spans="13:13" ht="15" customHeight="1">
      <c r="M530" s="134"/>
    </row>
    <row r="531" spans="13:13" ht="15" customHeight="1">
      <c r="M531" s="134"/>
    </row>
    <row r="532" spans="13:13" ht="15" customHeight="1">
      <c r="M532" s="134"/>
    </row>
    <row r="533" spans="13:13" ht="15" customHeight="1">
      <c r="M533" s="134"/>
    </row>
    <row r="534" spans="13:13" ht="15" customHeight="1">
      <c r="M534" s="134"/>
    </row>
    <row r="535" spans="13:13" ht="15" customHeight="1">
      <c r="M535" s="134"/>
    </row>
    <row r="536" spans="13:13" ht="15" customHeight="1">
      <c r="M536" s="134"/>
    </row>
    <row r="537" spans="13:13" ht="15" customHeight="1">
      <c r="M537" s="134"/>
    </row>
    <row r="538" spans="13:13" ht="15" customHeight="1">
      <c r="M538" s="134"/>
    </row>
    <row r="539" spans="13:13" ht="15" customHeight="1">
      <c r="M539" s="134"/>
    </row>
    <row r="540" spans="13:13" ht="15" customHeight="1">
      <c r="M540" s="134"/>
    </row>
    <row r="541" spans="13:13" ht="15" customHeight="1">
      <c r="M541" s="134"/>
    </row>
    <row r="542" spans="13:13" ht="15" customHeight="1">
      <c r="M542" s="134"/>
    </row>
    <row r="543" spans="13:13" ht="15" customHeight="1">
      <c r="M543" s="134"/>
    </row>
    <row r="544" spans="13:13" ht="15" customHeight="1">
      <c r="M544" s="134"/>
    </row>
    <row r="545" spans="13:13" ht="15" customHeight="1">
      <c r="M545" s="134"/>
    </row>
    <row r="546" spans="13:13" ht="15" customHeight="1">
      <c r="M546" s="134"/>
    </row>
    <row r="547" spans="13:13" ht="15" customHeight="1">
      <c r="M547" s="134"/>
    </row>
    <row r="548" spans="13:13" ht="15" customHeight="1">
      <c r="M548" s="134"/>
    </row>
    <row r="549" spans="13:13" ht="15" customHeight="1">
      <c r="M549" s="134"/>
    </row>
    <row r="550" spans="13:13" ht="15" customHeight="1">
      <c r="M550" s="134"/>
    </row>
    <row r="551" spans="13:13" ht="15" customHeight="1">
      <c r="M551" s="134"/>
    </row>
    <row r="552" spans="13:13" ht="15" customHeight="1">
      <c r="M552" s="134"/>
    </row>
    <row r="553" spans="13:13" ht="15" customHeight="1">
      <c r="M553" s="134"/>
    </row>
    <row r="554" spans="13:13" ht="15" customHeight="1">
      <c r="M554" s="134"/>
    </row>
    <row r="555" spans="13:13" ht="15" customHeight="1">
      <c r="M555" s="134"/>
    </row>
    <row r="556" spans="13:13" ht="15" customHeight="1">
      <c r="M556" s="134"/>
    </row>
    <row r="557" spans="13:13" ht="15" customHeight="1">
      <c r="M557" s="134"/>
    </row>
    <row r="558" spans="13:13" ht="15" customHeight="1">
      <c r="M558" s="134"/>
    </row>
    <row r="559" spans="13:13" ht="15" customHeight="1">
      <c r="M559" s="134"/>
    </row>
    <row r="560" spans="13:13" ht="15" customHeight="1">
      <c r="M560" s="134"/>
    </row>
    <row r="561" spans="13:13" ht="15" customHeight="1">
      <c r="M561" s="134"/>
    </row>
    <row r="562" spans="13:13" ht="15" customHeight="1">
      <c r="M562" s="134"/>
    </row>
    <row r="563" spans="13:13" ht="15" customHeight="1">
      <c r="M563" s="134"/>
    </row>
    <row r="564" spans="13:13" ht="15" customHeight="1">
      <c r="M564" s="134"/>
    </row>
    <row r="565" spans="13:13" ht="15" customHeight="1">
      <c r="M565" s="134"/>
    </row>
    <row r="566" spans="13:13" ht="15" customHeight="1">
      <c r="M566" s="134"/>
    </row>
    <row r="567" spans="13:13" ht="15" customHeight="1">
      <c r="M567" s="134"/>
    </row>
    <row r="568" spans="13:13" ht="15" customHeight="1">
      <c r="M568" s="134"/>
    </row>
    <row r="569" spans="13:13" ht="15" customHeight="1">
      <c r="M569" s="134"/>
    </row>
    <row r="570" spans="13:13" ht="15" customHeight="1">
      <c r="M570" s="134"/>
    </row>
    <row r="571" spans="13:13" ht="15" customHeight="1">
      <c r="M571" s="134"/>
    </row>
    <row r="572" spans="13:13" ht="15" customHeight="1">
      <c r="M572" s="134"/>
    </row>
    <row r="573" spans="13:13" ht="15" customHeight="1">
      <c r="M573" s="134"/>
    </row>
    <row r="574" spans="13:13" ht="15" customHeight="1">
      <c r="M574" s="134"/>
    </row>
    <row r="575" spans="13:13" ht="15" customHeight="1">
      <c r="M575" s="134"/>
    </row>
    <row r="576" spans="13:13" ht="15" customHeight="1">
      <c r="M576" s="134"/>
    </row>
    <row r="577" spans="13:13" ht="15" customHeight="1">
      <c r="M577" s="134"/>
    </row>
    <row r="578" spans="13:13" ht="15" customHeight="1">
      <c r="M578" s="134"/>
    </row>
    <row r="579" spans="13:13" ht="15" customHeight="1">
      <c r="M579" s="134"/>
    </row>
    <row r="580" spans="13:13" ht="15" customHeight="1">
      <c r="M580" s="134"/>
    </row>
    <row r="581" spans="13:13" ht="15" customHeight="1">
      <c r="M581" s="134"/>
    </row>
    <row r="582" spans="13:13" ht="15" customHeight="1">
      <c r="M582" s="134"/>
    </row>
    <row r="583" spans="13:13" ht="15" customHeight="1">
      <c r="M583" s="134"/>
    </row>
    <row r="584" spans="13:13" ht="15" customHeight="1">
      <c r="M584" s="134"/>
    </row>
    <row r="585" spans="13:13" ht="15" customHeight="1">
      <c r="M585" s="134"/>
    </row>
    <row r="586" spans="13:13" ht="15" customHeight="1">
      <c r="M586" s="134"/>
    </row>
    <row r="587" spans="13:13" ht="15" customHeight="1">
      <c r="M587" s="134"/>
    </row>
    <row r="588" spans="13:13" ht="15" customHeight="1">
      <c r="M588" s="134"/>
    </row>
    <row r="589" spans="13:13" ht="15" customHeight="1">
      <c r="M589" s="134"/>
    </row>
    <row r="590" spans="13:13" ht="15" customHeight="1">
      <c r="M590" s="134"/>
    </row>
    <row r="591" spans="13:13" ht="15" customHeight="1">
      <c r="M591" s="134"/>
    </row>
    <row r="592" spans="13:13" ht="15" customHeight="1">
      <c r="M592" s="134"/>
    </row>
    <row r="593" spans="13:13" ht="15" customHeight="1">
      <c r="M593" s="134"/>
    </row>
    <row r="594" spans="13:13" ht="15" customHeight="1">
      <c r="M594" s="134"/>
    </row>
    <row r="595" spans="13:13" ht="15" customHeight="1">
      <c r="M595" s="134"/>
    </row>
    <row r="596" spans="13:13" ht="15" customHeight="1">
      <c r="M596" s="134"/>
    </row>
    <row r="597" spans="13:13" ht="15" customHeight="1">
      <c r="M597" s="134"/>
    </row>
    <row r="598" spans="13:13" ht="15" customHeight="1">
      <c r="M598" s="134"/>
    </row>
    <row r="599" spans="13:13" ht="15" customHeight="1">
      <c r="M599" s="134"/>
    </row>
    <row r="600" spans="13:13" ht="15" customHeight="1">
      <c r="M600" s="134"/>
    </row>
    <row r="601" spans="13:13" ht="15" customHeight="1">
      <c r="M601" s="134"/>
    </row>
    <row r="602" spans="13:13" ht="15" customHeight="1">
      <c r="M602" s="134"/>
    </row>
    <row r="603" spans="13:13" ht="15" customHeight="1">
      <c r="M603" s="134"/>
    </row>
    <row r="604" spans="13:13" ht="15" customHeight="1">
      <c r="M604" s="134"/>
    </row>
    <row r="605" spans="13:13" ht="15" customHeight="1">
      <c r="M605" s="134"/>
    </row>
    <row r="606" spans="13:13" ht="15" customHeight="1">
      <c r="M606" s="134"/>
    </row>
    <row r="607" spans="13:13" ht="15" customHeight="1">
      <c r="M607" s="134"/>
    </row>
    <row r="608" spans="13:13" ht="15" customHeight="1">
      <c r="M608" s="134"/>
    </row>
    <row r="609" spans="13:13" ht="15" customHeight="1">
      <c r="M609" s="134"/>
    </row>
    <row r="610" spans="13:13" ht="15" customHeight="1">
      <c r="M610" s="134"/>
    </row>
    <row r="611" spans="13:13" ht="15" customHeight="1">
      <c r="M611" s="134"/>
    </row>
    <row r="612" spans="13:13" ht="15" customHeight="1">
      <c r="M612" s="134"/>
    </row>
    <row r="613" spans="13:13" ht="15" customHeight="1">
      <c r="M613" s="134"/>
    </row>
    <row r="614" spans="13:13" ht="15" customHeight="1">
      <c r="M614" s="134"/>
    </row>
    <row r="615" spans="13:13" ht="15" customHeight="1">
      <c r="M615" s="134"/>
    </row>
    <row r="616" spans="13:13" ht="15" customHeight="1">
      <c r="M616" s="134"/>
    </row>
    <row r="617" spans="13:13" ht="15" customHeight="1">
      <c r="M617" s="134"/>
    </row>
    <row r="618" spans="13:13" ht="15" customHeight="1">
      <c r="M618" s="134"/>
    </row>
    <row r="619" spans="13:13" ht="15" customHeight="1">
      <c r="M619" s="134"/>
    </row>
    <row r="620" spans="13:13" ht="15" customHeight="1">
      <c r="M620" s="134"/>
    </row>
    <row r="621" spans="13:13" ht="15" customHeight="1">
      <c r="M621" s="134"/>
    </row>
    <row r="622" spans="13:13" ht="15" customHeight="1">
      <c r="M622" s="134"/>
    </row>
    <row r="623" spans="13:13" ht="15" customHeight="1">
      <c r="M623" s="134"/>
    </row>
    <row r="624" spans="13:13" ht="15" customHeight="1">
      <c r="M624" s="134"/>
    </row>
    <row r="625" spans="13:13" ht="15" customHeight="1">
      <c r="M625" s="134"/>
    </row>
    <row r="626" spans="13:13" ht="15" customHeight="1">
      <c r="M626" s="134"/>
    </row>
    <row r="627" spans="13:13" ht="15" customHeight="1">
      <c r="M627" s="134"/>
    </row>
    <row r="628" spans="13:13" ht="15" customHeight="1">
      <c r="M628" s="134"/>
    </row>
    <row r="629" spans="13:13" ht="15" customHeight="1">
      <c r="M629" s="134"/>
    </row>
    <row r="630" spans="13:13" ht="15" customHeight="1">
      <c r="M630" s="134"/>
    </row>
    <row r="631" spans="13:13" ht="15" customHeight="1">
      <c r="M631" s="134"/>
    </row>
    <row r="632" spans="13:13" ht="15" customHeight="1">
      <c r="M632" s="134"/>
    </row>
    <row r="633" spans="13:13" ht="15" customHeight="1">
      <c r="M633" s="134"/>
    </row>
    <row r="634" spans="13:13" ht="15" customHeight="1">
      <c r="M634" s="134"/>
    </row>
    <row r="635" spans="13:13" ht="15" customHeight="1">
      <c r="M635" s="134"/>
    </row>
    <row r="636" spans="13:13" ht="15" customHeight="1">
      <c r="M636" s="134"/>
    </row>
    <row r="637" spans="13:13" ht="15" customHeight="1">
      <c r="M637" s="134"/>
    </row>
    <row r="638" spans="13:13" ht="15" customHeight="1">
      <c r="M638" s="134"/>
    </row>
    <row r="639" spans="13:13" ht="15" customHeight="1">
      <c r="M639" s="134"/>
    </row>
    <row r="640" spans="13:13" ht="15" customHeight="1">
      <c r="M640" s="134"/>
    </row>
    <row r="641" spans="13:13" ht="15" customHeight="1">
      <c r="M641" s="134"/>
    </row>
    <row r="642" spans="13:13" ht="15" customHeight="1">
      <c r="M642" s="134"/>
    </row>
    <row r="643" spans="13:13" ht="15" customHeight="1">
      <c r="M643" s="134"/>
    </row>
    <row r="644" spans="13:13" ht="15" customHeight="1">
      <c r="M644" s="134"/>
    </row>
    <row r="645" spans="13:13" ht="15" customHeight="1">
      <c r="M645" s="134"/>
    </row>
    <row r="646" spans="13:13" ht="15" customHeight="1">
      <c r="M646" s="134"/>
    </row>
    <row r="647" spans="13:13" ht="15" customHeight="1">
      <c r="M647" s="134"/>
    </row>
    <row r="648" spans="13:13" ht="15" customHeight="1">
      <c r="M648" s="134"/>
    </row>
    <row r="649" spans="13:13" ht="15" customHeight="1">
      <c r="M649" s="134"/>
    </row>
    <row r="650" spans="13:13" ht="15" customHeight="1">
      <c r="M650" s="134"/>
    </row>
    <row r="651" spans="13:13" ht="15" customHeight="1">
      <c r="M651" s="134"/>
    </row>
    <row r="652" spans="13:13" ht="15" customHeight="1">
      <c r="M652" s="134"/>
    </row>
    <row r="653" spans="13:13" ht="15" customHeight="1">
      <c r="M653" s="134"/>
    </row>
    <row r="654" spans="13:13" ht="15" customHeight="1">
      <c r="M654" s="134"/>
    </row>
    <row r="655" spans="13:13" ht="15" customHeight="1">
      <c r="M655" s="134"/>
    </row>
    <row r="656" spans="13:13" ht="15" customHeight="1">
      <c r="M656" s="134"/>
    </row>
    <row r="657" spans="13:13" ht="15" customHeight="1">
      <c r="M657" s="134"/>
    </row>
    <row r="658" spans="13:13" ht="15" customHeight="1">
      <c r="M658" s="134"/>
    </row>
    <row r="659" spans="13:13" ht="15" customHeight="1">
      <c r="M659" s="134"/>
    </row>
    <row r="660" spans="13:13" ht="15" customHeight="1">
      <c r="M660" s="134"/>
    </row>
    <row r="661" spans="13:13" ht="15" customHeight="1">
      <c r="M661" s="134"/>
    </row>
    <row r="662" spans="13:13" ht="15" customHeight="1">
      <c r="M662" s="134"/>
    </row>
    <row r="663" spans="13:13" ht="15" customHeight="1">
      <c r="M663" s="134"/>
    </row>
    <row r="664" spans="13:13" ht="15" customHeight="1">
      <c r="M664" s="134"/>
    </row>
    <row r="665" spans="13:13" ht="15" customHeight="1">
      <c r="M665" s="134"/>
    </row>
    <row r="666" spans="13:13" ht="15" customHeight="1">
      <c r="M666" s="134"/>
    </row>
    <row r="667" spans="13:13" ht="15" customHeight="1">
      <c r="M667" s="134"/>
    </row>
    <row r="668" spans="13:13" ht="15" customHeight="1">
      <c r="M668" s="134"/>
    </row>
    <row r="669" spans="13:13" ht="15" customHeight="1">
      <c r="M669" s="134"/>
    </row>
    <row r="670" spans="13:13" ht="15" customHeight="1">
      <c r="M670" s="134"/>
    </row>
    <row r="671" spans="13:13" ht="15" customHeight="1">
      <c r="M671" s="134"/>
    </row>
    <row r="672" spans="13:13" ht="15" customHeight="1">
      <c r="M672" s="134"/>
    </row>
    <row r="673" spans="13:13" ht="15" customHeight="1">
      <c r="M673" s="134"/>
    </row>
    <row r="674" spans="13:13" ht="15" customHeight="1">
      <c r="M674" s="134"/>
    </row>
    <row r="675" spans="13:13" ht="15" customHeight="1">
      <c r="M675" s="134"/>
    </row>
    <row r="676" spans="13:13" ht="15" customHeight="1">
      <c r="M676" s="134"/>
    </row>
    <row r="677" spans="13:13" ht="15" customHeight="1">
      <c r="M677" s="134"/>
    </row>
    <row r="678" spans="13:13" ht="15" customHeight="1">
      <c r="M678" s="134"/>
    </row>
    <row r="679" spans="13:13" ht="15" customHeight="1">
      <c r="M679" s="134"/>
    </row>
    <row r="680" spans="13:13" ht="15" customHeight="1">
      <c r="M680" s="134"/>
    </row>
    <row r="681" spans="13:13" ht="15" customHeight="1">
      <c r="M681" s="134"/>
    </row>
    <row r="682" spans="13:13" ht="15" customHeight="1">
      <c r="M682" s="134"/>
    </row>
    <row r="683" spans="13:13" ht="15" customHeight="1">
      <c r="M683" s="134"/>
    </row>
    <row r="684" spans="13:13" ht="15" customHeight="1">
      <c r="M684" s="134"/>
    </row>
    <row r="685" spans="13:13" ht="15" customHeight="1">
      <c r="M685" s="134"/>
    </row>
    <row r="686" spans="13:13" ht="15" customHeight="1">
      <c r="M686" s="134"/>
    </row>
    <row r="687" spans="13:13" ht="15" customHeight="1">
      <c r="M687" s="134"/>
    </row>
    <row r="688" spans="13:13" ht="15" customHeight="1">
      <c r="M688" s="134"/>
    </row>
    <row r="689" spans="13:13" ht="15" customHeight="1">
      <c r="M689" s="134"/>
    </row>
    <row r="690" spans="13:13" ht="15" customHeight="1">
      <c r="M690" s="134"/>
    </row>
    <row r="691" spans="13:13" ht="15" customHeight="1">
      <c r="M691" s="134"/>
    </row>
    <row r="692" spans="13:13" ht="15" customHeight="1">
      <c r="M692" s="134"/>
    </row>
    <row r="693" spans="13:13" ht="15" customHeight="1">
      <c r="M693" s="134"/>
    </row>
    <row r="694" spans="13:13" ht="15" customHeight="1">
      <c r="M694" s="134"/>
    </row>
    <row r="695" spans="13:13" ht="15" customHeight="1">
      <c r="M695" s="134"/>
    </row>
    <row r="696" spans="13:13" ht="15" customHeight="1">
      <c r="M696" s="134"/>
    </row>
    <row r="697" spans="13:13" ht="15" customHeight="1">
      <c r="M697" s="134"/>
    </row>
    <row r="698" spans="13:13" ht="15" customHeight="1">
      <c r="M698" s="134"/>
    </row>
    <row r="699" spans="13:13" ht="15" customHeight="1">
      <c r="M699" s="134"/>
    </row>
    <row r="700" spans="13:13" ht="15" customHeight="1">
      <c r="M700" s="134"/>
    </row>
    <row r="701" spans="13:13" ht="15" customHeight="1">
      <c r="M701" s="134"/>
    </row>
    <row r="702" spans="13:13" ht="15" customHeight="1">
      <c r="M702" s="134"/>
    </row>
    <row r="703" spans="13:13" ht="15" customHeight="1">
      <c r="M703" s="134"/>
    </row>
    <row r="704" spans="13:13" ht="15" customHeight="1">
      <c r="M704" s="134"/>
    </row>
    <row r="705" spans="13:13" ht="15" customHeight="1">
      <c r="M705" s="134"/>
    </row>
    <row r="706" spans="13:13" ht="15" customHeight="1">
      <c r="M706" s="134"/>
    </row>
    <row r="707" spans="13:13" ht="15" customHeight="1">
      <c r="M707" s="134"/>
    </row>
    <row r="708" spans="13:13" ht="15" customHeight="1">
      <c r="M708" s="134"/>
    </row>
    <row r="709" spans="13:13" ht="15" customHeight="1">
      <c r="M709" s="134"/>
    </row>
    <row r="710" spans="13:13" ht="15" customHeight="1">
      <c r="M710" s="134"/>
    </row>
    <row r="711" spans="13:13" ht="15" customHeight="1">
      <c r="M711" s="134"/>
    </row>
    <row r="712" spans="13:13" ht="15" customHeight="1">
      <c r="M712" s="134"/>
    </row>
    <row r="713" spans="13:13" ht="15" customHeight="1">
      <c r="M713" s="134"/>
    </row>
    <row r="714" spans="13:13" ht="15" customHeight="1">
      <c r="M714" s="134"/>
    </row>
    <row r="715" spans="13:13" ht="15" customHeight="1">
      <c r="M715" s="134"/>
    </row>
    <row r="716" spans="13:13" ht="15" customHeight="1">
      <c r="M716" s="134"/>
    </row>
    <row r="717" spans="13:13" ht="15" customHeight="1">
      <c r="M717" s="134"/>
    </row>
    <row r="718" spans="13:13" ht="15" customHeight="1">
      <c r="M718" s="134"/>
    </row>
    <row r="719" spans="13:13" ht="15" customHeight="1">
      <c r="M719" s="134"/>
    </row>
    <row r="720" spans="13:13" ht="15" customHeight="1">
      <c r="M720" s="134"/>
    </row>
    <row r="721" spans="13:13" ht="15" customHeight="1">
      <c r="M721" s="134"/>
    </row>
    <row r="722" spans="13:13" ht="15" customHeight="1">
      <c r="M722" s="134"/>
    </row>
    <row r="723" spans="13:13" ht="15" customHeight="1">
      <c r="M723" s="134"/>
    </row>
    <row r="724" spans="13:13" ht="15" customHeight="1">
      <c r="M724" s="134"/>
    </row>
    <row r="725" spans="13:13" ht="15" customHeight="1">
      <c r="M725" s="134"/>
    </row>
    <row r="726" spans="13:13" ht="15" customHeight="1">
      <c r="M726" s="134"/>
    </row>
    <row r="727" spans="13:13" ht="15" customHeight="1">
      <c r="M727" s="134"/>
    </row>
    <row r="728" spans="13:13" ht="15" customHeight="1">
      <c r="M728" s="134"/>
    </row>
    <row r="729" spans="13:13" ht="15" customHeight="1">
      <c r="M729" s="134"/>
    </row>
    <row r="730" spans="13:13" ht="15" customHeight="1">
      <c r="M730" s="134"/>
    </row>
    <row r="731" spans="13:13" ht="15" customHeight="1">
      <c r="M731" s="134"/>
    </row>
    <row r="732" spans="13:13" ht="15" customHeight="1">
      <c r="M732" s="134"/>
    </row>
    <row r="733" spans="13:13" ht="15" customHeight="1">
      <c r="M733" s="134"/>
    </row>
    <row r="734" spans="13:13" ht="15" customHeight="1">
      <c r="M734" s="134"/>
    </row>
    <row r="735" spans="13:13" ht="15" customHeight="1">
      <c r="M735" s="134"/>
    </row>
    <row r="736" spans="13:13" ht="15" customHeight="1">
      <c r="M736" s="134"/>
    </row>
    <row r="737" spans="13:13" ht="15" customHeight="1">
      <c r="M737" s="134"/>
    </row>
    <row r="738" spans="13:13" ht="15" customHeight="1">
      <c r="M738" s="134"/>
    </row>
    <row r="739" spans="13:13" ht="15" customHeight="1">
      <c r="M739" s="134"/>
    </row>
    <row r="740" spans="13:13" ht="15" customHeight="1">
      <c r="M740" s="134"/>
    </row>
    <row r="741" spans="13:13" ht="15" customHeight="1">
      <c r="M741" s="134"/>
    </row>
    <row r="742" spans="13:13" ht="15" customHeight="1">
      <c r="M742" s="134"/>
    </row>
    <row r="743" spans="13:13" ht="15" customHeight="1">
      <c r="M743" s="134"/>
    </row>
    <row r="744" spans="13:13" ht="15" customHeight="1">
      <c r="M744" s="134"/>
    </row>
    <row r="745" spans="13:13" ht="15" customHeight="1">
      <c r="M745" s="134"/>
    </row>
    <row r="746" spans="13:13" ht="15" customHeight="1">
      <c r="M746" s="134"/>
    </row>
    <row r="747" spans="13:13" ht="15" customHeight="1">
      <c r="M747" s="134"/>
    </row>
    <row r="748" spans="13:13" ht="15" customHeight="1">
      <c r="M748" s="134"/>
    </row>
    <row r="749" spans="13:13" ht="15" customHeight="1">
      <c r="M749" s="134"/>
    </row>
    <row r="750" spans="13:13" ht="15" customHeight="1">
      <c r="M750" s="134"/>
    </row>
    <row r="751" spans="13:13" ht="15" customHeight="1">
      <c r="M751" s="134"/>
    </row>
    <row r="752" spans="13:13" ht="15" customHeight="1">
      <c r="M752" s="134"/>
    </row>
    <row r="753" spans="13:13" ht="15" customHeight="1">
      <c r="M753" s="134"/>
    </row>
    <row r="754" spans="13:13" ht="15" customHeight="1">
      <c r="M754" s="134"/>
    </row>
    <row r="755" spans="13:13" ht="15" customHeight="1">
      <c r="M755" s="134"/>
    </row>
    <row r="756" spans="13:13" ht="15" customHeight="1">
      <c r="M756" s="134"/>
    </row>
    <row r="757" spans="13:13" ht="15" customHeight="1">
      <c r="M757" s="134"/>
    </row>
    <row r="758" spans="13:13" ht="15" customHeight="1">
      <c r="M758" s="134"/>
    </row>
    <row r="759" spans="13:13" ht="15" customHeight="1">
      <c r="M759" s="134"/>
    </row>
    <row r="760" spans="13:13" ht="15" customHeight="1">
      <c r="M760" s="134"/>
    </row>
    <row r="761" spans="13:13" ht="15" customHeight="1">
      <c r="M761" s="134"/>
    </row>
    <row r="762" spans="13:13" ht="15" customHeight="1">
      <c r="M762" s="134"/>
    </row>
    <row r="763" spans="13:13" ht="15" customHeight="1">
      <c r="M763" s="134"/>
    </row>
    <row r="764" spans="13:13" ht="15" customHeight="1">
      <c r="M764" s="134"/>
    </row>
    <row r="765" spans="13:13" ht="15" customHeight="1">
      <c r="M765" s="134"/>
    </row>
    <row r="766" spans="13:13" ht="15" customHeight="1">
      <c r="M766" s="134"/>
    </row>
    <row r="767" spans="13:13" ht="15" customHeight="1">
      <c r="M767" s="134"/>
    </row>
    <row r="768" spans="13:13" ht="15" customHeight="1">
      <c r="M768" s="134"/>
    </row>
    <row r="769" spans="13:13" ht="15" customHeight="1">
      <c r="M769" s="134"/>
    </row>
    <row r="770" spans="13:13" ht="15" customHeight="1">
      <c r="M770" s="134"/>
    </row>
    <row r="771" spans="13:13" ht="15" customHeight="1">
      <c r="M771" s="134"/>
    </row>
    <row r="772" spans="13:13" ht="15" customHeight="1">
      <c r="M772" s="134"/>
    </row>
    <row r="773" spans="13:13" ht="15" customHeight="1">
      <c r="M773" s="134"/>
    </row>
    <row r="774" spans="13:13" ht="15" customHeight="1">
      <c r="M774" s="134"/>
    </row>
    <row r="775" spans="13:13" ht="15" customHeight="1">
      <c r="M775" s="134"/>
    </row>
    <row r="776" spans="13:13" ht="15" customHeight="1">
      <c r="M776" s="134"/>
    </row>
    <row r="777" spans="13:13" ht="15" customHeight="1">
      <c r="M777" s="134"/>
    </row>
    <row r="778" spans="13:13" ht="15" customHeight="1">
      <c r="M778" s="134"/>
    </row>
    <row r="779" spans="13:13" ht="15" customHeight="1">
      <c r="M779" s="134"/>
    </row>
    <row r="780" spans="13:13" ht="15" customHeight="1">
      <c r="M780" s="134"/>
    </row>
    <row r="781" spans="13:13" ht="15" customHeight="1">
      <c r="M781" s="134"/>
    </row>
    <row r="782" spans="13:13" ht="15" customHeight="1">
      <c r="M782" s="134"/>
    </row>
    <row r="783" spans="13:13" ht="15" customHeight="1">
      <c r="M783" s="134"/>
    </row>
    <row r="784" spans="13:13" ht="15" customHeight="1">
      <c r="M784" s="134"/>
    </row>
    <row r="785" spans="13:13" ht="15" customHeight="1">
      <c r="M785" s="134"/>
    </row>
    <row r="786" spans="13:13" ht="15" customHeight="1">
      <c r="M786" s="134"/>
    </row>
    <row r="787" spans="13:13" ht="15" customHeight="1">
      <c r="M787" s="134"/>
    </row>
    <row r="788" spans="13:13" ht="15" customHeight="1">
      <c r="M788" s="134"/>
    </row>
    <row r="789" spans="13:13" ht="15" customHeight="1">
      <c r="M789" s="134"/>
    </row>
    <row r="790" spans="13:13" ht="15" customHeight="1">
      <c r="M790" s="134"/>
    </row>
    <row r="791" spans="13:13" ht="15" customHeight="1">
      <c r="M791" s="134"/>
    </row>
    <row r="792" spans="13:13" ht="15" customHeight="1">
      <c r="M792" s="134"/>
    </row>
    <row r="793" spans="13:13" ht="15" customHeight="1">
      <c r="M793" s="134"/>
    </row>
    <row r="794" spans="13:13" ht="15" customHeight="1">
      <c r="M794" s="134"/>
    </row>
    <row r="795" spans="13:13" ht="15" customHeight="1">
      <c r="M795" s="134"/>
    </row>
    <row r="796" spans="13:13" ht="15" customHeight="1">
      <c r="M796" s="134"/>
    </row>
    <row r="797" spans="13:13" ht="15" customHeight="1">
      <c r="M797" s="134"/>
    </row>
    <row r="798" spans="13:13" ht="15" customHeight="1">
      <c r="M798" s="134"/>
    </row>
    <row r="799" spans="13:13" ht="15" customHeight="1">
      <c r="M799" s="134"/>
    </row>
    <row r="800" spans="13:13" ht="15" customHeight="1">
      <c r="M800" s="134"/>
    </row>
    <row r="801" spans="13:13" ht="15" customHeight="1">
      <c r="M801" s="134"/>
    </row>
    <row r="802" spans="13:13" ht="15" customHeight="1">
      <c r="M802" s="134"/>
    </row>
    <row r="803" spans="13:13" ht="15" customHeight="1">
      <c r="M803" s="134"/>
    </row>
    <row r="804" spans="13:13" ht="15" customHeight="1">
      <c r="M804" s="134"/>
    </row>
    <row r="805" spans="13:13" ht="15" customHeight="1">
      <c r="M805" s="134"/>
    </row>
    <row r="806" spans="13:13" ht="15" customHeight="1">
      <c r="M806" s="134"/>
    </row>
    <row r="807" spans="13:13" ht="15" customHeight="1">
      <c r="M807" s="134"/>
    </row>
    <row r="808" spans="13:13" ht="15" customHeight="1">
      <c r="M808" s="134"/>
    </row>
    <row r="809" spans="13:13" ht="15" customHeight="1">
      <c r="M809" s="134"/>
    </row>
    <row r="810" spans="13:13" ht="15" customHeight="1">
      <c r="M810" s="134"/>
    </row>
    <row r="811" spans="13:13" ht="15" customHeight="1">
      <c r="M811" s="134"/>
    </row>
    <row r="812" spans="13:13" ht="15" customHeight="1">
      <c r="M812" s="134"/>
    </row>
    <row r="813" spans="13:13" ht="15" customHeight="1">
      <c r="M813" s="134"/>
    </row>
    <row r="814" spans="13:13" ht="15" customHeight="1">
      <c r="M814" s="134"/>
    </row>
    <row r="815" spans="13:13" ht="15" customHeight="1">
      <c r="M815" s="134"/>
    </row>
    <row r="816" spans="13:13" ht="15" customHeight="1">
      <c r="M816" s="134"/>
    </row>
    <row r="817" spans="13:13" ht="15" customHeight="1">
      <c r="M817" s="134"/>
    </row>
    <row r="818" spans="13:13" ht="15" customHeight="1">
      <c r="M818" s="134"/>
    </row>
    <row r="819" spans="13:13" ht="15" customHeight="1">
      <c r="M819" s="134"/>
    </row>
    <row r="820" spans="13:13" ht="15" customHeight="1">
      <c r="M820" s="134"/>
    </row>
    <row r="821" spans="13:13" ht="15" customHeight="1">
      <c r="M821" s="134"/>
    </row>
    <row r="822" spans="13:13" ht="15" customHeight="1">
      <c r="M822" s="134"/>
    </row>
    <row r="823" spans="13:13" ht="15" customHeight="1">
      <c r="M823" s="134"/>
    </row>
    <row r="824" spans="13:13" ht="15" customHeight="1">
      <c r="M824" s="134"/>
    </row>
    <row r="825" spans="13:13" ht="15" customHeight="1">
      <c r="M825" s="134"/>
    </row>
    <row r="826" spans="13:13" ht="15" customHeight="1">
      <c r="M826" s="134"/>
    </row>
    <row r="827" spans="13:13" ht="15" customHeight="1">
      <c r="M827" s="134"/>
    </row>
    <row r="828" spans="13:13" ht="15" customHeight="1">
      <c r="M828" s="134"/>
    </row>
    <row r="829" spans="13:13" ht="15" customHeight="1">
      <c r="M829" s="134"/>
    </row>
    <row r="830" spans="13:13" ht="15" customHeight="1">
      <c r="M830" s="134"/>
    </row>
    <row r="831" spans="13:13" ht="15" customHeight="1">
      <c r="M831" s="134"/>
    </row>
    <row r="832" spans="13:13" ht="15" customHeight="1">
      <c r="M832" s="134"/>
    </row>
    <row r="833" spans="13:13" ht="15" customHeight="1">
      <c r="M833" s="134"/>
    </row>
    <row r="834" spans="13:13" ht="15" customHeight="1">
      <c r="M834" s="134"/>
    </row>
    <row r="835" spans="13:13" ht="15" customHeight="1">
      <c r="M835" s="134"/>
    </row>
    <row r="836" spans="13:13" ht="15" customHeight="1">
      <c r="M836" s="134"/>
    </row>
    <row r="837" spans="13:13" ht="15" customHeight="1">
      <c r="M837" s="134"/>
    </row>
    <row r="838" spans="13:13" ht="15" customHeight="1">
      <c r="M838" s="134"/>
    </row>
    <row r="839" spans="13:13" ht="15" customHeight="1">
      <c r="M839" s="134"/>
    </row>
    <row r="840" spans="13:13" ht="15" customHeight="1">
      <c r="M840" s="134"/>
    </row>
    <row r="841" spans="13:13" ht="15" customHeight="1">
      <c r="M841" s="134"/>
    </row>
    <row r="842" spans="13:13" ht="15" customHeight="1">
      <c r="M842" s="134"/>
    </row>
    <row r="843" spans="13:13" ht="15" customHeight="1">
      <c r="M843" s="134"/>
    </row>
    <row r="844" spans="13:13" ht="15" customHeight="1">
      <c r="M844" s="134"/>
    </row>
    <row r="845" spans="13:13" ht="15" customHeight="1">
      <c r="M845" s="134"/>
    </row>
    <row r="846" spans="13:13" ht="15" customHeight="1">
      <c r="M846" s="134"/>
    </row>
    <row r="847" spans="13:13" ht="15" customHeight="1">
      <c r="M847" s="134"/>
    </row>
    <row r="848" spans="13:13" ht="15" customHeight="1">
      <c r="M848" s="134"/>
    </row>
    <row r="849" spans="13:13" ht="15" customHeight="1">
      <c r="M849" s="134"/>
    </row>
    <row r="850" spans="13:13" ht="15" customHeight="1">
      <c r="M850" s="134"/>
    </row>
    <row r="851" spans="13:13" ht="15" customHeight="1">
      <c r="M851" s="134"/>
    </row>
    <row r="852" spans="13:13" ht="15" customHeight="1">
      <c r="M852" s="134"/>
    </row>
    <row r="853" spans="13:13" ht="15" customHeight="1">
      <c r="M853" s="134"/>
    </row>
    <row r="854" spans="13:13" ht="15" customHeight="1">
      <c r="M854" s="134"/>
    </row>
    <row r="855" spans="13:13" ht="15" customHeight="1">
      <c r="M855" s="134"/>
    </row>
    <row r="856" spans="13:13" ht="15" customHeight="1">
      <c r="M856" s="134"/>
    </row>
    <row r="857" spans="13:13" ht="15" customHeight="1">
      <c r="M857" s="134"/>
    </row>
    <row r="858" spans="13:13" ht="15" customHeight="1">
      <c r="M858" s="134"/>
    </row>
    <row r="859" spans="13:13" ht="15" customHeight="1">
      <c r="M859" s="134"/>
    </row>
    <row r="860" spans="13:13" ht="15" customHeight="1">
      <c r="M860" s="134"/>
    </row>
    <row r="861" spans="13:13" ht="15" customHeight="1">
      <c r="M861" s="134"/>
    </row>
    <row r="862" spans="13:13" ht="15" customHeight="1">
      <c r="M862" s="134"/>
    </row>
    <row r="863" spans="13:13" ht="15" customHeight="1">
      <c r="M863" s="134"/>
    </row>
    <row r="864" spans="13:13" ht="15" customHeight="1">
      <c r="M864" s="134"/>
    </row>
    <row r="865" spans="13:13" ht="15" customHeight="1">
      <c r="M865" s="134"/>
    </row>
    <row r="866" spans="13:13" ht="15" customHeight="1">
      <c r="M866" s="134"/>
    </row>
    <row r="867" spans="13:13" ht="15" customHeight="1">
      <c r="M867" s="134"/>
    </row>
    <row r="868" spans="13:13" ht="15" customHeight="1">
      <c r="M868" s="134"/>
    </row>
    <row r="869" spans="13:13" ht="15" customHeight="1">
      <c r="M869" s="134"/>
    </row>
    <row r="870" spans="13:13" ht="15" customHeight="1">
      <c r="M870" s="134"/>
    </row>
    <row r="871" spans="13:13" ht="15" customHeight="1">
      <c r="M871" s="134"/>
    </row>
    <row r="872" spans="13:13" ht="15" customHeight="1">
      <c r="M872" s="134"/>
    </row>
    <row r="873" spans="13:13" ht="15" customHeight="1">
      <c r="M873" s="134"/>
    </row>
    <row r="874" spans="13:13" ht="15" customHeight="1">
      <c r="M874" s="134"/>
    </row>
    <row r="875" spans="13:13" ht="15" customHeight="1">
      <c r="M875" s="134"/>
    </row>
    <row r="876" spans="13:13" ht="15" customHeight="1">
      <c r="M876" s="134"/>
    </row>
    <row r="877" spans="13:13" ht="15" customHeight="1">
      <c r="M877" s="134"/>
    </row>
    <row r="878" spans="13:13" ht="15" customHeight="1">
      <c r="M878" s="134"/>
    </row>
    <row r="879" spans="13:13" ht="15" customHeight="1">
      <c r="M879" s="134"/>
    </row>
    <row r="880" spans="13:13" ht="15" customHeight="1">
      <c r="M880" s="134"/>
    </row>
    <row r="881" spans="13:13" ht="15" customHeight="1">
      <c r="M881" s="134"/>
    </row>
    <row r="882" spans="13:13" ht="15" customHeight="1">
      <c r="M882" s="134"/>
    </row>
    <row r="883" spans="13:13" ht="15" customHeight="1">
      <c r="M883" s="134"/>
    </row>
    <row r="884" spans="13:13" ht="15" customHeight="1">
      <c r="M884" s="134"/>
    </row>
    <row r="885" spans="13:13" ht="15" customHeight="1">
      <c r="M885" s="134"/>
    </row>
    <row r="886" spans="13:13" ht="15" customHeight="1">
      <c r="M886" s="134"/>
    </row>
    <row r="887" spans="13:13" ht="15" customHeight="1">
      <c r="M887" s="134"/>
    </row>
    <row r="888" spans="13:13" ht="15" customHeight="1">
      <c r="M888" s="134"/>
    </row>
    <row r="889" spans="13:13" ht="15" customHeight="1">
      <c r="M889" s="134"/>
    </row>
    <row r="890" spans="13:13" ht="15" customHeight="1">
      <c r="M890" s="134"/>
    </row>
    <row r="891" spans="13:13" ht="15" customHeight="1">
      <c r="M891" s="134"/>
    </row>
    <row r="892" spans="13:13" ht="15" customHeight="1">
      <c r="M892" s="134"/>
    </row>
    <row r="893" spans="13:13" ht="15" customHeight="1">
      <c r="M893" s="134"/>
    </row>
    <row r="894" spans="13:13" ht="15" customHeight="1">
      <c r="M894" s="134"/>
    </row>
    <row r="895" spans="13:13" ht="15" customHeight="1">
      <c r="M895" s="134"/>
    </row>
    <row r="896" spans="13:13" ht="15" customHeight="1">
      <c r="M896" s="134"/>
    </row>
    <row r="897" spans="13:13" ht="15" customHeight="1">
      <c r="M897" s="134"/>
    </row>
    <row r="898" spans="13:13" ht="15" customHeight="1">
      <c r="M898" s="134"/>
    </row>
    <row r="899" spans="13:13" ht="15" customHeight="1">
      <c r="M899" s="134"/>
    </row>
    <row r="900" spans="13:13" ht="15" customHeight="1">
      <c r="M900" s="134"/>
    </row>
    <row r="901" spans="13:13" ht="15" customHeight="1">
      <c r="M901" s="134"/>
    </row>
    <row r="902" spans="13:13" ht="15" customHeight="1">
      <c r="M902" s="134"/>
    </row>
    <row r="903" spans="13:13" ht="15" customHeight="1">
      <c r="M903" s="134"/>
    </row>
    <row r="904" spans="13:13" ht="15" customHeight="1">
      <c r="M904" s="134"/>
    </row>
    <row r="905" spans="13:13" ht="15" customHeight="1">
      <c r="M905" s="134"/>
    </row>
    <row r="906" spans="13:13" ht="15" customHeight="1">
      <c r="M906" s="134"/>
    </row>
    <row r="907" spans="13:13" ht="15" customHeight="1">
      <c r="M907" s="134"/>
    </row>
    <row r="908" spans="13:13" ht="15" customHeight="1">
      <c r="M908" s="134"/>
    </row>
    <row r="909" spans="13:13" ht="15" customHeight="1">
      <c r="M909" s="134"/>
    </row>
    <row r="910" spans="13:13" ht="15" customHeight="1">
      <c r="M910" s="134"/>
    </row>
    <row r="911" spans="13:13" ht="15" customHeight="1">
      <c r="M911" s="134"/>
    </row>
    <row r="912" spans="13:13" ht="15" customHeight="1">
      <c r="M912" s="134"/>
    </row>
    <row r="913" spans="13:13" ht="15" customHeight="1">
      <c r="M913" s="134"/>
    </row>
    <row r="914" spans="13:13" ht="15" customHeight="1">
      <c r="M914" s="134"/>
    </row>
    <row r="915" spans="13:13" ht="15" customHeight="1">
      <c r="M915" s="134"/>
    </row>
    <row r="916" spans="13:13" ht="15" customHeight="1">
      <c r="M916" s="134"/>
    </row>
    <row r="917" spans="13:13" ht="15" customHeight="1">
      <c r="M917" s="134"/>
    </row>
    <row r="918" spans="13:13" ht="15" customHeight="1">
      <c r="M918" s="134"/>
    </row>
    <row r="919" spans="13:13" ht="15" customHeight="1">
      <c r="M919" s="134"/>
    </row>
    <row r="920" spans="13:13" ht="15" customHeight="1">
      <c r="M920" s="134"/>
    </row>
    <row r="921" spans="13:13" ht="15" customHeight="1">
      <c r="M921" s="134"/>
    </row>
    <row r="922" spans="13:13" ht="15" customHeight="1">
      <c r="M922" s="134"/>
    </row>
    <row r="923" spans="13:13" ht="15" customHeight="1">
      <c r="M923" s="134"/>
    </row>
    <row r="924" spans="13:13" ht="15" customHeight="1">
      <c r="M924" s="134"/>
    </row>
    <row r="925" spans="13:13" ht="15" customHeight="1">
      <c r="M925" s="134"/>
    </row>
    <row r="926" spans="13:13" ht="15" customHeight="1">
      <c r="M926" s="134"/>
    </row>
    <row r="927" spans="13:13" ht="15" customHeight="1">
      <c r="M927" s="134"/>
    </row>
    <row r="928" spans="13:13" ht="15" customHeight="1">
      <c r="M928" s="134"/>
    </row>
    <row r="929" spans="13:13" ht="15" customHeight="1">
      <c r="M929" s="134"/>
    </row>
    <row r="930" spans="13:13" ht="15" customHeight="1">
      <c r="M930" s="134"/>
    </row>
    <row r="931" spans="13:13" ht="15" customHeight="1">
      <c r="M931" s="134"/>
    </row>
    <row r="932" spans="13:13" ht="15" customHeight="1">
      <c r="M932" s="134"/>
    </row>
    <row r="933" spans="13:13" ht="15" customHeight="1">
      <c r="M933" s="134"/>
    </row>
    <row r="934" spans="13:13" ht="15" customHeight="1">
      <c r="M934" s="134"/>
    </row>
    <row r="935" spans="13:13" ht="15" customHeight="1">
      <c r="M935" s="134"/>
    </row>
    <row r="936" spans="13:13" ht="15" customHeight="1">
      <c r="M936" s="134"/>
    </row>
    <row r="937" spans="13:13" ht="15" customHeight="1">
      <c r="M937" s="134"/>
    </row>
    <row r="938" spans="13:13" ht="15" customHeight="1">
      <c r="M938" s="134"/>
    </row>
    <row r="939" spans="13:13" ht="15" customHeight="1">
      <c r="M939" s="134"/>
    </row>
    <row r="940" spans="13:13" ht="15" customHeight="1">
      <c r="M940" s="134"/>
    </row>
    <row r="941" spans="13:13" ht="15" customHeight="1">
      <c r="M941" s="134"/>
    </row>
    <row r="942" spans="13:13" ht="15" customHeight="1">
      <c r="M942" s="134"/>
    </row>
    <row r="943" spans="13:13" ht="15" customHeight="1">
      <c r="M943" s="134"/>
    </row>
    <row r="944" spans="13:13" ht="15" customHeight="1">
      <c r="M944" s="134"/>
    </row>
    <row r="945" spans="13:13" ht="15" customHeight="1">
      <c r="M945" s="134"/>
    </row>
    <row r="946" spans="13:13" ht="15" customHeight="1">
      <c r="M946" s="134"/>
    </row>
    <row r="947" spans="13:13" ht="15" customHeight="1">
      <c r="M947" s="134"/>
    </row>
    <row r="948" spans="13:13" ht="15" customHeight="1">
      <c r="M948" s="134"/>
    </row>
    <row r="949" spans="13:13" ht="15" customHeight="1">
      <c r="M949" s="134"/>
    </row>
    <row r="950" spans="13:13" ht="15" customHeight="1">
      <c r="M950" s="134"/>
    </row>
    <row r="951" spans="13:13" ht="15" customHeight="1">
      <c r="M951" s="134"/>
    </row>
    <row r="952" spans="13:13" ht="15" customHeight="1">
      <c r="M952" s="134"/>
    </row>
    <row r="953" spans="13:13" ht="15" customHeight="1">
      <c r="M953" s="134"/>
    </row>
    <row r="954" spans="13:13" ht="15" customHeight="1">
      <c r="M954" s="134"/>
    </row>
    <row r="955" spans="13:13" ht="15" customHeight="1">
      <c r="M955" s="134"/>
    </row>
    <row r="956" spans="13:13" ht="15" customHeight="1">
      <c r="M956" s="134"/>
    </row>
    <row r="957" spans="13:13" ht="15" customHeight="1">
      <c r="M957" s="134"/>
    </row>
    <row r="958" spans="13:13" ht="15" customHeight="1">
      <c r="M958" s="134"/>
    </row>
    <row r="959" spans="13:13" ht="15" customHeight="1">
      <c r="M959" s="134"/>
    </row>
    <row r="960" spans="13:13" ht="15" customHeight="1">
      <c r="M960" s="134"/>
    </row>
    <row r="961" spans="13:13" ht="15" customHeight="1">
      <c r="M961" s="134"/>
    </row>
    <row r="962" spans="13:13" ht="15" customHeight="1">
      <c r="M962" s="134"/>
    </row>
    <row r="963" spans="13:13" ht="15" customHeight="1">
      <c r="M963" s="134"/>
    </row>
    <row r="964" spans="13:13" ht="15" customHeight="1">
      <c r="M964" s="134"/>
    </row>
    <row r="965" spans="13:13" ht="15" customHeight="1">
      <c r="M965" s="134"/>
    </row>
    <row r="966" spans="13:13" ht="15" customHeight="1">
      <c r="M966" s="134"/>
    </row>
    <row r="967" spans="13:13" ht="15" customHeight="1">
      <c r="M967" s="134"/>
    </row>
    <row r="968" spans="13:13" ht="15" customHeight="1">
      <c r="M968" s="134"/>
    </row>
    <row r="969" spans="13:13" ht="15" customHeight="1">
      <c r="M969" s="134"/>
    </row>
    <row r="970" spans="13:13" ht="15" customHeight="1">
      <c r="M970" s="134"/>
    </row>
    <row r="971" spans="13:13" ht="15" customHeight="1">
      <c r="M971" s="134"/>
    </row>
    <row r="972" spans="13:13" ht="15" customHeight="1">
      <c r="M972" s="134"/>
    </row>
    <row r="973" spans="13:13" ht="15" customHeight="1">
      <c r="M973" s="134"/>
    </row>
    <row r="974" spans="13:13" ht="15" customHeight="1">
      <c r="M974" s="134"/>
    </row>
    <row r="975" spans="13:13" ht="15" customHeight="1">
      <c r="M975" s="134"/>
    </row>
    <row r="976" spans="13:13" ht="15" customHeight="1">
      <c r="M976" s="134"/>
    </row>
    <row r="977" spans="13:13" ht="15" customHeight="1">
      <c r="M977" s="134"/>
    </row>
    <row r="978" spans="13:13" ht="15" customHeight="1">
      <c r="M978" s="134"/>
    </row>
    <row r="979" spans="13:13" ht="15" customHeight="1">
      <c r="M979" s="134"/>
    </row>
    <row r="980" spans="13:13" ht="15" customHeight="1">
      <c r="M980" s="134"/>
    </row>
    <row r="981" spans="13:13" ht="15" customHeight="1">
      <c r="M981" s="134"/>
    </row>
    <row r="982" spans="13:13" ht="15" customHeight="1">
      <c r="M982" s="134"/>
    </row>
    <row r="983" spans="13:13" ht="15" customHeight="1">
      <c r="M983" s="134"/>
    </row>
    <row r="984" spans="13:13" ht="15" customHeight="1">
      <c r="M984" s="134"/>
    </row>
    <row r="985" spans="13:13" ht="15" customHeight="1">
      <c r="M985" s="134"/>
    </row>
    <row r="986" spans="13:13" ht="15" customHeight="1">
      <c r="M986" s="134"/>
    </row>
    <row r="987" spans="13:13" ht="15" customHeight="1">
      <c r="M987" s="134"/>
    </row>
    <row r="988" spans="13:13" ht="15" customHeight="1">
      <c r="M988" s="134"/>
    </row>
    <row r="989" spans="13:13" ht="15" customHeight="1">
      <c r="M989" s="134"/>
    </row>
    <row r="990" spans="13:13" ht="15" customHeight="1">
      <c r="M990" s="134"/>
    </row>
    <row r="991" spans="13:13" ht="15" customHeight="1">
      <c r="M991" s="134"/>
    </row>
    <row r="992" spans="13:13" ht="15" customHeight="1">
      <c r="M992" s="134"/>
    </row>
    <row r="993" spans="13:13" ht="15" customHeight="1">
      <c r="M993" s="134"/>
    </row>
    <row r="994" spans="13:13" ht="15" customHeight="1">
      <c r="M994" s="134"/>
    </row>
    <row r="995" spans="13:13" ht="15" customHeight="1">
      <c r="M995" s="134"/>
    </row>
    <row r="996" spans="13:13" ht="15" customHeight="1">
      <c r="M996" s="134"/>
    </row>
    <row r="997" spans="13:13" ht="15" customHeight="1">
      <c r="M997" s="134"/>
    </row>
    <row r="998" spans="13:13" ht="15" customHeight="1">
      <c r="M998" s="134"/>
    </row>
    <row r="999" spans="13:13" ht="15" customHeight="1">
      <c r="M999" s="134"/>
    </row>
    <row r="1000" spans="13:13" ht="15" customHeight="1">
      <c r="M1000" s="134"/>
    </row>
    <row r="1001" spans="13:13" ht="15" customHeight="1">
      <c r="M1001" s="134"/>
    </row>
    <row r="1002" spans="13:13" ht="15" customHeight="1">
      <c r="M1002" s="134"/>
    </row>
    <row r="1003" spans="13:13" ht="15" customHeight="1">
      <c r="M1003" s="134"/>
    </row>
    <row r="1004" spans="13:13" ht="15" customHeight="1">
      <c r="M1004" s="134"/>
    </row>
    <row r="1005" spans="13:13" ht="15" customHeight="1">
      <c r="M1005" s="134"/>
    </row>
    <row r="1006" spans="13:13" ht="15" customHeight="1">
      <c r="M1006" s="134"/>
    </row>
    <row r="1007" spans="13:13" ht="15" customHeight="1">
      <c r="M1007" s="134"/>
    </row>
    <row r="1008" spans="13:13" ht="15" customHeight="1">
      <c r="M1008" s="134"/>
    </row>
    <row r="1009" spans="13:13" ht="15" customHeight="1">
      <c r="M1009" s="134"/>
    </row>
    <row r="1010" spans="13:13" ht="15" customHeight="1">
      <c r="M1010" s="134"/>
    </row>
    <row r="1011" spans="13:13" ht="15" customHeight="1">
      <c r="M1011" s="134"/>
    </row>
    <row r="1012" spans="13:13" ht="15" customHeight="1">
      <c r="M1012" s="134"/>
    </row>
    <row r="1013" spans="13:13" ht="15" customHeight="1">
      <c r="M1013" s="134"/>
    </row>
    <row r="1014" spans="13:13" ht="15" customHeight="1">
      <c r="M1014" s="134"/>
    </row>
    <row r="1015" spans="13:13" ht="15" customHeight="1">
      <c r="M1015" s="134"/>
    </row>
    <row r="1016" spans="13:13" ht="15" customHeight="1">
      <c r="M1016" s="134"/>
    </row>
    <row r="1017" spans="13:13" ht="15" customHeight="1">
      <c r="M1017" s="134"/>
    </row>
    <row r="1018" spans="13:13" ht="15" customHeight="1">
      <c r="M1018" s="134"/>
    </row>
    <row r="1019" spans="13:13" ht="15" customHeight="1">
      <c r="M1019" s="134"/>
    </row>
    <row r="1020" spans="13:13" ht="15" customHeight="1">
      <c r="M1020" s="134"/>
    </row>
    <row r="1021" spans="13:13" ht="15" customHeight="1">
      <c r="M1021" s="134"/>
    </row>
    <row r="1022" spans="13:13" ht="15" customHeight="1">
      <c r="M1022" s="134"/>
    </row>
    <row r="1023" spans="13:13" ht="15" customHeight="1">
      <c r="M1023" s="134"/>
    </row>
    <row r="1024" spans="13:13" ht="15" customHeight="1">
      <c r="M1024" s="134"/>
    </row>
    <row r="1025" spans="13:13" ht="15" customHeight="1">
      <c r="M1025" s="134"/>
    </row>
    <row r="1026" spans="13:13" ht="15" customHeight="1">
      <c r="M1026" s="134"/>
    </row>
    <row r="1027" spans="13:13" ht="15" customHeight="1">
      <c r="M1027" s="134"/>
    </row>
    <row r="1028" spans="13:13" ht="15" customHeight="1">
      <c r="M1028" s="134"/>
    </row>
    <row r="1029" spans="13:13" ht="15" customHeight="1">
      <c r="M1029" s="134"/>
    </row>
    <row r="1030" spans="13:13" ht="15" customHeight="1">
      <c r="M1030" s="134"/>
    </row>
    <row r="1031" spans="13:13" ht="15" customHeight="1">
      <c r="M1031" s="134"/>
    </row>
    <row r="1032" spans="13:13" ht="15" customHeight="1">
      <c r="M1032" s="134"/>
    </row>
    <row r="1033" spans="13:13" ht="15" customHeight="1">
      <c r="M1033" s="134"/>
    </row>
    <row r="1034" spans="13:13" ht="15" customHeight="1">
      <c r="M1034" s="134"/>
    </row>
    <row r="1035" spans="13:13" ht="15" customHeight="1">
      <c r="M1035" s="134"/>
    </row>
    <row r="1036" spans="13:13" ht="15" customHeight="1">
      <c r="M1036" s="134"/>
    </row>
    <row r="1037" spans="13:13" ht="15" customHeight="1">
      <c r="M1037" s="134"/>
    </row>
    <row r="1038" spans="13:13" ht="15" customHeight="1">
      <c r="M1038" s="134"/>
    </row>
    <row r="1039" spans="13:13" ht="15" customHeight="1">
      <c r="M1039" s="134"/>
    </row>
    <row r="1040" spans="13:13" ht="15" customHeight="1">
      <c r="M1040" s="134"/>
    </row>
    <row r="1041" spans="13:13" ht="15" customHeight="1">
      <c r="M1041" s="134"/>
    </row>
    <row r="1042" spans="13:13" ht="15" customHeight="1">
      <c r="M1042" s="134"/>
    </row>
    <row r="1043" spans="13:13" ht="15" customHeight="1">
      <c r="M1043" s="134"/>
    </row>
    <row r="1044" spans="13:13" ht="15" customHeight="1">
      <c r="M1044" s="134"/>
    </row>
    <row r="1045" spans="13:13" ht="15" customHeight="1">
      <c r="M1045" s="134"/>
    </row>
    <row r="1046" spans="13:13" ht="15" customHeight="1">
      <c r="M1046" s="134"/>
    </row>
    <row r="1047" spans="13:13" ht="15" customHeight="1">
      <c r="M1047" s="134"/>
    </row>
    <row r="1048" spans="13:13" ht="15" customHeight="1">
      <c r="M1048" s="134"/>
    </row>
    <row r="1049" spans="13:13" ht="15" customHeight="1">
      <c r="M1049" s="134"/>
    </row>
    <row r="1050" spans="13:13" ht="15" customHeight="1">
      <c r="M1050" s="134"/>
    </row>
    <row r="1051" spans="13:13" ht="15" customHeight="1">
      <c r="M1051" s="134"/>
    </row>
    <row r="1052" spans="13:13" ht="15" customHeight="1">
      <c r="M1052" s="134"/>
    </row>
    <row r="1053" spans="13:13" ht="15" customHeight="1">
      <c r="M1053" s="134"/>
    </row>
    <row r="1054" spans="13:13" ht="15" customHeight="1">
      <c r="M1054" s="134"/>
    </row>
    <row r="1055" spans="13:13" ht="15" customHeight="1">
      <c r="M1055" s="134"/>
    </row>
    <row r="1056" spans="13:13" ht="15" customHeight="1">
      <c r="M1056" s="134"/>
    </row>
    <row r="1057" spans="13:13" ht="15" customHeight="1">
      <c r="M1057" s="134"/>
    </row>
    <row r="1058" spans="13:13" ht="15" customHeight="1">
      <c r="M1058" s="134"/>
    </row>
    <row r="1059" spans="13:13" ht="15" customHeight="1">
      <c r="M1059" s="134"/>
    </row>
    <row r="1060" spans="13:13" ht="15" customHeight="1">
      <c r="M1060" s="134"/>
    </row>
    <row r="1061" spans="13:13" ht="15" customHeight="1">
      <c r="M1061" s="134"/>
    </row>
    <row r="1062" spans="13:13" ht="15" customHeight="1">
      <c r="M1062" s="134"/>
    </row>
    <row r="1063" spans="13:13" ht="15" customHeight="1">
      <c r="M1063" s="134"/>
    </row>
    <row r="1064" spans="13:13" ht="15" customHeight="1">
      <c r="M1064" s="134"/>
    </row>
    <row r="1065" spans="13:13" ht="15" customHeight="1">
      <c r="M1065" s="134"/>
    </row>
    <row r="1066" spans="13:13" ht="15" customHeight="1">
      <c r="M1066" s="134"/>
    </row>
    <row r="1067" spans="13:13" ht="15" customHeight="1">
      <c r="M1067" s="134"/>
    </row>
    <row r="1068" spans="13:13" ht="15" customHeight="1">
      <c r="M1068" s="134"/>
    </row>
    <row r="1069" spans="13:13" ht="15" customHeight="1">
      <c r="M1069" s="134"/>
    </row>
    <row r="1070" spans="13:13" ht="15" customHeight="1">
      <c r="M1070" s="134"/>
    </row>
    <row r="1071" spans="13:13" ht="15" customHeight="1">
      <c r="M1071" s="134"/>
    </row>
    <row r="1072" spans="13:13" ht="15" customHeight="1">
      <c r="M1072" s="134"/>
    </row>
    <row r="1073" spans="13:13" ht="15" customHeight="1">
      <c r="M1073" s="134"/>
    </row>
    <row r="1074" spans="13:13" ht="15" customHeight="1">
      <c r="M1074" s="134"/>
    </row>
    <row r="1075" spans="13:13" ht="15" customHeight="1">
      <c r="M1075" s="134"/>
    </row>
    <row r="1076" spans="13:13" ht="15" customHeight="1">
      <c r="M1076" s="134"/>
    </row>
    <row r="1077" spans="13:13" ht="15" customHeight="1">
      <c r="M1077" s="134"/>
    </row>
    <row r="1078" spans="13:13" ht="15" customHeight="1">
      <c r="M1078" s="134"/>
    </row>
    <row r="1079" spans="13:13" ht="15" customHeight="1">
      <c r="M1079" s="134"/>
    </row>
    <row r="1080" spans="13:13" ht="15" customHeight="1">
      <c r="M1080" s="134"/>
    </row>
    <row r="1081" spans="13:13" ht="15" customHeight="1">
      <c r="M1081" s="134"/>
    </row>
    <row r="1082" spans="13:13" ht="15" customHeight="1">
      <c r="M1082" s="134"/>
    </row>
    <row r="1083" spans="13:13" ht="15" customHeight="1">
      <c r="M1083" s="134"/>
    </row>
    <row r="1084" spans="13:13" ht="15" customHeight="1">
      <c r="M1084" s="134"/>
    </row>
    <row r="1085" spans="13:13" ht="15" customHeight="1">
      <c r="M1085" s="134"/>
    </row>
    <row r="1086" spans="13:13" ht="15" customHeight="1">
      <c r="M1086" s="134"/>
    </row>
    <row r="1087" spans="13:13" ht="15" customHeight="1">
      <c r="M1087" s="134"/>
    </row>
    <row r="1088" spans="13:13" ht="15" customHeight="1">
      <c r="M1088" s="134"/>
    </row>
    <row r="1089" spans="13:13" ht="15" customHeight="1">
      <c r="M1089" s="134"/>
    </row>
    <row r="1090" spans="13:13" ht="15" customHeight="1">
      <c r="M1090" s="134"/>
    </row>
    <row r="1091" spans="13:13" ht="15" customHeight="1">
      <c r="M1091" s="134"/>
    </row>
    <row r="1092" spans="13:13" ht="15" customHeight="1">
      <c r="M1092" s="134"/>
    </row>
    <row r="1093" spans="13:13" ht="15" customHeight="1">
      <c r="M1093" s="134"/>
    </row>
    <row r="1094" spans="13:13" ht="15" customHeight="1">
      <c r="M1094" s="134"/>
    </row>
    <row r="1095" spans="13:13" ht="15" customHeight="1">
      <c r="M1095" s="134"/>
    </row>
    <row r="1096" spans="13:13" ht="15" customHeight="1">
      <c r="M1096" s="134"/>
    </row>
    <row r="1097" spans="13:13" ht="15" customHeight="1">
      <c r="M1097" s="134"/>
    </row>
    <row r="1098" spans="13:13" ht="15" customHeight="1">
      <c r="M1098" s="134"/>
    </row>
    <row r="1099" spans="13:13" ht="15" customHeight="1">
      <c r="M1099" s="134"/>
    </row>
    <row r="1100" spans="13:13" ht="15" customHeight="1">
      <c r="M1100" s="134"/>
    </row>
  </sheetData>
  <mergeCells count="2">
    <mergeCell ref="F61:J75"/>
    <mergeCell ref="A87:B88"/>
  </mergeCells>
  <pageMargins left="0.7" right="0.7" top="0.75" bottom="0.75" header="0.3" footer="0.3"/>
  <pageSetup paperSize="9" orientation="portrait" horizontalDpi="4294967295" verticalDpi="4294967295"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4B0168A0C75A548AA2F226B13C42BF8" ma:contentTypeVersion="11" ma:contentTypeDescription="Create a new document." ma:contentTypeScope="" ma:versionID="05a7fad90efcc92e7a48bdad893fde3e">
  <xsd:schema xmlns:xsd="http://www.w3.org/2001/XMLSchema" xmlns:xs="http://www.w3.org/2001/XMLSchema" xmlns:p="http://schemas.microsoft.com/office/2006/metadata/properties" xmlns:ns2="f0cc4ff0-24c0-46cf-8de2-83a49e7c1614" xmlns:ns3="fa3d8736-7ea8-4be5-b40f-92edc10f68f9" xmlns:ns4="6277fbab-ed5e-42e8-a459-035dd05872f3" targetNamespace="http://schemas.microsoft.com/office/2006/metadata/properties" ma:root="true" ma:fieldsID="61fdf7343e3b53782ec9914fbe1d2844" ns2:_="" ns3:_="" ns4:_="">
    <xsd:import namespace="f0cc4ff0-24c0-46cf-8de2-83a49e7c1614"/>
    <xsd:import namespace="fa3d8736-7ea8-4be5-b40f-92edc10f68f9"/>
    <xsd:import namespace="6277fbab-ed5e-42e8-a459-035dd05872f3"/>
    <xsd:element name="properties">
      <xsd:complexType>
        <xsd:sequence>
          <xsd:element name="documentManagement">
            <xsd:complexType>
              <xsd:all>
                <xsd:element ref="ns2:SharedWithUsers" minOccurs="0"/>
                <xsd:element ref="ns2:SharedWithDetails" minOccurs="0"/>
                <xsd:element ref="ns3:LastSharedByUser" minOccurs="0"/>
                <xsd:element ref="ns3:LastSharedByTime" minOccurs="0"/>
                <xsd:element ref="ns4:MediaServiceMetadata" minOccurs="0"/>
                <xsd:element ref="ns4:MediaServiceFastMetadata" minOccurs="0"/>
                <xsd:element ref="ns4:MediaServiceEventHashCode" minOccurs="0"/>
                <xsd:element ref="ns4:MediaServiceGenerationTime"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cc4ff0-24c0-46cf-8de2-83a49e7c1614"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a3d8736-7ea8-4be5-b40f-92edc10f68f9" elementFormDefault="qualified">
    <xsd:import namespace="http://schemas.microsoft.com/office/2006/documentManagement/types"/>
    <xsd:import namespace="http://schemas.microsoft.com/office/infopath/2007/PartnerControls"/>
    <xsd:element name="LastSharedByUser" ma:index="10" nillable="true" ma:displayName="Last Shared By User" ma:description="" ma:internalName="LastSharedByUser" ma:readOnly="true">
      <xsd:simpleType>
        <xsd:restriction base="dms:Note">
          <xsd:maxLength value="255"/>
        </xsd:restriction>
      </xsd:simpleType>
    </xsd:element>
    <xsd:element name="LastSharedByTime" ma:index="11" nillable="true" ma:displayName="Last Shared By Time" ma:description="" ma:internalName="LastSharedByTim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6277fbab-ed5e-42e8-a459-035dd05872f3"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B869B66-1FD8-4B30-A511-5CCBABFE4002}">
  <ds:schemaRefs>
    <ds:schemaRef ds:uri="http://schemas.microsoft.com/sharepoint/v3/contenttype/forms"/>
  </ds:schemaRefs>
</ds:datastoreItem>
</file>

<file path=customXml/itemProps2.xml><?xml version="1.0" encoding="utf-8"?>
<ds:datastoreItem xmlns:ds="http://schemas.openxmlformats.org/officeDocument/2006/customXml" ds:itemID="{99B324B7-2FCC-4986-82FB-B843E631B78D}">
  <ds:schemaRefs>
    <ds:schemaRef ds:uri="f0cc4ff0-24c0-46cf-8de2-83a49e7c1614"/>
    <ds:schemaRef ds:uri="http://schemas.microsoft.com/office/infopath/2007/PartnerControls"/>
    <ds:schemaRef ds:uri="http://schemas.microsoft.com/office/2006/metadata/properties"/>
    <ds:schemaRef ds:uri="http://schemas.microsoft.com/office/2006/documentManagement/types"/>
    <ds:schemaRef ds:uri="http://schemas.openxmlformats.org/package/2006/metadata/core-properties"/>
    <ds:schemaRef ds:uri="6277fbab-ed5e-42e8-a459-035dd05872f3"/>
    <ds:schemaRef ds:uri="http://purl.org/dc/terms/"/>
    <ds:schemaRef ds:uri="http://purl.org/dc/elements/1.1/"/>
    <ds:schemaRef ds:uri="fa3d8736-7ea8-4be5-b40f-92edc10f68f9"/>
    <ds:schemaRef ds:uri="http://www.w3.org/XML/1998/namespace"/>
    <ds:schemaRef ds:uri="http://purl.org/dc/dcmitype/"/>
  </ds:schemaRefs>
</ds:datastoreItem>
</file>

<file path=customXml/itemProps3.xml><?xml version="1.0" encoding="utf-8"?>
<ds:datastoreItem xmlns:ds="http://schemas.openxmlformats.org/officeDocument/2006/customXml" ds:itemID="{C80EEBF8-43B4-4DA9-A430-0ECB8CD839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cc4ff0-24c0-46cf-8de2-83a49e7c1614"/>
    <ds:schemaRef ds:uri="fa3d8736-7ea8-4be5-b40f-92edc10f68f9"/>
    <ds:schemaRef ds:uri="6277fbab-ed5e-42e8-a459-035dd05872f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Peanut</vt:lpstr>
      <vt:lpstr>Soy</vt:lpstr>
      <vt:lpstr>Hazelnut</vt:lpstr>
      <vt:lpstr>Wheat</vt:lpstr>
      <vt:lpstr>Milk</vt:lpstr>
      <vt:lpstr>Egg</vt:lpstr>
    </vt:vector>
  </TitlesOfParts>
  <Company>ILSI Europe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Michela Miani</dc:creator>
  <cp:lastModifiedBy>thomas holzhauser</cp:lastModifiedBy>
  <cp:revision/>
  <dcterms:created xsi:type="dcterms:W3CDTF">2018-09-25T13:37:23Z</dcterms:created>
  <dcterms:modified xsi:type="dcterms:W3CDTF">2020-04-24T14:11:52Z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0x01010004B0168A0C75A548AA2F226B13C42BF8</vt:lpwstr>
  </property>
</Properties>
</file>