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nbau\OneDrive\Documents\Studien Derma\Serumallergieteststudie\Serumallergietest Ergebnisse\Serumallergietest_neu\"/>
    </mc:Choice>
  </mc:AlternateContent>
  <xr:revisionPtr revIDLastSave="0" documentId="13_ncr:1_{9EA0C78B-CDE8-4488-B504-3F080F79C197}" xr6:coauthVersionLast="45" xr6:coauthVersionMax="45" xr10:uidLastSave="{00000000-0000-0000-0000-000000000000}"/>
  <bookViews>
    <workbookView xWindow="3564" yWindow="1404" windowWidth="16332" windowHeight="8964" firstSheet="7" activeTab="7" xr2:uid="{00000000-000D-0000-FFFF-FFFF00000000}"/>
  </bookViews>
  <sheets>
    <sheet name="Laboratory A" sheetId="2" r:id="rId1"/>
    <sheet name="Spearman rank Laboratory A, 1-2" sheetId="4" r:id="rId2"/>
    <sheet name="Spearman rank Laboratory A, 1-3" sheetId="8" r:id="rId3"/>
    <sheet name="Laboratory B" sheetId="1" r:id="rId4"/>
    <sheet name="Spearman rank Laboratory B, 1-2" sheetId="5" r:id="rId5"/>
    <sheet name="Spearman rank Laboratory B, 1-3" sheetId="7" r:id="rId6"/>
    <sheet name="Laboratory C" sheetId="3" r:id="rId7"/>
    <sheet name="Spearman rank Laboratory C, 1-2" sheetId="6" r:id="rId8"/>
    <sheet name="Spearman rank Laboratory C, 1-3" sheetId="9" r:id="rId9"/>
  </sheets>
  <externalReferences>
    <externalReference r:id="rId10"/>
  </externalReferences>
  <definedNames>
    <definedName name="_xlnm._FilterDatabase" localSheetId="1" hidden="1">'Spearman rank Laboratory A, 1-2'!$A$1:$C$20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28" i="9" l="1"/>
  <c r="C328" i="9"/>
  <c r="E327" i="9"/>
  <c r="C327" i="9"/>
  <c r="E326" i="9"/>
  <c r="C326" i="9"/>
  <c r="E325" i="9"/>
  <c r="C325" i="9"/>
  <c r="E324" i="9"/>
  <c r="C324" i="9"/>
  <c r="E323" i="9"/>
  <c r="C323" i="9"/>
  <c r="E322" i="9"/>
  <c r="C322" i="9"/>
  <c r="E321" i="9"/>
  <c r="C321" i="9"/>
  <c r="E317" i="9"/>
  <c r="C317" i="9"/>
  <c r="E316" i="9"/>
  <c r="C316" i="9"/>
  <c r="E315" i="9"/>
  <c r="C315" i="9"/>
  <c r="E314" i="9"/>
  <c r="C314" i="9"/>
  <c r="E313" i="9"/>
  <c r="C313" i="9"/>
  <c r="E312" i="9"/>
  <c r="C312" i="9"/>
  <c r="E311" i="9"/>
  <c r="C311" i="9"/>
  <c r="E310" i="9"/>
  <c r="C310" i="9"/>
  <c r="E306" i="9"/>
  <c r="C306" i="9"/>
  <c r="E305" i="9"/>
  <c r="C305" i="9"/>
  <c r="E304" i="9"/>
  <c r="C304" i="9"/>
  <c r="E303" i="9"/>
  <c r="C303" i="9"/>
  <c r="E302" i="9"/>
  <c r="C302" i="9"/>
  <c r="I302" i="9" s="1"/>
  <c r="J302" i="9" s="1"/>
  <c r="K302" i="9" s="1"/>
  <c r="L302" i="9" s="1"/>
  <c r="E301" i="9"/>
  <c r="C301" i="9"/>
  <c r="E300" i="9"/>
  <c r="C300" i="9"/>
  <c r="E299" i="9"/>
  <c r="C299" i="9"/>
  <c r="E295" i="9"/>
  <c r="C295" i="9"/>
  <c r="E294" i="9"/>
  <c r="C294" i="9"/>
  <c r="E293" i="9"/>
  <c r="C293" i="9"/>
  <c r="E292" i="9"/>
  <c r="C292" i="9"/>
  <c r="E291" i="9"/>
  <c r="C291" i="9"/>
  <c r="I291" i="9" s="1"/>
  <c r="J291" i="9" s="1"/>
  <c r="K291" i="9" s="1"/>
  <c r="L291" i="9" s="1"/>
  <c r="E290" i="9"/>
  <c r="C290" i="9"/>
  <c r="E289" i="9"/>
  <c r="C289" i="9"/>
  <c r="E288" i="9"/>
  <c r="C288" i="9"/>
  <c r="E284" i="9"/>
  <c r="C284" i="9"/>
  <c r="E283" i="9"/>
  <c r="C283" i="9"/>
  <c r="E282" i="9"/>
  <c r="C282" i="9"/>
  <c r="E281" i="9"/>
  <c r="C281" i="9"/>
  <c r="E280" i="9"/>
  <c r="C280" i="9"/>
  <c r="I280" i="9" s="1"/>
  <c r="J280" i="9" s="1"/>
  <c r="K280" i="9" s="1"/>
  <c r="L280" i="9" s="1"/>
  <c r="E279" i="9"/>
  <c r="C279" i="9"/>
  <c r="E278" i="9"/>
  <c r="C278" i="9"/>
  <c r="E277" i="9"/>
  <c r="C277" i="9"/>
  <c r="E273" i="9"/>
  <c r="C273" i="9"/>
  <c r="E272" i="9"/>
  <c r="C272" i="9"/>
  <c r="E271" i="9"/>
  <c r="C271" i="9"/>
  <c r="E270" i="9"/>
  <c r="C270" i="9"/>
  <c r="E269" i="9"/>
  <c r="C269" i="9"/>
  <c r="I269" i="9" s="1"/>
  <c r="J269" i="9" s="1"/>
  <c r="K269" i="9" s="1"/>
  <c r="L269" i="9" s="1"/>
  <c r="E268" i="9"/>
  <c r="C268" i="9"/>
  <c r="E267" i="9"/>
  <c r="C267" i="9"/>
  <c r="E266" i="9"/>
  <c r="C266" i="9"/>
  <c r="E262" i="9"/>
  <c r="C262" i="9"/>
  <c r="E261" i="9"/>
  <c r="C261" i="9"/>
  <c r="E260" i="9"/>
  <c r="C260" i="9"/>
  <c r="E259" i="9"/>
  <c r="C259" i="9"/>
  <c r="E258" i="9"/>
  <c r="C258" i="9"/>
  <c r="E257" i="9"/>
  <c r="C257" i="9"/>
  <c r="E256" i="9"/>
  <c r="C256" i="9"/>
  <c r="E255" i="9"/>
  <c r="C255" i="9"/>
  <c r="E251" i="9"/>
  <c r="C251" i="9"/>
  <c r="I251" i="9" s="1"/>
  <c r="J251" i="9" s="1"/>
  <c r="K251" i="9" s="1"/>
  <c r="L251" i="9" s="1"/>
  <c r="E250" i="9"/>
  <c r="C250" i="9"/>
  <c r="E249" i="9"/>
  <c r="C249" i="9"/>
  <c r="E248" i="9"/>
  <c r="C248" i="9"/>
  <c r="E247" i="9"/>
  <c r="C247" i="9"/>
  <c r="I247" i="9" s="1"/>
  <c r="E246" i="9"/>
  <c r="C246" i="9"/>
  <c r="E245" i="9"/>
  <c r="C245" i="9"/>
  <c r="E244" i="9"/>
  <c r="C244" i="9"/>
  <c r="E240" i="9"/>
  <c r="C240" i="9"/>
  <c r="E239" i="9"/>
  <c r="C239" i="9"/>
  <c r="E238" i="9"/>
  <c r="C238" i="9"/>
  <c r="E237" i="9"/>
  <c r="C237" i="9"/>
  <c r="E236" i="9"/>
  <c r="C236" i="9"/>
  <c r="E235" i="9"/>
  <c r="C235" i="9"/>
  <c r="E234" i="9"/>
  <c r="C234" i="9"/>
  <c r="E233" i="9"/>
  <c r="C233" i="9"/>
  <c r="E229" i="9"/>
  <c r="C229" i="9"/>
  <c r="E228" i="9"/>
  <c r="C228" i="9"/>
  <c r="E227" i="9"/>
  <c r="C227" i="9"/>
  <c r="E226" i="9"/>
  <c r="C226" i="9"/>
  <c r="E225" i="9"/>
  <c r="C225" i="9"/>
  <c r="E224" i="9"/>
  <c r="C224" i="9"/>
  <c r="E223" i="9"/>
  <c r="C223" i="9"/>
  <c r="E222" i="9"/>
  <c r="C222" i="9"/>
  <c r="E218" i="9"/>
  <c r="C218" i="9"/>
  <c r="E217" i="9"/>
  <c r="C217" i="9"/>
  <c r="E216" i="9"/>
  <c r="C216" i="9"/>
  <c r="E215" i="9"/>
  <c r="C215" i="9"/>
  <c r="E214" i="9"/>
  <c r="C214" i="9"/>
  <c r="E213" i="9"/>
  <c r="C213" i="9"/>
  <c r="E212" i="9"/>
  <c r="C212" i="9"/>
  <c r="E211" i="9"/>
  <c r="C211" i="9"/>
  <c r="E207" i="9"/>
  <c r="C207" i="9"/>
  <c r="E206" i="9"/>
  <c r="C206" i="9"/>
  <c r="E205" i="9"/>
  <c r="C205" i="9"/>
  <c r="E204" i="9"/>
  <c r="C204" i="9"/>
  <c r="E203" i="9"/>
  <c r="C203" i="9"/>
  <c r="E202" i="9"/>
  <c r="C202" i="9"/>
  <c r="E201" i="9"/>
  <c r="C201" i="9"/>
  <c r="E200" i="9"/>
  <c r="C200" i="9"/>
  <c r="E196" i="9"/>
  <c r="C196" i="9"/>
  <c r="E195" i="9"/>
  <c r="C195" i="9"/>
  <c r="E194" i="9"/>
  <c r="C194" i="9"/>
  <c r="E193" i="9"/>
  <c r="C193" i="9"/>
  <c r="E192" i="9"/>
  <c r="C192" i="9"/>
  <c r="E191" i="9"/>
  <c r="C191" i="9"/>
  <c r="E190" i="9"/>
  <c r="C190" i="9"/>
  <c r="E189" i="9"/>
  <c r="C189" i="9"/>
  <c r="E185" i="9"/>
  <c r="C185" i="9"/>
  <c r="E184" i="9"/>
  <c r="C184" i="9"/>
  <c r="E183" i="9"/>
  <c r="C183" i="9"/>
  <c r="E182" i="9"/>
  <c r="C182" i="9"/>
  <c r="E181" i="9"/>
  <c r="C181" i="9"/>
  <c r="E180" i="9"/>
  <c r="C180" i="9"/>
  <c r="E179" i="9"/>
  <c r="C179" i="9"/>
  <c r="E178" i="9"/>
  <c r="C178" i="9"/>
  <c r="E174" i="9"/>
  <c r="C174" i="9"/>
  <c r="E173" i="9"/>
  <c r="C173" i="9"/>
  <c r="E172" i="9"/>
  <c r="C172" i="9"/>
  <c r="E171" i="9"/>
  <c r="C171" i="9"/>
  <c r="E170" i="9"/>
  <c r="C170" i="9"/>
  <c r="E169" i="9"/>
  <c r="C169" i="9"/>
  <c r="E168" i="9"/>
  <c r="C168" i="9"/>
  <c r="E167" i="9"/>
  <c r="C167" i="9"/>
  <c r="E163" i="9"/>
  <c r="C163" i="9"/>
  <c r="E162" i="9"/>
  <c r="C162" i="9"/>
  <c r="E161" i="9"/>
  <c r="C161" i="9"/>
  <c r="E160" i="9"/>
  <c r="C160" i="9"/>
  <c r="E159" i="9"/>
  <c r="C159" i="9"/>
  <c r="E158" i="9"/>
  <c r="C158" i="9"/>
  <c r="E157" i="9"/>
  <c r="C157" i="9"/>
  <c r="E156" i="9"/>
  <c r="C156" i="9"/>
  <c r="E152" i="9"/>
  <c r="C152" i="9"/>
  <c r="E151" i="9"/>
  <c r="C151" i="9"/>
  <c r="E150" i="9"/>
  <c r="C150" i="9"/>
  <c r="E149" i="9"/>
  <c r="C149" i="9"/>
  <c r="E148" i="9"/>
  <c r="C148" i="9"/>
  <c r="E147" i="9"/>
  <c r="C147" i="9"/>
  <c r="I147" i="9" s="1"/>
  <c r="J147" i="9" s="1"/>
  <c r="K147" i="9" s="1"/>
  <c r="L147" i="9" s="1"/>
  <c r="E146" i="9"/>
  <c r="C146" i="9"/>
  <c r="E145" i="9"/>
  <c r="C145" i="9"/>
  <c r="E141" i="9"/>
  <c r="C141" i="9"/>
  <c r="E140" i="9"/>
  <c r="C140" i="9"/>
  <c r="E139" i="9"/>
  <c r="C139" i="9"/>
  <c r="E138" i="9"/>
  <c r="C138" i="9"/>
  <c r="E137" i="9"/>
  <c r="C137" i="9"/>
  <c r="E136" i="9"/>
  <c r="C136" i="9"/>
  <c r="I136" i="9" s="1"/>
  <c r="J136" i="9" s="1"/>
  <c r="K136" i="9" s="1"/>
  <c r="L136" i="9" s="1"/>
  <c r="E135" i="9"/>
  <c r="C135" i="9"/>
  <c r="E134" i="9"/>
  <c r="C134" i="9"/>
  <c r="E130" i="9"/>
  <c r="C130" i="9"/>
  <c r="E129" i="9"/>
  <c r="C129" i="9"/>
  <c r="E128" i="9"/>
  <c r="C128" i="9"/>
  <c r="E127" i="9"/>
  <c r="C127" i="9"/>
  <c r="E126" i="9"/>
  <c r="C126" i="9"/>
  <c r="E125" i="9"/>
  <c r="C125" i="9"/>
  <c r="E124" i="9"/>
  <c r="C124" i="9"/>
  <c r="E123" i="9"/>
  <c r="C123" i="9"/>
  <c r="E119" i="9"/>
  <c r="C119" i="9"/>
  <c r="E118" i="9"/>
  <c r="C118" i="9"/>
  <c r="I118" i="9" s="1"/>
  <c r="J118" i="9" s="1"/>
  <c r="K118" i="9" s="1"/>
  <c r="L118" i="9" s="1"/>
  <c r="E117" i="9"/>
  <c r="C117" i="9"/>
  <c r="E116" i="9"/>
  <c r="C116" i="9"/>
  <c r="E115" i="9"/>
  <c r="C115" i="9"/>
  <c r="E114" i="9"/>
  <c r="C114" i="9"/>
  <c r="I114" i="9" s="1"/>
  <c r="J114" i="9" s="1"/>
  <c r="K114" i="9" s="1"/>
  <c r="L114" i="9" s="1"/>
  <c r="E113" i="9"/>
  <c r="C113" i="9"/>
  <c r="E112" i="9"/>
  <c r="C112" i="9"/>
  <c r="E108" i="9"/>
  <c r="C108" i="9"/>
  <c r="E107" i="9"/>
  <c r="C107" i="9"/>
  <c r="E106" i="9"/>
  <c r="C106" i="9"/>
  <c r="E105" i="9"/>
  <c r="C105" i="9"/>
  <c r="E104" i="9"/>
  <c r="C104" i="9"/>
  <c r="E103" i="9"/>
  <c r="C103" i="9"/>
  <c r="E102" i="9"/>
  <c r="C102" i="9"/>
  <c r="E101" i="9"/>
  <c r="C101" i="9"/>
  <c r="E97" i="9"/>
  <c r="C97" i="9"/>
  <c r="E96" i="9"/>
  <c r="C96" i="9"/>
  <c r="E95" i="9"/>
  <c r="C95" i="9"/>
  <c r="E94" i="9"/>
  <c r="C94" i="9"/>
  <c r="E93" i="9"/>
  <c r="C93" i="9"/>
  <c r="E92" i="9"/>
  <c r="C92" i="9"/>
  <c r="I92" i="9" s="1"/>
  <c r="J92" i="9" s="1"/>
  <c r="K92" i="9" s="1"/>
  <c r="L92" i="9" s="1"/>
  <c r="E91" i="9"/>
  <c r="C91" i="9"/>
  <c r="E90" i="9"/>
  <c r="C90" i="9"/>
  <c r="E86" i="9"/>
  <c r="C86" i="9"/>
  <c r="E85" i="9"/>
  <c r="C85" i="9"/>
  <c r="E84" i="9"/>
  <c r="C84" i="9"/>
  <c r="E83" i="9"/>
  <c r="C83" i="9"/>
  <c r="E82" i="9"/>
  <c r="C82" i="9"/>
  <c r="E81" i="9"/>
  <c r="C81" i="9"/>
  <c r="I81" i="9" s="1"/>
  <c r="E80" i="9"/>
  <c r="C80" i="9"/>
  <c r="E79" i="9"/>
  <c r="C79" i="9"/>
  <c r="E75" i="9"/>
  <c r="C75" i="9"/>
  <c r="E74" i="9"/>
  <c r="C74" i="9"/>
  <c r="I74" i="9" s="1"/>
  <c r="J74" i="9" s="1"/>
  <c r="K74" i="9" s="1"/>
  <c r="L74" i="9" s="1"/>
  <c r="E73" i="9"/>
  <c r="C73" i="9"/>
  <c r="E72" i="9"/>
  <c r="C72" i="9"/>
  <c r="E71" i="9"/>
  <c r="C71" i="9"/>
  <c r="E70" i="9"/>
  <c r="C70" i="9"/>
  <c r="E69" i="9"/>
  <c r="C69" i="9"/>
  <c r="E68" i="9"/>
  <c r="C68" i="9"/>
  <c r="E64" i="9"/>
  <c r="C64" i="9"/>
  <c r="E63" i="9"/>
  <c r="C63" i="9"/>
  <c r="I63" i="9" s="1"/>
  <c r="E62" i="9"/>
  <c r="C62" i="9"/>
  <c r="E61" i="9"/>
  <c r="C61" i="9"/>
  <c r="E60" i="9"/>
  <c r="C60" i="9"/>
  <c r="E59" i="9"/>
  <c r="C59" i="9"/>
  <c r="E58" i="9"/>
  <c r="C58" i="9"/>
  <c r="E57" i="9"/>
  <c r="C57" i="9"/>
  <c r="E53" i="9"/>
  <c r="C53" i="9"/>
  <c r="E52" i="9"/>
  <c r="C52" i="9"/>
  <c r="E51" i="9"/>
  <c r="C51" i="9"/>
  <c r="E50" i="9"/>
  <c r="C50" i="9"/>
  <c r="E49" i="9"/>
  <c r="C49" i="9"/>
  <c r="E48" i="9"/>
  <c r="C48" i="9"/>
  <c r="E47" i="9"/>
  <c r="C47" i="9"/>
  <c r="E46" i="9"/>
  <c r="C46" i="9"/>
  <c r="E42" i="9"/>
  <c r="C42" i="9"/>
  <c r="E41" i="9"/>
  <c r="C41" i="9"/>
  <c r="E40" i="9"/>
  <c r="C40" i="9"/>
  <c r="E39" i="9"/>
  <c r="C39" i="9"/>
  <c r="E38" i="9"/>
  <c r="C38" i="9"/>
  <c r="E37" i="9"/>
  <c r="C37" i="9"/>
  <c r="E36" i="9"/>
  <c r="C36" i="9"/>
  <c r="E35" i="9"/>
  <c r="C35" i="9"/>
  <c r="E31" i="9"/>
  <c r="C31" i="9"/>
  <c r="E30" i="9"/>
  <c r="C30" i="9"/>
  <c r="E29" i="9"/>
  <c r="C29" i="9"/>
  <c r="E28" i="9"/>
  <c r="C28" i="9"/>
  <c r="E27" i="9"/>
  <c r="C27" i="9"/>
  <c r="E26" i="9"/>
  <c r="C26" i="9"/>
  <c r="E25" i="9"/>
  <c r="C25" i="9"/>
  <c r="E24" i="9"/>
  <c r="C24" i="9"/>
  <c r="E20" i="9"/>
  <c r="C20" i="9"/>
  <c r="E19" i="9"/>
  <c r="C19" i="9"/>
  <c r="E18" i="9"/>
  <c r="C18" i="9"/>
  <c r="E17" i="9"/>
  <c r="C17" i="9"/>
  <c r="E16" i="9"/>
  <c r="C16" i="9"/>
  <c r="E15" i="9"/>
  <c r="C15" i="9"/>
  <c r="E14" i="9"/>
  <c r="C14" i="9"/>
  <c r="E13" i="9"/>
  <c r="C13" i="9"/>
  <c r="E9" i="9"/>
  <c r="C9" i="9"/>
  <c r="E8" i="9"/>
  <c r="C8" i="9"/>
  <c r="E7" i="9"/>
  <c r="C7" i="9"/>
  <c r="I7" i="9" s="1"/>
  <c r="E6" i="9"/>
  <c r="C6" i="9"/>
  <c r="E5" i="9"/>
  <c r="C5" i="9"/>
  <c r="E4" i="9"/>
  <c r="C4" i="9"/>
  <c r="E3" i="9"/>
  <c r="C3" i="9"/>
  <c r="E2" i="9"/>
  <c r="C2" i="9"/>
  <c r="E298" i="6"/>
  <c r="C298" i="6"/>
  <c r="E297" i="6"/>
  <c r="C297" i="6"/>
  <c r="E296" i="6"/>
  <c r="C296" i="6"/>
  <c r="E295" i="6"/>
  <c r="C295" i="6"/>
  <c r="E294" i="6"/>
  <c r="C294" i="6"/>
  <c r="E293" i="6"/>
  <c r="C293" i="6"/>
  <c r="E292" i="6"/>
  <c r="C292" i="6"/>
  <c r="E288" i="6"/>
  <c r="C288" i="6"/>
  <c r="E287" i="6"/>
  <c r="C287" i="6"/>
  <c r="E286" i="6"/>
  <c r="C286" i="6"/>
  <c r="E285" i="6"/>
  <c r="C285" i="6"/>
  <c r="E284" i="6"/>
  <c r="C284" i="6"/>
  <c r="E283" i="6"/>
  <c r="C283" i="6"/>
  <c r="E282" i="6"/>
  <c r="C282" i="6"/>
  <c r="E278" i="6"/>
  <c r="C278" i="6"/>
  <c r="E277" i="6"/>
  <c r="C277" i="6"/>
  <c r="E276" i="6"/>
  <c r="C276" i="6"/>
  <c r="E275" i="6"/>
  <c r="C275" i="6"/>
  <c r="E274" i="6"/>
  <c r="C274" i="6"/>
  <c r="E273" i="6"/>
  <c r="C273" i="6"/>
  <c r="E272" i="6"/>
  <c r="C272" i="6"/>
  <c r="E268" i="6"/>
  <c r="C268" i="6"/>
  <c r="E267" i="6"/>
  <c r="C267" i="6"/>
  <c r="E266" i="6"/>
  <c r="C266" i="6"/>
  <c r="E265" i="6"/>
  <c r="C265" i="6"/>
  <c r="E264" i="6"/>
  <c r="C264" i="6"/>
  <c r="I264" i="6" s="1"/>
  <c r="E263" i="6"/>
  <c r="C263" i="6"/>
  <c r="E262" i="6"/>
  <c r="C262" i="6"/>
  <c r="I262" i="6" s="1"/>
  <c r="J262" i="6" s="1"/>
  <c r="K262" i="6" s="1"/>
  <c r="L262" i="6" s="1"/>
  <c r="E258" i="6"/>
  <c r="C258" i="6"/>
  <c r="E257" i="6"/>
  <c r="C257" i="6"/>
  <c r="E256" i="6"/>
  <c r="C256" i="6"/>
  <c r="E255" i="6"/>
  <c r="C255" i="6"/>
  <c r="E254" i="6"/>
  <c r="C254" i="6"/>
  <c r="E253" i="6"/>
  <c r="C253" i="6"/>
  <c r="E252" i="6"/>
  <c r="C252" i="6"/>
  <c r="E248" i="6"/>
  <c r="C248" i="6"/>
  <c r="E247" i="6"/>
  <c r="C247" i="6"/>
  <c r="E246" i="6"/>
  <c r="C246" i="6"/>
  <c r="E245" i="6"/>
  <c r="C245" i="6"/>
  <c r="E244" i="6"/>
  <c r="C244" i="6"/>
  <c r="E243" i="6"/>
  <c r="C243" i="6"/>
  <c r="E242" i="6"/>
  <c r="C242" i="6"/>
  <c r="E238" i="6"/>
  <c r="C238" i="6"/>
  <c r="E237" i="6"/>
  <c r="C237" i="6"/>
  <c r="I237" i="6" s="1"/>
  <c r="J237" i="6" s="1"/>
  <c r="K237" i="6" s="1"/>
  <c r="L237" i="6" s="1"/>
  <c r="E236" i="6"/>
  <c r="C236" i="6"/>
  <c r="E235" i="6"/>
  <c r="C235" i="6"/>
  <c r="E234" i="6"/>
  <c r="C234" i="6"/>
  <c r="E233" i="6"/>
  <c r="C233" i="6"/>
  <c r="E232" i="6"/>
  <c r="C232" i="6"/>
  <c r="E228" i="6"/>
  <c r="C228" i="6"/>
  <c r="E227" i="6"/>
  <c r="C227" i="6"/>
  <c r="E226" i="6"/>
  <c r="C226" i="6"/>
  <c r="E225" i="6"/>
  <c r="C225" i="6"/>
  <c r="E224" i="6"/>
  <c r="C224" i="6"/>
  <c r="E223" i="6"/>
  <c r="C223" i="6"/>
  <c r="E222" i="6"/>
  <c r="C222" i="6"/>
  <c r="E218" i="6"/>
  <c r="C218" i="6"/>
  <c r="E217" i="6"/>
  <c r="C217" i="6"/>
  <c r="E216" i="6"/>
  <c r="C216" i="6"/>
  <c r="E215" i="6"/>
  <c r="C215" i="6"/>
  <c r="E214" i="6"/>
  <c r="C214" i="6"/>
  <c r="E213" i="6"/>
  <c r="C213" i="6"/>
  <c r="E212" i="6"/>
  <c r="C212" i="6"/>
  <c r="E208" i="6"/>
  <c r="C208" i="6"/>
  <c r="E207" i="6"/>
  <c r="C207" i="6"/>
  <c r="E206" i="6"/>
  <c r="C206" i="6"/>
  <c r="E205" i="6"/>
  <c r="C205" i="6"/>
  <c r="E204" i="6"/>
  <c r="C204" i="6"/>
  <c r="E203" i="6"/>
  <c r="C203" i="6"/>
  <c r="E202" i="6"/>
  <c r="C202" i="6"/>
  <c r="E198" i="6"/>
  <c r="C198" i="6"/>
  <c r="E197" i="6"/>
  <c r="C197" i="6"/>
  <c r="E196" i="6"/>
  <c r="C196" i="6"/>
  <c r="E195" i="6"/>
  <c r="C195" i="6"/>
  <c r="E194" i="6"/>
  <c r="C194" i="6"/>
  <c r="E193" i="6"/>
  <c r="C193" i="6"/>
  <c r="I193" i="6" s="1"/>
  <c r="J193" i="6" s="1"/>
  <c r="K193" i="6" s="1"/>
  <c r="L193" i="6" s="1"/>
  <c r="E192" i="6"/>
  <c r="C192" i="6"/>
  <c r="E188" i="6"/>
  <c r="C188" i="6"/>
  <c r="E187" i="6"/>
  <c r="C187" i="6"/>
  <c r="E186" i="6"/>
  <c r="C186" i="6"/>
  <c r="I186" i="6" s="1"/>
  <c r="E185" i="6"/>
  <c r="C185" i="6"/>
  <c r="E184" i="6"/>
  <c r="C184" i="6"/>
  <c r="E183" i="6"/>
  <c r="C183" i="6"/>
  <c r="E182" i="6"/>
  <c r="C182" i="6"/>
  <c r="E178" i="6"/>
  <c r="C178" i="6"/>
  <c r="E177" i="6"/>
  <c r="C177" i="6"/>
  <c r="E176" i="6"/>
  <c r="C176" i="6"/>
  <c r="E175" i="6"/>
  <c r="C175" i="6"/>
  <c r="I175" i="6" s="1"/>
  <c r="E174" i="6"/>
  <c r="C174" i="6"/>
  <c r="E173" i="6"/>
  <c r="C173" i="6"/>
  <c r="E172" i="6"/>
  <c r="C172" i="6"/>
  <c r="E168" i="6"/>
  <c r="C168" i="6"/>
  <c r="E167" i="6"/>
  <c r="C167" i="6"/>
  <c r="E166" i="6"/>
  <c r="C166" i="6"/>
  <c r="E165" i="6"/>
  <c r="C165" i="6"/>
  <c r="E164" i="6"/>
  <c r="C164" i="6"/>
  <c r="E163" i="6"/>
  <c r="C163" i="6"/>
  <c r="E162" i="6"/>
  <c r="C162" i="6"/>
  <c r="E158" i="6"/>
  <c r="C158" i="6"/>
  <c r="E157" i="6"/>
  <c r="C157" i="6"/>
  <c r="E156" i="6"/>
  <c r="C156" i="6"/>
  <c r="E155" i="6"/>
  <c r="C155" i="6"/>
  <c r="E154" i="6"/>
  <c r="C154" i="6"/>
  <c r="E153" i="6"/>
  <c r="C153" i="6"/>
  <c r="E152" i="6"/>
  <c r="C152" i="6"/>
  <c r="E148" i="6"/>
  <c r="C148" i="6"/>
  <c r="E147" i="6"/>
  <c r="C147" i="6"/>
  <c r="E146" i="6"/>
  <c r="C146" i="6"/>
  <c r="E145" i="6"/>
  <c r="C145" i="6"/>
  <c r="E144" i="6"/>
  <c r="C144" i="6"/>
  <c r="E143" i="6"/>
  <c r="C143" i="6"/>
  <c r="E142" i="6"/>
  <c r="C142" i="6"/>
  <c r="E138" i="6"/>
  <c r="C138" i="6"/>
  <c r="E137" i="6"/>
  <c r="C137" i="6"/>
  <c r="E136" i="6"/>
  <c r="C136" i="6"/>
  <c r="E135" i="6"/>
  <c r="C135" i="6"/>
  <c r="E134" i="6"/>
  <c r="C134" i="6"/>
  <c r="E133" i="6"/>
  <c r="C133" i="6"/>
  <c r="E132" i="6"/>
  <c r="C132" i="6"/>
  <c r="E128" i="6"/>
  <c r="C128" i="6"/>
  <c r="E127" i="6"/>
  <c r="C127" i="6"/>
  <c r="E126" i="6"/>
  <c r="C126" i="6"/>
  <c r="E125" i="6"/>
  <c r="C125" i="6"/>
  <c r="E124" i="6"/>
  <c r="C124" i="6"/>
  <c r="E123" i="6"/>
  <c r="C123" i="6"/>
  <c r="E122" i="6"/>
  <c r="C122" i="6"/>
  <c r="E118" i="6"/>
  <c r="C118" i="6"/>
  <c r="E117" i="6"/>
  <c r="C117" i="6"/>
  <c r="E116" i="6"/>
  <c r="C116" i="6"/>
  <c r="E115" i="6"/>
  <c r="C115" i="6"/>
  <c r="E114" i="6"/>
  <c r="C114" i="6"/>
  <c r="E113" i="6"/>
  <c r="C113" i="6"/>
  <c r="I113" i="6" s="1"/>
  <c r="J113" i="6" s="1"/>
  <c r="K113" i="6" s="1"/>
  <c r="L113" i="6" s="1"/>
  <c r="E112" i="6"/>
  <c r="C112" i="6"/>
  <c r="E108" i="6"/>
  <c r="C108" i="6"/>
  <c r="E107" i="6"/>
  <c r="C107" i="6"/>
  <c r="E106" i="6"/>
  <c r="C106" i="6"/>
  <c r="E105" i="6"/>
  <c r="C105" i="6"/>
  <c r="E104" i="6"/>
  <c r="C104" i="6"/>
  <c r="E103" i="6"/>
  <c r="C103" i="6"/>
  <c r="E102" i="6"/>
  <c r="C102" i="6"/>
  <c r="E98" i="6"/>
  <c r="C98" i="6"/>
  <c r="E97" i="6"/>
  <c r="C97" i="6"/>
  <c r="E96" i="6"/>
  <c r="C96" i="6"/>
  <c r="E95" i="6"/>
  <c r="C95" i="6"/>
  <c r="E94" i="6"/>
  <c r="C94" i="6"/>
  <c r="E93" i="6"/>
  <c r="C93" i="6"/>
  <c r="E92" i="6"/>
  <c r="C92" i="6"/>
  <c r="E88" i="6"/>
  <c r="C88" i="6"/>
  <c r="E87" i="6"/>
  <c r="C87" i="6"/>
  <c r="E86" i="6"/>
  <c r="C86" i="6"/>
  <c r="E85" i="6"/>
  <c r="C85" i="6"/>
  <c r="E84" i="6"/>
  <c r="C84" i="6"/>
  <c r="E83" i="6"/>
  <c r="C83" i="6"/>
  <c r="E82" i="6"/>
  <c r="C82" i="6"/>
  <c r="E78" i="6"/>
  <c r="C78" i="6"/>
  <c r="E77" i="6"/>
  <c r="C77" i="6"/>
  <c r="E76" i="6"/>
  <c r="C76" i="6"/>
  <c r="E75" i="6"/>
  <c r="C75" i="6"/>
  <c r="E74" i="6"/>
  <c r="C74" i="6"/>
  <c r="E73" i="6"/>
  <c r="C73" i="6"/>
  <c r="E72" i="6"/>
  <c r="C72" i="6"/>
  <c r="E68" i="6"/>
  <c r="C68" i="6"/>
  <c r="E67" i="6"/>
  <c r="C67" i="6"/>
  <c r="E66" i="6"/>
  <c r="C66" i="6"/>
  <c r="E65" i="6"/>
  <c r="C65" i="6"/>
  <c r="E64" i="6"/>
  <c r="C64" i="6"/>
  <c r="E63" i="6"/>
  <c r="C63" i="6"/>
  <c r="E62" i="6"/>
  <c r="C62" i="6"/>
  <c r="E58" i="6"/>
  <c r="C58" i="6"/>
  <c r="E57" i="6"/>
  <c r="C57" i="6"/>
  <c r="E56" i="6"/>
  <c r="C56" i="6"/>
  <c r="E55" i="6"/>
  <c r="C55" i="6"/>
  <c r="E54" i="6"/>
  <c r="C54" i="6"/>
  <c r="E53" i="6"/>
  <c r="C53" i="6"/>
  <c r="E52" i="6"/>
  <c r="C52" i="6"/>
  <c r="E48" i="6"/>
  <c r="C48" i="6"/>
  <c r="E47" i="6"/>
  <c r="C47" i="6"/>
  <c r="E46" i="6"/>
  <c r="C46" i="6"/>
  <c r="E45" i="6"/>
  <c r="C45" i="6"/>
  <c r="E44" i="6"/>
  <c r="C44" i="6"/>
  <c r="E43" i="6"/>
  <c r="C43" i="6"/>
  <c r="E42" i="6"/>
  <c r="C42" i="6"/>
  <c r="E38" i="6"/>
  <c r="C38" i="6"/>
  <c r="E37" i="6"/>
  <c r="C37" i="6"/>
  <c r="E36" i="6"/>
  <c r="C36" i="6"/>
  <c r="E35" i="6"/>
  <c r="C35" i="6"/>
  <c r="E34" i="6"/>
  <c r="C34" i="6"/>
  <c r="E33" i="6"/>
  <c r="C33" i="6"/>
  <c r="E32" i="6"/>
  <c r="C32" i="6"/>
  <c r="E28" i="6"/>
  <c r="C28" i="6"/>
  <c r="E27" i="6"/>
  <c r="C27" i="6"/>
  <c r="E26" i="6"/>
  <c r="C26" i="6"/>
  <c r="E25" i="6"/>
  <c r="C25" i="6"/>
  <c r="E24" i="6"/>
  <c r="C24" i="6"/>
  <c r="E23" i="6"/>
  <c r="C23" i="6"/>
  <c r="E22" i="6"/>
  <c r="C22" i="6"/>
  <c r="E18" i="6"/>
  <c r="C18" i="6"/>
  <c r="E17" i="6"/>
  <c r="C17" i="6"/>
  <c r="E16" i="6"/>
  <c r="C16" i="6"/>
  <c r="E15" i="6"/>
  <c r="C15" i="6"/>
  <c r="E14" i="6"/>
  <c r="C14" i="6"/>
  <c r="E13" i="6"/>
  <c r="C13" i="6"/>
  <c r="E12" i="6"/>
  <c r="C12" i="6"/>
  <c r="E8" i="6"/>
  <c r="C8" i="6"/>
  <c r="E7" i="6"/>
  <c r="C7" i="6"/>
  <c r="E6" i="6"/>
  <c r="C6" i="6"/>
  <c r="E5" i="6"/>
  <c r="C5" i="6"/>
  <c r="E4" i="6"/>
  <c r="C4" i="6"/>
  <c r="E3" i="6"/>
  <c r="C3" i="6"/>
  <c r="E2" i="6"/>
  <c r="C2" i="6"/>
  <c r="F116" i="3"/>
  <c r="F117" i="3" s="1"/>
  <c r="F119" i="3" s="1"/>
  <c r="B116" i="3"/>
  <c r="B117" i="3" s="1"/>
  <c r="B119" i="3" s="1"/>
  <c r="CM109" i="3"/>
  <c r="CL109" i="3"/>
  <c r="CK109" i="3"/>
  <c r="CJ109" i="3"/>
  <c r="CI109" i="3"/>
  <c r="CH109" i="3"/>
  <c r="CG109" i="3"/>
  <c r="CF109" i="3"/>
  <c r="CE109" i="3"/>
  <c r="CD109" i="3"/>
  <c r="CC109" i="3"/>
  <c r="CB109" i="3"/>
  <c r="CA109" i="3"/>
  <c r="BZ109" i="3"/>
  <c r="BY109" i="3"/>
  <c r="BX109" i="3"/>
  <c r="BW109" i="3"/>
  <c r="BV109" i="3"/>
  <c r="BU109" i="3"/>
  <c r="BT109" i="3"/>
  <c r="BS109" i="3"/>
  <c r="BR109" i="3"/>
  <c r="BQ109" i="3"/>
  <c r="BP109" i="3"/>
  <c r="BO109" i="3"/>
  <c r="BN109" i="3"/>
  <c r="BM109" i="3"/>
  <c r="BL109" i="3"/>
  <c r="BK109" i="3"/>
  <c r="BJ109" i="3"/>
  <c r="BI109" i="3"/>
  <c r="BH109" i="3"/>
  <c r="BG109" i="3"/>
  <c r="BF109" i="3"/>
  <c r="BE109" i="3"/>
  <c r="BD109" i="3"/>
  <c r="BC109" i="3"/>
  <c r="BB109" i="3"/>
  <c r="BA109" i="3"/>
  <c r="AZ109" i="3"/>
  <c r="AY109" i="3"/>
  <c r="AX109" i="3"/>
  <c r="AW109" i="3"/>
  <c r="AV109" i="3"/>
  <c r="AU109" i="3"/>
  <c r="AT109" i="3"/>
  <c r="AS109" i="3"/>
  <c r="AR109" i="3"/>
  <c r="AQ109" i="3"/>
  <c r="AP109" i="3"/>
  <c r="AO109" i="3"/>
  <c r="AN109" i="3"/>
  <c r="AM109" i="3"/>
  <c r="AL109" i="3"/>
  <c r="AK109" i="3"/>
  <c r="AJ109" i="3"/>
  <c r="AI109" i="3"/>
  <c r="AH109" i="3"/>
  <c r="AG109" i="3"/>
  <c r="AF109" i="3"/>
  <c r="AE109" i="3"/>
  <c r="AD109" i="3"/>
  <c r="AC109" i="3"/>
  <c r="AB109" i="3"/>
  <c r="AA109" i="3"/>
  <c r="Z109" i="3"/>
  <c r="Y109" i="3"/>
  <c r="X109" i="3"/>
  <c r="W109" i="3"/>
  <c r="V109" i="3"/>
  <c r="U109" i="3"/>
  <c r="T109" i="3"/>
  <c r="S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C109" i="3"/>
  <c r="B109" i="3"/>
  <c r="CM108" i="3"/>
  <c r="CL108" i="3"/>
  <c r="CK108" i="3"/>
  <c r="CJ108" i="3"/>
  <c r="CI108" i="3"/>
  <c r="CH108" i="3"/>
  <c r="CG108" i="3"/>
  <c r="CF108" i="3"/>
  <c r="CE108" i="3"/>
  <c r="CD108" i="3"/>
  <c r="CC108" i="3"/>
  <c r="CB108" i="3"/>
  <c r="CA108" i="3"/>
  <c r="BZ108" i="3"/>
  <c r="BY108" i="3"/>
  <c r="BX108" i="3"/>
  <c r="BW108" i="3"/>
  <c r="BV108" i="3"/>
  <c r="BU108" i="3"/>
  <c r="BT108" i="3"/>
  <c r="BS108" i="3"/>
  <c r="BR108" i="3"/>
  <c r="BQ108" i="3"/>
  <c r="BP108" i="3"/>
  <c r="BO108" i="3"/>
  <c r="BN108" i="3"/>
  <c r="BM108" i="3"/>
  <c r="BL108" i="3"/>
  <c r="BK108" i="3"/>
  <c r="BJ108" i="3"/>
  <c r="BI108" i="3"/>
  <c r="BH108" i="3"/>
  <c r="BG108" i="3"/>
  <c r="BF108" i="3"/>
  <c r="BE108" i="3"/>
  <c r="BD108" i="3"/>
  <c r="BC108" i="3"/>
  <c r="BB108" i="3"/>
  <c r="BA108" i="3"/>
  <c r="AZ108" i="3"/>
  <c r="AY108" i="3"/>
  <c r="AX108" i="3"/>
  <c r="AW108" i="3"/>
  <c r="AV108" i="3"/>
  <c r="AU108" i="3"/>
  <c r="AT108" i="3"/>
  <c r="AS108" i="3"/>
  <c r="AR108" i="3"/>
  <c r="AQ108" i="3"/>
  <c r="AP108" i="3"/>
  <c r="AO108" i="3"/>
  <c r="AN108" i="3"/>
  <c r="AM108" i="3"/>
  <c r="AL108" i="3"/>
  <c r="AK108" i="3"/>
  <c r="AJ108" i="3"/>
  <c r="AI108" i="3"/>
  <c r="AH108" i="3"/>
  <c r="AG108" i="3"/>
  <c r="AF108" i="3"/>
  <c r="AE108" i="3"/>
  <c r="AD108" i="3"/>
  <c r="AC108" i="3"/>
  <c r="AB108" i="3"/>
  <c r="AA108" i="3"/>
  <c r="Z108" i="3"/>
  <c r="Y108" i="3"/>
  <c r="X108" i="3"/>
  <c r="W108" i="3"/>
  <c r="V108" i="3"/>
  <c r="U108" i="3"/>
  <c r="T108" i="3"/>
  <c r="S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C108" i="3"/>
  <c r="B108" i="3"/>
  <c r="CM107" i="3"/>
  <c r="CL107" i="3"/>
  <c r="CK107" i="3"/>
  <c r="CJ107" i="3"/>
  <c r="CI107" i="3"/>
  <c r="CH107" i="3"/>
  <c r="CG107" i="3"/>
  <c r="CF107" i="3"/>
  <c r="CE107" i="3"/>
  <c r="CD107" i="3"/>
  <c r="CC107" i="3"/>
  <c r="CB107" i="3"/>
  <c r="CA107" i="3"/>
  <c r="BZ107" i="3"/>
  <c r="BY107" i="3"/>
  <c r="BX107" i="3"/>
  <c r="BW107" i="3"/>
  <c r="BV107" i="3"/>
  <c r="BU107" i="3"/>
  <c r="BT107" i="3"/>
  <c r="BS107" i="3"/>
  <c r="BR107" i="3"/>
  <c r="BQ107" i="3"/>
  <c r="BP107" i="3"/>
  <c r="BO107" i="3"/>
  <c r="BN107" i="3"/>
  <c r="BM107" i="3"/>
  <c r="BL107" i="3"/>
  <c r="BK107" i="3"/>
  <c r="BJ107" i="3"/>
  <c r="BI107" i="3"/>
  <c r="BH107" i="3"/>
  <c r="BG107" i="3"/>
  <c r="BF107" i="3"/>
  <c r="BE107" i="3"/>
  <c r="BD107" i="3"/>
  <c r="BC107" i="3"/>
  <c r="BB107" i="3"/>
  <c r="BA107" i="3"/>
  <c r="AZ107" i="3"/>
  <c r="AY107" i="3"/>
  <c r="AX107" i="3"/>
  <c r="AW107" i="3"/>
  <c r="AV107" i="3"/>
  <c r="AU107" i="3"/>
  <c r="AT107" i="3"/>
  <c r="AS107" i="3"/>
  <c r="AR107" i="3"/>
  <c r="AQ107" i="3"/>
  <c r="AP107" i="3"/>
  <c r="AO107" i="3"/>
  <c r="AN107" i="3"/>
  <c r="AM107" i="3"/>
  <c r="AL107" i="3"/>
  <c r="AH107" i="3"/>
  <c r="AG107" i="3"/>
  <c r="AF107" i="3"/>
  <c r="AE107" i="3"/>
  <c r="AD107" i="3"/>
  <c r="AC107" i="3"/>
  <c r="AB107" i="3"/>
  <c r="AA107" i="3"/>
  <c r="Z107" i="3"/>
  <c r="Y107" i="3"/>
  <c r="X107" i="3"/>
  <c r="W107" i="3"/>
  <c r="V107" i="3"/>
  <c r="U107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E107" i="3"/>
  <c r="D107" i="3"/>
  <c r="C107" i="3"/>
  <c r="B107" i="3"/>
  <c r="CM106" i="3"/>
  <c r="CL106" i="3"/>
  <c r="CK106" i="3"/>
  <c r="CJ106" i="3"/>
  <c r="CI106" i="3"/>
  <c r="CH106" i="3"/>
  <c r="CG106" i="3"/>
  <c r="CF106" i="3"/>
  <c r="CE106" i="3"/>
  <c r="CD106" i="3"/>
  <c r="CC106" i="3"/>
  <c r="CB106" i="3"/>
  <c r="CA106" i="3"/>
  <c r="BZ106" i="3"/>
  <c r="BY106" i="3"/>
  <c r="BX106" i="3"/>
  <c r="BW106" i="3"/>
  <c r="BV106" i="3"/>
  <c r="BU106" i="3"/>
  <c r="BT106" i="3"/>
  <c r="BS106" i="3"/>
  <c r="BR106" i="3"/>
  <c r="BQ106" i="3"/>
  <c r="BP106" i="3"/>
  <c r="BO106" i="3"/>
  <c r="BN106" i="3"/>
  <c r="BM106" i="3"/>
  <c r="BL106" i="3"/>
  <c r="BK106" i="3"/>
  <c r="BJ106" i="3"/>
  <c r="BI106" i="3"/>
  <c r="BH106" i="3"/>
  <c r="BG106" i="3"/>
  <c r="BF106" i="3"/>
  <c r="BE106" i="3"/>
  <c r="BD106" i="3"/>
  <c r="BC106" i="3"/>
  <c r="BB106" i="3"/>
  <c r="BA106" i="3"/>
  <c r="AZ106" i="3"/>
  <c r="AY106" i="3"/>
  <c r="AX106" i="3"/>
  <c r="AV106" i="3"/>
  <c r="AU106" i="3"/>
  <c r="AT106" i="3"/>
  <c r="AS106" i="3"/>
  <c r="AR106" i="3"/>
  <c r="AQ106" i="3"/>
  <c r="AP106" i="3"/>
  <c r="AO106" i="3"/>
  <c r="AN106" i="3"/>
  <c r="AM106" i="3"/>
  <c r="AL106" i="3"/>
  <c r="AK106" i="3"/>
  <c r="AJ106" i="3"/>
  <c r="AI106" i="3"/>
  <c r="AH106" i="3"/>
  <c r="AG106" i="3"/>
  <c r="AF106" i="3"/>
  <c r="AE106" i="3"/>
  <c r="AD106" i="3"/>
  <c r="AC106" i="3"/>
  <c r="AB106" i="3"/>
  <c r="AA106" i="3"/>
  <c r="Z106" i="3"/>
  <c r="Y106" i="3"/>
  <c r="X106" i="3"/>
  <c r="V106" i="3"/>
  <c r="U106" i="3"/>
  <c r="T106" i="3"/>
  <c r="S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C106" i="3"/>
  <c r="B106" i="3"/>
  <c r="CM105" i="3"/>
  <c r="CK105" i="3"/>
  <c r="CJ105" i="3"/>
  <c r="CH105" i="3"/>
  <c r="CG105" i="3"/>
  <c r="CE105" i="3"/>
  <c r="CD105" i="3"/>
  <c r="CB105" i="3"/>
  <c r="CA105" i="3"/>
  <c r="BY105" i="3"/>
  <c r="BX105" i="3"/>
  <c r="BV105" i="3"/>
  <c r="BU105" i="3"/>
  <c r="BS105" i="3"/>
  <c r="BR105" i="3"/>
  <c r="BP105" i="3"/>
  <c r="BO105" i="3"/>
  <c r="BM105" i="3"/>
  <c r="BL105" i="3"/>
  <c r="BJ105" i="3"/>
  <c r="BI105" i="3"/>
  <c r="BG105" i="3"/>
  <c r="BF105" i="3"/>
  <c r="BD105" i="3"/>
  <c r="BC105" i="3"/>
  <c r="BA105" i="3"/>
  <c r="AZ105" i="3"/>
  <c r="AX105" i="3"/>
  <c r="AW105" i="3"/>
  <c r="AU105" i="3"/>
  <c r="AT105" i="3"/>
  <c r="AR105" i="3"/>
  <c r="AQ105" i="3"/>
  <c r="AO105" i="3"/>
  <c r="AN105" i="3"/>
  <c r="AL105" i="3"/>
  <c r="AK105" i="3"/>
  <c r="AI105" i="3"/>
  <c r="AH105" i="3"/>
  <c r="AF105" i="3"/>
  <c r="AE105" i="3"/>
  <c r="AC105" i="3"/>
  <c r="AB105" i="3"/>
  <c r="Z105" i="3"/>
  <c r="Y105" i="3"/>
  <c r="W105" i="3"/>
  <c r="T105" i="3"/>
  <c r="Q105" i="3"/>
  <c r="P105" i="3"/>
  <c r="N105" i="3"/>
  <c r="M105" i="3"/>
  <c r="K105" i="3"/>
  <c r="J105" i="3"/>
  <c r="H105" i="3"/>
  <c r="G105" i="3"/>
  <c r="E105" i="3"/>
  <c r="D105" i="3"/>
  <c r="B105" i="3"/>
  <c r="CM104" i="3"/>
  <c r="CL104" i="3"/>
  <c r="CK104" i="3"/>
  <c r="CJ104" i="3"/>
  <c r="CI104" i="3"/>
  <c r="CH104" i="3"/>
  <c r="CG104" i="3"/>
  <c r="CF104" i="3"/>
  <c r="CE104" i="3"/>
  <c r="CD104" i="3"/>
  <c r="CC104" i="3"/>
  <c r="CB104" i="3"/>
  <c r="CA104" i="3"/>
  <c r="BZ104" i="3"/>
  <c r="BY104" i="3"/>
  <c r="BX104" i="3"/>
  <c r="BW104" i="3"/>
  <c r="BV104" i="3"/>
  <c r="BU104" i="3"/>
  <c r="BT104" i="3"/>
  <c r="BS104" i="3"/>
  <c r="BR104" i="3"/>
  <c r="BQ104" i="3"/>
  <c r="BP104" i="3"/>
  <c r="BO104" i="3"/>
  <c r="BN104" i="3"/>
  <c r="BM104" i="3"/>
  <c r="BL104" i="3"/>
  <c r="BK104" i="3"/>
  <c r="BJ104" i="3"/>
  <c r="BI104" i="3"/>
  <c r="BH104" i="3"/>
  <c r="BG104" i="3"/>
  <c r="BF104" i="3"/>
  <c r="BE104" i="3"/>
  <c r="BD104" i="3"/>
  <c r="BC104" i="3"/>
  <c r="BB104" i="3"/>
  <c r="BA104" i="3"/>
  <c r="AZ104" i="3"/>
  <c r="AY104" i="3"/>
  <c r="AX104" i="3"/>
  <c r="AW104" i="3"/>
  <c r="AV104" i="3"/>
  <c r="AU104" i="3"/>
  <c r="AT104" i="3"/>
  <c r="AS104" i="3"/>
  <c r="AR104" i="3"/>
  <c r="AQ104" i="3"/>
  <c r="AP104" i="3"/>
  <c r="AO104" i="3"/>
  <c r="AN104" i="3"/>
  <c r="AM104" i="3"/>
  <c r="AL104" i="3"/>
  <c r="AK104" i="3"/>
  <c r="AJ104" i="3"/>
  <c r="AI104" i="3"/>
  <c r="AH104" i="3"/>
  <c r="AG104" i="3"/>
  <c r="AF104" i="3"/>
  <c r="AE104" i="3"/>
  <c r="AD104" i="3"/>
  <c r="AC104" i="3"/>
  <c r="AB104" i="3"/>
  <c r="AA104" i="3"/>
  <c r="Z104" i="3"/>
  <c r="Y104" i="3"/>
  <c r="X104" i="3"/>
  <c r="W104" i="3"/>
  <c r="U104" i="3"/>
  <c r="T104" i="3"/>
  <c r="R104" i="3"/>
  <c r="Q104" i="3"/>
  <c r="P104" i="3"/>
  <c r="O104" i="3"/>
  <c r="N104" i="3"/>
  <c r="M104" i="3"/>
  <c r="K104" i="3"/>
  <c r="J104" i="3"/>
  <c r="I104" i="3"/>
  <c r="H104" i="3"/>
  <c r="G104" i="3"/>
  <c r="F104" i="3"/>
  <c r="E104" i="3"/>
  <c r="D104" i="3"/>
  <c r="B104" i="3"/>
  <c r="CM103" i="3"/>
  <c r="CL103" i="3"/>
  <c r="CK103" i="3"/>
  <c r="CJ103" i="3"/>
  <c r="CI103" i="3"/>
  <c r="CH103" i="3"/>
  <c r="CG103" i="3"/>
  <c r="CF103" i="3"/>
  <c r="CE103" i="3"/>
  <c r="CD103" i="3"/>
  <c r="CC103" i="3"/>
  <c r="CB103" i="3"/>
  <c r="CA103" i="3"/>
  <c r="BZ103" i="3"/>
  <c r="BY103" i="3"/>
  <c r="BX103" i="3"/>
  <c r="BW103" i="3"/>
  <c r="BV103" i="3"/>
  <c r="BU103" i="3"/>
  <c r="BT103" i="3"/>
  <c r="BS103" i="3"/>
  <c r="BR103" i="3"/>
  <c r="BQ103" i="3"/>
  <c r="BP103" i="3"/>
  <c r="BO103" i="3"/>
  <c r="BN103" i="3"/>
  <c r="BM103" i="3"/>
  <c r="BL103" i="3"/>
  <c r="BK103" i="3"/>
  <c r="BJ103" i="3"/>
  <c r="BI103" i="3"/>
  <c r="BG103" i="3"/>
  <c r="BF103" i="3"/>
  <c r="BE103" i="3"/>
  <c r="BD103" i="3"/>
  <c r="BC103" i="3"/>
  <c r="BB103" i="3"/>
  <c r="BA103" i="3"/>
  <c r="AZ103" i="3"/>
  <c r="AY103" i="3"/>
  <c r="AX103" i="3"/>
  <c r="AW103" i="3"/>
  <c r="AV103" i="3"/>
  <c r="AU103" i="3"/>
  <c r="AT103" i="3"/>
  <c r="AS103" i="3"/>
  <c r="AR103" i="3"/>
  <c r="AQ103" i="3"/>
  <c r="AN103" i="3"/>
  <c r="AM103" i="3"/>
  <c r="AL103" i="3"/>
  <c r="AK103" i="3"/>
  <c r="AJ103" i="3"/>
  <c r="AI103" i="3"/>
  <c r="AH103" i="3"/>
  <c r="AG103" i="3"/>
  <c r="AF103" i="3"/>
  <c r="AE103" i="3"/>
  <c r="AD103" i="3"/>
  <c r="AC103" i="3"/>
  <c r="AB103" i="3"/>
  <c r="AA103" i="3"/>
  <c r="Z103" i="3"/>
  <c r="Y103" i="3"/>
  <c r="X103" i="3"/>
  <c r="W103" i="3"/>
  <c r="V103" i="3"/>
  <c r="S103" i="3"/>
  <c r="R103" i="3"/>
  <c r="Q103" i="3"/>
  <c r="P103" i="3"/>
  <c r="O103" i="3"/>
  <c r="N103" i="3"/>
  <c r="M103" i="3"/>
  <c r="L103" i="3"/>
  <c r="K103" i="3"/>
  <c r="I103" i="3"/>
  <c r="H103" i="3"/>
  <c r="G103" i="3"/>
  <c r="F103" i="3"/>
  <c r="E103" i="3"/>
  <c r="D103" i="3"/>
  <c r="C103" i="3"/>
  <c r="B103" i="3"/>
  <c r="CM102" i="3"/>
  <c r="CL102" i="3"/>
  <c r="CK102" i="3"/>
  <c r="CJ102" i="3"/>
  <c r="CI102" i="3"/>
  <c r="CH102" i="3"/>
  <c r="CG102" i="3"/>
  <c r="CF102" i="3"/>
  <c r="CE102" i="3"/>
  <c r="CD102" i="3"/>
  <c r="CC102" i="3"/>
  <c r="CB102" i="3"/>
  <c r="CA102" i="3"/>
  <c r="BZ102" i="3"/>
  <c r="BY102" i="3"/>
  <c r="BX102" i="3"/>
  <c r="BW102" i="3"/>
  <c r="BV102" i="3"/>
  <c r="BU102" i="3"/>
  <c r="BT102" i="3"/>
  <c r="BS102" i="3"/>
  <c r="BR102" i="3"/>
  <c r="BQ102" i="3"/>
  <c r="BP102" i="3"/>
  <c r="BO102" i="3"/>
  <c r="BN102" i="3"/>
  <c r="BM102" i="3"/>
  <c r="BL102" i="3"/>
  <c r="BK102" i="3"/>
  <c r="BJ102" i="3"/>
  <c r="BI102" i="3"/>
  <c r="BH102" i="3"/>
  <c r="BG102" i="3"/>
  <c r="BF102" i="3"/>
  <c r="BE102" i="3"/>
  <c r="BD102" i="3"/>
  <c r="BC102" i="3"/>
  <c r="BB102" i="3"/>
  <c r="BA102" i="3"/>
  <c r="AZ102" i="3"/>
  <c r="AY102" i="3"/>
  <c r="AX102" i="3"/>
  <c r="AW102" i="3"/>
  <c r="AV102" i="3"/>
  <c r="AU102" i="3"/>
  <c r="AT102" i="3"/>
  <c r="AS102" i="3"/>
  <c r="AR102" i="3"/>
  <c r="AQ102" i="3"/>
  <c r="AP102" i="3"/>
  <c r="AO102" i="3"/>
  <c r="AN102" i="3"/>
  <c r="AM102" i="3"/>
  <c r="AL102" i="3"/>
  <c r="AK102" i="3"/>
  <c r="AJ102" i="3"/>
  <c r="AI102" i="3"/>
  <c r="AH102" i="3"/>
  <c r="AG102" i="3"/>
  <c r="AF102" i="3"/>
  <c r="AE102" i="3"/>
  <c r="AD102" i="3"/>
  <c r="AC102" i="3"/>
  <c r="AB102" i="3"/>
  <c r="AA102" i="3"/>
  <c r="Z102" i="3"/>
  <c r="Y102" i="3"/>
  <c r="X102" i="3"/>
  <c r="W102" i="3"/>
  <c r="V102" i="3"/>
  <c r="U102" i="3"/>
  <c r="T102" i="3"/>
  <c r="S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C102" i="3"/>
  <c r="B102" i="3"/>
  <c r="F91" i="3"/>
  <c r="F92" i="3" s="1"/>
  <c r="F94" i="3" s="1"/>
  <c r="B91" i="3"/>
  <c r="B92" i="3" s="1"/>
  <c r="B94" i="3" s="1"/>
  <c r="CM84" i="3"/>
  <c r="CL84" i="3"/>
  <c r="CK84" i="3"/>
  <c r="CJ84" i="3"/>
  <c r="CI84" i="3"/>
  <c r="CH84" i="3"/>
  <c r="CG84" i="3"/>
  <c r="CF84" i="3"/>
  <c r="CE84" i="3"/>
  <c r="CD84" i="3"/>
  <c r="CC84" i="3"/>
  <c r="CB84" i="3"/>
  <c r="CA84" i="3"/>
  <c r="BZ84" i="3"/>
  <c r="BY84" i="3"/>
  <c r="BX84" i="3"/>
  <c r="BW84" i="3"/>
  <c r="BV84" i="3"/>
  <c r="BU84" i="3"/>
  <c r="BT84" i="3"/>
  <c r="BS84" i="3"/>
  <c r="BR84" i="3"/>
  <c r="BQ84" i="3"/>
  <c r="BP84" i="3"/>
  <c r="BO84" i="3"/>
  <c r="BN84" i="3"/>
  <c r="BM84" i="3"/>
  <c r="BL84" i="3"/>
  <c r="BK84" i="3"/>
  <c r="BJ84" i="3"/>
  <c r="BI84" i="3"/>
  <c r="BH84" i="3"/>
  <c r="BG84" i="3"/>
  <c r="BF84" i="3"/>
  <c r="BE84" i="3"/>
  <c r="BD84" i="3"/>
  <c r="BC84" i="3"/>
  <c r="BB84" i="3"/>
  <c r="BA84" i="3"/>
  <c r="AZ84" i="3"/>
  <c r="AY84" i="3"/>
  <c r="AX84" i="3"/>
  <c r="AW84" i="3"/>
  <c r="AV84" i="3"/>
  <c r="AU84" i="3"/>
  <c r="AT84" i="3"/>
  <c r="AS84" i="3"/>
  <c r="AR84" i="3"/>
  <c r="AQ84" i="3"/>
  <c r="AP84" i="3"/>
  <c r="AO84" i="3"/>
  <c r="AN84" i="3"/>
  <c r="AM84" i="3"/>
  <c r="AL84" i="3"/>
  <c r="AK84" i="3"/>
  <c r="AJ84" i="3"/>
  <c r="AI84" i="3"/>
  <c r="AH84" i="3"/>
  <c r="AG84" i="3"/>
  <c r="AF84" i="3"/>
  <c r="AE84" i="3"/>
  <c r="AD84" i="3"/>
  <c r="AC84" i="3"/>
  <c r="AB84" i="3"/>
  <c r="AA84" i="3"/>
  <c r="Z84" i="3"/>
  <c r="Y84" i="3"/>
  <c r="X84" i="3"/>
  <c r="W84" i="3"/>
  <c r="V84" i="3"/>
  <c r="U84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B84" i="3"/>
  <c r="CM83" i="3"/>
  <c r="CL83" i="3"/>
  <c r="CK83" i="3"/>
  <c r="CJ83" i="3"/>
  <c r="CI83" i="3"/>
  <c r="CH83" i="3"/>
  <c r="CG83" i="3"/>
  <c r="CF83" i="3"/>
  <c r="CE83" i="3"/>
  <c r="CD83" i="3"/>
  <c r="CC83" i="3"/>
  <c r="CB83" i="3"/>
  <c r="CA83" i="3"/>
  <c r="BZ83" i="3"/>
  <c r="BY83" i="3"/>
  <c r="BX83" i="3"/>
  <c r="BW83" i="3"/>
  <c r="BV83" i="3"/>
  <c r="BU83" i="3"/>
  <c r="BT83" i="3"/>
  <c r="BS83" i="3"/>
  <c r="BR83" i="3"/>
  <c r="BQ83" i="3"/>
  <c r="BP83" i="3"/>
  <c r="BO83" i="3"/>
  <c r="BN83" i="3"/>
  <c r="BM83" i="3"/>
  <c r="BL83" i="3"/>
  <c r="BK83" i="3"/>
  <c r="BJ83" i="3"/>
  <c r="BI83" i="3"/>
  <c r="BH83" i="3"/>
  <c r="BG83" i="3"/>
  <c r="BF83" i="3"/>
  <c r="BE83" i="3"/>
  <c r="BD83" i="3"/>
  <c r="BC83" i="3"/>
  <c r="BB83" i="3"/>
  <c r="BA83" i="3"/>
  <c r="AZ83" i="3"/>
  <c r="AY83" i="3"/>
  <c r="AX83" i="3"/>
  <c r="AW83" i="3"/>
  <c r="AV83" i="3"/>
  <c r="AU83" i="3"/>
  <c r="AT83" i="3"/>
  <c r="AS83" i="3"/>
  <c r="AR83" i="3"/>
  <c r="AQ83" i="3"/>
  <c r="AP83" i="3"/>
  <c r="AO83" i="3"/>
  <c r="AN83" i="3"/>
  <c r="AM83" i="3"/>
  <c r="AL83" i="3"/>
  <c r="AK83" i="3"/>
  <c r="AJ83" i="3"/>
  <c r="AI83" i="3"/>
  <c r="AH83" i="3"/>
  <c r="AG83" i="3"/>
  <c r="AF83" i="3"/>
  <c r="AE83" i="3"/>
  <c r="AD83" i="3"/>
  <c r="AC83" i="3"/>
  <c r="AB83" i="3"/>
  <c r="AA83" i="3"/>
  <c r="Z83" i="3"/>
  <c r="Y83" i="3"/>
  <c r="X83" i="3"/>
  <c r="W83" i="3"/>
  <c r="V83" i="3"/>
  <c r="U83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B83" i="3"/>
  <c r="CM82" i="3"/>
  <c r="CL82" i="3"/>
  <c r="CK82" i="3"/>
  <c r="CJ82" i="3"/>
  <c r="CI82" i="3"/>
  <c r="CH82" i="3"/>
  <c r="CG82" i="3"/>
  <c r="CF82" i="3"/>
  <c r="CE82" i="3"/>
  <c r="CD82" i="3"/>
  <c r="CC82" i="3"/>
  <c r="CB82" i="3"/>
  <c r="CA82" i="3"/>
  <c r="BZ82" i="3"/>
  <c r="BY82" i="3"/>
  <c r="BX82" i="3"/>
  <c r="BW82" i="3"/>
  <c r="BV82" i="3"/>
  <c r="BU82" i="3"/>
  <c r="BT82" i="3"/>
  <c r="BS82" i="3"/>
  <c r="BR82" i="3"/>
  <c r="BQ82" i="3"/>
  <c r="BP82" i="3"/>
  <c r="BO82" i="3"/>
  <c r="BN82" i="3"/>
  <c r="BM82" i="3"/>
  <c r="BL82" i="3"/>
  <c r="BK82" i="3"/>
  <c r="BJ82" i="3"/>
  <c r="BI82" i="3"/>
  <c r="BH82" i="3"/>
  <c r="BG82" i="3"/>
  <c r="BF82" i="3"/>
  <c r="BE82" i="3"/>
  <c r="BD82" i="3"/>
  <c r="BC82" i="3"/>
  <c r="BB82" i="3"/>
  <c r="BA82" i="3"/>
  <c r="AZ82" i="3"/>
  <c r="AY82" i="3"/>
  <c r="AX82" i="3"/>
  <c r="AW82" i="3"/>
  <c r="AV82" i="3"/>
  <c r="AU82" i="3"/>
  <c r="AT82" i="3"/>
  <c r="AS82" i="3"/>
  <c r="AR82" i="3"/>
  <c r="AQ82" i="3"/>
  <c r="AP82" i="3"/>
  <c r="AO82" i="3"/>
  <c r="AN82" i="3"/>
  <c r="AM82" i="3"/>
  <c r="AL82" i="3"/>
  <c r="AK82" i="3"/>
  <c r="AJ82" i="3"/>
  <c r="AI82" i="3"/>
  <c r="AH82" i="3"/>
  <c r="AG82" i="3"/>
  <c r="AF82" i="3"/>
  <c r="AE82" i="3"/>
  <c r="AD82" i="3"/>
  <c r="AC82" i="3"/>
  <c r="AB82" i="3"/>
  <c r="AA82" i="3"/>
  <c r="Z82" i="3"/>
  <c r="Y82" i="3"/>
  <c r="X82" i="3"/>
  <c r="W82" i="3"/>
  <c r="V82" i="3"/>
  <c r="U82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B82" i="3"/>
  <c r="CM81" i="3"/>
  <c r="CK81" i="3"/>
  <c r="CJ81" i="3"/>
  <c r="CI81" i="3"/>
  <c r="CH81" i="3"/>
  <c r="CG81" i="3"/>
  <c r="CF81" i="3"/>
  <c r="CE81" i="3"/>
  <c r="CD81" i="3"/>
  <c r="CC81" i="3"/>
  <c r="CB81" i="3"/>
  <c r="CA81" i="3"/>
  <c r="BZ81" i="3"/>
  <c r="BY81" i="3"/>
  <c r="BX81" i="3"/>
  <c r="BW81" i="3"/>
  <c r="BV81" i="3"/>
  <c r="BU81" i="3"/>
  <c r="BT81" i="3"/>
  <c r="BS81" i="3"/>
  <c r="BR81" i="3"/>
  <c r="BQ81" i="3"/>
  <c r="BP81" i="3"/>
  <c r="BO81" i="3"/>
  <c r="BN81" i="3"/>
  <c r="BM81" i="3"/>
  <c r="BL81" i="3"/>
  <c r="BK81" i="3"/>
  <c r="BJ81" i="3"/>
  <c r="BI81" i="3"/>
  <c r="BH81" i="3"/>
  <c r="BG81" i="3"/>
  <c r="BF81" i="3"/>
  <c r="BE81" i="3"/>
  <c r="BD81" i="3"/>
  <c r="BC81" i="3"/>
  <c r="BB81" i="3"/>
  <c r="BA81" i="3"/>
  <c r="AZ81" i="3"/>
  <c r="AY81" i="3"/>
  <c r="AX81" i="3"/>
  <c r="AW81" i="3"/>
  <c r="AV81" i="3"/>
  <c r="AU81" i="3"/>
  <c r="AT81" i="3"/>
  <c r="AS81" i="3"/>
  <c r="AR81" i="3"/>
  <c r="AQ81" i="3"/>
  <c r="AP81" i="3"/>
  <c r="AO81" i="3"/>
  <c r="AN81" i="3"/>
  <c r="AM81" i="3"/>
  <c r="AL81" i="3"/>
  <c r="AK81" i="3"/>
  <c r="AJ81" i="3"/>
  <c r="AI81" i="3"/>
  <c r="AH81" i="3"/>
  <c r="AG81" i="3"/>
  <c r="AF81" i="3"/>
  <c r="AE81" i="3"/>
  <c r="AD81" i="3"/>
  <c r="AC81" i="3"/>
  <c r="AB81" i="3"/>
  <c r="AA81" i="3"/>
  <c r="Z81" i="3"/>
  <c r="Y81" i="3"/>
  <c r="X81" i="3"/>
  <c r="W81" i="3"/>
  <c r="V81" i="3"/>
  <c r="U81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B81" i="3"/>
  <c r="CM80" i="3"/>
  <c r="CK80" i="3"/>
  <c r="CJ80" i="3"/>
  <c r="CH80" i="3"/>
  <c r="CG80" i="3"/>
  <c r="CE80" i="3"/>
  <c r="CD80" i="3"/>
  <c r="CB80" i="3"/>
  <c r="CA80" i="3"/>
  <c r="BY80" i="3"/>
  <c r="BX80" i="3"/>
  <c r="BV80" i="3"/>
  <c r="BU80" i="3"/>
  <c r="BS80" i="3"/>
  <c r="BR80" i="3"/>
  <c r="BP80" i="3"/>
  <c r="BO80" i="3"/>
  <c r="BM80" i="3"/>
  <c r="BL80" i="3"/>
  <c r="BJ80" i="3"/>
  <c r="BI80" i="3"/>
  <c r="BG80" i="3"/>
  <c r="BF80" i="3"/>
  <c r="BD80" i="3"/>
  <c r="BC80" i="3"/>
  <c r="BA80" i="3"/>
  <c r="AZ80" i="3"/>
  <c r="AX80" i="3"/>
  <c r="AW80" i="3"/>
  <c r="AU80" i="3"/>
  <c r="AT80" i="3"/>
  <c r="AR80" i="3"/>
  <c r="AQ80" i="3"/>
  <c r="AO80" i="3"/>
  <c r="AN80" i="3"/>
  <c r="AL80" i="3"/>
  <c r="AK80" i="3"/>
  <c r="AI80" i="3"/>
  <c r="AH80" i="3"/>
  <c r="AF80" i="3"/>
  <c r="AE80" i="3"/>
  <c r="AC80" i="3"/>
  <c r="AB80" i="3"/>
  <c r="Z80" i="3"/>
  <c r="Y80" i="3"/>
  <c r="W80" i="3"/>
  <c r="V80" i="3"/>
  <c r="T80" i="3"/>
  <c r="S80" i="3"/>
  <c r="Q80" i="3"/>
  <c r="P80" i="3"/>
  <c r="N80" i="3"/>
  <c r="M80" i="3"/>
  <c r="K80" i="3"/>
  <c r="J80" i="3"/>
  <c r="H80" i="3"/>
  <c r="G80" i="3"/>
  <c r="E80" i="3"/>
  <c r="D80" i="3"/>
  <c r="B80" i="3"/>
  <c r="CM79" i="3"/>
  <c r="CL79" i="3"/>
  <c r="CK79" i="3"/>
  <c r="CJ79" i="3"/>
  <c r="CI79" i="3"/>
  <c r="CH79" i="3"/>
  <c r="CG79" i="3"/>
  <c r="CF79" i="3"/>
  <c r="CE79" i="3"/>
  <c r="CD79" i="3"/>
  <c r="CC79" i="3"/>
  <c r="CB79" i="3"/>
  <c r="CA79" i="3"/>
  <c r="BZ79" i="3"/>
  <c r="BY79" i="3"/>
  <c r="BX79" i="3"/>
  <c r="BW79" i="3"/>
  <c r="BV79" i="3"/>
  <c r="BU79" i="3"/>
  <c r="BT79" i="3"/>
  <c r="BS79" i="3"/>
  <c r="BR79" i="3"/>
  <c r="BQ79" i="3"/>
  <c r="CL81" i="3" s="1"/>
  <c r="BP79" i="3"/>
  <c r="BO79" i="3"/>
  <c r="BN79" i="3"/>
  <c r="BM79" i="3"/>
  <c r="BL79" i="3"/>
  <c r="BK79" i="3"/>
  <c r="BJ79" i="3"/>
  <c r="BI79" i="3"/>
  <c r="BH79" i="3"/>
  <c r="BG79" i="3"/>
  <c r="BF79" i="3"/>
  <c r="BE79" i="3"/>
  <c r="BD79" i="3"/>
  <c r="BC79" i="3"/>
  <c r="BB79" i="3"/>
  <c r="BA79" i="3"/>
  <c r="AZ79" i="3"/>
  <c r="AY79" i="3"/>
  <c r="AX79" i="3"/>
  <c r="AW79" i="3"/>
  <c r="AV79" i="3"/>
  <c r="AU79" i="3"/>
  <c r="AT79" i="3"/>
  <c r="AS79" i="3"/>
  <c r="AR79" i="3"/>
  <c r="AQ79" i="3"/>
  <c r="AP79" i="3"/>
  <c r="AO79" i="3"/>
  <c r="AN79" i="3"/>
  <c r="AM79" i="3"/>
  <c r="AL79" i="3"/>
  <c r="AK79" i="3"/>
  <c r="AJ79" i="3"/>
  <c r="AI79" i="3"/>
  <c r="AH79" i="3"/>
  <c r="AG79" i="3"/>
  <c r="AF79" i="3"/>
  <c r="AE79" i="3"/>
  <c r="AD79" i="3"/>
  <c r="AC79" i="3"/>
  <c r="AB79" i="3"/>
  <c r="AA79" i="3"/>
  <c r="Z79" i="3"/>
  <c r="Y79" i="3"/>
  <c r="X79" i="3"/>
  <c r="W79" i="3"/>
  <c r="V79" i="3"/>
  <c r="U79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B79" i="3"/>
  <c r="CM78" i="3"/>
  <c r="CL78" i="3"/>
  <c r="CK78" i="3"/>
  <c r="CJ78" i="3"/>
  <c r="CI78" i="3"/>
  <c r="CH78" i="3"/>
  <c r="CG78" i="3"/>
  <c r="CF78" i="3"/>
  <c r="CE78" i="3"/>
  <c r="CD78" i="3"/>
  <c r="CC78" i="3"/>
  <c r="CB78" i="3"/>
  <c r="CA78" i="3"/>
  <c r="BZ78" i="3"/>
  <c r="BY78" i="3"/>
  <c r="BX78" i="3"/>
  <c r="BW78" i="3"/>
  <c r="BV78" i="3"/>
  <c r="BU78" i="3"/>
  <c r="BT78" i="3"/>
  <c r="BS78" i="3"/>
  <c r="BR78" i="3"/>
  <c r="BQ78" i="3"/>
  <c r="BP78" i="3"/>
  <c r="BO78" i="3"/>
  <c r="BN78" i="3"/>
  <c r="BM78" i="3"/>
  <c r="BL78" i="3"/>
  <c r="BK78" i="3"/>
  <c r="BJ78" i="3"/>
  <c r="BI78" i="3"/>
  <c r="BH78" i="3"/>
  <c r="BG78" i="3"/>
  <c r="BF78" i="3"/>
  <c r="BE78" i="3"/>
  <c r="BD78" i="3"/>
  <c r="BC78" i="3"/>
  <c r="BB78" i="3"/>
  <c r="BA78" i="3"/>
  <c r="AZ78" i="3"/>
  <c r="AY78" i="3"/>
  <c r="AX78" i="3"/>
  <c r="AW78" i="3"/>
  <c r="AV78" i="3"/>
  <c r="AU78" i="3"/>
  <c r="AT78" i="3"/>
  <c r="AS78" i="3"/>
  <c r="AR78" i="3"/>
  <c r="AQ78" i="3"/>
  <c r="AP78" i="3"/>
  <c r="AO78" i="3"/>
  <c r="AN78" i="3"/>
  <c r="AM78" i="3"/>
  <c r="AL78" i="3"/>
  <c r="AK78" i="3"/>
  <c r="AJ78" i="3"/>
  <c r="AI78" i="3"/>
  <c r="AH78" i="3"/>
  <c r="AG78" i="3"/>
  <c r="AF78" i="3"/>
  <c r="AE78" i="3"/>
  <c r="AD78" i="3"/>
  <c r="AC78" i="3"/>
  <c r="AB78" i="3"/>
  <c r="AA78" i="3"/>
  <c r="Z78" i="3"/>
  <c r="Y78" i="3"/>
  <c r="X78" i="3"/>
  <c r="W78" i="3"/>
  <c r="V78" i="3"/>
  <c r="U78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B78" i="3"/>
  <c r="CM77" i="3"/>
  <c r="CL77" i="3"/>
  <c r="CK77" i="3"/>
  <c r="CJ77" i="3"/>
  <c r="CI77" i="3"/>
  <c r="CH77" i="3"/>
  <c r="CG77" i="3"/>
  <c r="CF77" i="3"/>
  <c r="CE77" i="3"/>
  <c r="CD77" i="3"/>
  <c r="CC77" i="3"/>
  <c r="CB77" i="3"/>
  <c r="CA77" i="3"/>
  <c r="BZ77" i="3"/>
  <c r="BY77" i="3"/>
  <c r="BX77" i="3"/>
  <c r="BW77" i="3"/>
  <c r="BV77" i="3"/>
  <c r="BU77" i="3"/>
  <c r="BT77" i="3"/>
  <c r="BS77" i="3"/>
  <c r="BR77" i="3"/>
  <c r="BQ77" i="3"/>
  <c r="BP77" i="3"/>
  <c r="BO77" i="3"/>
  <c r="BN77" i="3"/>
  <c r="BM77" i="3"/>
  <c r="BL77" i="3"/>
  <c r="BK77" i="3"/>
  <c r="BJ77" i="3"/>
  <c r="BI77" i="3"/>
  <c r="BH77" i="3"/>
  <c r="BG77" i="3"/>
  <c r="BF77" i="3"/>
  <c r="BE77" i="3"/>
  <c r="BD77" i="3"/>
  <c r="BC77" i="3"/>
  <c r="BB77" i="3"/>
  <c r="BA77" i="3"/>
  <c r="AZ77" i="3"/>
  <c r="AY77" i="3"/>
  <c r="AX77" i="3"/>
  <c r="AW77" i="3"/>
  <c r="AV77" i="3"/>
  <c r="AU77" i="3"/>
  <c r="AT77" i="3"/>
  <c r="AS77" i="3"/>
  <c r="AR77" i="3"/>
  <c r="AQ77" i="3"/>
  <c r="AP77" i="3"/>
  <c r="AO77" i="3"/>
  <c r="AN77" i="3"/>
  <c r="AM77" i="3"/>
  <c r="AL77" i="3"/>
  <c r="AK77" i="3"/>
  <c r="AJ77" i="3"/>
  <c r="AI77" i="3"/>
  <c r="AH77" i="3"/>
  <c r="AG77" i="3"/>
  <c r="AF77" i="3"/>
  <c r="AE77" i="3"/>
  <c r="AD77" i="3"/>
  <c r="AC77" i="3"/>
  <c r="AB77" i="3"/>
  <c r="AA77" i="3"/>
  <c r="Z77" i="3"/>
  <c r="Y77" i="3"/>
  <c r="X77" i="3"/>
  <c r="W77" i="3"/>
  <c r="V77" i="3"/>
  <c r="U77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B77" i="3"/>
  <c r="F66" i="3"/>
  <c r="F67" i="3" s="1"/>
  <c r="F69" i="3" s="1"/>
  <c r="B66" i="3"/>
  <c r="B67" i="3" s="1"/>
  <c r="B69" i="3" s="1"/>
  <c r="CM59" i="3"/>
  <c r="CL59" i="3"/>
  <c r="CK59" i="3"/>
  <c r="CJ59" i="3"/>
  <c r="CI59" i="3"/>
  <c r="CH59" i="3"/>
  <c r="CG59" i="3"/>
  <c r="CF59" i="3"/>
  <c r="CE59" i="3"/>
  <c r="CD59" i="3"/>
  <c r="CC59" i="3"/>
  <c r="CB59" i="3"/>
  <c r="CA59" i="3"/>
  <c r="BZ59" i="3"/>
  <c r="BY59" i="3"/>
  <c r="BX59" i="3"/>
  <c r="BW59" i="3"/>
  <c r="BV59" i="3"/>
  <c r="BU59" i="3"/>
  <c r="BT59" i="3"/>
  <c r="BS59" i="3"/>
  <c r="BR59" i="3"/>
  <c r="BQ59" i="3"/>
  <c r="BP59" i="3"/>
  <c r="BO59" i="3"/>
  <c r="BN59" i="3"/>
  <c r="BM59" i="3"/>
  <c r="BL59" i="3"/>
  <c r="BK59" i="3"/>
  <c r="BJ59" i="3"/>
  <c r="BI59" i="3"/>
  <c r="BH59" i="3"/>
  <c r="BG59" i="3"/>
  <c r="BF59" i="3"/>
  <c r="BE59" i="3"/>
  <c r="BD59" i="3"/>
  <c r="BC59" i="3"/>
  <c r="BB59" i="3"/>
  <c r="BA59" i="3"/>
  <c r="AZ59" i="3"/>
  <c r="AY59" i="3"/>
  <c r="AX59" i="3"/>
  <c r="AW59" i="3"/>
  <c r="AV59" i="3"/>
  <c r="AU59" i="3"/>
  <c r="AT59" i="3"/>
  <c r="AS59" i="3"/>
  <c r="AR59" i="3"/>
  <c r="AQ59" i="3"/>
  <c r="AP59" i="3"/>
  <c r="AO59" i="3"/>
  <c r="AN59" i="3"/>
  <c r="AM59" i="3"/>
  <c r="AL59" i="3"/>
  <c r="AK59" i="3"/>
  <c r="AJ59" i="3"/>
  <c r="AI59" i="3"/>
  <c r="AH59" i="3"/>
  <c r="AG59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CM58" i="3"/>
  <c r="CL58" i="3"/>
  <c r="CK58" i="3"/>
  <c r="CJ58" i="3"/>
  <c r="CI58" i="3"/>
  <c r="CH58" i="3"/>
  <c r="CG58" i="3"/>
  <c r="CF58" i="3"/>
  <c r="CE58" i="3"/>
  <c r="CD58" i="3"/>
  <c r="CC58" i="3"/>
  <c r="CB58" i="3"/>
  <c r="CA58" i="3"/>
  <c r="BZ58" i="3"/>
  <c r="BY58" i="3"/>
  <c r="BX58" i="3"/>
  <c r="BW58" i="3"/>
  <c r="BV58" i="3"/>
  <c r="BU58" i="3"/>
  <c r="BT58" i="3"/>
  <c r="BS58" i="3"/>
  <c r="BR58" i="3"/>
  <c r="BQ58" i="3"/>
  <c r="BP58" i="3"/>
  <c r="BO58" i="3"/>
  <c r="BN58" i="3"/>
  <c r="BM58" i="3"/>
  <c r="BL58" i="3"/>
  <c r="BK58" i="3"/>
  <c r="BJ58" i="3"/>
  <c r="BI58" i="3"/>
  <c r="BH58" i="3"/>
  <c r="BG58" i="3"/>
  <c r="BF58" i="3"/>
  <c r="BE58" i="3"/>
  <c r="BD58" i="3"/>
  <c r="BC58" i="3"/>
  <c r="BB58" i="3"/>
  <c r="BA58" i="3"/>
  <c r="AZ58" i="3"/>
  <c r="AY58" i="3"/>
  <c r="AX58" i="3"/>
  <c r="AW58" i="3"/>
  <c r="AV58" i="3"/>
  <c r="AU58" i="3"/>
  <c r="AT58" i="3"/>
  <c r="AS58" i="3"/>
  <c r="AR58" i="3"/>
  <c r="AQ58" i="3"/>
  <c r="AP58" i="3"/>
  <c r="AO58" i="3"/>
  <c r="AN58" i="3"/>
  <c r="AM58" i="3"/>
  <c r="AL58" i="3"/>
  <c r="AK58" i="3"/>
  <c r="AJ58" i="3"/>
  <c r="AI58" i="3"/>
  <c r="AH58" i="3"/>
  <c r="AG58" i="3"/>
  <c r="AF58" i="3"/>
  <c r="AE58" i="3"/>
  <c r="AD58" i="3"/>
  <c r="AC58" i="3"/>
  <c r="AB58" i="3"/>
  <c r="AA58" i="3"/>
  <c r="Z58" i="3"/>
  <c r="Y58" i="3"/>
  <c r="X58" i="3"/>
  <c r="W58" i="3"/>
  <c r="V58" i="3"/>
  <c r="U58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B58" i="3"/>
  <c r="CM57" i="3"/>
  <c r="CL57" i="3"/>
  <c r="CK57" i="3"/>
  <c r="CJ57" i="3"/>
  <c r="CI57" i="3"/>
  <c r="CH57" i="3"/>
  <c r="CG57" i="3"/>
  <c r="CF57" i="3"/>
  <c r="CE57" i="3"/>
  <c r="CD57" i="3"/>
  <c r="CC57" i="3"/>
  <c r="CB57" i="3"/>
  <c r="CA57" i="3"/>
  <c r="BZ57" i="3"/>
  <c r="BY57" i="3"/>
  <c r="BX57" i="3"/>
  <c r="BW57" i="3"/>
  <c r="BV57" i="3"/>
  <c r="BU57" i="3"/>
  <c r="BT57" i="3"/>
  <c r="BS57" i="3"/>
  <c r="BR57" i="3"/>
  <c r="BQ57" i="3"/>
  <c r="BP57" i="3"/>
  <c r="BO57" i="3"/>
  <c r="BN57" i="3"/>
  <c r="BM57" i="3"/>
  <c r="BL57" i="3"/>
  <c r="BK57" i="3"/>
  <c r="BJ57" i="3"/>
  <c r="BI57" i="3"/>
  <c r="BH57" i="3"/>
  <c r="BG57" i="3"/>
  <c r="BF57" i="3"/>
  <c r="BE57" i="3"/>
  <c r="BD57" i="3"/>
  <c r="BC57" i="3"/>
  <c r="BB57" i="3"/>
  <c r="BA57" i="3"/>
  <c r="AZ57" i="3"/>
  <c r="AY57" i="3"/>
  <c r="AX57" i="3"/>
  <c r="AW57" i="3"/>
  <c r="AV57" i="3"/>
  <c r="AU57" i="3"/>
  <c r="AT57" i="3"/>
  <c r="AS57" i="3"/>
  <c r="AR57" i="3"/>
  <c r="AQ57" i="3"/>
  <c r="AP57" i="3"/>
  <c r="AO57" i="3"/>
  <c r="AN57" i="3"/>
  <c r="AM57" i="3"/>
  <c r="AL57" i="3"/>
  <c r="AK57" i="3"/>
  <c r="AJ57" i="3"/>
  <c r="AI57" i="3"/>
  <c r="AH57" i="3"/>
  <c r="AG57" i="3"/>
  <c r="AF57" i="3"/>
  <c r="AE57" i="3"/>
  <c r="AD57" i="3"/>
  <c r="AC57" i="3"/>
  <c r="AB57" i="3"/>
  <c r="AA57" i="3"/>
  <c r="Z57" i="3"/>
  <c r="Y57" i="3"/>
  <c r="X57" i="3"/>
  <c r="W57" i="3"/>
  <c r="V57" i="3"/>
  <c r="U57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B57" i="3"/>
  <c r="CM56" i="3"/>
  <c r="CL56" i="3"/>
  <c r="CK56" i="3"/>
  <c r="CJ56" i="3"/>
  <c r="CI56" i="3"/>
  <c r="CH56" i="3"/>
  <c r="CG56" i="3"/>
  <c r="CF56" i="3"/>
  <c r="CE56" i="3"/>
  <c r="CD56" i="3"/>
  <c r="CC56" i="3"/>
  <c r="CB56" i="3"/>
  <c r="CA56" i="3"/>
  <c r="BZ56" i="3"/>
  <c r="BY56" i="3"/>
  <c r="BX56" i="3"/>
  <c r="BW56" i="3"/>
  <c r="BV56" i="3"/>
  <c r="BU56" i="3"/>
  <c r="BT56" i="3"/>
  <c r="BS56" i="3"/>
  <c r="BR56" i="3"/>
  <c r="BQ56" i="3"/>
  <c r="BP56" i="3"/>
  <c r="BO56" i="3"/>
  <c r="BN56" i="3"/>
  <c r="BM56" i="3"/>
  <c r="BL56" i="3"/>
  <c r="BK56" i="3"/>
  <c r="BJ56" i="3"/>
  <c r="BI56" i="3"/>
  <c r="BH56" i="3"/>
  <c r="BG56" i="3"/>
  <c r="BF56" i="3"/>
  <c r="BE56" i="3"/>
  <c r="BD56" i="3"/>
  <c r="BC56" i="3"/>
  <c r="BB56" i="3"/>
  <c r="BA56" i="3"/>
  <c r="AZ56" i="3"/>
  <c r="AY56" i="3"/>
  <c r="AX56" i="3"/>
  <c r="AW56" i="3"/>
  <c r="AV56" i="3"/>
  <c r="AU56" i="3"/>
  <c r="AT56" i="3"/>
  <c r="AS56" i="3"/>
  <c r="AR56" i="3"/>
  <c r="AQ56" i="3"/>
  <c r="AP56" i="3"/>
  <c r="AO56" i="3"/>
  <c r="AN56" i="3"/>
  <c r="AM56" i="3"/>
  <c r="AL56" i="3"/>
  <c r="AK56" i="3"/>
  <c r="AJ56" i="3"/>
  <c r="AI56" i="3"/>
  <c r="AH56" i="3"/>
  <c r="AG56" i="3"/>
  <c r="AF56" i="3"/>
  <c r="AE56" i="3"/>
  <c r="AD56" i="3"/>
  <c r="AC56" i="3"/>
  <c r="AB56" i="3"/>
  <c r="AA56" i="3"/>
  <c r="Z56" i="3"/>
  <c r="Y56" i="3"/>
  <c r="X56" i="3"/>
  <c r="W56" i="3"/>
  <c r="V56" i="3"/>
  <c r="U56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B56" i="3"/>
  <c r="CM55" i="3"/>
  <c r="CK55" i="3"/>
  <c r="CJ55" i="3"/>
  <c r="CH55" i="3"/>
  <c r="CG55" i="3"/>
  <c r="CE55" i="3"/>
  <c r="CD55" i="3"/>
  <c r="CB55" i="3"/>
  <c r="CA55" i="3"/>
  <c r="BY55" i="3"/>
  <c r="BX55" i="3"/>
  <c r="BV55" i="3"/>
  <c r="BU55" i="3"/>
  <c r="BS55" i="3"/>
  <c r="BR55" i="3"/>
  <c r="BP55" i="3"/>
  <c r="BO55" i="3"/>
  <c r="BM55" i="3"/>
  <c r="BL55" i="3"/>
  <c r="BJ55" i="3"/>
  <c r="BI55" i="3"/>
  <c r="BG55" i="3"/>
  <c r="BF55" i="3"/>
  <c r="BD55" i="3"/>
  <c r="BC55" i="3"/>
  <c r="BA55" i="3"/>
  <c r="AZ55" i="3"/>
  <c r="AX55" i="3"/>
  <c r="AW55" i="3"/>
  <c r="AU55" i="3"/>
  <c r="AT55" i="3"/>
  <c r="AR55" i="3"/>
  <c r="AQ55" i="3"/>
  <c r="AO55" i="3"/>
  <c r="AN55" i="3"/>
  <c r="AL55" i="3"/>
  <c r="AK55" i="3"/>
  <c r="AI55" i="3"/>
  <c r="AH55" i="3"/>
  <c r="AF55" i="3"/>
  <c r="AE55" i="3"/>
  <c r="AC55" i="3"/>
  <c r="AB55" i="3"/>
  <c r="Z55" i="3"/>
  <c r="Y55" i="3"/>
  <c r="W55" i="3"/>
  <c r="V55" i="3"/>
  <c r="T55" i="3"/>
  <c r="S55" i="3"/>
  <c r="Q55" i="3"/>
  <c r="P55" i="3"/>
  <c r="N55" i="3"/>
  <c r="M55" i="3"/>
  <c r="K55" i="3"/>
  <c r="J55" i="3"/>
  <c r="H55" i="3"/>
  <c r="G55" i="3"/>
  <c r="E55" i="3"/>
  <c r="D55" i="3"/>
  <c r="B55" i="3"/>
  <c r="CM54" i="3"/>
  <c r="CL54" i="3"/>
  <c r="CK54" i="3"/>
  <c r="CJ54" i="3"/>
  <c r="CI54" i="3"/>
  <c r="CH54" i="3"/>
  <c r="CG54" i="3"/>
  <c r="CF54" i="3"/>
  <c r="CE54" i="3"/>
  <c r="CD54" i="3"/>
  <c r="CC54" i="3"/>
  <c r="CB54" i="3"/>
  <c r="CA54" i="3"/>
  <c r="BZ54" i="3"/>
  <c r="BY54" i="3"/>
  <c r="BX54" i="3"/>
  <c r="BW54" i="3"/>
  <c r="BV54" i="3"/>
  <c r="BU54" i="3"/>
  <c r="BT54" i="3"/>
  <c r="BS54" i="3"/>
  <c r="BR54" i="3"/>
  <c r="BQ54" i="3"/>
  <c r="BP54" i="3"/>
  <c r="BO54" i="3"/>
  <c r="BN54" i="3"/>
  <c r="BM54" i="3"/>
  <c r="BL54" i="3"/>
  <c r="BK54" i="3"/>
  <c r="BJ54" i="3"/>
  <c r="BI54" i="3"/>
  <c r="BH54" i="3"/>
  <c r="BG54" i="3"/>
  <c r="BF54" i="3"/>
  <c r="BE54" i="3"/>
  <c r="BD54" i="3"/>
  <c r="BC54" i="3"/>
  <c r="BB54" i="3"/>
  <c r="BA54" i="3"/>
  <c r="AZ54" i="3"/>
  <c r="AY54" i="3"/>
  <c r="AX54" i="3"/>
  <c r="AW54" i="3"/>
  <c r="AV54" i="3"/>
  <c r="AU54" i="3"/>
  <c r="AT54" i="3"/>
  <c r="AS54" i="3"/>
  <c r="AR54" i="3"/>
  <c r="AQ54" i="3"/>
  <c r="AP54" i="3"/>
  <c r="AO54" i="3"/>
  <c r="AN54" i="3"/>
  <c r="AM54" i="3"/>
  <c r="AL54" i="3"/>
  <c r="AK54" i="3"/>
  <c r="AJ54" i="3"/>
  <c r="AI54" i="3"/>
  <c r="AH54" i="3"/>
  <c r="AG54" i="3"/>
  <c r="AF54" i="3"/>
  <c r="AE54" i="3"/>
  <c r="AD54" i="3"/>
  <c r="AC54" i="3"/>
  <c r="AB54" i="3"/>
  <c r="AA54" i="3"/>
  <c r="Z54" i="3"/>
  <c r="Y54" i="3"/>
  <c r="X54" i="3"/>
  <c r="W54" i="3"/>
  <c r="V54" i="3"/>
  <c r="U54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B54" i="3"/>
  <c r="CM53" i="3"/>
  <c r="CL53" i="3"/>
  <c r="CK53" i="3"/>
  <c r="CJ53" i="3"/>
  <c r="CI53" i="3"/>
  <c r="CH53" i="3"/>
  <c r="CG53" i="3"/>
  <c r="CF53" i="3"/>
  <c r="CE53" i="3"/>
  <c r="CD53" i="3"/>
  <c r="CC53" i="3"/>
  <c r="CB53" i="3"/>
  <c r="CA53" i="3"/>
  <c r="BZ53" i="3"/>
  <c r="BY53" i="3"/>
  <c r="BX53" i="3"/>
  <c r="BW53" i="3"/>
  <c r="BV53" i="3"/>
  <c r="BU53" i="3"/>
  <c r="BT53" i="3"/>
  <c r="BS53" i="3"/>
  <c r="BR53" i="3"/>
  <c r="BQ53" i="3"/>
  <c r="BP53" i="3"/>
  <c r="BO53" i="3"/>
  <c r="BN53" i="3"/>
  <c r="BM53" i="3"/>
  <c r="BL53" i="3"/>
  <c r="BK53" i="3"/>
  <c r="BJ53" i="3"/>
  <c r="BI53" i="3"/>
  <c r="BH53" i="3"/>
  <c r="BG53" i="3"/>
  <c r="BF53" i="3"/>
  <c r="BE53" i="3"/>
  <c r="BD53" i="3"/>
  <c r="BC53" i="3"/>
  <c r="BB53" i="3"/>
  <c r="BA53" i="3"/>
  <c r="AZ53" i="3"/>
  <c r="AY53" i="3"/>
  <c r="AX53" i="3"/>
  <c r="AW53" i="3"/>
  <c r="AV53" i="3"/>
  <c r="AU53" i="3"/>
  <c r="AT53" i="3"/>
  <c r="AS53" i="3"/>
  <c r="AR53" i="3"/>
  <c r="AQ53" i="3"/>
  <c r="AP53" i="3"/>
  <c r="AO53" i="3"/>
  <c r="AN53" i="3"/>
  <c r="AM53" i="3"/>
  <c r="AL53" i="3"/>
  <c r="AK53" i="3"/>
  <c r="AJ53" i="3"/>
  <c r="AI53" i="3"/>
  <c r="AH53" i="3"/>
  <c r="AG53" i="3"/>
  <c r="AF53" i="3"/>
  <c r="AE53" i="3"/>
  <c r="AD53" i="3"/>
  <c r="AC53" i="3"/>
  <c r="AB53" i="3"/>
  <c r="AA53" i="3"/>
  <c r="Z53" i="3"/>
  <c r="Y53" i="3"/>
  <c r="X53" i="3"/>
  <c r="W53" i="3"/>
  <c r="V53" i="3"/>
  <c r="U53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B53" i="3"/>
  <c r="CM52" i="3"/>
  <c r="CL52" i="3"/>
  <c r="CK52" i="3"/>
  <c r="CJ52" i="3"/>
  <c r="CI52" i="3"/>
  <c r="CH52" i="3"/>
  <c r="CG52" i="3"/>
  <c r="CF52" i="3"/>
  <c r="CE52" i="3"/>
  <c r="CD52" i="3"/>
  <c r="CC52" i="3"/>
  <c r="CB52" i="3"/>
  <c r="CA52" i="3"/>
  <c r="BZ52" i="3"/>
  <c r="BY52" i="3"/>
  <c r="BX52" i="3"/>
  <c r="BW52" i="3"/>
  <c r="BV52" i="3"/>
  <c r="BU52" i="3"/>
  <c r="BT52" i="3"/>
  <c r="BS52" i="3"/>
  <c r="BR52" i="3"/>
  <c r="BQ52" i="3"/>
  <c r="BP52" i="3"/>
  <c r="BO52" i="3"/>
  <c r="BN52" i="3"/>
  <c r="BM52" i="3"/>
  <c r="BL52" i="3"/>
  <c r="BK52" i="3"/>
  <c r="BJ52" i="3"/>
  <c r="BI52" i="3"/>
  <c r="BH52" i="3"/>
  <c r="BG52" i="3"/>
  <c r="BF52" i="3"/>
  <c r="BE52" i="3"/>
  <c r="BD52" i="3"/>
  <c r="BC52" i="3"/>
  <c r="BB52" i="3"/>
  <c r="BA52" i="3"/>
  <c r="AZ52" i="3"/>
  <c r="AY52" i="3"/>
  <c r="AX52" i="3"/>
  <c r="AW52" i="3"/>
  <c r="AV52" i="3"/>
  <c r="AU52" i="3"/>
  <c r="AT52" i="3"/>
  <c r="AS52" i="3"/>
  <c r="AR52" i="3"/>
  <c r="AQ52" i="3"/>
  <c r="AP52" i="3"/>
  <c r="AO52" i="3"/>
  <c r="AN52" i="3"/>
  <c r="AM52" i="3"/>
  <c r="AL52" i="3"/>
  <c r="AK52" i="3"/>
  <c r="AJ52" i="3"/>
  <c r="AI52" i="3"/>
  <c r="AH52" i="3"/>
  <c r="AG52" i="3"/>
  <c r="AF52" i="3"/>
  <c r="AE52" i="3"/>
  <c r="AD52" i="3"/>
  <c r="AC52" i="3"/>
  <c r="AB52" i="3"/>
  <c r="AA52" i="3"/>
  <c r="Z52" i="3"/>
  <c r="Y52" i="3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B52" i="3"/>
  <c r="CM41" i="3"/>
  <c r="CL41" i="3"/>
  <c r="CK41" i="3"/>
  <c r="CJ41" i="3"/>
  <c r="CI41" i="3"/>
  <c r="CH41" i="3"/>
  <c r="CG41" i="3"/>
  <c r="CF41" i="3"/>
  <c r="CE41" i="3"/>
  <c r="CD41" i="3"/>
  <c r="CC41" i="3"/>
  <c r="CB41" i="3"/>
  <c r="CA41" i="3"/>
  <c r="BZ41" i="3"/>
  <c r="BY41" i="3"/>
  <c r="BX41" i="3"/>
  <c r="BW41" i="3"/>
  <c r="BV41" i="3"/>
  <c r="BU41" i="3"/>
  <c r="BT41" i="3"/>
  <c r="BS41" i="3"/>
  <c r="BR41" i="3"/>
  <c r="BQ41" i="3"/>
  <c r="BP41" i="3"/>
  <c r="BO41" i="3"/>
  <c r="BN41" i="3"/>
  <c r="BM41" i="3"/>
  <c r="BL41" i="3"/>
  <c r="BK41" i="3"/>
  <c r="BJ41" i="3"/>
  <c r="BI41" i="3"/>
  <c r="BH41" i="3"/>
  <c r="BG41" i="3"/>
  <c r="BF41" i="3"/>
  <c r="BE41" i="3"/>
  <c r="BD41" i="3"/>
  <c r="BC41" i="3"/>
  <c r="BB41" i="3"/>
  <c r="BA41" i="3"/>
  <c r="AZ41" i="3"/>
  <c r="AY41" i="3"/>
  <c r="AX41" i="3"/>
  <c r="AW41" i="3"/>
  <c r="AV41" i="3"/>
  <c r="AU41" i="3"/>
  <c r="AT41" i="3"/>
  <c r="AS41" i="3"/>
  <c r="AR41" i="3"/>
  <c r="AQ41" i="3"/>
  <c r="AP41" i="3"/>
  <c r="AO41" i="3"/>
  <c r="AN41" i="3"/>
  <c r="AM41" i="3"/>
  <c r="AL41" i="3"/>
  <c r="AK41" i="3"/>
  <c r="AJ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B41" i="3"/>
  <c r="CM40" i="3"/>
  <c r="CL40" i="3"/>
  <c r="CK40" i="3"/>
  <c r="CJ40" i="3"/>
  <c r="CI40" i="3"/>
  <c r="CH40" i="3"/>
  <c r="CG40" i="3"/>
  <c r="CF40" i="3"/>
  <c r="CE40" i="3"/>
  <c r="CD40" i="3"/>
  <c r="CC40" i="3"/>
  <c r="CB40" i="3"/>
  <c r="CA40" i="3"/>
  <c r="BZ40" i="3"/>
  <c r="BY40" i="3"/>
  <c r="BX40" i="3"/>
  <c r="BW40" i="3"/>
  <c r="BV40" i="3"/>
  <c r="BU40" i="3"/>
  <c r="BT40" i="3"/>
  <c r="BS40" i="3"/>
  <c r="BR40" i="3"/>
  <c r="BQ40" i="3"/>
  <c r="BP40" i="3"/>
  <c r="BO40" i="3"/>
  <c r="BN40" i="3"/>
  <c r="BM40" i="3"/>
  <c r="BL40" i="3"/>
  <c r="BK40" i="3"/>
  <c r="BJ40" i="3"/>
  <c r="BI40" i="3"/>
  <c r="BH40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AR40" i="3"/>
  <c r="AQ40" i="3"/>
  <c r="AP40" i="3"/>
  <c r="AO40" i="3"/>
  <c r="AN40" i="3"/>
  <c r="AM40" i="3"/>
  <c r="AL40" i="3"/>
  <c r="AK40" i="3"/>
  <c r="AJ40" i="3"/>
  <c r="AI40" i="3"/>
  <c r="AH40" i="3"/>
  <c r="AG40" i="3"/>
  <c r="AF40" i="3"/>
  <c r="AE40" i="3"/>
  <c r="AD40" i="3"/>
  <c r="AC40" i="3"/>
  <c r="AB40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B40" i="3"/>
  <c r="CM39" i="3"/>
  <c r="CL39" i="3"/>
  <c r="CK39" i="3"/>
  <c r="CJ39" i="3"/>
  <c r="CI39" i="3"/>
  <c r="CH39" i="3"/>
  <c r="CG39" i="3"/>
  <c r="CF39" i="3"/>
  <c r="CE39" i="3"/>
  <c r="CD39" i="3"/>
  <c r="CC39" i="3"/>
  <c r="CB39" i="3"/>
  <c r="CA39" i="3"/>
  <c r="BZ39" i="3"/>
  <c r="BY39" i="3"/>
  <c r="BX39" i="3"/>
  <c r="BW39" i="3"/>
  <c r="BV39" i="3"/>
  <c r="BU39" i="3"/>
  <c r="BT39" i="3"/>
  <c r="BS39" i="3"/>
  <c r="BR39" i="3"/>
  <c r="BQ39" i="3"/>
  <c r="BP39" i="3"/>
  <c r="BO39" i="3"/>
  <c r="BN39" i="3"/>
  <c r="BM39" i="3"/>
  <c r="BL39" i="3"/>
  <c r="BK39" i="3"/>
  <c r="BJ39" i="3"/>
  <c r="BI39" i="3"/>
  <c r="BH39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AR39" i="3"/>
  <c r="AQ39" i="3"/>
  <c r="AP39" i="3"/>
  <c r="AO39" i="3"/>
  <c r="AN39" i="3"/>
  <c r="AM39" i="3"/>
  <c r="AL39" i="3"/>
  <c r="AK39" i="3"/>
  <c r="AJ39" i="3"/>
  <c r="AI39" i="3"/>
  <c r="AH39" i="3"/>
  <c r="AG39" i="3"/>
  <c r="AF39" i="3"/>
  <c r="AE39" i="3"/>
  <c r="AD39" i="3"/>
  <c r="AC39" i="3"/>
  <c r="AB39" i="3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B39" i="3"/>
  <c r="CM38" i="3"/>
  <c r="CL38" i="3"/>
  <c r="CK38" i="3"/>
  <c r="CJ38" i="3"/>
  <c r="CI38" i="3"/>
  <c r="CH38" i="3"/>
  <c r="CG38" i="3"/>
  <c r="CF38" i="3"/>
  <c r="CE38" i="3"/>
  <c r="CD38" i="3"/>
  <c r="CC38" i="3"/>
  <c r="CB38" i="3"/>
  <c r="CA38" i="3"/>
  <c r="BZ38" i="3"/>
  <c r="BY38" i="3"/>
  <c r="BX38" i="3"/>
  <c r="BW38" i="3"/>
  <c r="BV38" i="3"/>
  <c r="BU38" i="3"/>
  <c r="BT38" i="3"/>
  <c r="BS38" i="3"/>
  <c r="BR38" i="3"/>
  <c r="BQ38" i="3"/>
  <c r="BP38" i="3"/>
  <c r="BO38" i="3"/>
  <c r="BN38" i="3"/>
  <c r="BM38" i="3"/>
  <c r="BL38" i="3"/>
  <c r="BK38" i="3"/>
  <c r="BJ38" i="3"/>
  <c r="BI38" i="3"/>
  <c r="BH38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AR38" i="3"/>
  <c r="AQ38" i="3"/>
  <c r="AP38" i="3"/>
  <c r="AO38" i="3"/>
  <c r="AN38" i="3"/>
  <c r="AM38" i="3"/>
  <c r="AL38" i="3"/>
  <c r="AK38" i="3"/>
  <c r="AJ38" i="3"/>
  <c r="AI38" i="3"/>
  <c r="AH38" i="3"/>
  <c r="AG38" i="3"/>
  <c r="AF38" i="3"/>
  <c r="AE38" i="3"/>
  <c r="AD38" i="3"/>
  <c r="AC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38" i="3"/>
  <c r="CM37" i="3"/>
  <c r="CK37" i="3"/>
  <c r="CJ37" i="3"/>
  <c r="CH37" i="3"/>
  <c r="CG37" i="3"/>
  <c r="CE37" i="3"/>
  <c r="CD37" i="3"/>
  <c r="CB37" i="3"/>
  <c r="CA37" i="3"/>
  <c r="BY37" i="3"/>
  <c r="BX37" i="3"/>
  <c r="BV37" i="3"/>
  <c r="BU37" i="3"/>
  <c r="BS37" i="3"/>
  <c r="BR37" i="3"/>
  <c r="BP37" i="3"/>
  <c r="BO37" i="3"/>
  <c r="BM37" i="3"/>
  <c r="BL37" i="3"/>
  <c r="BJ37" i="3"/>
  <c r="BI37" i="3"/>
  <c r="BG37" i="3"/>
  <c r="BF37" i="3"/>
  <c r="BD37" i="3"/>
  <c r="BC37" i="3"/>
  <c r="BA37" i="3"/>
  <c r="AZ37" i="3"/>
  <c r="AX37" i="3"/>
  <c r="AW37" i="3"/>
  <c r="AU37" i="3"/>
  <c r="AT37" i="3"/>
  <c r="AR37" i="3"/>
  <c r="AQ37" i="3"/>
  <c r="AO37" i="3"/>
  <c r="AN37" i="3"/>
  <c r="AL37" i="3"/>
  <c r="AK37" i="3"/>
  <c r="AI37" i="3"/>
  <c r="AH37" i="3"/>
  <c r="AF37" i="3"/>
  <c r="AE37" i="3"/>
  <c r="AC37" i="3"/>
  <c r="AB37" i="3"/>
  <c r="Z37" i="3"/>
  <c r="Y37" i="3"/>
  <c r="W37" i="3"/>
  <c r="V37" i="3"/>
  <c r="T37" i="3"/>
  <c r="S37" i="3"/>
  <c r="Q37" i="3"/>
  <c r="P37" i="3"/>
  <c r="N37" i="3"/>
  <c r="M37" i="3"/>
  <c r="K37" i="3"/>
  <c r="J37" i="3"/>
  <c r="H37" i="3"/>
  <c r="G37" i="3"/>
  <c r="E37" i="3"/>
  <c r="D37" i="3"/>
  <c r="B37" i="3"/>
  <c r="CM36" i="3"/>
  <c r="CL36" i="3"/>
  <c r="CK36" i="3"/>
  <c r="CJ36" i="3"/>
  <c r="CI36" i="3"/>
  <c r="CH36" i="3"/>
  <c r="CG36" i="3"/>
  <c r="CF36" i="3"/>
  <c r="CE36" i="3"/>
  <c r="CD36" i="3"/>
  <c r="CC36" i="3"/>
  <c r="CB36" i="3"/>
  <c r="CA36" i="3"/>
  <c r="BZ36" i="3"/>
  <c r="BY36" i="3"/>
  <c r="BX36" i="3"/>
  <c r="BW36" i="3"/>
  <c r="BV36" i="3"/>
  <c r="BU36" i="3"/>
  <c r="BT36" i="3"/>
  <c r="BS36" i="3"/>
  <c r="BR36" i="3"/>
  <c r="BQ36" i="3"/>
  <c r="BP36" i="3"/>
  <c r="BO36" i="3"/>
  <c r="BN36" i="3"/>
  <c r="BM36" i="3"/>
  <c r="BL36" i="3"/>
  <c r="BK36" i="3"/>
  <c r="BJ36" i="3"/>
  <c r="BI36" i="3"/>
  <c r="BH36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AS36" i="3"/>
  <c r="AR36" i="3"/>
  <c r="AQ36" i="3"/>
  <c r="AP36" i="3"/>
  <c r="AO36" i="3"/>
  <c r="AN36" i="3"/>
  <c r="AM36" i="3"/>
  <c r="AL36" i="3"/>
  <c r="AK36" i="3"/>
  <c r="AJ36" i="3"/>
  <c r="AI36" i="3"/>
  <c r="AH36" i="3"/>
  <c r="AG36" i="3"/>
  <c r="AF36" i="3"/>
  <c r="AE36" i="3"/>
  <c r="AD36" i="3"/>
  <c r="AC36" i="3"/>
  <c r="AB36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B36" i="3"/>
  <c r="CM35" i="3"/>
  <c r="CL35" i="3"/>
  <c r="CK35" i="3"/>
  <c r="CJ35" i="3"/>
  <c r="CI35" i="3"/>
  <c r="CH35" i="3"/>
  <c r="CG35" i="3"/>
  <c r="CF35" i="3"/>
  <c r="CE35" i="3"/>
  <c r="CD35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B35" i="3"/>
  <c r="CM34" i="3"/>
  <c r="CL34" i="3"/>
  <c r="CK34" i="3"/>
  <c r="CJ34" i="3"/>
  <c r="CI34" i="3"/>
  <c r="CH34" i="3"/>
  <c r="CG34" i="3"/>
  <c r="CF34" i="3"/>
  <c r="CE34" i="3"/>
  <c r="CD34" i="3"/>
  <c r="CC34" i="3"/>
  <c r="CB34" i="3"/>
  <c r="CA34" i="3"/>
  <c r="BZ34" i="3"/>
  <c r="BY34" i="3"/>
  <c r="BX34" i="3"/>
  <c r="BW34" i="3"/>
  <c r="BV34" i="3"/>
  <c r="BU34" i="3"/>
  <c r="BT34" i="3"/>
  <c r="BS34" i="3"/>
  <c r="BR34" i="3"/>
  <c r="BQ34" i="3"/>
  <c r="BP34" i="3"/>
  <c r="BO34" i="3"/>
  <c r="BN34" i="3"/>
  <c r="BM34" i="3"/>
  <c r="BL34" i="3"/>
  <c r="BK34" i="3"/>
  <c r="BJ34" i="3"/>
  <c r="BI34" i="3"/>
  <c r="BH34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AS34" i="3"/>
  <c r="AR34" i="3"/>
  <c r="AQ34" i="3"/>
  <c r="AP34" i="3"/>
  <c r="AO34" i="3"/>
  <c r="AN34" i="3"/>
  <c r="AM34" i="3"/>
  <c r="AL34" i="3"/>
  <c r="AK34" i="3"/>
  <c r="AJ34" i="3"/>
  <c r="AI34" i="3"/>
  <c r="AH34" i="3"/>
  <c r="AG34" i="3"/>
  <c r="AF34" i="3"/>
  <c r="AE34" i="3"/>
  <c r="AD34" i="3"/>
  <c r="AC34" i="3"/>
  <c r="AB34" i="3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CM23" i="3"/>
  <c r="CL23" i="3"/>
  <c r="CK23" i="3"/>
  <c r="CJ23" i="3"/>
  <c r="CI23" i="3"/>
  <c r="CH23" i="3"/>
  <c r="CG23" i="3"/>
  <c r="CF23" i="3"/>
  <c r="CE23" i="3"/>
  <c r="CD23" i="3"/>
  <c r="CC23" i="3"/>
  <c r="CB23" i="3"/>
  <c r="CA23" i="3"/>
  <c r="BZ23" i="3"/>
  <c r="BY23" i="3"/>
  <c r="BX23" i="3"/>
  <c r="BW23" i="3"/>
  <c r="BV23" i="3"/>
  <c r="BU23" i="3"/>
  <c r="BT23" i="3"/>
  <c r="BS23" i="3"/>
  <c r="BR23" i="3"/>
  <c r="BQ23" i="3"/>
  <c r="BP23" i="3"/>
  <c r="BO23" i="3"/>
  <c r="BN23" i="3"/>
  <c r="BM23" i="3"/>
  <c r="BL23" i="3"/>
  <c r="BK23" i="3"/>
  <c r="BJ23" i="3"/>
  <c r="BI23" i="3"/>
  <c r="BH23" i="3"/>
  <c r="BG23" i="3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AS23" i="3"/>
  <c r="AR23" i="3"/>
  <c r="AQ23" i="3"/>
  <c r="AP23" i="3"/>
  <c r="AO23" i="3"/>
  <c r="AN23" i="3"/>
  <c r="AM23" i="3"/>
  <c r="AL23" i="3"/>
  <c r="AK23" i="3"/>
  <c r="AJ23" i="3"/>
  <c r="AI23" i="3"/>
  <c r="AH23" i="3"/>
  <c r="AG23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B23" i="3"/>
  <c r="CM22" i="3"/>
  <c r="CL22" i="3"/>
  <c r="CK22" i="3"/>
  <c r="CJ22" i="3"/>
  <c r="CI22" i="3"/>
  <c r="CH22" i="3"/>
  <c r="CG22" i="3"/>
  <c r="CF22" i="3"/>
  <c r="CE22" i="3"/>
  <c r="CD22" i="3"/>
  <c r="CC22" i="3"/>
  <c r="CB22" i="3"/>
  <c r="CA22" i="3"/>
  <c r="BZ22" i="3"/>
  <c r="BY22" i="3"/>
  <c r="BX22" i="3"/>
  <c r="BW22" i="3"/>
  <c r="BV22" i="3"/>
  <c r="BU22" i="3"/>
  <c r="BT22" i="3"/>
  <c r="BS22" i="3"/>
  <c r="BR22" i="3"/>
  <c r="BQ22" i="3"/>
  <c r="BP22" i="3"/>
  <c r="BO22" i="3"/>
  <c r="BN22" i="3"/>
  <c r="BM22" i="3"/>
  <c r="BL22" i="3"/>
  <c r="BK22" i="3"/>
  <c r="BJ22" i="3"/>
  <c r="BI22" i="3"/>
  <c r="BH22" i="3"/>
  <c r="BG22" i="3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AR22" i="3"/>
  <c r="AQ22" i="3"/>
  <c r="AP22" i="3"/>
  <c r="AO22" i="3"/>
  <c r="AN22" i="3"/>
  <c r="AM22" i="3"/>
  <c r="AL22" i="3"/>
  <c r="AK22" i="3"/>
  <c r="AJ22" i="3"/>
  <c r="AI22" i="3"/>
  <c r="AH22" i="3"/>
  <c r="AG22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B22" i="3"/>
  <c r="CM21" i="3"/>
  <c r="CL21" i="3"/>
  <c r="CK21" i="3"/>
  <c r="CJ21" i="3"/>
  <c r="CI21" i="3"/>
  <c r="CH21" i="3"/>
  <c r="CG21" i="3"/>
  <c r="CF21" i="3"/>
  <c r="CE21" i="3"/>
  <c r="CD21" i="3"/>
  <c r="CC21" i="3"/>
  <c r="CB21" i="3"/>
  <c r="CA21" i="3"/>
  <c r="BZ21" i="3"/>
  <c r="BY21" i="3"/>
  <c r="BX21" i="3"/>
  <c r="BW21" i="3"/>
  <c r="BV21" i="3"/>
  <c r="BU21" i="3"/>
  <c r="BT21" i="3"/>
  <c r="BS21" i="3"/>
  <c r="BR21" i="3"/>
  <c r="BQ21" i="3"/>
  <c r="BP21" i="3"/>
  <c r="BO21" i="3"/>
  <c r="BN21" i="3"/>
  <c r="BM21" i="3"/>
  <c r="BL21" i="3"/>
  <c r="BK21" i="3"/>
  <c r="BJ21" i="3"/>
  <c r="BI21" i="3"/>
  <c r="BH21" i="3"/>
  <c r="BG21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T21" i="3"/>
  <c r="AS21" i="3"/>
  <c r="AR21" i="3"/>
  <c r="AQ21" i="3"/>
  <c r="AP21" i="3"/>
  <c r="AO21" i="3"/>
  <c r="AN21" i="3"/>
  <c r="AM21" i="3"/>
  <c r="AL21" i="3"/>
  <c r="AK21" i="3"/>
  <c r="AJ21" i="3"/>
  <c r="AI21" i="3"/>
  <c r="AH21" i="3"/>
  <c r="AG21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CM20" i="3"/>
  <c r="CL20" i="3"/>
  <c r="CK20" i="3"/>
  <c r="CJ20" i="3"/>
  <c r="CI20" i="3"/>
  <c r="CH20" i="3"/>
  <c r="CG20" i="3"/>
  <c r="CF20" i="3"/>
  <c r="CE20" i="3"/>
  <c r="CD20" i="3"/>
  <c r="CC20" i="3"/>
  <c r="CB20" i="3"/>
  <c r="CA20" i="3"/>
  <c r="BZ20" i="3"/>
  <c r="BY20" i="3"/>
  <c r="BX20" i="3"/>
  <c r="BW20" i="3"/>
  <c r="BV20" i="3"/>
  <c r="BU20" i="3"/>
  <c r="BT20" i="3"/>
  <c r="BS20" i="3"/>
  <c r="BR20" i="3"/>
  <c r="BQ20" i="3"/>
  <c r="BP20" i="3"/>
  <c r="BO20" i="3"/>
  <c r="BN20" i="3"/>
  <c r="BM20" i="3"/>
  <c r="BL20" i="3"/>
  <c r="BK20" i="3"/>
  <c r="BJ20" i="3"/>
  <c r="BI20" i="3"/>
  <c r="BH20" i="3"/>
  <c r="BG20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AS20" i="3"/>
  <c r="AR20" i="3"/>
  <c r="AQ20" i="3"/>
  <c r="AP20" i="3"/>
  <c r="AO20" i="3"/>
  <c r="AN20" i="3"/>
  <c r="AM20" i="3"/>
  <c r="AL20" i="3"/>
  <c r="AK20" i="3"/>
  <c r="AJ20" i="3"/>
  <c r="AI20" i="3"/>
  <c r="AH20" i="3"/>
  <c r="AG20" i="3"/>
  <c r="AF20" i="3"/>
  <c r="AE20" i="3"/>
  <c r="AD20" i="3"/>
  <c r="AC20" i="3"/>
  <c r="AB20" i="3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CM19" i="3"/>
  <c r="CK19" i="3"/>
  <c r="CJ19" i="3"/>
  <c r="CH19" i="3"/>
  <c r="CG19" i="3"/>
  <c r="CE19" i="3"/>
  <c r="CD19" i="3"/>
  <c r="CB19" i="3"/>
  <c r="CA19" i="3"/>
  <c r="BY19" i="3"/>
  <c r="BX19" i="3"/>
  <c r="BV19" i="3"/>
  <c r="BU19" i="3"/>
  <c r="BS19" i="3"/>
  <c r="BR19" i="3"/>
  <c r="BP19" i="3"/>
  <c r="BO19" i="3"/>
  <c r="BM19" i="3"/>
  <c r="BL19" i="3"/>
  <c r="BJ19" i="3"/>
  <c r="BI19" i="3"/>
  <c r="BG19" i="3"/>
  <c r="BF19" i="3"/>
  <c r="BD19" i="3"/>
  <c r="BC19" i="3"/>
  <c r="BA19" i="3"/>
  <c r="AZ19" i="3"/>
  <c r="AX19" i="3"/>
  <c r="AW19" i="3"/>
  <c r="AU19" i="3"/>
  <c r="AT19" i="3"/>
  <c r="AR19" i="3"/>
  <c r="AQ19" i="3"/>
  <c r="AO19" i="3"/>
  <c r="AN19" i="3"/>
  <c r="AL19" i="3"/>
  <c r="AK19" i="3"/>
  <c r="AI19" i="3"/>
  <c r="AH19" i="3"/>
  <c r="AF19" i="3"/>
  <c r="AE19" i="3"/>
  <c r="AC19" i="3"/>
  <c r="AB19" i="3"/>
  <c r="Z19" i="3"/>
  <c r="Y19" i="3"/>
  <c r="W19" i="3"/>
  <c r="V19" i="3"/>
  <c r="T19" i="3"/>
  <c r="S19" i="3"/>
  <c r="Q19" i="3"/>
  <c r="P19" i="3"/>
  <c r="N19" i="3"/>
  <c r="M19" i="3"/>
  <c r="K19" i="3"/>
  <c r="J19" i="3"/>
  <c r="H19" i="3"/>
  <c r="G19" i="3"/>
  <c r="E19" i="3"/>
  <c r="D19" i="3"/>
  <c r="B19" i="3"/>
  <c r="CM18" i="3"/>
  <c r="CL18" i="3"/>
  <c r="CK18" i="3"/>
  <c r="CJ18" i="3"/>
  <c r="CI18" i="3"/>
  <c r="CH18" i="3"/>
  <c r="CG18" i="3"/>
  <c r="CF18" i="3"/>
  <c r="CE18" i="3"/>
  <c r="CD18" i="3"/>
  <c r="CC18" i="3"/>
  <c r="CB18" i="3"/>
  <c r="CA18" i="3"/>
  <c r="BZ18" i="3"/>
  <c r="BY18" i="3"/>
  <c r="BX18" i="3"/>
  <c r="BW18" i="3"/>
  <c r="BV18" i="3"/>
  <c r="BU18" i="3"/>
  <c r="BT18" i="3"/>
  <c r="BS18" i="3"/>
  <c r="BR18" i="3"/>
  <c r="BQ18" i="3"/>
  <c r="BP18" i="3"/>
  <c r="BO18" i="3"/>
  <c r="BN18" i="3"/>
  <c r="BM18" i="3"/>
  <c r="BL18" i="3"/>
  <c r="BK18" i="3"/>
  <c r="BJ18" i="3"/>
  <c r="BI18" i="3"/>
  <c r="BH18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AR18" i="3"/>
  <c r="AQ18" i="3"/>
  <c r="AP18" i="3"/>
  <c r="AO18" i="3"/>
  <c r="AN18" i="3"/>
  <c r="AM18" i="3"/>
  <c r="AL18" i="3"/>
  <c r="AK18" i="3"/>
  <c r="AJ18" i="3"/>
  <c r="AI18" i="3"/>
  <c r="AH18" i="3"/>
  <c r="AG18" i="3"/>
  <c r="AF18" i="3"/>
  <c r="AE18" i="3"/>
  <c r="AD18" i="3"/>
  <c r="AC18" i="3"/>
  <c r="AB18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CM17" i="3"/>
  <c r="CL17" i="3"/>
  <c r="CK17" i="3"/>
  <c r="CJ17" i="3"/>
  <c r="CI17" i="3"/>
  <c r="CH17" i="3"/>
  <c r="CG17" i="3"/>
  <c r="CF17" i="3"/>
  <c r="CE17" i="3"/>
  <c r="CD17" i="3"/>
  <c r="CC17" i="3"/>
  <c r="CB17" i="3"/>
  <c r="CA17" i="3"/>
  <c r="BZ17" i="3"/>
  <c r="BY17" i="3"/>
  <c r="BX17" i="3"/>
  <c r="BW17" i="3"/>
  <c r="BV17" i="3"/>
  <c r="BU17" i="3"/>
  <c r="BT17" i="3"/>
  <c r="BS17" i="3"/>
  <c r="BR17" i="3"/>
  <c r="BQ17" i="3"/>
  <c r="BP17" i="3"/>
  <c r="BO17" i="3"/>
  <c r="BN17" i="3"/>
  <c r="BM17" i="3"/>
  <c r="BL17" i="3"/>
  <c r="BK17" i="3"/>
  <c r="BJ17" i="3"/>
  <c r="BI17" i="3"/>
  <c r="BH17" i="3"/>
  <c r="BG17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AS17" i="3"/>
  <c r="AR17" i="3"/>
  <c r="AQ17" i="3"/>
  <c r="AP17" i="3"/>
  <c r="AO17" i="3"/>
  <c r="AN17" i="3"/>
  <c r="AM17" i="3"/>
  <c r="AL17" i="3"/>
  <c r="AK17" i="3"/>
  <c r="AJ17" i="3"/>
  <c r="AI17" i="3"/>
  <c r="AH17" i="3"/>
  <c r="AG17" i="3"/>
  <c r="AF17" i="3"/>
  <c r="AE17" i="3"/>
  <c r="AD17" i="3"/>
  <c r="AC17" i="3"/>
  <c r="AB17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CM16" i="3"/>
  <c r="CL16" i="3"/>
  <c r="CK16" i="3"/>
  <c r="CJ16" i="3"/>
  <c r="CI16" i="3"/>
  <c r="CH16" i="3"/>
  <c r="CG16" i="3"/>
  <c r="CF16" i="3"/>
  <c r="CE16" i="3"/>
  <c r="CD16" i="3"/>
  <c r="CC16" i="3"/>
  <c r="CB16" i="3"/>
  <c r="CA16" i="3"/>
  <c r="BZ16" i="3"/>
  <c r="BY16" i="3"/>
  <c r="BX16" i="3"/>
  <c r="BW16" i="3"/>
  <c r="BV16" i="3"/>
  <c r="BU16" i="3"/>
  <c r="BT16" i="3"/>
  <c r="BS16" i="3"/>
  <c r="BR16" i="3"/>
  <c r="BQ16" i="3"/>
  <c r="BP16" i="3"/>
  <c r="BO16" i="3"/>
  <c r="BN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AR16" i="3"/>
  <c r="AQ16" i="3"/>
  <c r="AP16" i="3"/>
  <c r="AO16" i="3"/>
  <c r="AN16" i="3"/>
  <c r="AM16" i="3"/>
  <c r="AL16" i="3"/>
  <c r="AK16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I52" i="6" l="1"/>
  <c r="J52" i="6" s="1"/>
  <c r="K52" i="6" s="1"/>
  <c r="L52" i="6" s="1"/>
  <c r="I227" i="6"/>
  <c r="I256" i="6"/>
  <c r="I101" i="9"/>
  <c r="J101" i="9" s="1"/>
  <c r="K101" i="9" s="1"/>
  <c r="L101" i="9" s="1"/>
  <c r="I145" i="9"/>
  <c r="J145" i="9" s="1"/>
  <c r="K145" i="9" s="1"/>
  <c r="L145" i="9" s="1"/>
  <c r="I182" i="9"/>
  <c r="J182" i="9" s="1"/>
  <c r="K182" i="9" s="1"/>
  <c r="L182" i="9" s="1"/>
  <c r="I222" i="9"/>
  <c r="I259" i="9"/>
  <c r="I266" i="9"/>
  <c r="I270" i="9"/>
  <c r="J270" i="9" s="1"/>
  <c r="K270" i="9" s="1"/>
  <c r="L270" i="9" s="1"/>
  <c r="I281" i="9"/>
  <c r="J281" i="9" s="1"/>
  <c r="K281" i="9" s="1"/>
  <c r="L281" i="9" s="1"/>
  <c r="I292" i="9"/>
  <c r="J292" i="9" s="1"/>
  <c r="K292" i="9" s="1"/>
  <c r="L292" i="9" s="1"/>
  <c r="I325" i="9"/>
  <c r="J325" i="9" s="1"/>
  <c r="K325" i="9" s="1"/>
  <c r="L325" i="9" s="1"/>
  <c r="I267" i="6"/>
  <c r="I3" i="9"/>
  <c r="J3" i="9" s="1"/>
  <c r="K3" i="9" s="1"/>
  <c r="L3" i="9" s="1"/>
  <c r="I128" i="9"/>
  <c r="I139" i="9"/>
  <c r="I168" i="9"/>
  <c r="J168" i="9" s="1"/>
  <c r="K168" i="9" s="1"/>
  <c r="L168" i="9" s="1"/>
  <c r="I179" i="9"/>
  <c r="J179" i="9" s="1"/>
  <c r="K179" i="9" s="1"/>
  <c r="L179" i="9" s="1"/>
  <c r="I7" i="6"/>
  <c r="I18" i="6"/>
  <c r="I32" i="6"/>
  <c r="I43" i="6"/>
  <c r="I294" i="6"/>
  <c r="I49" i="9"/>
  <c r="I60" i="9"/>
  <c r="J60" i="9" s="1"/>
  <c r="K60" i="9" s="1"/>
  <c r="L60" i="9" s="1"/>
  <c r="I71" i="9"/>
  <c r="J71" i="9" s="1"/>
  <c r="K71" i="9" s="1"/>
  <c r="L71" i="9" s="1"/>
  <c r="I107" i="9"/>
  <c r="I96" i="6"/>
  <c r="I165" i="6"/>
  <c r="J165" i="6" s="1"/>
  <c r="K165" i="6" s="1"/>
  <c r="L165" i="6" s="1"/>
  <c r="I53" i="9"/>
  <c r="J53" i="9" s="1"/>
  <c r="K53" i="9" s="1"/>
  <c r="L53" i="9" s="1"/>
  <c r="I97" i="9"/>
  <c r="I310" i="9"/>
  <c r="I104" i="6"/>
  <c r="J104" i="6" s="1"/>
  <c r="K104" i="6" s="1"/>
  <c r="L104" i="6" s="1"/>
  <c r="I108" i="6"/>
  <c r="I122" i="6"/>
  <c r="J122" i="6" s="1"/>
  <c r="K122" i="6" s="1"/>
  <c r="L122" i="6" s="1"/>
  <c r="I133" i="6"/>
  <c r="J133" i="6" s="1"/>
  <c r="K133" i="6" s="1"/>
  <c r="L133" i="6" s="1"/>
  <c r="I90" i="9"/>
  <c r="J90" i="9" s="1"/>
  <c r="K90" i="9" s="1"/>
  <c r="L90" i="9" s="1"/>
  <c r="I125" i="9"/>
  <c r="J125" i="9" s="1"/>
  <c r="K125" i="9" s="1"/>
  <c r="L125" i="9" s="1"/>
  <c r="I216" i="9"/>
  <c r="J216" i="9" s="1"/>
  <c r="K216" i="9" s="1"/>
  <c r="L216" i="9" s="1"/>
  <c r="I223" i="9"/>
  <c r="J223" i="9" s="1"/>
  <c r="K223" i="9" s="1"/>
  <c r="L223" i="9" s="1"/>
  <c r="I245" i="9"/>
  <c r="J245" i="9" s="1"/>
  <c r="K245" i="9" s="1"/>
  <c r="L245" i="9" s="1"/>
  <c r="I151" i="9"/>
  <c r="I206" i="9"/>
  <c r="J206" i="9" s="1"/>
  <c r="K206" i="9" s="1"/>
  <c r="L206" i="9" s="1"/>
  <c r="I311" i="9"/>
  <c r="J311" i="9" s="1"/>
  <c r="K311" i="9" s="1"/>
  <c r="L311" i="9" s="1"/>
  <c r="I58" i="6"/>
  <c r="I87" i="6"/>
  <c r="I98" i="6"/>
  <c r="I116" i="9"/>
  <c r="I123" i="9"/>
  <c r="J123" i="9" s="1"/>
  <c r="K123" i="9" s="1"/>
  <c r="L123" i="9" s="1"/>
  <c r="I137" i="9"/>
  <c r="J137" i="9" s="1"/>
  <c r="K137" i="9" s="1"/>
  <c r="L137" i="9" s="1"/>
  <c r="I141" i="9"/>
  <c r="I148" i="9"/>
  <c r="J148" i="9" s="1"/>
  <c r="K148" i="9" s="1"/>
  <c r="L148" i="9" s="1"/>
  <c r="I181" i="9"/>
  <c r="I192" i="9"/>
  <c r="J192" i="9" s="1"/>
  <c r="K192" i="9" s="1"/>
  <c r="L192" i="9" s="1"/>
  <c r="I246" i="9"/>
  <c r="J246" i="9" s="1"/>
  <c r="K246" i="9" s="1"/>
  <c r="L246" i="9" s="1"/>
  <c r="I257" i="9"/>
  <c r="I301" i="9"/>
  <c r="I312" i="9"/>
  <c r="I283" i="6"/>
  <c r="I15" i="9"/>
  <c r="I95" i="9"/>
  <c r="I102" i="9"/>
  <c r="I203" i="9"/>
  <c r="J203" i="9" s="1"/>
  <c r="K203" i="9" s="1"/>
  <c r="L203" i="9" s="1"/>
  <c r="I214" i="9"/>
  <c r="I5" i="9"/>
  <c r="I38" i="9"/>
  <c r="J38" i="9" s="1"/>
  <c r="K38" i="9" s="1"/>
  <c r="L38" i="9" s="1"/>
  <c r="I167" i="9"/>
  <c r="I200" i="9"/>
  <c r="J214" i="9"/>
  <c r="K214" i="9" s="1"/>
  <c r="L214" i="9" s="1"/>
  <c r="I324" i="9"/>
  <c r="J324" i="9" s="1"/>
  <c r="K324" i="9" s="1"/>
  <c r="L324" i="9" s="1"/>
  <c r="I12" i="6"/>
  <c r="J12" i="6" s="1"/>
  <c r="K12" i="6" s="1"/>
  <c r="L12" i="6" s="1"/>
  <c r="I23" i="6"/>
  <c r="I34" i="6"/>
  <c r="J34" i="6" s="1"/>
  <c r="K34" i="6" s="1"/>
  <c r="L34" i="6" s="1"/>
  <c r="I45" i="6"/>
  <c r="I74" i="6"/>
  <c r="J74" i="6" s="1"/>
  <c r="K74" i="6" s="1"/>
  <c r="L74" i="6" s="1"/>
  <c r="I153" i="6"/>
  <c r="J153" i="6" s="1"/>
  <c r="K153" i="6" s="1"/>
  <c r="L153" i="6" s="1"/>
  <c r="I168" i="6"/>
  <c r="J168" i="6" s="1"/>
  <c r="K168" i="6" s="1"/>
  <c r="L168" i="6" s="1"/>
  <c r="I215" i="6"/>
  <c r="J215" i="6" s="1"/>
  <c r="K215" i="6" s="1"/>
  <c r="L215" i="6" s="1"/>
  <c r="I226" i="6"/>
  <c r="J226" i="6" s="1"/>
  <c r="K226" i="6" s="1"/>
  <c r="L226" i="6" s="1"/>
  <c r="I248" i="6"/>
  <c r="J248" i="6" s="1"/>
  <c r="K248" i="6" s="1"/>
  <c r="L248" i="6" s="1"/>
  <c r="I18" i="9"/>
  <c r="J151" i="9"/>
  <c r="K151" i="9" s="1"/>
  <c r="L151" i="9" s="1"/>
  <c r="I226" i="9"/>
  <c r="I261" i="9"/>
  <c r="J261" i="9" s="1"/>
  <c r="K261" i="9" s="1"/>
  <c r="L261" i="9" s="1"/>
  <c r="I268" i="9"/>
  <c r="J268" i="9" s="1"/>
  <c r="K268" i="9" s="1"/>
  <c r="L268" i="9" s="1"/>
  <c r="I272" i="9"/>
  <c r="I290" i="9"/>
  <c r="I314" i="9"/>
  <c r="I103" i="6"/>
  <c r="J103" i="6" s="1"/>
  <c r="K103" i="6" s="1"/>
  <c r="L103" i="6" s="1"/>
  <c r="I172" i="6"/>
  <c r="I198" i="6"/>
  <c r="J198" i="6" s="1"/>
  <c r="K198" i="6" s="1"/>
  <c r="L198" i="6" s="1"/>
  <c r="I273" i="6"/>
  <c r="J273" i="6" s="1"/>
  <c r="K273" i="6" s="1"/>
  <c r="L273" i="6" s="1"/>
  <c r="F2" i="9"/>
  <c r="J7" i="9"/>
  <c r="K7" i="9" s="1"/>
  <c r="L7" i="9" s="1"/>
  <c r="I40" i="9"/>
  <c r="J40" i="9" s="1"/>
  <c r="K40" i="9" s="1"/>
  <c r="L40" i="9" s="1"/>
  <c r="I68" i="9"/>
  <c r="J68" i="9" s="1"/>
  <c r="K68" i="9" s="1"/>
  <c r="L68" i="9" s="1"/>
  <c r="I75" i="9"/>
  <c r="I82" i="9"/>
  <c r="I227" i="9"/>
  <c r="I234" i="9"/>
  <c r="J234" i="9" s="1"/>
  <c r="K234" i="9" s="1"/>
  <c r="L234" i="9" s="1"/>
  <c r="J247" i="9"/>
  <c r="K247" i="9" s="1"/>
  <c r="L247" i="9" s="1"/>
  <c r="I206" i="6"/>
  <c r="I217" i="6"/>
  <c r="I278" i="6"/>
  <c r="I83" i="9"/>
  <c r="I106" i="9"/>
  <c r="J106" i="9" s="1"/>
  <c r="K106" i="9" s="1"/>
  <c r="L106" i="9" s="1"/>
  <c r="I170" i="9"/>
  <c r="I194" i="9"/>
  <c r="J194" i="9" s="1"/>
  <c r="K194" i="9" s="1"/>
  <c r="L194" i="9" s="1"/>
  <c r="I224" i="9"/>
  <c r="I248" i="9"/>
  <c r="I16" i="9"/>
  <c r="J16" i="9" s="1"/>
  <c r="K16" i="9" s="1"/>
  <c r="L16" i="9" s="1"/>
  <c r="I103" i="9"/>
  <c r="J107" i="9"/>
  <c r="K107" i="9" s="1"/>
  <c r="L107" i="9" s="1"/>
  <c r="J116" i="9"/>
  <c r="K116" i="9" s="1"/>
  <c r="L116" i="9" s="1"/>
  <c r="I160" i="9"/>
  <c r="J160" i="9" s="1"/>
  <c r="K160" i="9" s="1"/>
  <c r="L160" i="9" s="1"/>
  <c r="J314" i="9"/>
  <c r="K314" i="9" s="1"/>
  <c r="L314" i="9" s="1"/>
  <c r="I127" i="6"/>
  <c r="I145" i="6"/>
  <c r="J145" i="6" s="1"/>
  <c r="K145" i="6" s="1"/>
  <c r="L145" i="6" s="1"/>
  <c r="I192" i="6"/>
  <c r="J192" i="6" s="1"/>
  <c r="K192" i="6" s="1"/>
  <c r="L192" i="6" s="1"/>
  <c r="J49" i="9"/>
  <c r="K49" i="9" s="1"/>
  <c r="L49" i="9" s="1"/>
  <c r="I84" i="9"/>
  <c r="I205" i="9"/>
  <c r="J205" i="9" s="1"/>
  <c r="K205" i="9" s="1"/>
  <c r="L205" i="9" s="1"/>
  <c r="I256" i="9"/>
  <c r="J256" i="9" s="1"/>
  <c r="K256" i="9" s="1"/>
  <c r="L256" i="9" s="1"/>
  <c r="I299" i="9"/>
  <c r="I313" i="9"/>
  <c r="J313" i="9" s="1"/>
  <c r="K313" i="9" s="1"/>
  <c r="L313" i="9" s="1"/>
  <c r="I62" i="6"/>
  <c r="I84" i="6"/>
  <c r="I286" i="6"/>
  <c r="I13" i="9"/>
  <c r="J13" i="9" s="1"/>
  <c r="K13" i="9" s="1"/>
  <c r="L13" i="9" s="1"/>
  <c r="I27" i="9"/>
  <c r="J27" i="9" s="1"/>
  <c r="K27" i="9" s="1"/>
  <c r="L27" i="9" s="1"/>
  <c r="I31" i="9"/>
  <c r="J31" i="9" s="1"/>
  <c r="K31" i="9" s="1"/>
  <c r="L31" i="9" s="1"/>
  <c r="I42" i="9"/>
  <c r="J42" i="9" s="1"/>
  <c r="K42" i="9" s="1"/>
  <c r="L42" i="9" s="1"/>
  <c r="I195" i="9"/>
  <c r="J195" i="9" s="1"/>
  <c r="K195" i="9" s="1"/>
  <c r="L195" i="9" s="1"/>
  <c r="I271" i="9"/>
  <c r="J271" i="9" s="1"/>
  <c r="K271" i="9" s="1"/>
  <c r="L271" i="9" s="1"/>
  <c r="I303" i="9"/>
  <c r="J303" i="9" s="1"/>
  <c r="K303" i="9" s="1"/>
  <c r="L303" i="9" s="1"/>
  <c r="I155" i="6"/>
  <c r="I197" i="6"/>
  <c r="I236" i="6"/>
  <c r="J236" i="6" s="1"/>
  <c r="K236" i="6" s="1"/>
  <c r="L236" i="6" s="1"/>
  <c r="D60" i="9"/>
  <c r="D5" i="9"/>
  <c r="F17" i="9"/>
  <c r="I24" i="9"/>
  <c r="J24" i="9" s="1"/>
  <c r="K24" i="9" s="1"/>
  <c r="L24" i="9" s="1"/>
  <c r="I85" i="9"/>
  <c r="J85" i="9" s="1"/>
  <c r="K85" i="9" s="1"/>
  <c r="L85" i="9" s="1"/>
  <c r="I193" i="9"/>
  <c r="J193" i="9" s="1"/>
  <c r="K193" i="9" s="1"/>
  <c r="L193" i="9" s="1"/>
  <c r="I322" i="9"/>
  <c r="J322" i="9" s="1"/>
  <c r="K322" i="9" s="1"/>
  <c r="L322" i="9" s="1"/>
  <c r="I73" i="6"/>
  <c r="I222" i="6"/>
  <c r="I258" i="6"/>
  <c r="I292" i="6"/>
  <c r="J292" i="6" s="1"/>
  <c r="K292" i="6" s="1"/>
  <c r="L292" i="6" s="1"/>
  <c r="F62" i="9"/>
  <c r="I79" i="9"/>
  <c r="J79" i="9" s="1"/>
  <c r="K79" i="9" s="1"/>
  <c r="L79" i="9" s="1"/>
  <c r="I104" i="9"/>
  <c r="J104" i="9" s="1"/>
  <c r="K104" i="9" s="1"/>
  <c r="L104" i="9" s="1"/>
  <c r="I225" i="9"/>
  <c r="I238" i="9"/>
  <c r="J238" i="9" s="1"/>
  <c r="K238" i="9" s="1"/>
  <c r="L238" i="9" s="1"/>
  <c r="I300" i="9"/>
  <c r="J300" i="9" s="1"/>
  <c r="K300" i="9" s="1"/>
  <c r="L300" i="9" s="1"/>
  <c r="F92" i="6"/>
  <c r="I102" i="6"/>
  <c r="J102" i="6" s="1"/>
  <c r="K102" i="6" s="1"/>
  <c r="L102" i="6" s="1"/>
  <c r="I156" i="6"/>
  <c r="J156" i="6" s="1"/>
  <c r="K156" i="6" s="1"/>
  <c r="L156" i="6" s="1"/>
  <c r="I178" i="6"/>
  <c r="I185" i="6"/>
  <c r="J185" i="6" s="1"/>
  <c r="K185" i="6" s="1"/>
  <c r="L185" i="6" s="1"/>
  <c r="I223" i="6"/>
  <c r="F14" i="9"/>
  <c r="I29" i="9"/>
  <c r="J29" i="9" s="1"/>
  <c r="K29" i="9" s="1"/>
  <c r="L29" i="9" s="1"/>
  <c r="I51" i="9"/>
  <c r="J51" i="9" s="1"/>
  <c r="K51" i="9" s="1"/>
  <c r="L51" i="9" s="1"/>
  <c r="I64" i="9"/>
  <c r="J64" i="9" s="1"/>
  <c r="K64" i="9" s="1"/>
  <c r="L64" i="9" s="1"/>
  <c r="I80" i="9"/>
  <c r="J80" i="9" s="1"/>
  <c r="K80" i="9" s="1"/>
  <c r="L80" i="9" s="1"/>
  <c r="I93" i="9"/>
  <c r="J93" i="9" s="1"/>
  <c r="K93" i="9" s="1"/>
  <c r="L93" i="9" s="1"/>
  <c r="I96" i="9"/>
  <c r="J96" i="9" s="1"/>
  <c r="K96" i="9" s="1"/>
  <c r="L96" i="9" s="1"/>
  <c r="I178" i="9"/>
  <c r="I288" i="9"/>
  <c r="J288" i="9" s="1"/>
  <c r="K288" i="9" s="1"/>
  <c r="L288" i="9" s="1"/>
  <c r="I47" i="6"/>
  <c r="J47" i="6" s="1"/>
  <c r="K47" i="6" s="1"/>
  <c r="L47" i="6" s="1"/>
  <c r="I124" i="6"/>
  <c r="J124" i="6" s="1"/>
  <c r="K124" i="6" s="1"/>
  <c r="L124" i="6" s="1"/>
  <c r="I128" i="6"/>
  <c r="J128" i="6" s="1"/>
  <c r="K128" i="6" s="1"/>
  <c r="L128" i="6" s="1"/>
  <c r="I135" i="6"/>
  <c r="J135" i="6" s="1"/>
  <c r="K135" i="6" s="1"/>
  <c r="L135" i="6" s="1"/>
  <c r="I142" i="6"/>
  <c r="J142" i="6" s="1"/>
  <c r="K142" i="6" s="1"/>
  <c r="L142" i="6" s="1"/>
  <c r="I164" i="6"/>
  <c r="I202" i="6"/>
  <c r="I234" i="6"/>
  <c r="I245" i="6"/>
  <c r="J245" i="6" s="1"/>
  <c r="K245" i="6" s="1"/>
  <c r="L245" i="6" s="1"/>
  <c r="F6" i="9"/>
  <c r="I159" i="9"/>
  <c r="I172" i="9"/>
  <c r="J172" i="9" s="1"/>
  <c r="K172" i="9" s="1"/>
  <c r="L172" i="9" s="1"/>
  <c r="J95" i="9"/>
  <c r="K95" i="9" s="1"/>
  <c r="L95" i="9" s="1"/>
  <c r="F16" i="9"/>
  <c r="I289" i="9"/>
  <c r="J289" i="9" s="1"/>
  <c r="K289" i="9" s="1"/>
  <c r="L289" i="9" s="1"/>
  <c r="I48" i="6"/>
  <c r="J48" i="6" s="1"/>
  <c r="K48" i="6" s="1"/>
  <c r="L48" i="6" s="1"/>
  <c r="I54" i="6"/>
  <c r="J54" i="6" s="1"/>
  <c r="K54" i="6" s="1"/>
  <c r="L54" i="6" s="1"/>
  <c r="I65" i="6"/>
  <c r="I114" i="6"/>
  <c r="J114" i="6" s="1"/>
  <c r="K114" i="6" s="1"/>
  <c r="L114" i="6" s="1"/>
  <c r="I125" i="6"/>
  <c r="J125" i="6" s="1"/>
  <c r="K125" i="6" s="1"/>
  <c r="L125" i="6" s="1"/>
  <c r="I136" i="6"/>
  <c r="I147" i="6"/>
  <c r="I196" i="6"/>
  <c r="J196" i="6" s="1"/>
  <c r="K196" i="6" s="1"/>
  <c r="L196" i="6" s="1"/>
  <c r="I242" i="6"/>
  <c r="J242" i="6" s="1"/>
  <c r="K242" i="6" s="1"/>
  <c r="L242" i="6" s="1"/>
  <c r="I284" i="6"/>
  <c r="J284" i="6" s="1"/>
  <c r="K284" i="6" s="1"/>
  <c r="L284" i="6" s="1"/>
  <c r="I20" i="9"/>
  <c r="J20" i="9" s="1"/>
  <c r="K20" i="9" s="1"/>
  <c r="L20" i="9" s="1"/>
  <c r="J103" i="9"/>
  <c r="K103" i="9" s="1"/>
  <c r="L103" i="9" s="1"/>
  <c r="I112" i="9"/>
  <c r="J112" i="9" s="1"/>
  <c r="K112" i="9" s="1"/>
  <c r="L112" i="9" s="1"/>
  <c r="I134" i="9"/>
  <c r="J134" i="9" s="1"/>
  <c r="K134" i="9" s="1"/>
  <c r="L134" i="9" s="1"/>
  <c r="I237" i="9"/>
  <c r="J237" i="9" s="1"/>
  <c r="K237" i="9" s="1"/>
  <c r="L237" i="9" s="1"/>
  <c r="I240" i="9"/>
  <c r="J240" i="9" s="1"/>
  <c r="K240" i="9" s="1"/>
  <c r="L240" i="9" s="1"/>
  <c r="J299" i="9"/>
  <c r="K299" i="9" s="1"/>
  <c r="L299" i="9" s="1"/>
  <c r="I321" i="9"/>
  <c r="J321" i="9" s="1"/>
  <c r="K321" i="9" s="1"/>
  <c r="L321" i="9" s="1"/>
  <c r="D22" i="6"/>
  <c r="F24" i="6"/>
  <c r="D44" i="6"/>
  <c r="F46" i="6"/>
  <c r="F86" i="6"/>
  <c r="D9" i="9"/>
  <c r="F19" i="9"/>
  <c r="D25" i="9"/>
  <c r="D28" i="9"/>
  <c r="D39" i="9"/>
  <c r="D50" i="9"/>
  <c r="D57" i="9"/>
  <c r="D68" i="9"/>
  <c r="F70" i="9"/>
  <c r="F72" i="9"/>
  <c r="I72" i="9"/>
  <c r="J72" i="9" s="1"/>
  <c r="K72" i="9" s="1"/>
  <c r="L72" i="9" s="1"/>
  <c r="F79" i="9"/>
  <c r="D3" i="6"/>
  <c r="I15" i="6"/>
  <c r="J15" i="6" s="1"/>
  <c r="K15" i="6" s="1"/>
  <c r="L15" i="6" s="1"/>
  <c r="I37" i="6"/>
  <c r="J37" i="6" s="1"/>
  <c r="K37" i="6" s="1"/>
  <c r="L37" i="6" s="1"/>
  <c r="F56" i="6"/>
  <c r="I176" i="6"/>
  <c r="J176" i="6" s="1"/>
  <c r="K176" i="6" s="1"/>
  <c r="L176" i="6" s="1"/>
  <c r="I182" i="6"/>
  <c r="J182" i="6" s="1"/>
  <c r="K182" i="6" s="1"/>
  <c r="L182" i="6" s="1"/>
  <c r="D6" i="9"/>
  <c r="I17" i="9"/>
  <c r="J17" i="9" s="1"/>
  <c r="K17" i="9" s="1"/>
  <c r="L17" i="9" s="1"/>
  <c r="F18" i="9"/>
  <c r="F20" i="9"/>
  <c r="F24" i="9"/>
  <c r="D26" i="9"/>
  <c r="D27" i="9"/>
  <c r="F28" i="9"/>
  <c r="F29" i="9"/>
  <c r="D37" i="9"/>
  <c r="D38" i="9"/>
  <c r="F39" i="9"/>
  <c r="F40" i="9"/>
  <c r="D48" i="9"/>
  <c r="D49" i="9"/>
  <c r="F50" i="9"/>
  <c r="F51" i="9"/>
  <c r="F57" i="9"/>
  <c r="D59" i="9"/>
  <c r="I59" i="9"/>
  <c r="J59" i="9" s="1"/>
  <c r="K59" i="9" s="1"/>
  <c r="L59" i="9" s="1"/>
  <c r="F68" i="9"/>
  <c r="F81" i="9"/>
  <c r="F45" i="6"/>
  <c r="J7" i="6"/>
  <c r="K7" i="6" s="1"/>
  <c r="L7" i="6" s="1"/>
  <c r="I22" i="6"/>
  <c r="J22" i="6" s="1"/>
  <c r="K22" i="6" s="1"/>
  <c r="L22" i="6" s="1"/>
  <c r="F25" i="6"/>
  <c r="J32" i="6"/>
  <c r="K32" i="6" s="1"/>
  <c r="L32" i="6" s="1"/>
  <c r="I44" i="6"/>
  <c r="J44" i="6" s="1"/>
  <c r="K44" i="6" s="1"/>
  <c r="L44" i="6" s="1"/>
  <c r="F47" i="6"/>
  <c r="F53" i="6"/>
  <c r="I67" i="6"/>
  <c r="J84" i="6"/>
  <c r="K84" i="6" s="1"/>
  <c r="L84" i="6" s="1"/>
  <c r="I94" i="6"/>
  <c r="J94" i="6" s="1"/>
  <c r="K94" i="6" s="1"/>
  <c r="L94" i="6" s="1"/>
  <c r="I97" i="6"/>
  <c r="J97" i="6" s="1"/>
  <c r="K97" i="6" s="1"/>
  <c r="L97" i="6" s="1"/>
  <c r="J108" i="6"/>
  <c r="K108" i="6" s="1"/>
  <c r="L108" i="6" s="1"/>
  <c r="I167" i="6"/>
  <c r="J167" i="6" s="1"/>
  <c r="K167" i="6" s="1"/>
  <c r="L167" i="6" s="1"/>
  <c r="J223" i="6"/>
  <c r="K223" i="6" s="1"/>
  <c r="L223" i="6" s="1"/>
  <c r="D4" i="9"/>
  <c r="J5" i="9"/>
  <c r="K5" i="9" s="1"/>
  <c r="L5" i="9" s="1"/>
  <c r="F9" i="9"/>
  <c r="D13" i="9"/>
  <c r="J18" i="9"/>
  <c r="K18" i="9" s="1"/>
  <c r="L18" i="9" s="1"/>
  <c r="F25" i="9"/>
  <c r="F26" i="9"/>
  <c r="F27" i="9"/>
  <c r="I28" i="9"/>
  <c r="J28" i="9" s="1"/>
  <c r="K28" i="9" s="1"/>
  <c r="L28" i="9" s="1"/>
  <c r="D36" i="9"/>
  <c r="F37" i="9"/>
  <c r="F38" i="9"/>
  <c r="I39" i="9"/>
  <c r="J39" i="9" s="1"/>
  <c r="K39" i="9" s="1"/>
  <c r="L39" i="9" s="1"/>
  <c r="D47" i="9"/>
  <c r="F48" i="9"/>
  <c r="F49" i="9"/>
  <c r="I50" i="9"/>
  <c r="J50" i="9" s="1"/>
  <c r="K50" i="9" s="1"/>
  <c r="L50" i="9" s="1"/>
  <c r="I57" i="9"/>
  <c r="J57" i="9" s="1"/>
  <c r="K57" i="9" s="1"/>
  <c r="L57" i="9" s="1"/>
  <c r="F59" i="9"/>
  <c r="F61" i="9"/>
  <c r="I61" i="9"/>
  <c r="J61" i="9" s="1"/>
  <c r="K61" i="9" s="1"/>
  <c r="L61" i="9" s="1"/>
  <c r="D73" i="9"/>
  <c r="I3" i="6"/>
  <c r="D13" i="6"/>
  <c r="D23" i="6"/>
  <c r="I25" i="6"/>
  <c r="J25" i="6" s="1"/>
  <c r="K25" i="6" s="1"/>
  <c r="L25" i="6" s="1"/>
  <c r="D35" i="6"/>
  <c r="D45" i="6"/>
  <c r="I68" i="6"/>
  <c r="J68" i="6" s="1"/>
  <c r="K68" i="6" s="1"/>
  <c r="L68" i="6" s="1"/>
  <c r="J136" i="6"/>
  <c r="K136" i="6" s="1"/>
  <c r="L136" i="6" s="1"/>
  <c r="I2" i="9"/>
  <c r="J2" i="9" s="1"/>
  <c r="K2" i="9" s="1"/>
  <c r="L2" i="9" s="1"/>
  <c r="F4" i="9"/>
  <c r="D35" i="9"/>
  <c r="D46" i="9"/>
  <c r="D53" i="9"/>
  <c r="D71" i="9"/>
  <c r="D82" i="9"/>
  <c r="D84" i="9"/>
  <c r="F86" i="9"/>
  <c r="D8" i="6"/>
  <c r="F13" i="6"/>
  <c r="D33" i="6"/>
  <c r="F35" i="6"/>
  <c r="D3" i="9"/>
  <c r="I6" i="9"/>
  <c r="J6" i="9" s="1"/>
  <c r="K6" i="9" s="1"/>
  <c r="L6" i="9" s="1"/>
  <c r="D7" i="9"/>
  <c r="I9" i="9"/>
  <c r="J9" i="9" s="1"/>
  <c r="K9" i="9" s="1"/>
  <c r="L9" i="9" s="1"/>
  <c r="F13" i="9"/>
  <c r="D14" i="9"/>
  <c r="I26" i="9"/>
  <c r="J26" i="9" s="1"/>
  <c r="K26" i="9" s="1"/>
  <c r="L26" i="9" s="1"/>
  <c r="D31" i="9"/>
  <c r="F35" i="9"/>
  <c r="F36" i="9"/>
  <c r="I37" i="9"/>
  <c r="J37" i="9" s="1"/>
  <c r="K37" i="9" s="1"/>
  <c r="L37" i="9" s="1"/>
  <c r="D42" i="9"/>
  <c r="F46" i="9"/>
  <c r="F47" i="9"/>
  <c r="I48" i="9"/>
  <c r="J48" i="9" s="1"/>
  <c r="K48" i="9" s="1"/>
  <c r="L48" i="9" s="1"/>
  <c r="D62" i="9"/>
  <c r="D69" i="9"/>
  <c r="F71" i="9"/>
  <c r="F73" i="9"/>
  <c r="F75" i="9"/>
  <c r="F84" i="9"/>
  <c r="F34" i="6"/>
  <c r="I26" i="6"/>
  <c r="J26" i="6" s="1"/>
  <c r="K26" i="6" s="1"/>
  <c r="L26" i="6" s="1"/>
  <c r="I78" i="6"/>
  <c r="I88" i="6"/>
  <c r="J88" i="6" s="1"/>
  <c r="K88" i="6" s="1"/>
  <c r="L88" i="6" s="1"/>
  <c r="I8" i="9"/>
  <c r="J8" i="9" s="1"/>
  <c r="K8" i="9" s="1"/>
  <c r="L8" i="9" s="1"/>
  <c r="D15" i="9"/>
  <c r="J15" i="9"/>
  <c r="K15" i="9" s="1"/>
  <c r="L15" i="9" s="1"/>
  <c r="I30" i="9"/>
  <c r="J30" i="9" s="1"/>
  <c r="K30" i="9" s="1"/>
  <c r="L30" i="9" s="1"/>
  <c r="D30" i="9"/>
  <c r="I41" i="9"/>
  <c r="J41" i="9" s="1"/>
  <c r="K41" i="9" s="1"/>
  <c r="L41" i="9" s="1"/>
  <c r="D41" i="9"/>
  <c r="I52" i="9"/>
  <c r="J52" i="9" s="1"/>
  <c r="K52" i="9" s="1"/>
  <c r="L52" i="9" s="1"/>
  <c r="D52" i="9"/>
  <c r="D58" i="9"/>
  <c r="I8" i="6"/>
  <c r="J8" i="6" s="1"/>
  <c r="K8" i="6" s="1"/>
  <c r="L8" i="6" s="1"/>
  <c r="F14" i="6"/>
  <c r="J18" i="6"/>
  <c r="K18" i="6" s="1"/>
  <c r="L18" i="6" s="1"/>
  <c r="J23" i="6"/>
  <c r="K23" i="6" s="1"/>
  <c r="L23" i="6" s="1"/>
  <c r="I33" i="6"/>
  <c r="J33" i="6" s="1"/>
  <c r="K33" i="6" s="1"/>
  <c r="L33" i="6" s="1"/>
  <c r="F36" i="6"/>
  <c r="J43" i="6"/>
  <c r="K43" i="6" s="1"/>
  <c r="L43" i="6" s="1"/>
  <c r="J45" i="6"/>
  <c r="K45" i="6" s="1"/>
  <c r="L45" i="6" s="1"/>
  <c r="J172" i="6"/>
  <c r="K172" i="6" s="1"/>
  <c r="L172" i="6" s="1"/>
  <c r="D321" i="9"/>
  <c r="D310" i="9"/>
  <c r="D299" i="9"/>
  <c r="D288" i="9"/>
  <c r="D280" i="9"/>
  <c r="D284" i="9"/>
  <c r="D266" i="9"/>
  <c r="D256" i="9"/>
  <c r="D245" i="9"/>
  <c r="D306" i="9"/>
  <c r="D269" i="9"/>
  <c r="D316" i="9"/>
  <c r="D328" i="9"/>
  <c r="D317" i="9"/>
  <c r="D305" i="9"/>
  <c r="D283" i="9"/>
  <c r="D234" i="9"/>
  <c r="D295" i="9"/>
  <c r="D271" i="9"/>
  <c r="D260" i="9"/>
  <c r="D240" i="9"/>
  <c r="D238" i="9"/>
  <c r="D272" i="9"/>
  <c r="D222" i="9"/>
  <c r="D277" i="9"/>
  <c r="D262" i="9"/>
  <c r="D214" i="9"/>
  <c r="D212" i="9"/>
  <c r="D190" i="9"/>
  <c r="D247" i="9"/>
  <c r="D229" i="9"/>
  <c r="D273" i="9"/>
  <c r="D248" i="9"/>
  <c r="D205" i="9"/>
  <c r="D201" i="9"/>
  <c r="D193" i="9"/>
  <c r="D192" i="9"/>
  <c r="D251" i="9"/>
  <c r="D249" i="9"/>
  <c r="D168" i="9"/>
  <c r="D147" i="9"/>
  <c r="D216" i="9"/>
  <c r="D237" i="9"/>
  <c r="D179" i="9"/>
  <c r="D160" i="9"/>
  <c r="D194" i="9"/>
  <c r="D134" i="9"/>
  <c r="D129" i="9"/>
  <c r="D183" i="9"/>
  <c r="D178" i="9"/>
  <c r="D171" i="9"/>
  <c r="D156" i="9"/>
  <c r="D203" i="9"/>
  <c r="D200" i="9"/>
  <c r="D145" i="9"/>
  <c r="D140" i="9"/>
  <c r="D96" i="9"/>
  <c r="D167" i="9"/>
  <c r="D114" i="9"/>
  <c r="D223" i="9"/>
  <c r="D118" i="9"/>
  <c r="D116" i="9"/>
  <c r="D101" i="9"/>
  <c r="D182" i="9"/>
  <c r="D158" i="9"/>
  <c r="D136" i="9"/>
  <c r="D125" i="9"/>
  <c r="D113" i="9"/>
  <c r="D151" i="9"/>
  <c r="D117" i="9"/>
  <c r="D93" i="9"/>
  <c r="D128" i="9"/>
  <c r="D72" i="9"/>
  <c r="D61" i="9"/>
  <c r="D95" i="9"/>
  <c r="D79" i="9"/>
  <c r="D106" i="9"/>
  <c r="D74" i="9"/>
  <c r="D92" i="9"/>
  <c r="D90" i="9"/>
  <c r="D85" i="9"/>
  <c r="D64" i="9"/>
  <c r="D2" i="9"/>
  <c r="F3" i="9"/>
  <c r="I4" i="9"/>
  <c r="J4" i="9" s="1"/>
  <c r="K4" i="9" s="1"/>
  <c r="L4" i="9" s="1"/>
  <c r="F7" i="9"/>
  <c r="D8" i="9"/>
  <c r="F15" i="9"/>
  <c r="I19" i="9"/>
  <c r="J19" i="9" s="1"/>
  <c r="K19" i="9" s="1"/>
  <c r="L19" i="9" s="1"/>
  <c r="F30" i="9"/>
  <c r="F31" i="9"/>
  <c r="I35" i="9"/>
  <c r="J35" i="9" s="1"/>
  <c r="K35" i="9" s="1"/>
  <c r="L35" i="9" s="1"/>
  <c r="F41" i="9"/>
  <c r="F42" i="9"/>
  <c r="I46" i="9"/>
  <c r="J46" i="9" s="1"/>
  <c r="K46" i="9" s="1"/>
  <c r="L46" i="9" s="1"/>
  <c r="F52" i="9"/>
  <c r="F60" i="9"/>
  <c r="F105" i="9"/>
  <c r="D136" i="6"/>
  <c r="D12" i="6"/>
  <c r="I14" i="6"/>
  <c r="J14" i="6" s="1"/>
  <c r="K14" i="6" s="1"/>
  <c r="L14" i="6" s="1"/>
  <c r="D24" i="6"/>
  <c r="D34" i="6"/>
  <c r="G34" i="6" s="1"/>
  <c r="H34" i="6" s="1"/>
  <c r="I36" i="6"/>
  <c r="J36" i="6" s="1"/>
  <c r="K36" i="6" s="1"/>
  <c r="L36" i="6" s="1"/>
  <c r="D46" i="6"/>
  <c r="G46" i="6" s="1"/>
  <c r="H46" i="6" s="1"/>
  <c r="I92" i="6"/>
  <c r="J92" i="6" s="1"/>
  <c r="K92" i="6" s="1"/>
  <c r="L92" i="6" s="1"/>
  <c r="I107" i="6"/>
  <c r="I295" i="6"/>
  <c r="J295" i="6" s="1"/>
  <c r="K295" i="6" s="1"/>
  <c r="L295" i="6" s="1"/>
  <c r="F323" i="9"/>
  <c r="F312" i="9"/>
  <c r="F301" i="9"/>
  <c r="F290" i="9"/>
  <c r="F258" i="9"/>
  <c r="F247" i="9"/>
  <c r="F236" i="9"/>
  <c r="F300" i="9"/>
  <c r="F279" i="9"/>
  <c r="F322" i="9"/>
  <c r="F310" i="9"/>
  <c r="F268" i="9"/>
  <c r="F311" i="9"/>
  <c r="F299" i="9"/>
  <c r="F256" i="9"/>
  <c r="F240" i="9"/>
  <c r="F227" i="9"/>
  <c r="F214" i="9"/>
  <c r="F289" i="9"/>
  <c r="F260" i="9"/>
  <c r="F251" i="9"/>
  <c r="F238" i="9"/>
  <c r="F234" i="9"/>
  <c r="F207" i="9"/>
  <c r="F271" i="9"/>
  <c r="F205" i="9"/>
  <c r="F249" i="9"/>
  <c r="F245" i="9"/>
  <c r="F223" i="9"/>
  <c r="F192" i="9"/>
  <c r="F216" i="9"/>
  <c r="F170" i="9"/>
  <c r="F222" i="9"/>
  <c r="F213" i="9"/>
  <c r="F196" i="9"/>
  <c r="F179" i="9"/>
  <c r="F149" i="9"/>
  <c r="F225" i="9"/>
  <c r="F181" i="9"/>
  <c r="F162" i="9"/>
  <c r="F228" i="9"/>
  <c r="F173" i="9"/>
  <c r="F159" i="9"/>
  <c r="F156" i="9"/>
  <c r="F127" i="9"/>
  <c r="F203" i="9"/>
  <c r="F195" i="9"/>
  <c r="F145" i="9"/>
  <c r="F229" i="9"/>
  <c r="F147" i="9"/>
  <c r="F138" i="9"/>
  <c r="F118" i="9"/>
  <c r="F116" i="9"/>
  <c r="F101" i="9"/>
  <c r="F136" i="9"/>
  <c r="F123" i="9"/>
  <c r="F134" i="9"/>
  <c r="F103" i="9"/>
  <c r="F178" i="9"/>
  <c r="F168" i="9"/>
  <c r="F96" i="9"/>
  <c r="F114" i="9"/>
  <c r="F95" i="9"/>
  <c r="F107" i="9"/>
  <c r="F83" i="9"/>
  <c r="F74" i="9"/>
  <c r="F63" i="9"/>
  <c r="F141" i="9"/>
  <c r="F92" i="9"/>
  <c r="F90" i="9"/>
  <c r="F125" i="9"/>
  <c r="F119" i="9"/>
  <c r="F112" i="9"/>
  <c r="F97" i="9"/>
  <c r="F69" i="9"/>
  <c r="F5" i="9"/>
  <c r="F8" i="9"/>
  <c r="D16" i="9"/>
  <c r="D17" i="9"/>
  <c r="D18" i="9"/>
  <c r="D19" i="9"/>
  <c r="D20" i="9"/>
  <c r="D24" i="9"/>
  <c r="D29" i="9"/>
  <c r="D40" i="9"/>
  <c r="D51" i="9"/>
  <c r="F58" i="9"/>
  <c r="D70" i="9"/>
  <c r="J70" i="9"/>
  <c r="K70" i="9" s="1"/>
  <c r="L70" i="9" s="1"/>
  <c r="I70" i="9"/>
  <c r="F94" i="9"/>
  <c r="I62" i="9"/>
  <c r="J62" i="9" s="1"/>
  <c r="K62" i="9" s="1"/>
  <c r="L62" i="9" s="1"/>
  <c r="J63" i="9"/>
  <c r="K63" i="9" s="1"/>
  <c r="L63" i="9" s="1"/>
  <c r="I73" i="9"/>
  <c r="J73" i="9" s="1"/>
  <c r="K73" i="9" s="1"/>
  <c r="L73" i="9" s="1"/>
  <c r="F80" i="9"/>
  <c r="J81" i="9"/>
  <c r="K81" i="9" s="1"/>
  <c r="L81" i="9" s="1"/>
  <c r="F82" i="9"/>
  <c r="D94" i="9"/>
  <c r="I86" i="9"/>
  <c r="J86" i="9" s="1"/>
  <c r="K86" i="9" s="1"/>
  <c r="L86" i="9" s="1"/>
  <c r="I91" i="9"/>
  <c r="J91" i="9" s="1"/>
  <c r="K91" i="9" s="1"/>
  <c r="L91" i="9" s="1"/>
  <c r="J105" i="9"/>
  <c r="K105" i="9" s="1"/>
  <c r="L105" i="9" s="1"/>
  <c r="I105" i="9"/>
  <c r="D63" i="9"/>
  <c r="D83" i="9"/>
  <c r="D102" i="9"/>
  <c r="D105" i="9"/>
  <c r="D107" i="9"/>
  <c r="D108" i="9"/>
  <c r="J108" i="9"/>
  <c r="K108" i="9" s="1"/>
  <c r="L108" i="9" s="1"/>
  <c r="I108" i="9"/>
  <c r="D115" i="9"/>
  <c r="I115" i="9"/>
  <c r="J115" i="9" s="1"/>
  <c r="K115" i="9" s="1"/>
  <c r="L115" i="9" s="1"/>
  <c r="D130" i="9"/>
  <c r="I130" i="9"/>
  <c r="J130" i="9" s="1"/>
  <c r="K130" i="9" s="1"/>
  <c r="L130" i="9" s="1"/>
  <c r="D150" i="9"/>
  <c r="I150" i="9"/>
  <c r="J150" i="9" s="1"/>
  <c r="K150" i="9" s="1"/>
  <c r="L150" i="9" s="1"/>
  <c r="I161" i="9"/>
  <c r="J161" i="9" s="1"/>
  <c r="K161" i="9" s="1"/>
  <c r="L161" i="9" s="1"/>
  <c r="F161" i="9"/>
  <c r="F53" i="9"/>
  <c r="F64" i="9"/>
  <c r="D81" i="9"/>
  <c r="J82" i="9"/>
  <c r="K82" i="9" s="1"/>
  <c r="L82" i="9" s="1"/>
  <c r="F85" i="9"/>
  <c r="F102" i="9"/>
  <c r="D103" i="9"/>
  <c r="D104" i="9"/>
  <c r="F108" i="9"/>
  <c r="F115" i="9"/>
  <c r="F124" i="9"/>
  <c r="F130" i="9"/>
  <c r="I14" i="9"/>
  <c r="J14" i="9" s="1"/>
  <c r="K14" i="9" s="1"/>
  <c r="L14" i="9" s="1"/>
  <c r="I25" i="9"/>
  <c r="J25" i="9" s="1"/>
  <c r="K25" i="9" s="1"/>
  <c r="L25" i="9" s="1"/>
  <c r="I36" i="9"/>
  <c r="J36" i="9" s="1"/>
  <c r="K36" i="9" s="1"/>
  <c r="L36" i="9" s="1"/>
  <c r="I47" i="9"/>
  <c r="J47" i="9" s="1"/>
  <c r="K47" i="9" s="1"/>
  <c r="L47" i="9" s="1"/>
  <c r="I58" i="9"/>
  <c r="J58" i="9" s="1"/>
  <c r="K58" i="9" s="1"/>
  <c r="L58" i="9" s="1"/>
  <c r="I69" i="9"/>
  <c r="J69" i="9" s="1"/>
  <c r="K69" i="9" s="1"/>
  <c r="L69" i="9" s="1"/>
  <c r="J84" i="9"/>
  <c r="K84" i="9" s="1"/>
  <c r="L84" i="9" s="1"/>
  <c r="D86" i="9"/>
  <c r="F104" i="9"/>
  <c r="F106" i="9"/>
  <c r="I117" i="9"/>
  <c r="J117" i="9" s="1"/>
  <c r="K117" i="9" s="1"/>
  <c r="L117" i="9" s="1"/>
  <c r="D91" i="9"/>
  <c r="D75" i="9"/>
  <c r="J75" i="9"/>
  <c r="K75" i="9" s="1"/>
  <c r="L75" i="9" s="1"/>
  <c r="J83" i="9"/>
  <c r="K83" i="9" s="1"/>
  <c r="L83" i="9" s="1"/>
  <c r="F91" i="9"/>
  <c r="F93" i="9"/>
  <c r="J102" i="9"/>
  <c r="K102" i="9" s="1"/>
  <c r="L102" i="9" s="1"/>
  <c r="I113" i="9"/>
  <c r="J113" i="9" s="1"/>
  <c r="K113" i="9" s="1"/>
  <c r="L113" i="9" s="1"/>
  <c r="F117" i="9"/>
  <c r="F126" i="9"/>
  <c r="I126" i="9"/>
  <c r="J126" i="9" s="1"/>
  <c r="K126" i="9" s="1"/>
  <c r="L126" i="9" s="1"/>
  <c r="D80" i="9"/>
  <c r="I94" i="9"/>
  <c r="J94" i="9" s="1"/>
  <c r="K94" i="9" s="1"/>
  <c r="L94" i="9" s="1"/>
  <c r="D97" i="9"/>
  <c r="D119" i="9"/>
  <c r="I119" i="9"/>
  <c r="J119" i="9" s="1"/>
  <c r="K119" i="9" s="1"/>
  <c r="L119" i="9" s="1"/>
  <c r="I140" i="9"/>
  <c r="J140" i="9" s="1"/>
  <c r="K140" i="9" s="1"/>
  <c r="L140" i="9" s="1"/>
  <c r="F140" i="9"/>
  <c r="J97" i="9"/>
  <c r="K97" i="9" s="1"/>
  <c r="L97" i="9" s="1"/>
  <c r="D123" i="9"/>
  <c r="I129" i="9"/>
  <c r="J129" i="9" s="1"/>
  <c r="K129" i="9" s="1"/>
  <c r="L129" i="9" s="1"/>
  <c r="F129" i="9"/>
  <c r="F135" i="9"/>
  <c r="D149" i="9"/>
  <c r="I149" i="9"/>
  <c r="I152" i="9"/>
  <c r="J152" i="9" s="1"/>
  <c r="K152" i="9" s="1"/>
  <c r="L152" i="9" s="1"/>
  <c r="D152" i="9"/>
  <c r="F180" i="9"/>
  <c r="I212" i="9"/>
  <c r="J212" i="9" s="1"/>
  <c r="K212" i="9" s="1"/>
  <c r="L212" i="9" s="1"/>
  <c r="F212" i="9"/>
  <c r="D137" i="9"/>
  <c r="D138" i="9"/>
  <c r="I138" i="9"/>
  <c r="J138" i="9" s="1"/>
  <c r="K138" i="9" s="1"/>
  <c r="L138" i="9" s="1"/>
  <c r="J139" i="9"/>
  <c r="K139" i="9" s="1"/>
  <c r="L139" i="9" s="1"/>
  <c r="D148" i="9"/>
  <c r="F152" i="9"/>
  <c r="F158" i="9"/>
  <c r="I162" i="9"/>
  <c r="J162" i="9" s="1"/>
  <c r="K162" i="9" s="1"/>
  <c r="L162" i="9" s="1"/>
  <c r="D162" i="9"/>
  <c r="D184" i="9"/>
  <c r="I184" i="9"/>
  <c r="J184" i="9" s="1"/>
  <c r="K184" i="9" s="1"/>
  <c r="L184" i="9" s="1"/>
  <c r="F215" i="9"/>
  <c r="D112" i="9"/>
  <c r="F137" i="9"/>
  <c r="D139" i="9"/>
  <c r="J141" i="9"/>
  <c r="K141" i="9" s="1"/>
  <c r="L141" i="9" s="1"/>
  <c r="D141" i="9"/>
  <c r="D146" i="9"/>
  <c r="F148" i="9"/>
  <c r="D157" i="9"/>
  <c r="F172" i="9"/>
  <c r="F190" i="9"/>
  <c r="I190" i="9"/>
  <c r="J190" i="9" s="1"/>
  <c r="K190" i="9" s="1"/>
  <c r="L190" i="9" s="1"/>
  <c r="I218" i="9"/>
  <c r="J218" i="9" s="1"/>
  <c r="K218" i="9" s="1"/>
  <c r="L218" i="9" s="1"/>
  <c r="D218" i="9"/>
  <c r="D124" i="9"/>
  <c r="I124" i="9"/>
  <c r="J124" i="9" s="1"/>
  <c r="K124" i="9" s="1"/>
  <c r="L124" i="9" s="1"/>
  <c r="F139" i="9"/>
  <c r="F146" i="9"/>
  <c r="J149" i="9"/>
  <c r="K149" i="9" s="1"/>
  <c r="L149" i="9" s="1"/>
  <c r="F157" i="9"/>
  <c r="J181" i="9"/>
  <c r="K181" i="9" s="1"/>
  <c r="L181" i="9" s="1"/>
  <c r="D181" i="9"/>
  <c r="F169" i="9"/>
  <c r="D126" i="9"/>
  <c r="D127" i="9"/>
  <c r="I127" i="9"/>
  <c r="J127" i="9" s="1"/>
  <c r="K127" i="9" s="1"/>
  <c r="L127" i="9" s="1"/>
  <c r="J128" i="9"/>
  <c r="K128" i="9" s="1"/>
  <c r="L128" i="9" s="1"/>
  <c r="I173" i="9"/>
  <c r="J173" i="9" s="1"/>
  <c r="K173" i="9" s="1"/>
  <c r="L173" i="9" s="1"/>
  <c r="D173" i="9"/>
  <c r="F185" i="9"/>
  <c r="I191" i="9"/>
  <c r="J191" i="9" s="1"/>
  <c r="K191" i="9" s="1"/>
  <c r="L191" i="9" s="1"/>
  <c r="F191" i="9"/>
  <c r="F224" i="9"/>
  <c r="D236" i="9"/>
  <c r="I236" i="9"/>
  <c r="J236" i="9" s="1"/>
  <c r="K236" i="9" s="1"/>
  <c r="L236" i="9" s="1"/>
  <c r="F163" i="9"/>
  <c r="F113" i="9"/>
  <c r="F128" i="9"/>
  <c r="D135" i="9"/>
  <c r="I135" i="9"/>
  <c r="J135" i="9" s="1"/>
  <c r="K135" i="9" s="1"/>
  <c r="L135" i="9" s="1"/>
  <c r="F150" i="9"/>
  <c r="F189" i="9"/>
  <c r="I157" i="9"/>
  <c r="J157" i="9" s="1"/>
  <c r="K157" i="9" s="1"/>
  <c r="L157" i="9" s="1"/>
  <c r="I158" i="9"/>
  <c r="J158" i="9" s="1"/>
  <c r="K158" i="9" s="1"/>
  <c r="L158" i="9" s="1"/>
  <c r="J167" i="9"/>
  <c r="K167" i="9" s="1"/>
  <c r="L167" i="9" s="1"/>
  <c r="D169" i="9"/>
  <c r="I169" i="9"/>
  <c r="J169" i="9" s="1"/>
  <c r="K169" i="9" s="1"/>
  <c r="L169" i="9" s="1"/>
  <c r="F182" i="9"/>
  <c r="I185" i="9"/>
  <c r="J185" i="9" s="1"/>
  <c r="K185" i="9" s="1"/>
  <c r="L185" i="9" s="1"/>
  <c r="D185" i="9"/>
  <c r="I211" i="9"/>
  <c r="J211" i="9" s="1"/>
  <c r="K211" i="9" s="1"/>
  <c r="L211" i="9" s="1"/>
  <c r="D211" i="9"/>
  <c r="F218" i="9"/>
  <c r="D281" i="9"/>
  <c r="I278" i="9"/>
  <c r="J278" i="9" s="1"/>
  <c r="K278" i="9" s="1"/>
  <c r="L278" i="9" s="1"/>
  <c r="F278" i="9"/>
  <c r="F171" i="9"/>
  <c r="F183" i="9"/>
  <c r="F184" i="9"/>
  <c r="F200" i="9"/>
  <c r="D202" i="9"/>
  <c r="I233" i="9"/>
  <c r="J233" i="9" s="1"/>
  <c r="K233" i="9" s="1"/>
  <c r="L233" i="9" s="1"/>
  <c r="D233" i="9"/>
  <c r="I239" i="9"/>
  <c r="J239" i="9" s="1"/>
  <c r="K239" i="9" s="1"/>
  <c r="L239" i="9" s="1"/>
  <c r="D239" i="9"/>
  <c r="I146" i="9"/>
  <c r="J146" i="9" s="1"/>
  <c r="K146" i="9" s="1"/>
  <c r="L146" i="9" s="1"/>
  <c r="F151" i="9"/>
  <c r="I156" i="9"/>
  <c r="J156" i="9" s="1"/>
  <c r="K156" i="9" s="1"/>
  <c r="L156" i="9" s="1"/>
  <c r="F167" i="9"/>
  <c r="J170" i="9"/>
  <c r="K170" i="9" s="1"/>
  <c r="L170" i="9" s="1"/>
  <c r="I174" i="9"/>
  <c r="J174" i="9" s="1"/>
  <c r="K174" i="9" s="1"/>
  <c r="L174" i="9" s="1"/>
  <c r="F202" i="9"/>
  <c r="I207" i="9"/>
  <c r="J207" i="9" s="1"/>
  <c r="K207" i="9" s="1"/>
  <c r="L207" i="9" s="1"/>
  <c r="D207" i="9"/>
  <c r="F239" i="9"/>
  <c r="F255" i="9"/>
  <c r="I255" i="9"/>
  <c r="F160" i="9"/>
  <c r="D170" i="9"/>
  <c r="D172" i="9"/>
  <c r="D174" i="9"/>
  <c r="I183" i="9"/>
  <c r="J183" i="9" s="1"/>
  <c r="K183" i="9" s="1"/>
  <c r="L183" i="9" s="1"/>
  <c r="I202" i="9"/>
  <c r="J202" i="9" s="1"/>
  <c r="K202" i="9" s="1"/>
  <c r="L202" i="9" s="1"/>
  <c r="D204" i="9"/>
  <c r="I204" i="9"/>
  <c r="J204" i="9" s="1"/>
  <c r="K204" i="9" s="1"/>
  <c r="L204" i="9" s="1"/>
  <c r="F217" i="9"/>
  <c r="I217" i="9"/>
  <c r="J217" i="9" s="1"/>
  <c r="K217" i="9" s="1"/>
  <c r="L217" i="9" s="1"/>
  <c r="I258" i="9"/>
  <c r="J258" i="9" s="1"/>
  <c r="K258" i="9" s="1"/>
  <c r="L258" i="9" s="1"/>
  <c r="D258" i="9"/>
  <c r="J159" i="9"/>
  <c r="K159" i="9" s="1"/>
  <c r="L159" i="9" s="1"/>
  <c r="I163" i="9"/>
  <c r="J163" i="9" s="1"/>
  <c r="K163" i="9" s="1"/>
  <c r="L163" i="9" s="1"/>
  <c r="I171" i="9"/>
  <c r="J171" i="9" s="1"/>
  <c r="K171" i="9" s="1"/>
  <c r="L171" i="9" s="1"/>
  <c r="F174" i="9"/>
  <c r="D195" i="9"/>
  <c r="F235" i="9"/>
  <c r="D261" i="9"/>
  <c r="D159" i="9"/>
  <c r="D161" i="9"/>
  <c r="D163" i="9"/>
  <c r="J178" i="9"/>
  <c r="K178" i="9" s="1"/>
  <c r="L178" i="9" s="1"/>
  <c r="D180" i="9"/>
  <c r="I180" i="9"/>
  <c r="J180" i="9" s="1"/>
  <c r="K180" i="9" s="1"/>
  <c r="L180" i="9" s="1"/>
  <c r="D189" i="9"/>
  <c r="I189" i="9"/>
  <c r="J189" i="9" s="1"/>
  <c r="K189" i="9" s="1"/>
  <c r="L189" i="9" s="1"/>
  <c r="D206" i="9"/>
  <c r="D224" i="9"/>
  <c r="J224" i="9"/>
  <c r="K224" i="9" s="1"/>
  <c r="L224" i="9" s="1"/>
  <c r="D226" i="9"/>
  <c r="J226" i="9"/>
  <c r="K226" i="9" s="1"/>
  <c r="L226" i="9" s="1"/>
  <c r="D191" i="9"/>
  <c r="I201" i="9"/>
  <c r="J201" i="9" s="1"/>
  <c r="K201" i="9" s="1"/>
  <c r="L201" i="9" s="1"/>
  <c r="F201" i="9"/>
  <c r="F204" i="9"/>
  <c r="F273" i="9"/>
  <c r="F206" i="9"/>
  <c r="D213" i="9"/>
  <c r="D228" i="9"/>
  <c r="I228" i="9"/>
  <c r="F244" i="9"/>
  <c r="I244" i="9"/>
  <c r="J244" i="9" s="1"/>
  <c r="K244" i="9" s="1"/>
  <c r="L244" i="9" s="1"/>
  <c r="D257" i="9"/>
  <c r="J257" i="9"/>
  <c r="K257" i="9" s="1"/>
  <c r="L257" i="9" s="1"/>
  <c r="F194" i="9"/>
  <c r="F211" i="9"/>
  <c r="D215" i="9"/>
  <c r="I215" i="9"/>
  <c r="J215" i="9" s="1"/>
  <c r="K215" i="9" s="1"/>
  <c r="L215" i="9" s="1"/>
  <c r="J227" i="9"/>
  <c r="K227" i="9" s="1"/>
  <c r="L227" i="9" s="1"/>
  <c r="D227" i="9"/>
  <c r="F233" i="9"/>
  <c r="F250" i="9"/>
  <c r="J259" i="9"/>
  <c r="K259" i="9" s="1"/>
  <c r="L259" i="9" s="1"/>
  <c r="D259" i="9"/>
  <c r="F262" i="9"/>
  <c r="F283" i="9"/>
  <c r="F193" i="9"/>
  <c r="I196" i="9"/>
  <c r="J196" i="9" s="1"/>
  <c r="K196" i="9" s="1"/>
  <c r="L196" i="9" s="1"/>
  <c r="D196" i="9"/>
  <c r="J200" i="9"/>
  <c r="K200" i="9" s="1"/>
  <c r="L200" i="9" s="1"/>
  <c r="I213" i="9"/>
  <c r="J213" i="9" s="1"/>
  <c r="K213" i="9" s="1"/>
  <c r="L213" i="9" s="1"/>
  <c r="D217" i="9"/>
  <c r="D225" i="9"/>
  <c r="J225" i="9"/>
  <c r="K225" i="9" s="1"/>
  <c r="L225" i="9" s="1"/>
  <c r="F226" i="9"/>
  <c r="J228" i="9"/>
  <c r="K228" i="9" s="1"/>
  <c r="L228" i="9" s="1"/>
  <c r="F246" i="9"/>
  <c r="F267" i="9"/>
  <c r="I267" i="9"/>
  <c r="J267" i="9" s="1"/>
  <c r="K267" i="9" s="1"/>
  <c r="L267" i="9" s="1"/>
  <c r="F237" i="9"/>
  <c r="F257" i="9"/>
  <c r="F261" i="9"/>
  <c r="D279" i="9"/>
  <c r="I279" i="9"/>
  <c r="J279" i="9" s="1"/>
  <c r="K279" i="9" s="1"/>
  <c r="L279" i="9" s="1"/>
  <c r="I229" i="9"/>
  <c r="J229" i="9" s="1"/>
  <c r="K229" i="9" s="1"/>
  <c r="L229" i="9" s="1"/>
  <c r="D235" i="9"/>
  <c r="D244" i="9"/>
  <c r="F259" i="9"/>
  <c r="F284" i="9"/>
  <c r="D292" i="9"/>
  <c r="J222" i="9"/>
  <c r="K222" i="9" s="1"/>
  <c r="L222" i="9" s="1"/>
  <c r="D246" i="9"/>
  <c r="J248" i="9"/>
  <c r="K248" i="9" s="1"/>
  <c r="L248" i="9" s="1"/>
  <c r="I249" i="9"/>
  <c r="J249" i="9" s="1"/>
  <c r="K249" i="9" s="1"/>
  <c r="L249" i="9" s="1"/>
  <c r="I250" i="9"/>
  <c r="J250" i="9" s="1"/>
  <c r="K250" i="9" s="1"/>
  <c r="L250" i="9" s="1"/>
  <c r="D250" i="9"/>
  <c r="D267" i="9"/>
  <c r="F272" i="9"/>
  <c r="I277" i="9"/>
  <c r="J277" i="9" s="1"/>
  <c r="K277" i="9" s="1"/>
  <c r="L277" i="9" s="1"/>
  <c r="F277" i="9"/>
  <c r="F280" i="9"/>
  <c r="I235" i="9"/>
  <c r="J235" i="9" s="1"/>
  <c r="K235" i="9" s="1"/>
  <c r="L235" i="9" s="1"/>
  <c r="F248" i="9"/>
  <c r="D255" i="9"/>
  <c r="I262" i="9"/>
  <c r="J262" i="9" s="1"/>
  <c r="K262" i="9" s="1"/>
  <c r="L262" i="9" s="1"/>
  <c r="F266" i="9"/>
  <c r="D278" i="9"/>
  <c r="F295" i="9"/>
  <c r="D289" i="9"/>
  <c r="I293" i="9"/>
  <c r="J293" i="9" s="1"/>
  <c r="K293" i="9" s="1"/>
  <c r="L293" i="9" s="1"/>
  <c r="D293" i="9"/>
  <c r="D302" i="9"/>
  <c r="I326" i="9"/>
  <c r="J326" i="9" s="1"/>
  <c r="K326" i="9" s="1"/>
  <c r="L326" i="9" s="1"/>
  <c r="D326" i="9"/>
  <c r="I273" i="9"/>
  <c r="J273" i="9" s="1"/>
  <c r="K273" i="9" s="1"/>
  <c r="L273" i="9" s="1"/>
  <c r="F281" i="9"/>
  <c r="I283" i="9"/>
  <c r="J283" i="9" s="1"/>
  <c r="K283" i="9" s="1"/>
  <c r="L283" i="9" s="1"/>
  <c r="F293" i="9"/>
  <c r="D301" i="9"/>
  <c r="F302" i="9"/>
  <c r="F305" i="9"/>
  <c r="J310" i="9"/>
  <c r="K310" i="9" s="1"/>
  <c r="L310" i="9" s="1"/>
  <c r="D314" i="9"/>
  <c r="F317" i="9"/>
  <c r="D322" i="9"/>
  <c r="F326" i="9"/>
  <c r="F314" i="9"/>
  <c r="I316" i="9"/>
  <c r="J316" i="9" s="1"/>
  <c r="K316" i="9" s="1"/>
  <c r="L316" i="9" s="1"/>
  <c r="D300" i="9"/>
  <c r="I304" i="9"/>
  <c r="J304" i="9" s="1"/>
  <c r="K304" i="9" s="1"/>
  <c r="L304" i="9" s="1"/>
  <c r="D304" i="9"/>
  <c r="D313" i="9"/>
  <c r="D325" i="9"/>
  <c r="F328" i="9"/>
  <c r="F292" i="9"/>
  <c r="I294" i="9"/>
  <c r="J294" i="9" s="1"/>
  <c r="K294" i="9" s="1"/>
  <c r="L294" i="9" s="1"/>
  <c r="F304" i="9"/>
  <c r="D312" i="9"/>
  <c r="F313" i="9"/>
  <c r="F316" i="9"/>
  <c r="F325" i="9"/>
  <c r="I327" i="9"/>
  <c r="J327" i="9" s="1"/>
  <c r="K327" i="9" s="1"/>
  <c r="L327" i="9" s="1"/>
  <c r="J255" i="9"/>
  <c r="K255" i="9" s="1"/>
  <c r="L255" i="9" s="1"/>
  <c r="F269" i="9"/>
  <c r="J272" i="9"/>
  <c r="K272" i="9" s="1"/>
  <c r="L272" i="9" s="1"/>
  <c r="I282" i="9"/>
  <c r="J282" i="9" s="1"/>
  <c r="K282" i="9" s="1"/>
  <c r="L282" i="9" s="1"/>
  <c r="D282" i="9"/>
  <c r="F288" i="9"/>
  <c r="D291" i="9"/>
  <c r="D294" i="9"/>
  <c r="D324" i="9"/>
  <c r="D327" i="9"/>
  <c r="I260" i="9"/>
  <c r="J260" i="9" s="1"/>
  <c r="K260" i="9" s="1"/>
  <c r="L260" i="9" s="1"/>
  <c r="J266" i="9"/>
  <c r="K266" i="9" s="1"/>
  <c r="L266" i="9" s="1"/>
  <c r="D270" i="9"/>
  <c r="F282" i="9"/>
  <c r="D290" i="9"/>
  <c r="F291" i="9"/>
  <c r="F294" i="9"/>
  <c r="D303" i="9"/>
  <c r="F306" i="9"/>
  <c r="D311" i="9"/>
  <c r="I315" i="9"/>
  <c r="J315" i="9" s="1"/>
  <c r="K315" i="9" s="1"/>
  <c r="L315" i="9" s="1"/>
  <c r="D315" i="9"/>
  <c r="F321" i="9"/>
  <c r="F324" i="9"/>
  <c r="F327" i="9"/>
  <c r="D268" i="9"/>
  <c r="F270" i="9"/>
  <c r="F303" i="9"/>
  <c r="I305" i="9"/>
  <c r="J305" i="9" s="1"/>
  <c r="K305" i="9" s="1"/>
  <c r="L305" i="9" s="1"/>
  <c r="F315" i="9"/>
  <c r="D323" i="9"/>
  <c r="I323" i="9"/>
  <c r="J323" i="9" s="1"/>
  <c r="K323" i="9" s="1"/>
  <c r="L323" i="9" s="1"/>
  <c r="J290" i="9"/>
  <c r="K290" i="9" s="1"/>
  <c r="L290" i="9" s="1"/>
  <c r="J301" i="9"/>
  <c r="K301" i="9" s="1"/>
  <c r="L301" i="9" s="1"/>
  <c r="J312" i="9"/>
  <c r="K312" i="9" s="1"/>
  <c r="L312" i="9" s="1"/>
  <c r="I284" i="9"/>
  <c r="J284" i="9" s="1"/>
  <c r="K284" i="9" s="1"/>
  <c r="L284" i="9" s="1"/>
  <c r="I295" i="9"/>
  <c r="J295" i="9" s="1"/>
  <c r="K295" i="9" s="1"/>
  <c r="L295" i="9" s="1"/>
  <c r="I306" i="9"/>
  <c r="J306" i="9" s="1"/>
  <c r="K306" i="9" s="1"/>
  <c r="L306" i="9" s="1"/>
  <c r="I317" i="9"/>
  <c r="J317" i="9" s="1"/>
  <c r="K317" i="9" s="1"/>
  <c r="L317" i="9" s="1"/>
  <c r="I328" i="9"/>
  <c r="J328" i="9" s="1"/>
  <c r="K328" i="9" s="1"/>
  <c r="L328" i="9" s="1"/>
  <c r="G24" i="6"/>
  <c r="H24" i="6" s="1"/>
  <c r="G13" i="6"/>
  <c r="H13" i="6" s="1"/>
  <c r="G35" i="6"/>
  <c r="H35" i="6" s="1"/>
  <c r="G45" i="6"/>
  <c r="H45" i="6" s="1"/>
  <c r="D6" i="6"/>
  <c r="F8" i="6"/>
  <c r="D28" i="6"/>
  <c r="F33" i="6"/>
  <c r="G33" i="6" s="1"/>
  <c r="H33" i="6" s="1"/>
  <c r="D42" i="6"/>
  <c r="F44" i="6"/>
  <c r="D48" i="6"/>
  <c r="D55" i="6"/>
  <c r="F63" i="6"/>
  <c r="D65" i="6"/>
  <c r="D67" i="6"/>
  <c r="D78" i="6"/>
  <c r="F87" i="6"/>
  <c r="D95" i="6"/>
  <c r="F118" i="6"/>
  <c r="F127" i="6"/>
  <c r="D158" i="6"/>
  <c r="D17" i="6"/>
  <c r="F22" i="6"/>
  <c r="F62" i="6"/>
  <c r="I2" i="6"/>
  <c r="J2" i="6" s="1"/>
  <c r="K2" i="6" s="1"/>
  <c r="L2" i="6" s="1"/>
  <c r="J3" i="6"/>
  <c r="K3" i="6" s="1"/>
  <c r="L3" i="6" s="1"/>
  <c r="D5" i="6"/>
  <c r="F7" i="6"/>
  <c r="I13" i="6"/>
  <c r="J13" i="6" s="1"/>
  <c r="K13" i="6" s="1"/>
  <c r="L13" i="6" s="1"/>
  <c r="D16" i="6"/>
  <c r="F18" i="6"/>
  <c r="I24" i="6"/>
  <c r="J24" i="6" s="1"/>
  <c r="K24" i="6" s="1"/>
  <c r="L24" i="6" s="1"/>
  <c r="D27" i="6"/>
  <c r="F32" i="6"/>
  <c r="I35" i="6"/>
  <c r="J35" i="6" s="1"/>
  <c r="K35" i="6" s="1"/>
  <c r="L35" i="6" s="1"/>
  <c r="D38" i="6"/>
  <c r="F43" i="6"/>
  <c r="I46" i="6"/>
  <c r="J46" i="6" s="1"/>
  <c r="K46" i="6" s="1"/>
  <c r="L46" i="6" s="1"/>
  <c r="F55" i="6"/>
  <c r="F57" i="6"/>
  <c r="F64" i="6"/>
  <c r="D66" i="6"/>
  <c r="F68" i="6"/>
  <c r="I95" i="6"/>
  <c r="J95" i="6" s="1"/>
  <c r="K95" i="6" s="1"/>
  <c r="L95" i="6" s="1"/>
  <c r="F95" i="6"/>
  <c r="D97" i="6"/>
  <c r="I105" i="6"/>
  <c r="J105" i="6" s="1"/>
  <c r="K105" i="6" s="1"/>
  <c r="L105" i="6" s="1"/>
  <c r="D105" i="6"/>
  <c r="I116" i="6"/>
  <c r="J116" i="6" s="1"/>
  <c r="K116" i="6" s="1"/>
  <c r="L116" i="6" s="1"/>
  <c r="F138" i="6"/>
  <c r="F156" i="6"/>
  <c r="D4" i="6"/>
  <c r="F6" i="6"/>
  <c r="D15" i="6"/>
  <c r="F17" i="6"/>
  <c r="D26" i="6"/>
  <c r="F28" i="6"/>
  <c r="D37" i="6"/>
  <c r="F42" i="6"/>
  <c r="F48" i="6"/>
  <c r="I63" i="6"/>
  <c r="J63" i="6" s="1"/>
  <c r="K63" i="6" s="1"/>
  <c r="L63" i="6" s="1"/>
  <c r="I66" i="6"/>
  <c r="J66" i="6" s="1"/>
  <c r="K66" i="6" s="1"/>
  <c r="L66" i="6" s="1"/>
  <c r="F66" i="6"/>
  <c r="F67" i="6"/>
  <c r="I75" i="6"/>
  <c r="D75" i="6"/>
  <c r="F78" i="6"/>
  <c r="F84" i="6"/>
  <c r="F97" i="6"/>
  <c r="D102" i="6"/>
  <c r="D116" i="6"/>
  <c r="D14" i="6"/>
  <c r="D25" i="6"/>
  <c r="F27" i="6"/>
  <c r="D36" i="6"/>
  <c r="F38" i="6"/>
  <c r="D47" i="6"/>
  <c r="D54" i="6"/>
  <c r="D56" i="6"/>
  <c r="I57" i="6"/>
  <c r="J57" i="6" s="1"/>
  <c r="K57" i="6" s="1"/>
  <c r="L57" i="6" s="1"/>
  <c r="D58" i="6"/>
  <c r="D83" i="6"/>
  <c r="D154" i="6"/>
  <c r="D292" i="6"/>
  <c r="D295" i="6"/>
  <c r="D287" i="6"/>
  <c r="D267" i="6"/>
  <c r="D265" i="6"/>
  <c r="D245" i="6"/>
  <c r="D243" i="6"/>
  <c r="D284" i="6"/>
  <c r="D262" i="6"/>
  <c r="D237" i="6"/>
  <c r="D226" i="6"/>
  <c r="D215" i="6"/>
  <c r="D298" i="6"/>
  <c r="D278" i="6"/>
  <c r="D276" i="6"/>
  <c r="D256" i="6"/>
  <c r="D254" i="6"/>
  <c r="D234" i="6"/>
  <c r="D273" i="6"/>
  <c r="D248" i="6"/>
  <c r="D232" i="6"/>
  <c r="D223" i="6"/>
  <c r="D187" i="6"/>
  <c r="D162" i="6"/>
  <c r="D218" i="6"/>
  <c r="D176" i="6"/>
  <c r="D152" i="6"/>
  <c r="D225" i="6"/>
  <c r="D186" i="6"/>
  <c r="D163" i="6"/>
  <c r="D153" i="6"/>
  <c r="D196" i="6"/>
  <c r="D192" i="6"/>
  <c r="D214" i="6"/>
  <c r="D167" i="6"/>
  <c r="D207" i="6"/>
  <c r="D156" i="6"/>
  <c r="D202" i="6"/>
  <c r="D142" i="6"/>
  <c r="D135" i="6"/>
  <c r="D124" i="6"/>
  <c r="D113" i="6"/>
  <c r="D178" i="6"/>
  <c r="D138" i="6"/>
  <c r="D128" i="6"/>
  <c r="D165" i="6"/>
  <c r="D133" i="6"/>
  <c r="D148" i="6"/>
  <c r="D68" i="6"/>
  <c r="D184" i="6"/>
  <c r="D122" i="6"/>
  <c r="D108" i="6"/>
  <c r="D106" i="6"/>
  <c r="D87" i="6"/>
  <c r="D84" i="6"/>
  <c r="D74" i="6"/>
  <c r="D63" i="6"/>
  <c r="D147" i="6"/>
  <c r="D145" i="6"/>
  <c r="D88" i="6"/>
  <c r="D2" i="6"/>
  <c r="F4" i="6"/>
  <c r="F15" i="6"/>
  <c r="F26" i="6"/>
  <c r="F37" i="6"/>
  <c r="D52" i="6"/>
  <c r="I55" i="6"/>
  <c r="J55" i="6" s="1"/>
  <c r="K55" i="6" s="1"/>
  <c r="L55" i="6" s="1"/>
  <c r="F58" i="6"/>
  <c r="J75" i="6"/>
  <c r="K75" i="6" s="1"/>
  <c r="L75" i="6" s="1"/>
  <c r="D77" i="6"/>
  <c r="F83" i="6"/>
  <c r="D126" i="6"/>
  <c r="I126" i="6"/>
  <c r="J126" i="6" s="1"/>
  <c r="K126" i="6" s="1"/>
  <c r="L126" i="6" s="1"/>
  <c r="F5" i="6"/>
  <c r="F16" i="6"/>
  <c r="F283" i="6"/>
  <c r="F258" i="6"/>
  <c r="F236" i="6"/>
  <c r="F217" i="6"/>
  <c r="F278" i="6"/>
  <c r="F256" i="6"/>
  <c r="F234" i="6"/>
  <c r="F277" i="6"/>
  <c r="F275" i="6"/>
  <c r="F255" i="6"/>
  <c r="F253" i="6"/>
  <c r="F272" i="6"/>
  <c r="F247" i="6"/>
  <c r="F292" i="6"/>
  <c r="F264" i="6"/>
  <c r="F223" i="6"/>
  <c r="F206" i="6"/>
  <c r="F266" i="6"/>
  <c r="F226" i="6"/>
  <c r="F222" i="6"/>
  <c r="F286" i="6"/>
  <c r="F245" i="6"/>
  <c r="F233" i="6"/>
  <c r="F288" i="6"/>
  <c r="F267" i="6"/>
  <c r="F242" i="6"/>
  <c r="F186" i="6"/>
  <c r="F166" i="6"/>
  <c r="F163" i="6"/>
  <c r="F197" i="6"/>
  <c r="F175" i="6"/>
  <c r="F154" i="6"/>
  <c r="F244" i="6"/>
  <c r="F192" i="6"/>
  <c r="F155" i="6"/>
  <c r="F144" i="6"/>
  <c r="F178" i="6"/>
  <c r="F212" i="6"/>
  <c r="F167" i="6"/>
  <c r="F228" i="6"/>
  <c r="F216" i="6"/>
  <c r="F183" i="6"/>
  <c r="F204" i="6"/>
  <c r="F176" i="6"/>
  <c r="F172" i="6"/>
  <c r="F126" i="6"/>
  <c r="F115" i="6"/>
  <c r="F188" i="6"/>
  <c r="F158" i="6"/>
  <c r="F147" i="6"/>
  <c r="F136" i="6"/>
  <c r="F153" i="6"/>
  <c r="F143" i="6"/>
  <c r="F133" i="6"/>
  <c r="F194" i="6"/>
  <c r="F198" i="6"/>
  <c r="F93" i="6"/>
  <c r="F165" i="6"/>
  <c r="F142" i="6"/>
  <c r="F122" i="6"/>
  <c r="F108" i="6"/>
  <c r="F73" i="6"/>
  <c r="F113" i="6"/>
  <c r="F124" i="6"/>
  <c r="F88" i="6"/>
  <c r="F85" i="6"/>
  <c r="F75" i="6"/>
  <c r="F152" i="6"/>
  <c r="F135" i="6"/>
  <c r="F132" i="6"/>
  <c r="F102" i="6"/>
  <c r="F76" i="6"/>
  <c r="F65" i="6"/>
  <c r="F3" i="6"/>
  <c r="G3" i="6" s="1"/>
  <c r="H3" i="6" s="1"/>
  <c r="I6" i="6"/>
  <c r="J6" i="6" s="1"/>
  <c r="K6" i="6" s="1"/>
  <c r="L6" i="6" s="1"/>
  <c r="I17" i="6"/>
  <c r="J17" i="6" s="1"/>
  <c r="K17" i="6" s="1"/>
  <c r="L17" i="6" s="1"/>
  <c r="I28" i="6"/>
  <c r="J28" i="6" s="1"/>
  <c r="K28" i="6" s="1"/>
  <c r="L28" i="6" s="1"/>
  <c r="I42" i="6"/>
  <c r="J42" i="6" s="1"/>
  <c r="K42" i="6" s="1"/>
  <c r="L42" i="6" s="1"/>
  <c r="F54" i="6"/>
  <c r="J62" i="6"/>
  <c r="K62" i="6" s="1"/>
  <c r="L62" i="6" s="1"/>
  <c r="J73" i="6"/>
  <c r="K73" i="6" s="1"/>
  <c r="L73" i="6" s="1"/>
  <c r="I77" i="6"/>
  <c r="J77" i="6" s="1"/>
  <c r="K77" i="6" s="1"/>
  <c r="L77" i="6" s="1"/>
  <c r="F77" i="6"/>
  <c r="D82" i="6"/>
  <c r="D93" i="6"/>
  <c r="F96" i="6"/>
  <c r="F104" i="6"/>
  <c r="D117" i="6"/>
  <c r="I132" i="6"/>
  <c r="J132" i="6" s="1"/>
  <c r="K132" i="6" s="1"/>
  <c r="L132" i="6" s="1"/>
  <c r="D132" i="6"/>
  <c r="F208" i="6"/>
  <c r="I208" i="6"/>
  <c r="J208" i="6" s="1"/>
  <c r="K208" i="6" s="1"/>
  <c r="L208" i="6" s="1"/>
  <c r="F2" i="6"/>
  <c r="I5" i="6"/>
  <c r="J5" i="6" s="1"/>
  <c r="K5" i="6" s="1"/>
  <c r="L5" i="6" s="1"/>
  <c r="I16" i="6"/>
  <c r="J16" i="6" s="1"/>
  <c r="K16" i="6" s="1"/>
  <c r="L16" i="6" s="1"/>
  <c r="I27" i="6"/>
  <c r="J27" i="6" s="1"/>
  <c r="K27" i="6" s="1"/>
  <c r="L27" i="6" s="1"/>
  <c r="I38" i="6"/>
  <c r="J38" i="6" s="1"/>
  <c r="K38" i="6" s="1"/>
  <c r="L38" i="6" s="1"/>
  <c r="F52" i="6"/>
  <c r="D62" i="6"/>
  <c r="D72" i="6"/>
  <c r="I72" i="6"/>
  <c r="J72" i="6" s="1"/>
  <c r="K72" i="6" s="1"/>
  <c r="L72" i="6" s="1"/>
  <c r="D73" i="6"/>
  <c r="F74" i="6"/>
  <c r="I76" i="6"/>
  <c r="J76" i="6" s="1"/>
  <c r="K76" i="6" s="1"/>
  <c r="L76" i="6" s="1"/>
  <c r="I85" i="6"/>
  <c r="J85" i="6" s="1"/>
  <c r="K85" i="6" s="1"/>
  <c r="L85" i="6" s="1"/>
  <c r="D85" i="6"/>
  <c r="F98" i="6"/>
  <c r="F117" i="6"/>
  <c r="D143" i="6"/>
  <c r="I4" i="6"/>
  <c r="J4" i="6" s="1"/>
  <c r="K4" i="6" s="1"/>
  <c r="L4" i="6" s="1"/>
  <c r="D7" i="6"/>
  <c r="F12" i="6"/>
  <c r="G12" i="6" s="1"/>
  <c r="H12" i="6" s="1"/>
  <c r="D18" i="6"/>
  <c r="F23" i="6"/>
  <c r="D32" i="6"/>
  <c r="D43" i="6"/>
  <c r="I53" i="6"/>
  <c r="J53" i="6" s="1"/>
  <c r="K53" i="6" s="1"/>
  <c r="L53" i="6" s="1"/>
  <c r="D53" i="6"/>
  <c r="I56" i="6"/>
  <c r="J56" i="6" s="1"/>
  <c r="K56" i="6" s="1"/>
  <c r="L56" i="6" s="1"/>
  <c r="D57" i="6"/>
  <c r="J58" i="6"/>
  <c r="K58" i="6" s="1"/>
  <c r="L58" i="6" s="1"/>
  <c r="I64" i="6"/>
  <c r="J64" i="6" s="1"/>
  <c r="K64" i="6" s="1"/>
  <c r="L64" i="6" s="1"/>
  <c r="D64" i="6"/>
  <c r="J65" i="6"/>
  <c r="K65" i="6" s="1"/>
  <c r="L65" i="6" s="1"/>
  <c r="F72" i="6"/>
  <c r="D76" i="6"/>
  <c r="F82" i="6"/>
  <c r="D127" i="6"/>
  <c r="D164" i="6"/>
  <c r="I83" i="6"/>
  <c r="J83" i="6" s="1"/>
  <c r="K83" i="6" s="1"/>
  <c r="L83" i="6" s="1"/>
  <c r="I93" i="6"/>
  <c r="J93" i="6" s="1"/>
  <c r="K93" i="6" s="1"/>
  <c r="L93" i="6" s="1"/>
  <c r="D115" i="6"/>
  <c r="I115" i="6"/>
  <c r="J115" i="6" s="1"/>
  <c r="K115" i="6" s="1"/>
  <c r="L115" i="6" s="1"/>
  <c r="F116" i="6"/>
  <c r="D125" i="6"/>
  <c r="I195" i="6"/>
  <c r="J195" i="6" s="1"/>
  <c r="K195" i="6" s="1"/>
  <c r="L195" i="6" s="1"/>
  <c r="D195" i="6"/>
  <c r="F205" i="6"/>
  <c r="I82" i="6"/>
  <c r="J82" i="6" s="1"/>
  <c r="K82" i="6" s="1"/>
  <c r="L82" i="6" s="1"/>
  <c r="J87" i="6"/>
  <c r="K87" i="6" s="1"/>
  <c r="L87" i="6" s="1"/>
  <c r="D94" i="6"/>
  <c r="F105" i="6"/>
  <c r="I106" i="6"/>
  <c r="J106" i="6" s="1"/>
  <c r="K106" i="6" s="1"/>
  <c r="L106" i="6" s="1"/>
  <c r="J107" i="6"/>
  <c r="K107" i="6" s="1"/>
  <c r="L107" i="6" s="1"/>
  <c r="D107" i="6"/>
  <c r="D114" i="6"/>
  <c r="D123" i="6"/>
  <c r="F125" i="6"/>
  <c r="F94" i="6"/>
  <c r="J96" i="6"/>
  <c r="K96" i="6" s="1"/>
  <c r="L96" i="6" s="1"/>
  <c r="D98" i="6"/>
  <c r="J98" i="6"/>
  <c r="K98" i="6" s="1"/>
  <c r="L98" i="6" s="1"/>
  <c r="D112" i="6"/>
  <c r="F114" i="6"/>
  <c r="F123" i="6"/>
  <c r="D134" i="6"/>
  <c r="I173" i="6"/>
  <c r="J173" i="6" s="1"/>
  <c r="K173" i="6" s="1"/>
  <c r="L173" i="6" s="1"/>
  <c r="D173" i="6"/>
  <c r="F224" i="6"/>
  <c r="J67" i="6"/>
  <c r="K67" i="6" s="1"/>
  <c r="L67" i="6" s="1"/>
  <c r="J78" i="6"/>
  <c r="K78" i="6" s="1"/>
  <c r="L78" i="6" s="1"/>
  <c r="D96" i="6"/>
  <c r="D103" i="6"/>
  <c r="F106" i="6"/>
  <c r="F107" i="6"/>
  <c r="F112" i="6"/>
  <c r="I118" i="6"/>
  <c r="J118" i="6" s="1"/>
  <c r="K118" i="6" s="1"/>
  <c r="L118" i="6" s="1"/>
  <c r="D118" i="6"/>
  <c r="F134" i="6"/>
  <c r="F137" i="6"/>
  <c r="F196" i="6"/>
  <c r="F213" i="6"/>
  <c r="I86" i="6"/>
  <c r="J86" i="6" s="1"/>
  <c r="K86" i="6" s="1"/>
  <c r="L86" i="6" s="1"/>
  <c r="F103" i="6"/>
  <c r="F128" i="6"/>
  <c r="D146" i="6"/>
  <c r="I146" i="6"/>
  <c r="J146" i="6" s="1"/>
  <c r="K146" i="6" s="1"/>
  <c r="L146" i="6" s="1"/>
  <c r="I174" i="6"/>
  <c r="J174" i="6" s="1"/>
  <c r="K174" i="6" s="1"/>
  <c r="L174" i="6" s="1"/>
  <c r="D174" i="6"/>
  <c r="D86" i="6"/>
  <c r="D92" i="6"/>
  <c r="D104" i="6"/>
  <c r="I117" i="6"/>
  <c r="J117" i="6" s="1"/>
  <c r="K117" i="6" s="1"/>
  <c r="L117" i="6" s="1"/>
  <c r="J127" i="6"/>
  <c r="K127" i="6" s="1"/>
  <c r="L127" i="6" s="1"/>
  <c r="D188" i="6"/>
  <c r="I188" i="6"/>
  <c r="J188" i="6" s="1"/>
  <c r="K188" i="6" s="1"/>
  <c r="L188" i="6" s="1"/>
  <c r="D144" i="6"/>
  <c r="F162" i="6"/>
  <c r="F173" i="6"/>
  <c r="F177" i="6"/>
  <c r="I187" i="6"/>
  <c r="J187" i="6" s="1"/>
  <c r="K187" i="6" s="1"/>
  <c r="L187" i="6" s="1"/>
  <c r="F187" i="6"/>
  <c r="I203" i="6"/>
  <c r="J203" i="6" s="1"/>
  <c r="K203" i="6" s="1"/>
  <c r="L203" i="6" s="1"/>
  <c r="I158" i="6"/>
  <c r="J158" i="6" s="1"/>
  <c r="K158" i="6" s="1"/>
  <c r="L158" i="6" s="1"/>
  <c r="F203" i="6"/>
  <c r="I214" i="6"/>
  <c r="J214" i="6" s="1"/>
  <c r="K214" i="6" s="1"/>
  <c r="L214" i="6" s="1"/>
  <c r="F214" i="6"/>
  <c r="I112" i="6"/>
  <c r="J112" i="6" s="1"/>
  <c r="K112" i="6" s="1"/>
  <c r="L112" i="6" s="1"/>
  <c r="I123" i="6"/>
  <c r="J123" i="6" s="1"/>
  <c r="K123" i="6" s="1"/>
  <c r="L123" i="6" s="1"/>
  <c r="I134" i="6"/>
  <c r="J134" i="6" s="1"/>
  <c r="K134" i="6" s="1"/>
  <c r="L134" i="6" s="1"/>
  <c r="F145" i="6"/>
  <c r="F146" i="6"/>
  <c r="F148" i="6"/>
  <c r="F164" i="6"/>
  <c r="D204" i="6"/>
  <c r="I204" i="6"/>
  <c r="J204" i="6" s="1"/>
  <c r="K204" i="6" s="1"/>
  <c r="L204" i="6" s="1"/>
  <c r="I212" i="6"/>
  <c r="J212" i="6" s="1"/>
  <c r="K212" i="6" s="1"/>
  <c r="L212" i="6" s="1"/>
  <c r="D212" i="6"/>
  <c r="I144" i="6"/>
  <c r="J144" i="6" s="1"/>
  <c r="K144" i="6" s="1"/>
  <c r="L144" i="6" s="1"/>
  <c r="I157" i="6"/>
  <c r="J157" i="6" s="1"/>
  <c r="K157" i="6" s="1"/>
  <c r="L157" i="6" s="1"/>
  <c r="D157" i="6"/>
  <c r="I137" i="6"/>
  <c r="J137" i="6" s="1"/>
  <c r="K137" i="6" s="1"/>
  <c r="L137" i="6" s="1"/>
  <c r="I138" i="6"/>
  <c r="J138" i="6" s="1"/>
  <c r="K138" i="6" s="1"/>
  <c r="L138" i="6" s="1"/>
  <c r="J147" i="6"/>
  <c r="K147" i="6" s="1"/>
  <c r="L147" i="6" s="1"/>
  <c r="F157" i="6"/>
  <c r="D137" i="6"/>
  <c r="D155" i="6"/>
  <c r="J155" i="6"/>
  <c r="K155" i="6" s="1"/>
  <c r="L155" i="6" s="1"/>
  <c r="D194" i="6"/>
  <c r="I194" i="6"/>
  <c r="J194" i="6" s="1"/>
  <c r="K194" i="6" s="1"/>
  <c r="L194" i="6" s="1"/>
  <c r="I205" i="6"/>
  <c r="J205" i="6" s="1"/>
  <c r="K205" i="6" s="1"/>
  <c r="L205" i="6" s="1"/>
  <c r="D205" i="6"/>
  <c r="I143" i="6"/>
  <c r="J143" i="6" s="1"/>
  <c r="K143" i="6" s="1"/>
  <c r="L143" i="6" s="1"/>
  <c r="I154" i="6"/>
  <c r="J154" i="6" s="1"/>
  <c r="K154" i="6" s="1"/>
  <c r="L154" i="6" s="1"/>
  <c r="J164" i="6"/>
  <c r="K164" i="6" s="1"/>
  <c r="L164" i="6" s="1"/>
  <c r="J178" i="6"/>
  <c r="K178" i="6" s="1"/>
  <c r="L178" i="6" s="1"/>
  <c r="F202" i="6"/>
  <c r="F215" i="6"/>
  <c r="I152" i="6"/>
  <c r="J152" i="6" s="1"/>
  <c r="K152" i="6" s="1"/>
  <c r="L152" i="6" s="1"/>
  <c r="J175" i="6"/>
  <c r="K175" i="6" s="1"/>
  <c r="L175" i="6" s="1"/>
  <c r="I183" i="6"/>
  <c r="J183" i="6" s="1"/>
  <c r="K183" i="6" s="1"/>
  <c r="L183" i="6" s="1"/>
  <c r="F184" i="6"/>
  <c r="F207" i="6"/>
  <c r="I148" i="6"/>
  <c r="J148" i="6" s="1"/>
  <c r="K148" i="6" s="1"/>
  <c r="L148" i="6" s="1"/>
  <c r="I162" i="6"/>
  <c r="J162" i="6" s="1"/>
  <c r="K162" i="6" s="1"/>
  <c r="L162" i="6" s="1"/>
  <c r="I163" i="6"/>
  <c r="J163" i="6" s="1"/>
  <c r="K163" i="6" s="1"/>
  <c r="L163" i="6" s="1"/>
  <c r="D168" i="6"/>
  <c r="F174" i="6"/>
  <c r="D175" i="6"/>
  <c r="D185" i="6"/>
  <c r="J186" i="6"/>
  <c r="K186" i="6" s="1"/>
  <c r="L186" i="6" s="1"/>
  <c r="F195" i="6"/>
  <c r="D197" i="6"/>
  <c r="J197" i="6"/>
  <c r="K197" i="6" s="1"/>
  <c r="L197" i="6" s="1"/>
  <c r="I207" i="6"/>
  <c r="J207" i="6" s="1"/>
  <c r="K207" i="6" s="1"/>
  <c r="L207" i="6" s="1"/>
  <c r="D222" i="6"/>
  <c r="F246" i="6"/>
  <c r="D166" i="6"/>
  <c r="I166" i="6"/>
  <c r="J166" i="6" s="1"/>
  <c r="K166" i="6" s="1"/>
  <c r="L166" i="6" s="1"/>
  <c r="F168" i="6"/>
  <c r="D182" i="6"/>
  <c r="I184" i="6"/>
  <c r="J184" i="6" s="1"/>
  <c r="K184" i="6" s="1"/>
  <c r="L184" i="6" s="1"/>
  <c r="F185" i="6"/>
  <c r="F232" i="6"/>
  <c r="D247" i="6"/>
  <c r="I247" i="6"/>
  <c r="J247" i="6" s="1"/>
  <c r="K247" i="6" s="1"/>
  <c r="L247" i="6" s="1"/>
  <c r="D172" i="6"/>
  <c r="F182" i="6"/>
  <c r="D193" i="6"/>
  <c r="D198" i="6"/>
  <c r="J217" i="6"/>
  <c r="K217" i="6" s="1"/>
  <c r="L217" i="6" s="1"/>
  <c r="D217" i="6"/>
  <c r="I225" i="6"/>
  <c r="J225" i="6" s="1"/>
  <c r="K225" i="6" s="1"/>
  <c r="L225" i="6" s="1"/>
  <c r="F225" i="6"/>
  <c r="F265" i="6"/>
  <c r="D177" i="6"/>
  <c r="I177" i="6"/>
  <c r="J177" i="6" s="1"/>
  <c r="K177" i="6" s="1"/>
  <c r="L177" i="6" s="1"/>
  <c r="D183" i="6"/>
  <c r="F193" i="6"/>
  <c r="J202" i="6"/>
  <c r="K202" i="6" s="1"/>
  <c r="L202" i="6" s="1"/>
  <c r="D203" i="6"/>
  <c r="F218" i="6"/>
  <c r="I218" i="6"/>
  <c r="J218" i="6" s="1"/>
  <c r="K218" i="6" s="1"/>
  <c r="L218" i="6" s="1"/>
  <c r="I224" i="6"/>
  <c r="J224" i="6" s="1"/>
  <c r="K224" i="6" s="1"/>
  <c r="L224" i="6" s="1"/>
  <c r="D224" i="6"/>
  <c r="I228" i="6"/>
  <c r="J228" i="6" s="1"/>
  <c r="K228" i="6" s="1"/>
  <c r="L228" i="6" s="1"/>
  <c r="D228" i="6"/>
  <c r="F237" i="6"/>
  <c r="I275" i="6"/>
  <c r="J275" i="6" s="1"/>
  <c r="K275" i="6" s="1"/>
  <c r="L275" i="6" s="1"/>
  <c r="D275" i="6"/>
  <c r="J206" i="6"/>
  <c r="K206" i="6" s="1"/>
  <c r="L206" i="6" s="1"/>
  <c r="I213" i="6"/>
  <c r="J213" i="6" s="1"/>
  <c r="K213" i="6" s="1"/>
  <c r="L213" i="6" s="1"/>
  <c r="D216" i="6"/>
  <c r="I216" i="6"/>
  <c r="J216" i="6" s="1"/>
  <c r="K216" i="6" s="1"/>
  <c r="L216" i="6" s="1"/>
  <c r="F238" i="6"/>
  <c r="F243" i="6"/>
  <c r="I253" i="6"/>
  <c r="J253" i="6" s="1"/>
  <c r="K253" i="6" s="1"/>
  <c r="L253" i="6" s="1"/>
  <c r="D253" i="6"/>
  <c r="D268" i="6"/>
  <c r="D206" i="6"/>
  <c r="D208" i="6"/>
  <c r="D213" i="6"/>
  <c r="D227" i="6"/>
  <c r="J227" i="6"/>
  <c r="K227" i="6" s="1"/>
  <c r="L227" i="6" s="1"/>
  <c r="D235" i="6"/>
  <c r="F268" i="6"/>
  <c r="D272" i="6"/>
  <c r="I272" i="6"/>
  <c r="J272" i="6" s="1"/>
  <c r="K272" i="6" s="1"/>
  <c r="L272" i="6" s="1"/>
  <c r="J222" i="6"/>
  <c r="K222" i="6" s="1"/>
  <c r="L222" i="6" s="1"/>
  <c r="D246" i="6"/>
  <c r="F287" i="6"/>
  <c r="I296" i="6"/>
  <c r="J296" i="6" s="1"/>
  <c r="K296" i="6" s="1"/>
  <c r="L296" i="6" s="1"/>
  <c r="D296" i="6"/>
  <c r="I232" i="6"/>
  <c r="J232" i="6" s="1"/>
  <c r="K232" i="6" s="1"/>
  <c r="L232" i="6" s="1"/>
  <c r="D233" i="6"/>
  <c r="I233" i="6"/>
  <c r="J233" i="6" s="1"/>
  <c r="K233" i="6" s="1"/>
  <c r="L233" i="6" s="1"/>
  <c r="J234" i="6"/>
  <c r="K234" i="6" s="1"/>
  <c r="L234" i="6" s="1"/>
  <c r="I252" i="6"/>
  <c r="J252" i="6" s="1"/>
  <c r="K252" i="6" s="1"/>
  <c r="L252" i="6" s="1"/>
  <c r="D252" i="6"/>
  <c r="I254" i="6"/>
  <c r="J254" i="6" s="1"/>
  <c r="K254" i="6" s="1"/>
  <c r="L254" i="6" s="1"/>
  <c r="D255" i="6"/>
  <c r="I255" i="6"/>
  <c r="J255" i="6" s="1"/>
  <c r="K255" i="6" s="1"/>
  <c r="L255" i="6" s="1"/>
  <c r="J256" i="6"/>
  <c r="K256" i="6" s="1"/>
  <c r="L256" i="6" s="1"/>
  <c r="I274" i="6"/>
  <c r="J274" i="6" s="1"/>
  <c r="K274" i="6" s="1"/>
  <c r="L274" i="6" s="1"/>
  <c r="D274" i="6"/>
  <c r="I276" i="6"/>
  <c r="J276" i="6" s="1"/>
  <c r="K276" i="6" s="1"/>
  <c r="L276" i="6" s="1"/>
  <c r="D277" i="6"/>
  <c r="I277" i="6"/>
  <c r="J277" i="6" s="1"/>
  <c r="K277" i="6" s="1"/>
  <c r="L277" i="6" s="1"/>
  <c r="J278" i="6"/>
  <c r="K278" i="6" s="1"/>
  <c r="L278" i="6" s="1"/>
  <c r="F296" i="6"/>
  <c r="F248" i="6"/>
  <c r="F252" i="6"/>
  <c r="F273" i="6"/>
  <c r="F274" i="6"/>
  <c r="D236" i="6"/>
  <c r="F254" i="6"/>
  <c r="D257" i="6"/>
  <c r="D258" i="6"/>
  <c r="J258" i="6"/>
  <c r="K258" i="6" s="1"/>
  <c r="L258" i="6" s="1"/>
  <c r="F276" i="6"/>
  <c r="D282" i="6"/>
  <c r="D283" i="6"/>
  <c r="J283" i="6"/>
  <c r="K283" i="6" s="1"/>
  <c r="L283" i="6" s="1"/>
  <c r="F298" i="6"/>
  <c r="F235" i="6"/>
  <c r="F257" i="6"/>
  <c r="J264" i="6"/>
  <c r="K264" i="6" s="1"/>
  <c r="L264" i="6" s="1"/>
  <c r="F282" i="6"/>
  <c r="I282" i="6"/>
  <c r="J282" i="6" s="1"/>
  <c r="K282" i="6" s="1"/>
  <c r="L282" i="6" s="1"/>
  <c r="J286" i="6"/>
  <c r="K286" i="6" s="1"/>
  <c r="L286" i="6" s="1"/>
  <c r="D294" i="6"/>
  <c r="J294" i="6"/>
  <c r="K294" i="6" s="1"/>
  <c r="L294" i="6" s="1"/>
  <c r="F295" i="6"/>
  <c r="I297" i="6"/>
  <c r="J297" i="6" s="1"/>
  <c r="K297" i="6" s="1"/>
  <c r="L297" i="6" s="1"/>
  <c r="F227" i="6"/>
  <c r="I238" i="6"/>
  <c r="J238" i="6" s="1"/>
  <c r="K238" i="6" s="1"/>
  <c r="L238" i="6" s="1"/>
  <c r="D238" i="6"/>
  <c r="D242" i="6"/>
  <c r="I243" i="6"/>
  <c r="J243" i="6" s="1"/>
  <c r="K243" i="6" s="1"/>
  <c r="L243" i="6" s="1"/>
  <c r="D244" i="6"/>
  <c r="I244" i="6"/>
  <c r="J244" i="6" s="1"/>
  <c r="K244" i="6" s="1"/>
  <c r="L244" i="6" s="1"/>
  <c r="I263" i="6"/>
  <c r="J263" i="6" s="1"/>
  <c r="K263" i="6" s="1"/>
  <c r="L263" i="6" s="1"/>
  <c r="D263" i="6"/>
  <c r="D264" i="6"/>
  <c r="I265" i="6"/>
  <c r="J265" i="6" s="1"/>
  <c r="K265" i="6" s="1"/>
  <c r="L265" i="6" s="1"/>
  <c r="D266" i="6"/>
  <c r="I266" i="6"/>
  <c r="J266" i="6" s="1"/>
  <c r="K266" i="6" s="1"/>
  <c r="L266" i="6" s="1"/>
  <c r="J267" i="6"/>
  <c r="K267" i="6" s="1"/>
  <c r="L267" i="6" s="1"/>
  <c r="I285" i="6"/>
  <c r="J285" i="6" s="1"/>
  <c r="K285" i="6" s="1"/>
  <c r="L285" i="6" s="1"/>
  <c r="D285" i="6"/>
  <c r="D286" i="6"/>
  <c r="I287" i="6"/>
  <c r="J287" i="6" s="1"/>
  <c r="K287" i="6" s="1"/>
  <c r="L287" i="6" s="1"/>
  <c r="D288" i="6"/>
  <c r="I288" i="6"/>
  <c r="J288" i="6" s="1"/>
  <c r="K288" i="6" s="1"/>
  <c r="L288" i="6" s="1"/>
  <c r="D293" i="6"/>
  <c r="F294" i="6"/>
  <c r="D297" i="6"/>
  <c r="F262" i="6"/>
  <c r="F263" i="6"/>
  <c r="F284" i="6"/>
  <c r="F285" i="6"/>
  <c r="F293" i="6"/>
  <c r="F297" i="6"/>
  <c r="I235" i="6"/>
  <c r="J235" i="6" s="1"/>
  <c r="K235" i="6" s="1"/>
  <c r="L235" i="6" s="1"/>
  <c r="I246" i="6"/>
  <c r="J246" i="6" s="1"/>
  <c r="K246" i="6" s="1"/>
  <c r="L246" i="6" s="1"/>
  <c r="I257" i="6"/>
  <c r="J257" i="6" s="1"/>
  <c r="K257" i="6" s="1"/>
  <c r="L257" i="6" s="1"/>
  <c r="I268" i="6"/>
  <c r="J268" i="6" s="1"/>
  <c r="K268" i="6" s="1"/>
  <c r="L268" i="6" s="1"/>
  <c r="I293" i="6"/>
  <c r="J293" i="6" s="1"/>
  <c r="K293" i="6" s="1"/>
  <c r="L293" i="6" s="1"/>
  <c r="I298" i="6"/>
  <c r="J298" i="6" s="1"/>
  <c r="K298" i="6" s="1"/>
  <c r="L298" i="6" s="1"/>
  <c r="G217" i="9" l="1"/>
  <c r="H217" i="9" s="1"/>
  <c r="G291" i="9"/>
  <c r="H291" i="9" s="1"/>
  <c r="G300" i="9"/>
  <c r="H300" i="9" s="1"/>
  <c r="G302" i="9"/>
  <c r="H302" i="9" s="1"/>
  <c r="G267" i="9"/>
  <c r="H267" i="9" s="1"/>
  <c r="G292" i="9"/>
  <c r="H292" i="9" s="1"/>
  <c r="G279" i="9"/>
  <c r="H279" i="9" s="1"/>
  <c r="G206" i="9"/>
  <c r="H206" i="9" s="1"/>
  <c r="G161" i="9"/>
  <c r="H161" i="9" s="1"/>
  <c r="G204" i="9"/>
  <c r="H204" i="9" s="1"/>
  <c r="G135" i="9"/>
  <c r="H135" i="9" s="1"/>
  <c r="G138" i="9"/>
  <c r="H138" i="9" s="1"/>
  <c r="G86" i="9"/>
  <c r="H86" i="9" s="1"/>
  <c r="G70" i="9"/>
  <c r="H70" i="9" s="1"/>
  <c r="G18" i="9"/>
  <c r="H18" i="9" s="1"/>
  <c r="G8" i="9"/>
  <c r="H8" i="9" s="1"/>
  <c r="G92" i="9"/>
  <c r="H92" i="9" s="1"/>
  <c r="G93" i="9"/>
  <c r="H93" i="9" s="1"/>
  <c r="G101" i="9"/>
  <c r="H101" i="9" s="1"/>
  <c r="G145" i="9"/>
  <c r="H145" i="9" s="1"/>
  <c r="G134" i="9"/>
  <c r="H134" i="9" s="1"/>
  <c r="G249" i="9"/>
  <c r="H249" i="9" s="1"/>
  <c r="G229" i="9"/>
  <c r="H229" i="9" s="1"/>
  <c r="G272" i="9"/>
  <c r="H272" i="9" s="1"/>
  <c r="G305" i="9"/>
  <c r="H305" i="9" s="1"/>
  <c r="G266" i="9"/>
  <c r="H266" i="9" s="1"/>
  <c r="G58" i="9"/>
  <c r="H58" i="9" s="1"/>
  <c r="G30" i="9"/>
  <c r="H30" i="9" s="1"/>
  <c r="G82" i="9"/>
  <c r="H82" i="9" s="1"/>
  <c r="G73" i="9"/>
  <c r="H73" i="9" s="1"/>
  <c r="G47" i="9"/>
  <c r="H47" i="9" s="1"/>
  <c r="G244" i="9"/>
  <c r="H244" i="9" s="1"/>
  <c r="G173" i="9"/>
  <c r="H173" i="9" s="1"/>
  <c r="G311" i="9"/>
  <c r="H311" i="9" s="1"/>
  <c r="G270" i="9"/>
  <c r="H270" i="9" s="1"/>
  <c r="G314" i="9"/>
  <c r="H314" i="9" s="1"/>
  <c r="G293" i="9"/>
  <c r="H293" i="9" s="1"/>
  <c r="G255" i="9"/>
  <c r="H255" i="9" s="1"/>
  <c r="G250" i="9"/>
  <c r="H250" i="9" s="1"/>
  <c r="G159" i="9"/>
  <c r="H159" i="9" s="1"/>
  <c r="G258" i="9"/>
  <c r="H258" i="9" s="1"/>
  <c r="G233" i="9"/>
  <c r="H233" i="9" s="1"/>
  <c r="G185" i="9"/>
  <c r="H185" i="9" s="1"/>
  <c r="G127" i="9"/>
  <c r="H127" i="9" s="1"/>
  <c r="G139" i="9"/>
  <c r="H139" i="9" s="1"/>
  <c r="G162" i="9"/>
  <c r="H162" i="9" s="1"/>
  <c r="G137" i="9"/>
  <c r="H137" i="9" s="1"/>
  <c r="G149" i="9"/>
  <c r="H149" i="9" s="1"/>
  <c r="G75" i="9"/>
  <c r="H75" i="9" s="1"/>
  <c r="G81" i="9"/>
  <c r="H81" i="9" s="1"/>
  <c r="G150" i="9"/>
  <c r="H150" i="9" s="1"/>
  <c r="G17" i="9"/>
  <c r="H17" i="9" s="1"/>
  <c r="G74" i="9"/>
  <c r="H74" i="9" s="1"/>
  <c r="G117" i="9"/>
  <c r="H117" i="9" s="1"/>
  <c r="G116" i="9"/>
  <c r="H116" i="9" s="1"/>
  <c r="G200" i="9"/>
  <c r="H200" i="9" s="1"/>
  <c r="G194" i="9"/>
  <c r="H194" i="9" s="1"/>
  <c r="G251" i="9"/>
  <c r="H251" i="9" s="1"/>
  <c r="G247" i="9"/>
  <c r="H247" i="9" s="1"/>
  <c r="G238" i="9"/>
  <c r="H238" i="9" s="1"/>
  <c r="G317" i="9"/>
  <c r="H317" i="9" s="1"/>
  <c r="G284" i="9"/>
  <c r="H284" i="9" s="1"/>
  <c r="G69" i="9"/>
  <c r="H69" i="9" s="1"/>
  <c r="G3" i="9"/>
  <c r="H3" i="9" s="1"/>
  <c r="G71" i="9"/>
  <c r="H71" i="9" s="1"/>
  <c r="G59" i="9"/>
  <c r="H59" i="9" s="1"/>
  <c r="G26" i="9"/>
  <c r="H26" i="9" s="1"/>
  <c r="G28" i="9"/>
  <c r="H28" i="9" s="1"/>
  <c r="G303" i="9"/>
  <c r="H303" i="9" s="1"/>
  <c r="G191" i="9"/>
  <c r="H191" i="9" s="1"/>
  <c r="G112" i="9"/>
  <c r="H112" i="9" s="1"/>
  <c r="G282" i="9"/>
  <c r="H282" i="9" s="1"/>
  <c r="G225" i="9"/>
  <c r="H225" i="9" s="1"/>
  <c r="G189" i="9"/>
  <c r="H189" i="9" s="1"/>
  <c r="G261" i="9"/>
  <c r="H261" i="9" s="1"/>
  <c r="G126" i="9"/>
  <c r="H126" i="9" s="1"/>
  <c r="G91" i="9"/>
  <c r="H91" i="9" s="1"/>
  <c r="G108" i="9"/>
  <c r="H108" i="9" s="1"/>
  <c r="G51" i="9"/>
  <c r="H51" i="9" s="1"/>
  <c r="G16" i="9"/>
  <c r="H16" i="9" s="1"/>
  <c r="G106" i="9"/>
  <c r="H106" i="9" s="1"/>
  <c r="G151" i="9"/>
  <c r="H151" i="9" s="1"/>
  <c r="G118" i="9"/>
  <c r="H118" i="9" s="1"/>
  <c r="G203" i="9"/>
  <c r="H203" i="9" s="1"/>
  <c r="G160" i="9"/>
  <c r="H160" i="9" s="1"/>
  <c r="G192" i="9"/>
  <c r="H192" i="9" s="1"/>
  <c r="G190" i="9"/>
  <c r="H190" i="9" s="1"/>
  <c r="G240" i="9"/>
  <c r="H240" i="9" s="1"/>
  <c r="G328" i="9"/>
  <c r="H328" i="9" s="1"/>
  <c r="G280" i="9"/>
  <c r="H280" i="9" s="1"/>
  <c r="G52" i="9"/>
  <c r="H52" i="9" s="1"/>
  <c r="G62" i="9"/>
  <c r="H62" i="9" s="1"/>
  <c r="G31" i="9"/>
  <c r="H31" i="9" s="1"/>
  <c r="G53" i="9"/>
  <c r="H53" i="9" s="1"/>
  <c r="G13" i="9"/>
  <c r="H13" i="9" s="1"/>
  <c r="G38" i="9"/>
  <c r="H38" i="9" s="1"/>
  <c r="G68" i="9"/>
  <c r="H68" i="9" s="1"/>
  <c r="G25" i="9"/>
  <c r="H25" i="9" s="1"/>
  <c r="G79" i="9"/>
  <c r="H79" i="9" s="1"/>
  <c r="G113" i="9"/>
  <c r="H113" i="9" s="1"/>
  <c r="G223" i="9"/>
  <c r="H223" i="9" s="1"/>
  <c r="G156" i="9"/>
  <c r="H156" i="9" s="1"/>
  <c r="G179" i="9"/>
  <c r="H179" i="9" s="1"/>
  <c r="G193" i="9"/>
  <c r="H193" i="9" s="1"/>
  <c r="G212" i="9"/>
  <c r="H212" i="9" s="1"/>
  <c r="G260" i="9"/>
  <c r="H260" i="9" s="1"/>
  <c r="G316" i="9"/>
  <c r="H316" i="9" s="1"/>
  <c r="G288" i="9"/>
  <c r="H288" i="9" s="1"/>
  <c r="G15" i="9"/>
  <c r="H15" i="9" s="1"/>
  <c r="G46" i="9"/>
  <c r="H46" i="9" s="1"/>
  <c r="G57" i="9"/>
  <c r="H57" i="9" s="1"/>
  <c r="G268" i="9"/>
  <c r="H268" i="9" s="1"/>
  <c r="G174" i="9"/>
  <c r="H174" i="9" s="1"/>
  <c r="G119" i="9"/>
  <c r="H119" i="9" s="1"/>
  <c r="G130" i="9"/>
  <c r="H130" i="9" s="1"/>
  <c r="G107" i="9"/>
  <c r="H107" i="9" s="1"/>
  <c r="G40" i="9"/>
  <c r="H40" i="9" s="1"/>
  <c r="G323" i="9"/>
  <c r="H323" i="9" s="1"/>
  <c r="G327" i="9"/>
  <c r="H327" i="9" s="1"/>
  <c r="G325" i="9"/>
  <c r="H325" i="9" s="1"/>
  <c r="G235" i="9"/>
  <c r="H235" i="9" s="1"/>
  <c r="G195" i="9"/>
  <c r="H195" i="9" s="1"/>
  <c r="G172" i="9"/>
  <c r="H172" i="9" s="1"/>
  <c r="G281" i="9"/>
  <c r="H281" i="9" s="1"/>
  <c r="G181" i="9"/>
  <c r="H181" i="9" s="1"/>
  <c r="G157" i="9"/>
  <c r="H157" i="9" s="1"/>
  <c r="G97" i="9"/>
  <c r="H97" i="9" s="1"/>
  <c r="G104" i="9"/>
  <c r="H104" i="9" s="1"/>
  <c r="G105" i="9"/>
  <c r="H105" i="9" s="1"/>
  <c r="G29" i="9"/>
  <c r="H29" i="9" s="1"/>
  <c r="H337" i="9"/>
  <c r="D335" i="9"/>
  <c r="M204" i="9" s="1"/>
  <c r="G2" i="9"/>
  <c r="H2" i="9" s="1"/>
  <c r="G95" i="9"/>
  <c r="H95" i="9" s="1"/>
  <c r="G125" i="9"/>
  <c r="H125" i="9" s="1"/>
  <c r="G114" i="9"/>
  <c r="H114" i="9" s="1"/>
  <c r="G171" i="9"/>
  <c r="H171" i="9" s="1"/>
  <c r="G237" i="9"/>
  <c r="H237" i="9" s="1"/>
  <c r="G201" i="9"/>
  <c r="H201" i="9" s="1"/>
  <c r="M214" i="9"/>
  <c r="G214" i="9"/>
  <c r="H214" i="9" s="1"/>
  <c r="G271" i="9"/>
  <c r="H271" i="9" s="1"/>
  <c r="G269" i="9"/>
  <c r="H269" i="9" s="1"/>
  <c r="G299" i="9"/>
  <c r="H299" i="9" s="1"/>
  <c r="G14" i="9"/>
  <c r="H14" i="9" s="1"/>
  <c r="G35" i="9"/>
  <c r="H35" i="9" s="1"/>
  <c r="G36" i="9"/>
  <c r="H36" i="9" s="1"/>
  <c r="G37" i="9"/>
  <c r="H37" i="9" s="1"/>
  <c r="G5" i="9"/>
  <c r="H5" i="9" s="1"/>
  <c r="G215" i="9"/>
  <c r="H215" i="9" s="1"/>
  <c r="G324" i="9"/>
  <c r="H324" i="9" s="1"/>
  <c r="G312" i="9"/>
  <c r="H312" i="9" s="1"/>
  <c r="G313" i="9"/>
  <c r="H313" i="9" s="1"/>
  <c r="M313" i="9"/>
  <c r="M301" i="9"/>
  <c r="G301" i="9"/>
  <c r="H301" i="9" s="1"/>
  <c r="G278" i="9"/>
  <c r="H278" i="9" s="1"/>
  <c r="G213" i="9"/>
  <c r="H213" i="9" s="1"/>
  <c r="G226" i="9"/>
  <c r="H226" i="9" s="1"/>
  <c r="G180" i="9"/>
  <c r="H180" i="9" s="1"/>
  <c r="G170" i="9"/>
  <c r="H170" i="9" s="1"/>
  <c r="G207" i="9"/>
  <c r="H207" i="9" s="1"/>
  <c r="G202" i="9"/>
  <c r="H202" i="9" s="1"/>
  <c r="G124" i="9"/>
  <c r="H124" i="9" s="1"/>
  <c r="G148" i="9"/>
  <c r="H148" i="9" s="1"/>
  <c r="G152" i="9"/>
  <c r="H152" i="9" s="1"/>
  <c r="G123" i="9"/>
  <c r="H123" i="9" s="1"/>
  <c r="G103" i="9"/>
  <c r="H103" i="9" s="1"/>
  <c r="G102" i="9"/>
  <c r="H102" i="9" s="1"/>
  <c r="G94" i="9"/>
  <c r="H94" i="9" s="1"/>
  <c r="M94" i="9"/>
  <c r="M24" i="9"/>
  <c r="G24" i="9"/>
  <c r="H24" i="9" s="1"/>
  <c r="G64" i="9"/>
  <c r="H64" i="9" s="1"/>
  <c r="G61" i="9"/>
  <c r="H61" i="9" s="1"/>
  <c r="G136" i="9"/>
  <c r="H136" i="9" s="1"/>
  <c r="G167" i="9"/>
  <c r="H167" i="9" s="1"/>
  <c r="G178" i="9"/>
  <c r="H178" i="9" s="1"/>
  <c r="G216" i="9"/>
  <c r="H216" i="9" s="1"/>
  <c r="M216" i="9"/>
  <c r="G205" i="9"/>
  <c r="H205" i="9" s="1"/>
  <c r="G262" i="9"/>
  <c r="H262" i="9" s="1"/>
  <c r="G295" i="9"/>
  <c r="H295" i="9" s="1"/>
  <c r="G306" i="9"/>
  <c r="H306" i="9" s="1"/>
  <c r="G310" i="9"/>
  <c r="H310" i="9" s="1"/>
  <c r="G41" i="9"/>
  <c r="H41" i="9" s="1"/>
  <c r="G4" i="9"/>
  <c r="H4" i="9" s="1"/>
  <c r="G49" i="9"/>
  <c r="H49" i="9" s="1"/>
  <c r="G50" i="9"/>
  <c r="H50" i="9" s="1"/>
  <c r="G60" i="9"/>
  <c r="H60" i="9" s="1"/>
  <c r="G289" i="9"/>
  <c r="H289" i="9" s="1"/>
  <c r="G228" i="9"/>
  <c r="H228" i="9" s="1"/>
  <c r="G290" i="9"/>
  <c r="H290" i="9" s="1"/>
  <c r="G304" i="9"/>
  <c r="H304" i="9" s="1"/>
  <c r="G326" i="9"/>
  <c r="H326" i="9" s="1"/>
  <c r="G246" i="9"/>
  <c r="H246" i="9" s="1"/>
  <c r="G196" i="9"/>
  <c r="H196" i="9" s="1"/>
  <c r="G239" i="9"/>
  <c r="H239" i="9" s="1"/>
  <c r="M211" i="9"/>
  <c r="G211" i="9"/>
  <c r="H211" i="9" s="1"/>
  <c r="G236" i="9"/>
  <c r="H236" i="9" s="1"/>
  <c r="G146" i="9"/>
  <c r="H146" i="9" s="1"/>
  <c r="G80" i="9"/>
  <c r="H80" i="9" s="1"/>
  <c r="G83" i="9"/>
  <c r="H83" i="9" s="1"/>
  <c r="G20" i="9"/>
  <c r="H20" i="9" s="1"/>
  <c r="G85" i="9"/>
  <c r="H85" i="9" s="1"/>
  <c r="G72" i="9"/>
  <c r="H72" i="9" s="1"/>
  <c r="G158" i="9"/>
  <c r="H158" i="9" s="1"/>
  <c r="G96" i="9"/>
  <c r="H96" i="9" s="1"/>
  <c r="G183" i="9"/>
  <c r="H183" i="9" s="1"/>
  <c r="G147" i="9"/>
  <c r="H147" i="9" s="1"/>
  <c r="G248" i="9"/>
  <c r="H248" i="9" s="1"/>
  <c r="G277" i="9"/>
  <c r="H277" i="9" s="1"/>
  <c r="M277" i="9"/>
  <c r="G234" i="9"/>
  <c r="H234" i="9" s="1"/>
  <c r="G245" i="9"/>
  <c r="H245" i="9" s="1"/>
  <c r="G321" i="9"/>
  <c r="H321" i="9" s="1"/>
  <c r="G42" i="9"/>
  <c r="H42" i="9" s="1"/>
  <c r="M42" i="9"/>
  <c r="L336" i="9"/>
  <c r="G6" i="9"/>
  <c r="H6" i="9" s="1"/>
  <c r="M6" i="9"/>
  <c r="G9" i="9"/>
  <c r="H9" i="9" s="1"/>
  <c r="G259" i="9"/>
  <c r="H259" i="9" s="1"/>
  <c r="G315" i="9"/>
  <c r="H315" i="9" s="1"/>
  <c r="G294" i="9"/>
  <c r="H294" i="9" s="1"/>
  <c r="M322" i="9"/>
  <c r="G322" i="9"/>
  <c r="H322" i="9" s="1"/>
  <c r="G227" i="9"/>
  <c r="H227" i="9" s="1"/>
  <c r="G257" i="9"/>
  <c r="H257" i="9" s="1"/>
  <c r="G224" i="9"/>
  <c r="H224" i="9" s="1"/>
  <c r="G163" i="9"/>
  <c r="H163" i="9" s="1"/>
  <c r="G169" i="9"/>
  <c r="H169" i="9" s="1"/>
  <c r="M218" i="9"/>
  <c r="G218" i="9"/>
  <c r="H218" i="9" s="1"/>
  <c r="G141" i="9"/>
  <c r="H141" i="9" s="1"/>
  <c r="G184" i="9"/>
  <c r="H184" i="9" s="1"/>
  <c r="G115" i="9"/>
  <c r="H115" i="9" s="1"/>
  <c r="M115" i="9"/>
  <c r="G63" i="9"/>
  <c r="H63" i="9" s="1"/>
  <c r="G19" i="9"/>
  <c r="H19" i="9" s="1"/>
  <c r="G90" i="9"/>
  <c r="H90" i="9" s="1"/>
  <c r="G128" i="9"/>
  <c r="H128" i="9" s="1"/>
  <c r="G182" i="9"/>
  <c r="H182" i="9" s="1"/>
  <c r="G140" i="9"/>
  <c r="H140" i="9" s="1"/>
  <c r="M140" i="9"/>
  <c r="G129" i="9"/>
  <c r="H129" i="9" s="1"/>
  <c r="G168" i="9"/>
  <c r="H168" i="9" s="1"/>
  <c r="G273" i="9"/>
  <c r="H273" i="9" s="1"/>
  <c r="G222" i="9"/>
  <c r="H222" i="9" s="1"/>
  <c r="G283" i="9"/>
  <c r="H283" i="9" s="1"/>
  <c r="G256" i="9"/>
  <c r="H256" i="9" s="1"/>
  <c r="M7" i="9"/>
  <c r="G7" i="9"/>
  <c r="H7" i="9" s="1"/>
  <c r="G84" i="9"/>
  <c r="H84" i="9" s="1"/>
  <c r="G48" i="9"/>
  <c r="H48" i="9" s="1"/>
  <c r="G27" i="9"/>
  <c r="H27" i="9" s="1"/>
  <c r="G39" i="9"/>
  <c r="H39" i="9" s="1"/>
  <c r="F335" i="9"/>
  <c r="N282" i="9" s="1"/>
  <c r="P282" i="9" s="1"/>
  <c r="G286" i="6"/>
  <c r="H286" i="6" s="1"/>
  <c r="G168" i="6"/>
  <c r="H168" i="6" s="1"/>
  <c r="G115" i="6"/>
  <c r="H115" i="6" s="1"/>
  <c r="G143" i="6"/>
  <c r="H143" i="6" s="1"/>
  <c r="H307" i="6"/>
  <c r="D305" i="6"/>
  <c r="M115" i="6" s="1"/>
  <c r="G2" i="6"/>
  <c r="H2" i="6" s="1"/>
  <c r="G106" i="6"/>
  <c r="H106" i="6" s="1"/>
  <c r="G128" i="6"/>
  <c r="H128" i="6" s="1"/>
  <c r="G156" i="6"/>
  <c r="H156" i="6" s="1"/>
  <c r="G186" i="6"/>
  <c r="H186" i="6" s="1"/>
  <c r="G232" i="6"/>
  <c r="H232" i="6" s="1"/>
  <c r="G298" i="6"/>
  <c r="H298" i="6" s="1"/>
  <c r="G265" i="6"/>
  <c r="H265" i="6" s="1"/>
  <c r="G14" i="6"/>
  <c r="H14" i="6" s="1"/>
  <c r="G37" i="6"/>
  <c r="H37" i="6" s="1"/>
  <c r="G67" i="6"/>
  <c r="H67" i="6" s="1"/>
  <c r="G28" i="6"/>
  <c r="H28" i="6" s="1"/>
  <c r="G283" i="6"/>
  <c r="H283" i="6" s="1"/>
  <c r="G233" i="6"/>
  <c r="H233" i="6" s="1"/>
  <c r="G213" i="6"/>
  <c r="H213" i="6" s="1"/>
  <c r="G177" i="6"/>
  <c r="H177" i="6" s="1"/>
  <c r="G182" i="6"/>
  <c r="H182" i="6" s="1"/>
  <c r="G174" i="6"/>
  <c r="H174" i="6" s="1"/>
  <c r="G173" i="6"/>
  <c r="H173" i="6" s="1"/>
  <c r="G98" i="6"/>
  <c r="H98" i="6" s="1"/>
  <c r="G195" i="6"/>
  <c r="H195" i="6" s="1"/>
  <c r="G64" i="6"/>
  <c r="H64" i="6" s="1"/>
  <c r="G43" i="6"/>
  <c r="H43" i="6" s="1"/>
  <c r="G73" i="6"/>
  <c r="H73" i="6" s="1"/>
  <c r="G117" i="6"/>
  <c r="H117" i="6" s="1"/>
  <c r="G88" i="6"/>
  <c r="H88" i="6" s="1"/>
  <c r="G108" i="6"/>
  <c r="H108" i="6" s="1"/>
  <c r="G138" i="6"/>
  <c r="H138" i="6" s="1"/>
  <c r="G207" i="6"/>
  <c r="H207" i="6" s="1"/>
  <c r="G225" i="6"/>
  <c r="H225" i="6" s="1"/>
  <c r="G248" i="6"/>
  <c r="H248" i="6" s="1"/>
  <c r="G215" i="6"/>
  <c r="H215" i="6" s="1"/>
  <c r="G267" i="6"/>
  <c r="H267" i="6" s="1"/>
  <c r="G56" i="6"/>
  <c r="H56" i="6" s="1"/>
  <c r="G116" i="6"/>
  <c r="H116" i="6" s="1"/>
  <c r="G4" i="6"/>
  <c r="H4" i="6" s="1"/>
  <c r="G97" i="6"/>
  <c r="H97" i="6" s="1"/>
  <c r="G16" i="6"/>
  <c r="H16" i="6" s="1"/>
  <c r="G17" i="6"/>
  <c r="H17" i="6" s="1"/>
  <c r="G65" i="6"/>
  <c r="H65" i="6" s="1"/>
  <c r="G236" i="6"/>
  <c r="H236" i="6" s="1"/>
  <c r="G282" i="6"/>
  <c r="H282" i="6" s="1"/>
  <c r="G255" i="6"/>
  <c r="H255" i="6" s="1"/>
  <c r="G208" i="6"/>
  <c r="H208" i="6" s="1"/>
  <c r="G228" i="6"/>
  <c r="H228" i="6" s="1"/>
  <c r="G172" i="6"/>
  <c r="H172" i="6" s="1"/>
  <c r="G197" i="6"/>
  <c r="H197" i="6" s="1"/>
  <c r="G32" i="6"/>
  <c r="H32" i="6" s="1"/>
  <c r="G145" i="6"/>
  <c r="H145" i="6" s="1"/>
  <c r="G122" i="6"/>
  <c r="H122" i="6" s="1"/>
  <c r="G178" i="6"/>
  <c r="H178" i="6" s="1"/>
  <c r="G167" i="6"/>
  <c r="H167" i="6" s="1"/>
  <c r="G152" i="6"/>
  <c r="H152" i="6" s="1"/>
  <c r="G273" i="6"/>
  <c r="H273" i="6" s="1"/>
  <c r="G226" i="6"/>
  <c r="H226" i="6" s="1"/>
  <c r="G287" i="6"/>
  <c r="H287" i="6" s="1"/>
  <c r="G54" i="6"/>
  <c r="H54" i="6" s="1"/>
  <c r="G102" i="6"/>
  <c r="H102" i="6" s="1"/>
  <c r="G158" i="6"/>
  <c r="H158" i="6" s="1"/>
  <c r="G6" i="6"/>
  <c r="H6" i="6" s="1"/>
  <c r="G22" i="6"/>
  <c r="H22" i="6" s="1"/>
  <c r="G264" i="6"/>
  <c r="H264" i="6" s="1"/>
  <c r="G204" i="6"/>
  <c r="H204" i="6" s="1"/>
  <c r="G297" i="6"/>
  <c r="H297" i="6" s="1"/>
  <c r="G206" i="6"/>
  <c r="H206" i="6" s="1"/>
  <c r="G212" i="6"/>
  <c r="H212" i="6" s="1"/>
  <c r="G188" i="6"/>
  <c r="H188" i="6" s="1"/>
  <c r="G94" i="6"/>
  <c r="H94" i="6" s="1"/>
  <c r="G164" i="6"/>
  <c r="H164" i="6" s="1"/>
  <c r="G85" i="6"/>
  <c r="H85" i="6" s="1"/>
  <c r="F305" i="6"/>
  <c r="N88" i="6" s="1"/>
  <c r="P88" i="6" s="1"/>
  <c r="G52" i="6"/>
  <c r="H52" i="6" s="1"/>
  <c r="G147" i="6"/>
  <c r="H147" i="6" s="1"/>
  <c r="G184" i="6"/>
  <c r="H184" i="6" s="1"/>
  <c r="G113" i="6"/>
  <c r="H113" i="6" s="1"/>
  <c r="G214" i="6"/>
  <c r="H214" i="6" s="1"/>
  <c r="G176" i="6"/>
  <c r="H176" i="6" s="1"/>
  <c r="G234" i="6"/>
  <c r="H234" i="6" s="1"/>
  <c r="G237" i="6"/>
  <c r="H237" i="6" s="1"/>
  <c r="G295" i="6"/>
  <c r="H295" i="6" s="1"/>
  <c r="G47" i="6"/>
  <c r="H47" i="6" s="1"/>
  <c r="G26" i="6"/>
  <c r="H26" i="6" s="1"/>
  <c r="G38" i="6"/>
  <c r="H38" i="6" s="1"/>
  <c r="G55" i="6"/>
  <c r="H55" i="6" s="1"/>
  <c r="G193" i="6"/>
  <c r="H193" i="6" s="1"/>
  <c r="G86" i="6"/>
  <c r="H86" i="6" s="1"/>
  <c r="G263" i="6"/>
  <c r="H263" i="6" s="1"/>
  <c r="G216" i="6"/>
  <c r="H216" i="6" s="1"/>
  <c r="G203" i="6"/>
  <c r="H203" i="6" s="1"/>
  <c r="G252" i="6"/>
  <c r="H252" i="6" s="1"/>
  <c r="G296" i="6"/>
  <c r="H296" i="6" s="1"/>
  <c r="G272" i="6"/>
  <c r="H272" i="6" s="1"/>
  <c r="G268" i="6"/>
  <c r="H268" i="6" s="1"/>
  <c r="G166" i="6"/>
  <c r="H166" i="6" s="1"/>
  <c r="G194" i="6"/>
  <c r="H194" i="6" s="1"/>
  <c r="G103" i="6"/>
  <c r="H103" i="6" s="1"/>
  <c r="G134" i="6"/>
  <c r="H134" i="6" s="1"/>
  <c r="G127" i="6"/>
  <c r="H127" i="6" s="1"/>
  <c r="G57" i="6"/>
  <c r="H57" i="6" s="1"/>
  <c r="G18" i="6"/>
  <c r="H18" i="6" s="1"/>
  <c r="G72" i="6"/>
  <c r="H72" i="6" s="1"/>
  <c r="G93" i="6"/>
  <c r="H93" i="6" s="1"/>
  <c r="G63" i="6"/>
  <c r="H63" i="6" s="1"/>
  <c r="G68" i="6"/>
  <c r="H68" i="6" s="1"/>
  <c r="G124" i="6"/>
  <c r="H124" i="6" s="1"/>
  <c r="G192" i="6"/>
  <c r="H192" i="6" s="1"/>
  <c r="G218" i="6"/>
  <c r="H218" i="6" s="1"/>
  <c r="G254" i="6"/>
  <c r="H254" i="6" s="1"/>
  <c r="G262" i="6"/>
  <c r="H262" i="6" s="1"/>
  <c r="G292" i="6"/>
  <c r="H292" i="6" s="1"/>
  <c r="G5" i="6"/>
  <c r="H5" i="6" s="1"/>
  <c r="G48" i="6"/>
  <c r="H48" i="6" s="1"/>
  <c r="G293" i="6"/>
  <c r="H293" i="6" s="1"/>
  <c r="G274" i="6"/>
  <c r="H274" i="6" s="1"/>
  <c r="G253" i="6"/>
  <c r="H253" i="6" s="1"/>
  <c r="G224" i="6"/>
  <c r="H224" i="6" s="1"/>
  <c r="G217" i="6"/>
  <c r="H217" i="6" s="1"/>
  <c r="G247" i="6"/>
  <c r="H247" i="6" s="1"/>
  <c r="G185" i="6"/>
  <c r="H185" i="6" s="1"/>
  <c r="G157" i="6"/>
  <c r="H157" i="6" s="1"/>
  <c r="G96" i="6"/>
  <c r="H96" i="6" s="1"/>
  <c r="G123" i="6"/>
  <c r="H123" i="6" s="1"/>
  <c r="G125" i="6"/>
  <c r="H125" i="6" s="1"/>
  <c r="G62" i="6"/>
  <c r="H62" i="6" s="1"/>
  <c r="G82" i="6"/>
  <c r="H82" i="6" s="1"/>
  <c r="G126" i="6"/>
  <c r="H126" i="6" s="1"/>
  <c r="G74" i="6"/>
  <c r="H74" i="6" s="1"/>
  <c r="G148" i="6"/>
  <c r="H148" i="6" s="1"/>
  <c r="G135" i="6"/>
  <c r="H135" i="6" s="1"/>
  <c r="G196" i="6"/>
  <c r="H196" i="6" s="1"/>
  <c r="G162" i="6"/>
  <c r="H162" i="6" s="1"/>
  <c r="G256" i="6"/>
  <c r="H256" i="6" s="1"/>
  <c r="G284" i="6"/>
  <c r="H284" i="6" s="1"/>
  <c r="G154" i="6"/>
  <c r="H154" i="6" s="1"/>
  <c r="G36" i="6"/>
  <c r="H36" i="6" s="1"/>
  <c r="G66" i="6"/>
  <c r="H66" i="6" s="1"/>
  <c r="G95" i="6"/>
  <c r="H95" i="6" s="1"/>
  <c r="G238" i="6"/>
  <c r="H238" i="6" s="1"/>
  <c r="G277" i="6"/>
  <c r="H277" i="6" s="1"/>
  <c r="G258" i="6"/>
  <c r="H258" i="6" s="1"/>
  <c r="G266" i="6"/>
  <c r="H266" i="6" s="1"/>
  <c r="G257" i="6"/>
  <c r="H257" i="6" s="1"/>
  <c r="G235" i="6"/>
  <c r="H235" i="6" s="1"/>
  <c r="G275" i="6"/>
  <c r="H275" i="6" s="1"/>
  <c r="G183" i="6"/>
  <c r="H183" i="6" s="1"/>
  <c r="G175" i="6"/>
  <c r="H175" i="6" s="1"/>
  <c r="G155" i="6"/>
  <c r="H155" i="6" s="1"/>
  <c r="G104" i="6"/>
  <c r="H104" i="6" s="1"/>
  <c r="G146" i="6"/>
  <c r="H146" i="6" s="1"/>
  <c r="G118" i="6"/>
  <c r="H118" i="6" s="1"/>
  <c r="G114" i="6"/>
  <c r="H114" i="6" s="1"/>
  <c r="G76" i="6"/>
  <c r="H76" i="6" s="1"/>
  <c r="G53" i="6"/>
  <c r="H53" i="6" s="1"/>
  <c r="G7" i="6"/>
  <c r="H7" i="6" s="1"/>
  <c r="G132" i="6"/>
  <c r="H132" i="6" s="1"/>
  <c r="G84" i="6"/>
  <c r="H84" i="6" s="1"/>
  <c r="G133" i="6"/>
  <c r="H133" i="6" s="1"/>
  <c r="G142" i="6"/>
  <c r="H142" i="6" s="1"/>
  <c r="G153" i="6"/>
  <c r="H153" i="6" s="1"/>
  <c r="G187" i="6"/>
  <c r="H187" i="6" s="1"/>
  <c r="G276" i="6"/>
  <c r="H276" i="6" s="1"/>
  <c r="G243" i="6"/>
  <c r="H243" i="6" s="1"/>
  <c r="G83" i="6"/>
  <c r="H83" i="6" s="1"/>
  <c r="G75" i="6"/>
  <c r="H75" i="6" s="1"/>
  <c r="G15" i="6"/>
  <c r="H15" i="6" s="1"/>
  <c r="G105" i="6"/>
  <c r="H105" i="6" s="1"/>
  <c r="G27" i="6"/>
  <c r="H27" i="6" s="1"/>
  <c r="L306" i="6"/>
  <c r="G42" i="6"/>
  <c r="H42" i="6" s="1"/>
  <c r="G8" i="6"/>
  <c r="H8" i="6" s="1"/>
  <c r="G23" i="6"/>
  <c r="H23" i="6" s="1"/>
  <c r="G44" i="6"/>
  <c r="H44" i="6" s="1"/>
  <c r="G136" i="6"/>
  <c r="H136" i="6" s="1"/>
  <c r="G227" i="6"/>
  <c r="H227" i="6" s="1"/>
  <c r="G285" i="6"/>
  <c r="H285" i="6" s="1"/>
  <c r="G244" i="6"/>
  <c r="H244" i="6" s="1"/>
  <c r="G288" i="6"/>
  <c r="H288" i="6" s="1"/>
  <c r="G242" i="6"/>
  <c r="H242" i="6" s="1"/>
  <c r="G294" i="6"/>
  <c r="H294" i="6" s="1"/>
  <c r="G246" i="6"/>
  <c r="H246" i="6" s="1"/>
  <c r="G198" i="6"/>
  <c r="H198" i="6" s="1"/>
  <c r="G222" i="6"/>
  <c r="H222" i="6" s="1"/>
  <c r="G205" i="6"/>
  <c r="H205" i="6" s="1"/>
  <c r="G137" i="6"/>
  <c r="H137" i="6" s="1"/>
  <c r="G144" i="6"/>
  <c r="H144" i="6" s="1"/>
  <c r="G92" i="6"/>
  <c r="H92" i="6" s="1"/>
  <c r="G112" i="6"/>
  <c r="H112" i="6" s="1"/>
  <c r="G107" i="6"/>
  <c r="H107" i="6" s="1"/>
  <c r="G77" i="6"/>
  <c r="H77" i="6" s="1"/>
  <c r="G87" i="6"/>
  <c r="H87" i="6" s="1"/>
  <c r="G165" i="6"/>
  <c r="H165" i="6" s="1"/>
  <c r="G202" i="6"/>
  <c r="H202" i="6" s="1"/>
  <c r="G163" i="6"/>
  <c r="H163" i="6" s="1"/>
  <c r="G223" i="6"/>
  <c r="H223" i="6" s="1"/>
  <c r="G278" i="6"/>
  <c r="H278" i="6" s="1"/>
  <c r="G245" i="6"/>
  <c r="H245" i="6" s="1"/>
  <c r="G58" i="6"/>
  <c r="H58" i="6" s="1"/>
  <c r="G25" i="6"/>
  <c r="H25" i="6" s="1"/>
  <c r="G78" i="6"/>
  <c r="H78" i="6" s="1"/>
  <c r="M288" i="6" l="1"/>
  <c r="M78" i="6"/>
  <c r="M235" i="6"/>
  <c r="M187" i="6"/>
  <c r="M253" i="6"/>
  <c r="M137" i="6"/>
  <c r="M76" i="6"/>
  <c r="M155" i="6"/>
  <c r="M148" i="6"/>
  <c r="M268" i="6"/>
  <c r="M152" i="9"/>
  <c r="O152" i="9" s="1"/>
  <c r="M163" i="6"/>
  <c r="M222" i="6"/>
  <c r="M296" i="6"/>
  <c r="M243" i="6"/>
  <c r="O243" i="6" s="1"/>
  <c r="M114" i="6"/>
  <c r="M68" i="6"/>
  <c r="M283" i="6"/>
  <c r="M63" i="9"/>
  <c r="Q63" i="9" s="1"/>
  <c r="M142" i="6"/>
  <c r="M258" i="6"/>
  <c r="M112" i="6"/>
  <c r="M58" i="6"/>
  <c r="O58" i="6" s="1"/>
  <c r="M165" i="6"/>
  <c r="M196" i="6"/>
  <c r="O196" i="6" s="1"/>
  <c r="M217" i="6"/>
  <c r="M255" i="6"/>
  <c r="O255" i="6" s="1"/>
  <c r="M92" i="6"/>
  <c r="M7" i="6"/>
  <c r="M15" i="6"/>
  <c r="M198" i="6"/>
  <c r="M146" i="6"/>
  <c r="M184" i="6"/>
  <c r="O184" i="6" s="1"/>
  <c r="M77" i="6"/>
  <c r="M72" i="6"/>
  <c r="O72" i="6" s="1"/>
  <c r="M184" i="9"/>
  <c r="M20" i="9"/>
  <c r="O20" i="9" s="1"/>
  <c r="M123" i="9"/>
  <c r="M170" i="9"/>
  <c r="O170" i="9" s="1"/>
  <c r="M116" i="6"/>
  <c r="M267" i="9"/>
  <c r="O267" i="9" s="1"/>
  <c r="M127" i="6"/>
  <c r="M306" i="9"/>
  <c r="O306" i="9" s="1"/>
  <c r="M180" i="9"/>
  <c r="O180" i="9" s="1"/>
  <c r="M315" i="9"/>
  <c r="O315" i="9" s="1"/>
  <c r="M289" i="9"/>
  <c r="M226" i="9"/>
  <c r="O226" i="9" s="1"/>
  <c r="M195" i="9"/>
  <c r="M205" i="6"/>
  <c r="M242" i="6"/>
  <c r="M257" i="6"/>
  <c r="O257" i="6" s="1"/>
  <c r="M125" i="6"/>
  <c r="M292" i="6"/>
  <c r="M55" i="6"/>
  <c r="M214" i="6"/>
  <c r="O214" i="6" s="1"/>
  <c r="M224" i="9"/>
  <c r="O224" i="9" s="1"/>
  <c r="M61" i="9"/>
  <c r="O61" i="9" s="1"/>
  <c r="M103" i="9"/>
  <c r="M202" i="9"/>
  <c r="O202" i="9" s="1"/>
  <c r="M95" i="9"/>
  <c r="O95" i="9" s="1"/>
  <c r="M27" i="9"/>
  <c r="M90" i="9"/>
  <c r="M227" i="9"/>
  <c r="O227" i="9" s="1"/>
  <c r="M72" i="9"/>
  <c r="M146" i="9"/>
  <c r="O146" i="9" s="1"/>
  <c r="M304" i="9"/>
  <c r="M272" i="9"/>
  <c r="N183" i="6"/>
  <c r="P183" i="6" s="1"/>
  <c r="N273" i="6"/>
  <c r="P273" i="6" s="1"/>
  <c r="N147" i="6"/>
  <c r="P147" i="6" s="1"/>
  <c r="N204" i="6"/>
  <c r="P204" i="6" s="1"/>
  <c r="N278" i="6"/>
  <c r="P278" i="6" s="1"/>
  <c r="M295" i="6"/>
  <c r="M48" i="9"/>
  <c r="M283" i="9"/>
  <c r="O283" i="9" s="1"/>
  <c r="M129" i="9"/>
  <c r="O129" i="9" s="1"/>
  <c r="M163" i="9"/>
  <c r="O163" i="9" s="1"/>
  <c r="M259" i="9"/>
  <c r="N49" i="9"/>
  <c r="P49" i="9" s="1"/>
  <c r="M183" i="9"/>
  <c r="M85" i="9"/>
  <c r="O85" i="9" s="1"/>
  <c r="M83" i="9"/>
  <c r="O83" i="9" s="1"/>
  <c r="M50" i="9"/>
  <c r="Q50" i="9" s="1"/>
  <c r="N46" i="9"/>
  <c r="P46" i="9" s="1"/>
  <c r="M102" i="9"/>
  <c r="O102" i="9" s="1"/>
  <c r="N5" i="9"/>
  <c r="P5" i="9" s="1"/>
  <c r="M323" i="9"/>
  <c r="O323" i="9" s="1"/>
  <c r="N145" i="9"/>
  <c r="P145" i="9" s="1"/>
  <c r="N284" i="9"/>
  <c r="P284" i="9" s="1"/>
  <c r="M173" i="9"/>
  <c r="N80" i="9"/>
  <c r="P80" i="9" s="1"/>
  <c r="N33" i="6"/>
  <c r="P33" i="6" s="1"/>
  <c r="N4" i="6"/>
  <c r="P4" i="6" s="1"/>
  <c r="N135" i="6"/>
  <c r="P135" i="6" s="1"/>
  <c r="N26" i="9"/>
  <c r="P26" i="9" s="1"/>
  <c r="M234" i="9"/>
  <c r="N246" i="9"/>
  <c r="P246" i="9" s="1"/>
  <c r="M290" i="9"/>
  <c r="O290" i="9" s="1"/>
  <c r="M41" i="9"/>
  <c r="O41" i="9" s="1"/>
  <c r="M262" i="9"/>
  <c r="M167" i="9"/>
  <c r="O167" i="9" s="1"/>
  <c r="N290" i="9"/>
  <c r="P290" i="9" s="1"/>
  <c r="M148" i="9"/>
  <c r="O148" i="9" s="1"/>
  <c r="N194" i="9"/>
  <c r="P194" i="9" s="1"/>
  <c r="M312" i="9"/>
  <c r="Q312" i="9" s="1"/>
  <c r="N20" i="9"/>
  <c r="P20" i="9" s="1"/>
  <c r="N115" i="9"/>
  <c r="P115" i="9" s="1"/>
  <c r="N248" i="9"/>
  <c r="P248" i="9" s="1"/>
  <c r="M127" i="9"/>
  <c r="O127" i="9" s="1"/>
  <c r="N312" i="9"/>
  <c r="P312" i="9" s="1"/>
  <c r="N304" i="9"/>
  <c r="P304" i="9" s="1"/>
  <c r="N52" i="9"/>
  <c r="P52" i="9" s="1"/>
  <c r="N163" i="9"/>
  <c r="P163" i="9" s="1"/>
  <c r="N29" i="9"/>
  <c r="P29" i="9" s="1"/>
  <c r="N156" i="9"/>
  <c r="P156" i="9" s="1"/>
  <c r="M192" i="6"/>
  <c r="N137" i="6"/>
  <c r="P137" i="6" s="1"/>
  <c r="M212" i="6"/>
  <c r="M167" i="6"/>
  <c r="O167" i="6" s="1"/>
  <c r="M177" i="6"/>
  <c r="M39" i="9"/>
  <c r="M84" i="9"/>
  <c r="M222" i="9"/>
  <c r="N205" i="9"/>
  <c r="P205" i="9" s="1"/>
  <c r="N157" i="9"/>
  <c r="P157" i="9" s="1"/>
  <c r="M294" i="9"/>
  <c r="M9" i="9"/>
  <c r="O9" i="9" s="1"/>
  <c r="M96" i="9"/>
  <c r="N289" i="9"/>
  <c r="P289" i="9" s="1"/>
  <c r="N200" i="9"/>
  <c r="P200" i="9" s="1"/>
  <c r="M246" i="9"/>
  <c r="O246" i="9" s="1"/>
  <c r="M310" i="9"/>
  <c r="M205" i="9"/>
  <c r="Q205" i="9" s="1"/>
  <c r="N141" i="9"/>
  <c r="P141" i="9" s="1"/>
  <c r="M124" i="9"/>
  <c r="O124" i="9" s="1"/>
  <c r="N217" i="9"/>
  <c r="P217" i="9" s="1"/>
  <c r="N324" i="9"/>
  <c r="P324" i="9" s="1"/>
  <c r="M14" i="9"/>
  <c r="M13" i="9"/>
  <c r="O13" i="9" s="1"/>
  <c r="M126" i="9"/>
  <c r="O126" i="9" s="1"/>
  <c r="M135" i="9"/>
  <c r="O135" i="9" s="1"/>
  <c r="N272" i="6"/>
  <c r="P272" i="6" s="1"/>
  <c r="N316" i="9"/>
  <c r="P316" i="9" s="1"/>
  <c r="N102" i="9"/>
  <c r="P102" i="9" s="1"/>
  <c r="N277" i="9"/>
  <c r="P277" i="9" s="1"/>
  <c r="N57" i="6"/>
  <c r="P57" i="6" s="1"/>
  <c r="N255" i="6"/>
  <c r="P255" i="6" s="1"/>
  <c r="N27" i="6"/>
  <c r="P27" i="6" s="1"/>
  <c r="N252" i="6"/>
  <c r="P252" i="6" s="1"/>
  <c r="N245" i="6"/>
  <c r="P245" i="6" s="1"/>
  <c r="M273" i="9"/>
  <c r="O273" i="9" s="1"/>
  <c r="M182" i="9"/>
  <c r="O182" i="9" s="1"/>
  <c r="N213" i="9"/>
  <c r="P213" i="9" s="1"/>
  <c r="N85" i="9"/>
  <c r="P85" i="9" s="1"/>
  <c r="M169" i="9"/>
  <c r="M257" i="9"/>
  <c r="O257" i="9" s="1"/>
  <c r="M321" i="9"/>
  <c r="O321" i="9" s="1"/>
  <c r="M248" i="9"/>
  <c r="O248" i="9" s="1"/>
  <c r="M158" i="9"/>
  <c r="O158" i="9" s="1"/>
  <c r="N249" i="9"/>
  <c r="P249" i="9" s="1"/>
  <c r="M80" i="9"/>
  <c r="O80" i="9" s="1"/>
  <c r="M239" i="9"/>
  <c r="M326" i="9"/>
  <c r="M228" i="9"/>
  <c r="O228" i="9" s="1"/>
  <c r="M49" i="9"/>
  <c r="O49" i="9" s="1"/>
  <c r="M136" i="9"/>
  <c r="O136" i="9" s="1"/>
  <c r="N182" i="9"/>
  <c r="P182" i="9" s="1"/>
  <c r="N47" i="9"/>
  <c r="P47" i="9" s="1"/>
  <c r="M237" i="9"/>
  <c r="O237" i="9" s="1"/>
  <c r="M325" i="9"/>
  <c r="O325" i="9" s="1"/>
  <c r="M15" i="9"/>
  <c r="O15" i="9" s="1"/>
  <c r="N236" i="9"/>
  <c r="P236" i="9" s="1"/>
  <c r="M8" i="9"/>
  <c r="N74" i="9"/>
  <c r="P74" i="9" s="1"/>
  <c r="N178" i="9"/>
  <c r="P178" i="9" s="1"/>
  <c r="N81" i="9"/>
  <c r="P81" i="9" s="1"/>
  <c r="M174" i="9"/>
  <c r="O174" i="9" s="1"/>
  <c r="N125" i="9"/>
  <c r="P125" i="9" s="1"/>
  <c r="M258" i="9"/>
  <c r="O258" i="9" s="1"/>
  <c r="N229" i="9"/>
  <c r="P229" i="9" s="1"/>
  <c r="M261" i="9"/>
  <c r="O261" i="9" s="1"/>
  <c r="N184" i="9"/>
  <c r="P184" i="9" s="1"/>
  <c r="N233" i="9"/>
  <c r="P233" i="9" s="1"/>
  <c r="N3" i="6"/>
  <c r="P3" i="6" s="1"/>
  <c r="N64" i="6"/>
  <c r="P64" i="6" s="1"/>
  <c r="N284" i="6"/>
  <c r="P284" i="6" s="1"/>
  <c r="M216" i="6"/>
  <c r="M264" i="6"/>
  <c r="M236" i="6"/>
  <c r="O236" i="6" s="1"/>
  <c r="M256" i="9"/>
  <c r="O256" i="9" s="1"/>
  <c r="M168" i="9"/>
  <c r="O168" i="9" s="1"/>
  <c r="M128" i="9"/>
  <c r="O128" i="9" s="1"/>
  <c r="M19" i="9"/>
  <c r="O19" i="9" s="1"/>
  <c r="M141" i="9"/>
  <c r="O141" i="9" s="1"/>
  <c r="N293" i="9"/>
  <c r="P293" i="9" s="1"/>
  <c r="N169" i="9"/>
  <c r="P169" i="9" s="1"/>
  <c r="N27" i="9"/>
  <c r="P27" i="9" s="1"/>
  <c r="M245" i="9"/>
  <c r="M147" i="9"/>
  <c r="O147" i="9" s="1"/>
  <c r="M236" i="9"/>
  <c r="O236" i="9" s="1"/>
  <c r="M196" i="9"/>
  <c r="O196" i="9" s="1"/>
  <c r="M4" i="9"/>
  <c r="O4" i="9" s="1"/>
  <c r="M295" i="9"/>
  <c r="O295" i="9" s="1"/>
  <c r="M178" i="9"/>
  <c r="O178" i="9" s="1"/>
  <c r="M64" i="9"/>
  <c r="O64" i="9" s="1"/>
  <c r="M207" i="9"/>
  <c r="M37" i="9"/>
  <c r="M269" i="9"/>
  <c r="M114" i="9"/>
  <c r="O114" i="9" s="1"/>
  <c r="N311" i="9"/>
  <c r="P311" i="9" s="1"/>
  <c r="N247" i="9"/>
  <c r="P247" i="9" s="1"/>
  <c r="M62" i="9"/>
  <c r="N70" i="9"/>
  <c r="P70" i="9" s="1"/>
  <c r="M74" i="9"/>
  <c r="O74" i="9" s="1"/>
  <c r="M145" i="9"/>
  <c r="O204" i="9"/>
  <c r="O277" i="9"/>
  <c r="N48" i="6"/>
  <c r="P48" i="6" s="1"/>
  <c r="M82" i="6"/>
  <c r="M293" i="6"/>
  <c r="O293" i="6" s="1"/>
  <c r="M134" i="6"/>
  <c r="N2" i="6"/>
  <c r="P2" i="6" s="1"/>
  <c r="O7" i="9"/>
  <c r="N322" i="9"/>
  <c r="P322" i="9" s="1"/>
  <c r="N97" i="9"/>
  <c r="P97" i="9" s="1"/>
  <c r="N140" i="9"/>
  <c r="P140" i="9" s="1"/>
  <c r="N224" i="9"/>
  <c r="P224" i="9" s="1"/>
  <c r="O259" i="9"/>
  <c r="N28" i="9"/>
  <c r="P28" i="9" s="1"/>
  <c r="N75" i="9"/>
  <c r="P75" i="9" s="1"/>
  <c r="O96" i="9"/>
  <c r="N301" i="9"/>
  <c r="P301" i="9" s="1"/>
  <c r="N63" i="9"/>
  <c r="P63" i="9" s="1"/>
  <c r="N104" i="9"/>
  <c r="P104" i="9" s="1"/>
  <c r="N326" i="9"/>
  <c r="P326" i="9" s="1"/>
  <c r="N84" i="9"/>
  <c r="P84" i="9" s="1"/>
  <c r="N118" i="9"/>
  <c r="P118" i="9" s="1"/>
  <c r="N218" i="9"/>
  <c r="P218" i="9" s="1"/>
  <c r="N174" i="9"/>
  <c r="P174" i="9" s="1"/>
  <c r="N250" i="9"/>
  <c r="P250" i="9" s="1"/>
  <c r="N172" i="9"/>
  <c r="P172" i="9" s="1"/>
  <c r="N50" i="9"/>
  <c r="P50" i="9" s="1"/>
  <c r="M299" i="9"/>
  <c r="M201" i="9"/>
  <c r="N30" i="9"/>
  <c r="P30" i="9" s="1"/>
  <c r="N96" i="9"/>
  <c r="P96" i="9" s="1"/>
  <c r="N161" i="9"/>
  <c r="P161" i="9" s="1"/>
  <c r="N302" i="9"/>
  <c r="P302" i="9" s="1"/>
  <c r="N327" i="9"/>
  <c r="P327" i="9" s="1"/>
  <c r="N158" i="9"/>
  <c r="P158" i="9" s="1"/>
  <c r="M57" i="9"/>
  <c r="M46" i="9"/>
  <c r="N31" i="9"/>
  <c r="P31" i="9" s="1"/>
  <c r="N101" i="9"/>
  <c r="P101" i="9" s="1"/>
  <c r="M38" i="9"/>
  <c r="M31" i="9"/>
  <c r="M328" i="9"/>
  <c r="M160" i="9"/>
  <c r="N136" i="9"/>
  <c r="P136" i="9" s="1"/>
  <c r="N190" i="9"/>
  <c r="P190" i="9" s="1"/>
  <c r="N255" i="9"/>
  <c r="P255" i="9" s="1"/>
  <c r="N257" i="9"/>
  <c r="P257" i="9" s="1"/>
  <c r="N306" i="9"/>
  <c r="P306" i="9" s="1"/>
  <c r="M28" i="9"/>
  <c r="M251" i="9"/>
  <c r="N170" i="9"/>
  <c r="P170" i="9" s="1"/>
  <c r="N58" i="9"/>
  <c r="P58" i="9" s="1"/>
  <c r="N117" i="9"/>
  <c r="P117" i="9" s="1"/>
  <c r="M139" i="9"/>
  <c r="N283" i="9"/>
  <c r="P283" i="9" s="1"/>
  <c r="N303" i="9"/>
  <c r="P303" i="9" s="1"/>
  <c r="N25" i="9"/>
  <c r="P25" i="9" s="1"/>
  <c r="N71" i="9"/>
  <c r="P71" i="9" s="1"/>
  <c r="M134" i="9"/>
  <c r="N222" i="9"/>
  <c r="P222" i="9" s="1"/>
  <c r="M292" i="9"/>
  <c r="M300" i="9"/>
  <c r="M297" i="6"/>
  <c r="N43" i="6"/>
  <c r="P43" i="6" s="1"/>
  <c r="M228" i="6"/>
  <c r="O228" i="6" s="1"/>
  <c r="M156" i="6"/>
  <c r="N73" i="9"/>
  <c r="P73" i="9" s="1"/>
  <c r="N214" i="9"/>
  <c r="P214" i="9" s="1"/>
  <c r="N273" i="9"/>
  <c r="P273" i="9" s="1"/>
  <c r="O322" i="9"/>
  <c r="N68" i="9"/>
  <c r="P68" i="9" s="1"/>
  <c r="N310" i="9"/>
  <c r="P310" i="9" s="1"/>
  <c r="N69" i="9"/>
  <c r="P69" i="9" s="1"/>
  <c r="N91" i="9"/>
  <c r="P91" i="9" s="1"/>
  <c r="O211" i="9"/>
  <c r="O304" i="9"/>
  <c r="O262" i="9"/>
  <c r="N60" i="9"/>
  <c r="P60" i="9" s="1"/>
  <c r="N168" i="9"/>
  <c r="P168" i="9" s="1"/>
  <c r="O103" i="9"/>
  <c r="N267" i="9"/>
  <c r="P267" i="9" s="1"/>
  <c r="M215" i="9"/>
  <c r="M36" i="9"/>
  <c r="M125" i="9"/>
  <c r="N258" i="9"/>
  <c r="P258" i="9" s="1"/>
  <c r="N92" i="9"/>
  <c r="P92" i="9" s="1"/>
  <c r="M104" i="9"/>
  <c r="M157" i="9"/>
  <c r="N314" i="9"/>
  <c r="P314" i="9" s="1"/>
  <c r="M130" i="9"/>
  <c r="N189" i="9"/>
  <c r="P189" i="9" s="1"/>
  <c r="M212" i="9"/>
  <c r="M223" i="9"/>
  <c r="N105" i="9"/>
  <c r="P105" i="9" s="1"/>
  <c r="N114" i="9"/>
  <c r="P114" i="9" s="1"/>
  <c r="N57" i="9"/>
  <c r="P57" i="9" s="1"/>
  <c r="M106" i="9"/>
  <c r="N95" i="9"/>
  <c r="P95" i="9" s="1"/>
  <c r="N64" i="9"/>
  <c r="P64" i="9" s="1"/>
  <c r="N139" i="9"/>
  <c r="P139" i="9" s="1"/>
  <c r="N259" i="9"/>
  <c r="P259" i="9" s="1"/>
  <c r="N270" i="9"/>
  <c r="P270" i="9" s="1"/>
  <c r="M71" i="9"/>
  <c r="M317" i="9"/>
  <c r="M194" i="9"/>
  <c r="N162" i="9"/>
  <c r="P162" i="9" s="1"/>
  <c r="M150" i="9"/>
  <c r="M149" i="9"/>
  <c r="N146" i="9"/>
  <c r="P146" i="9" s="1"/>
  <c r="M233" i="9"/>
  <c r="N261" i="9"/>
  <c r="P261" i="9" s="1"/>
  <c r="M314" i="9"/>
  <c r="M47" i="9"/>
  <c r="M30" i="9"/>
  <c r="N228" i="9"/>
  <c r="P228" i="9" s="1"/>
  <c r="M70" i="9"/>
  <c r="N191" i="9"/>
  <c r="P191" i="9" s="1"/>
  <c r="M206" i="9"/>
  <c r="M291" i="9"/>
  <c r="O310" i="9"/>
  <c r="N268" i="9"/>
  <c r="P268" i="9" s="1"/>
  <c r="N106" i="9"/>
  <c r="P106" i="9" s="1"/>
  <c r="N148" i="9"/>
  <c r="P148" i="9" s="1"/>
  <c r="O207" i="9"/>
  <c r="N269" i="9"/>
  <c r="P269" i="9" s="1"/>
  <c r="N328" i="9"/>
  <c r="P328" i="9" s="1"/>
  <c r="O269" i="9"/>
  <c r="N251" i="9"/>
  <c r="P251" i="9" s="1"/>
  <c r="M29" i="9"/>
  <c r="M181" i="9"/>
  <c r="N211" i="9"/>
  <c r="P211" i="9" s="1"/>
  <c r="N90" i="9"/>
  <c r="P90" i="9" s="1"/>
  <c r="N53" i="9"/>
  <c r="P53" i="9" s="1"/>
  <c r="N51" i="9"/>
  <c r="P51" i="9" s="1"/>
  <c r="M288" i="9"/>
  <c r="M113" i="9"/>
  <c r="N299" i="9"/>
  <c r="P299" i="9" s="1"/>
  <c r="M25" i="9"/>
  <c r="M240" i="9"/>
  <c r="M203" i="9"/>
  <c r="N256" i="9"/>
  <c r="P256" i="9" s="1"/>
  <c r="M91" i="9"/>
  <c r="N281" i="9"/>
  <c r="P281" i="9" s="1"/>
  <c r="M112" i="9"/>
  <c r="M3" i="9"/>
  <c r="M238" i="9"/>
  <c r="N7" i="9"/>
  <c r="P7" i="9" s="1"/>
  <c r="N123" i="9"/>
  <c r="P123" i="9" s="1"/>
  <c r="M81" i="9"/>
  <c r="M137" i="9"/>
  <c r="N288" i="9"/>
  <c r="P288" i="9" s="1"/>
  <c r="N235" i="9"/>
  <c r="P235" i="9" s="1"/>
  <c r="M73" i="9"/>
  <c r="M58" i="9"/>
  <c r="M229" i="9"/>
  <c r="N42" i="9"/>
  <c r="P42" i="9" s="1"/>
  <c r="N134" i="9"/>
  <c r="P134" i="9" s="1"/>
  <c r="N130" i="9"/>
  <c r="P130" i="9" s="1"/>
  <c r="N204" i="9"/>
  <c r="P204" i="9" s="1"/>
  <c r="Q74" i="9"/>
  <c r="O72" i="9"/>
  <c r="O239" i="9"/>
  <c r="O289" i="9"/>
  <c r="N6" i="9"/>
  <c r="P6" i="9" s="1"/>
  <c r="N16" i="9"/>
  <c r="P16" i="9" s="1"/>
  <c r="N2" i="9"/>
  <c r="P2" i="9" s="1"/>
  <c r="N17" i="9"/>
  <c r="P17" i="9" s="1"/>
  <c r="N62" i="9"/>
  <c r="P62" i="9" s="1"/>
  <c r="N14" i="9"/>
  <c r="P14" i="9" s="1"/>
  <c r="N48" i="9"/>
  <c r="P48" i="9" s="1"/>
  <c r="N173" i="9"/>
  <c r="P173" i="9" s="1"/>
  <c r="O63" i="9"/>
  <c r="N202" i="9"/>
  <c r="P202" i="9" s="1"/>
  <c r="O245" i="9"/>
  <c r="N196" i="9"/>
  <c r="P196" i="9" s="1"/>
  <c r="N82" i="9"/>
  <c r="P82" i="9" s="1"/>
  <c r="Q290" i="9"/>
  <c r="N260" i="9"/>
  <c r="P260" i="9" s="1"/>
  <c r="O24" i="9"/>
  <c r="N93" i="9"/>
  <c r="P93" i="9" s="1"/>
  <c r="M278" i="9"/>
  <c r="M324" i="9"/>
  <c r="M35" i="9"/>
  <c r="M271" i="9"/>
  <c r="M171" i="9"/>
  <c r="H335" i="9"/>
  <c r="N223" i="9"/>
  <c r="P223" i="9" s="1"/>
  <c r="M97" i="9"/>
  <c r="M281" i="9"/>
  <c r="M235" i="9"/>
  <c r="N313" i="9"/>
  <c r="P313" i="9" s="1"/>
  <c r="N8" i="9"/>
  <c r="P8" i="9" s="1"/>
  <c r="N108" i="9"/>
  <c r="P108" i="9" s="1"/>
  <c r="N237" i="9"/>
  <c r="P237" i="9" s="1"/>
  <c r="N9" i="9"/>
  <c r="P9" i="9" s="1"/>
  <c r="M193" i="9"/>
  <c r="N238" i="9"/>
  <c r="P238" i="9" s="1"/>
  <c r="M68" i="9"/>
  <c r="N38" i="9"/>
  <c r="P38" i="9" s="1"/>
  <c r="M118" i="9"/>
  <c r="N234" i="9"/>
  <c r="P234" i="9" s="1"/>
  <c r="M16" i="9"/>
  <c r="N185" i="9"/>
  <c r="P185" i="9" s="1"/>
  <c r="M189" i="9"/>
  <c r="N292" i="9"/>
  <c r="P292" i="9" s="1"/>
  <c r="M191" i="9"/>
  <c r="M26" i="9"/>
  <c r="N35" i="9"/>
  <c r="P35" i="9" s="1"/>
  <c r="M200" i="9"/>
  <c r="N41" i="9"/>
  <c r="P41" i="9" s="1"/>
  <c r="N107" i="9"/>
  <c r="P107" i="9" s="1"/>
  <c r="N128" i="9"/>
  <c r="P128" i="9" s="1"/>
  <c r="M250" i="9"/>
  <c r="M270" i="9"/>
  <c r="M244" i="9"/>
  <c r="M101" i="9"/>
  <c r="N323" i="9"/>
  <c r="P323" i="9" s="1"/>
  <c r="N83" i="9"/>
  <c r="P83" i="9" s="1"/>
  <c r="M86" i="9"/>
  <c r="N183" i="9"/>
  <c r="P183" i="9" s="1"/>
  <c r="N193" i="9"/>
  <c r="P193" i="9" s="1"/>
  <c r="M302" i="9"/>
  <c r="N239" i="9"/>
  <c r="P239" i="9" s="1"/>
  <c r="O312" i="9"/>
  <c r="O195" i="9"/>
  <c r="O62" i="9"/>
  <c r="O294" i="9"/>
  <c r="M256" i="6"/>
  <c r="O256" i="6" s="1"/>
  <c r="M57" i="6"/>
  <c r="O57" i="6" s="1"/>
  <c r="M38" i="6"/>
  <c r="O38" i="6" s="1"/>
  <c r="M234" i="6"/>
  <c r="O234" i="6" s="1"/>
  <c r="M52" i="6"/>
  <c r="O52" i="6" s="1"/>
  <c r="M287" i="6"/>
  <c r="M195" i="6"/>
  <c r="O39" i="9"/>
  <c r="O90" i="9"/>
  <c r="N147" i="9"/>
  <c r="P147" i="9" s="1"/>
  <c r="O115" i="9"/>
  <c r="Q315" i="9"/>
  <c r="N79" i="9"/>
  <c r="P79" i="9" s="1"/>
  <c r="N86" i="9"/>
  <c r="P86" i="9" s="1"/>
  <c r="O183" i="9"/>
  <c r="Q85" i="9"/>
  <c r="N159" i="9"/>
  <c r="P159" i="9" s="1"/>
  <c r="N160" i="9"/>
  <c r="P160" i="9" s="1"/>
  <c r="N266" i="9"/>
  <c r="P266" i="9" s="1"/>
  <c r="N321" i="9"/>
  <c r="P321" i="9" s="1"/>
  <c r="O50" i="9"/>
  <c r="N4" i="9"/>
  <c r="P4" i="9" s="1"/>
  <c r="O216" i="9"/>
  <c r="N245" i="9"/>
  <c r="P245" i="9" s="1"/>
  <c r="O94" i="9"/>
  <c r="M213" i="9"/>
  <c r="N18" i="9"/>
  <c r="P18" i="9" s="1"/>
  <c r="M2" i="9"/>
  <c r="N149" i="9"/>
  <c r="P149" i="9" s="1"/>
  <c r="N94" i="9"/>
  <c r="P94" i="9" s="1"/>
  <c r="N180" i="9"/>
  <c r="P180" i="9" s="1"/>
  <c r="M327" i="9"/>
  <c r="M40" i="9"/>
  <c r="M119" i="9"/>
  <c r="N37" i="9"/>
  <c r="P37" i="9" s="1"/>
  <c r="M316" i="9"/>
  <c r="M179" i="9"/>
  <c r="N192" i="9"/>
  <c r="P192" i="9" s="1"/>
  <c r="N61" i="9"/>
  <c r="P61" i="9" s="1"/>
  <c r="M52" i="9"/>
  <c r="M190" i="9"/>
  <c r="N216" i="9"/>
  <c r="P216" i="9" s="1"/>
  <c r="M51" i="9"/>
  <c r="N135" i="9"/>
  <c r="P135" i="9" s="1"/>
  <c r="N113" i="9"/>
  <c r="P113" i="9" s="1"/>
  <c r="N262" i="9"/>
  <c r="P262" i="9" s="1"/>
  <c r="N325" i="9"/>
  <c r="P325" i="9" s="1"/>
  <c r="N39" i="9"/>
  <c r="P39" i="9" s="1"/>
  <c r="M69" i="9"/>
  <c r="M247" i="9"/>
  <c r="N300" i="9"/>
  <c r="P300" i="9" s="1"/>
  <c r="N119" i="9"/>
  <c r="P119" i="9" s="1"/>
  <c r="N124" i="9"/>
  <c r="P124" i="9" s="1"/>
  <c r="M185" i="9"/>
  <c r="M159" i="9"/>
  <c r="M249" i="9"/>
  <c r="M93" i="9"/>
  <c r="N279" i="9"/>
  <c r="P279" i="9" s="1"/>
  <c r="N112" i="9"/>
  <c r="P112" i="9" s="1"/>
  <c r="N226" i="9"/>
  <c r="P226" i="9" s="1"/>
  <c r="O48" i="9"/>
  <c r="O184" i="9"/>
  <c r="Q95" i="9"/>
  <c r="O272" i="9"/>
  <c r="Q84" i="9"/>
  <c r="O84" i="9"/>
  <c r="O140" i="9"/>
  <c r="N15" i="9"/>
  <c r="P15" i="9" s="1"/>
  <c r="N103" i="9"/>
  <c r="P103" i="9" s="1"/>
  <c r="O218" i="9"/>
  <c r="N272" i="9"/>
  <c r="P272" i="9" s="1"/>
  <c r="O6" i="9"/>
  <c r="Q42" i="9"/>
  <c r="O42" i="9"/>
  <c r="Q234" i="9"/>
  <c r="O234" i="9"/>
  <c r="N138" i="9"/>
  <c r="P138" i="9" s="1"/>
  <c r="Q236" i="9"/>
  <c r="N206" i="9"/>
  <c r="P206" i="9" s="1"/>
  <c r="N315" i="9"/>
  <c r="P315" i="9" s="1"/>
  <c r="N13" i="9"/>
  <c r="P13" i="9" s="1"/>
  <c r="N179" i="9"/>
  <c r="P179" i="9" s="1"/>
  <c r="Q123" i="9"/>
  <c r="O123" i="9"/>
  <c r="N150" i="9"/>
  <c r="P150" i="9" s="1"/>
  <c r="O301" i="9"/>
  <c r="N291" i="9"/>
  <c r="P291" i="9" s="1"/>
  <c r="O14" i="9"/>
  <c r="M60" i="9"/>
  <c r="M5" i="9"/>
  <c r="N127" i="9"/>
  <c r="P127" i="9" s="1"/>
  <c r="M105" i="9"/>
  <c r="N152" i="9"/>
  <c r="P152" i="9" s="1"/>
  <c r="N151" i="9"/>
  <c r="P151" i="9" s="1"/>
  <c r="N280" i="9"/>
  <c r="P280" i="9" s="1"/>
  <c r="M268" i="9"/>
  <c r="N59" i="9"/>
  <c r="P59" i="9" s="1"/>
  <c r="M79" i="9"/>
  <c r="N225" i="9"/>
  <c r="P225" i="9" s="1"/>
  <c r="N24" i="9"/>
  <c r="P24" i="9" s="1"/>
  <c r="M53" i="9"/>
  <c r="M280" i="9"/>
  <c r="M151" i="9"/>
  <c r="N181" i="9"/>
  <c r="P181" i="9" s="1"/>
  <c r="N212" i="9"/>
  <c r="P212" i="9" s="1"/>
  <c r="N278" i="9"/>
  <c r="P278" i="9" s="1"/>
  <c r="M282" i="9"/>
  <c r="M303" i="9"/>
  <c r="M116" i="9"/>
  <c r="N240" i="9"/>
  <c r="P240" i="9" s="1"/>
  <c r="M17" i="9"/>
  <c r="M75" i="9"/>
  <c r="M162" i="9"/>
  <c r="N201" i="9"/>
  <c r="P201" i="9" s="1"/>
  <c r="M255" i="9"/>
  <c r="N72" i="9"/>
  <c r="P72" i="9" s="1"/>
  <c r="M82" i="9"/>
  <c r="M266" i="9"/>
  <c r="N227" i="9"/>
  <c r="P227" i="9" s="1"/>
  <c r="M18" i="9"/>
  <c r="N126" i="9"/>
  <c r="P126" i="9" s="1"/>
  <c r="N317" i="9"/>
  <c r="P317" i="9" s="1"/>
  <c r="M217" i="9"/>
  <c r="O313" i="9"/>
  <c r="O214" i="9"/>
  <c r="N116" i="9"/>
  <c r="P116" i="9" s="1"/>
  <c r="N215" i="9"/>
  <c r="P215" i="9" s="1"/>
  <c r="M172" i="9"/>
  <c r="N295" i="9"/>
  <c r="P295" i="9" s="1"/>
  <c r="N294" i="9"/>
  <c r="P294" i="9" s="1"/>
  <c r="M107" i="9"/>
  <c r="N129" i="9"/>
  <c r="P129" i="9" s="1"/>
  <c r="N19" i="9"/>
  <c r="P19" i="9" s="1"/>
  <c r="M260" i="9"/>
  <c r="M156" i="9"/>
  <c r="N3" i="9"/>
  <c r="P3" i="9" s="1"/>
  <c r="N203" i="9"/>
  <c r="P203" i="9" s="1"/>
  <c r="M192" i="9"/>
  <c r="N195" i="9"/>
  <c r="P195" i="9" s="1"/>
  <c r="M108" i="9"/>
  <c r="N137" i="9"/>
  <c r="P137" i="9" s="1"/>
  <c r="N167" i="9"/>
  <c r="P167" i="9" s="1"/>
  <c r="M225" i="9"/>
  <c r="M59" i="9"/>
  <c r="M284" i="9"/>
  <c r="M117" i="9"/>
  <c r="N207" i="9"/>
  <c r="P207" i="9" s="1"/>
  <c r="N171" i="9"/>
  <c r="P171" i="9" s="1"/>
  <c r="N244" i="9"/>
  <c r="P244" i="9" s="1"/>
  <c r="M293" i="9"/>
  <c r="M311" i="9"/>
  <c r="N40" i="9"/>
  <c r="P40" i="9" s="1"/>
  <c r="N36" i="9"/>
  <c r="P36" i="9" s="1"/>
  <c r="M305" i="9"/>
  <c r="M92" i="9"/>
  <c r="N271" i="9"/>
  <c r="P271" i="9" s="1"/>
  <c r="M138" i="9"/>
  <c r="M161" i="9"/>
  <c r="M279" i="9"/>
  <c r="N305" i="9"/>
  <c r="P305" i="9" s="1"/>
  <c r="O115" i="6"/>
  <c r="O137" i="6"/>
  <c r="O292" i="6"/>
  <c r="O165" i="6"/>
  <c r="O222" i="6"/>
  <c r="N214" i="6"/>
  <c r="P214" i="6" s="1"/>
  <c r="O142" i="6"/>
  <c r="O146" i="6"/>
  <c r="N32" i="6"/>
  <c r="P32" i="6" s="1"/>
  <c r="O253" i="6"/>
  <c r="O68" i="6"/>
  <c r="O134" i="6"/>
  <c r="N225" i="6"/>
  <c r="P225" i="6" s="1"/>
  <c r="O295" i="6"/>
  <c r="N133" i="6"/>
  <c r="P133" i="6" s="1"/>
  <c r="N198" i="6"/>
  <c r="P198" i="6" s="1"/>
  <c r="N42" i="6"/>
  <c r="P42" i="6" s="1"/>
  <c r="M278" i="6"/>
  <c r="N266" i="6"/>
  <c r="P266" i="6" s="1"/>
  <c r="N72" i="6"/>
  <c r="P72" i="6" s="1"/>
  <c r="N298" i="6"/>
  <c r="P298" i="6" s="1"/>
  <c r="N87" i="6"/>
  <c r="P87" i="6" s="1"/>
  <c r="M276" i="6"/>
  <c r="N226" i="6"/>
  <c r="P226" i="6" s="1"/>
  <c r="M132" i="6"/>
  <c r="M183" i="6"/>
  <c r="N297" i="6"/>
  <c r="P297" i="6" s="1"/>
  <c r="M66" i="6"/>
  <c r="M154" i="6"/>
  <c r="M126" i="6"/>
  <c r="N153" i="6"/>
  <c r="P153" i="6" s="1"/>
  <c r="N12" i="6"/>
  <c r="P12" i="6" s="1"/>
  <c r="M96" i="6"/>
  <c r="M247" i="6"/>
  <c r="N187" i="6"/>
  <c r="P187" i="6" s="1"/>
  <c r="N84" i="6"/>
  <c r="P84" i="6" s="1"/>
  <c r="M218" i="6"/>
  <c r="N172" i="6"/>
  <c r="P172" i="6" s="1"/>
  <c r="M18" i="6"/>
  <c r="N207" i="6"/>
  <c r="P207" i="6" s="1"/>
  <c r="M203" i="6"/>
  <c r="M86" i="6"/>
  <c r="N73" i="6"/>
  <c r="P73" i="6" s="1"/>
  <c r="M164" i="6"/>
  <c r="M188" i="6"/>
  <c r="N63" i="6"/>
  <c r="P63" i="6" s="1"/>
  <c r="M102" i="6"/>
  <c r="M273" i="6"/>
  <c r="M122" i="6"/>
  <c r="N167" i="6"/>
  <c r="P167" i="6" s="1"/>
  <c r="M32" i="6"/>
  <c r="N202" i="6"/>
  <c r="P202" i="6" s="1"/>
  <c r="N282" i="6"/>
  <c r="P282" i="6" s="1"/>
  <c r="M4" i="6"/>
  <c r="M267" i="6"/>
  <c r="N16" i="6"/>
  <c r="P16" i="6" s="1"/>
  <c r="N124" i="6"/>
  <c r="P124" i="6" s="1"/>
  <c r="M173" i="6"/>
  <c r="M67" i="6"/>
  <c r="N67" i="6"/>
  <c r="P67" i="6" s="1"/>
  <c r="N267" i="6"/>
  <c r="P267" i="6" s="1"/>
  <c r="O112" i="6"/>
  <c r="O187" i="6"/>
  <c r="O125" i="6"/>
  <c r="O217" i="6"/>
  <c r="O216" i="6"/>
  <c r="O205" i="6"/>
  <c r="O288" i="6"/>
  <c r="O15" i="6"/>
  <c r="N77" i="6"/>
  <c r="P77" i="6" s="1"/>
  <c r="N232" i="6"/>
  <c r="P232" i="6" s="1"/>
  <c r="N176" i="6"/>
  <c r="P176" i="6" s="1"/>
  <c r="N246" i="6"/>
  <c r="P246" i="6" s="1"/>
  <c r="N23" i="6"/>
  <c r="P23" i="6" s="1"/>
  <c r="N242" i="6"/>
  <c r="P242" i="6" s="1"/>
  <c r="M144" i="6"/>
  <c r="N248" i="6"/>
  <c r="P248" i="6" s="1"/>
  <c r="M75" i="6"/>
  <c r="M133" i="6"/>
  <c r="N186" i="6"/>
  <c r="P186" i="6" s="1"/>
  <c r="N116" i="6"/>
  <c r="P116" i="6" s="1"/>
  <c r="M104" i="6"/>
  <c r="M266" i="6"/>
  <c r="N103" i="6"/>
  <c r="P103" i="6" s="1"/>
  <c r="M135" i="6"/>
  <c r="N122" i="6"/>
  <c r="P122" i="6" s="1"/>
  <c r="N82" i="6"/>
  <c r="P82" i="6" s="1"/>
  <c r="N134" i="6"/>
  <c r="P134" i="6" s="1"/>
  <c r="N268" i="6"/>
  <c r="P268" i="6" s="1"/>
  <c r="N262" i="6"/>
  <c r="P262" i="6" s="1"/>
  <c r="N38" i="6"/>
  <c r="P38" i="6" s="1"/>
  <c r="M63" i="6"/>
  <c r="N143" i="6"/>
  <c r="P143" i="6" s="1"/>
  <c r="M103" i="6"/>
  <c r="M252" i="6"/>
  <c r="N138" i="6"/>
  <c r="P138" i="6" s="1"/>
  <c r="N256" i="6"/>
  <c r="P256" i="6" s="1"/>
  <c r="N132" i="6"/>
  <c r="P132" i="6" s="1"/>
  <c r="N173" i="6"/>
  <c r="P173" i="6" s="1"/>
  <c r="M204" i="6"/>
  <c r="M158" i="6"/>
  <c r="M152" i="6"/>
  <c r="M145" i="6"/>
  <c r="N115" i="6"/>
  <c r="P115" i="6" s="1"/>
  <c r="M197" i="6"/>
  <c r="M208" i="6"/>
  <c r="N227" i="6"/>
  <c r="P227" i="6" s="1"/>
  <c r="M65" i="6"/>
  <c r="M215" i="6"/>
  <c r="M138" i="6"/>
  <c r="N277" i="6"/>
  <c r="P277" i="6" s="1"/>
  <c r="N76" i="6"/>
  <c r="P76" i="6" s="1"/>
  <c r="M64" i="6"/>
  <c r="N112" i="6"/>
  <c r="P112" i="6" s="1"/>
  <c r="N182" i="6"/>
  <c r="P182" i="6" s="1"/>
  <c r="M233" i="6"/>
  <c r="M14" i="6"/>
  <c r="M186" i="6"/>
  <c r="M2" i="6"/>
  <c r="N244" i="6"/>
  <c r="P244" i="6" s="1"/>
  <c r="M143" i="6"/>
  <c r="N254" i="6"/>
  <c r="P254" i="6" s="1"/>
  <c r="O76" i="6"/>
  <c r="N68" i="6"/>
  <c r="P68" i="6" s="1"/>
  <c r="N178" i="6"/>
  <c r="P178" i="6" s="1"/>
  <c r="O296" i="6"/>
  <c r="N8" i="6"/>
  <c r="P8" i="6" s="1"/>
  <c r="M25" i="6"/>
  <c r="M87" i="6"/>
  <c r="M107" i="6"/>
  <c r="N185" i="6"/>
  <c r="P185" i="6" s="1"/>
  <c r="M294" i="6"/>
  <c r="M227" i="6"/>
  <c r="M223" i="6"/>
  <c r="N192" i="6"/>
  <c r="P192" i="6" s="1"/>
  <c r="M244" i="6"/>
  <c r="M27" i="6"/>
  <c r="M84" i="6"/>
  <c r="N155" i="6"/>
  <c r="P155" i="6" s="1"/>
  <c r="N52" i="6"/>
  <c r="P52" i="6" s="1"/>
  <c r="M275" i="6"/>
  <c r="M238" i="6"/>
  <c r="N17" i="6"/>
  <c r="P17" i="6" s="1"/>
  <c r="M284" i="6"/>
  <c r="N217" i="6"/>
  <c r="P217" i="6" s="1"/>
  <c r="N152" i="6"/>
  <c r="P152" i="6" s="1"/>
  <c r="M157" i="6"/>
  <c r="M274" i="6"/>
  <c r="M48" i="6"/>
  <c r="N37" i="6"/>
  <c r="P37" i="6" s="1"/>
  <c r="N108" i="6"/>
  <c r="P108" i="6" s="1"/>
  <c r="M166" i="6"/>
  <c r="M193" i="6"/>
  <c r="M26" i="6"/>
  <c r="M237" i="6"/>
  <c r="M113" i="6"/>
  <c r="N292" i="6"/>
  <c r="P292" i="6" s="1"/>
  <c r="N96" i="6"/>
  <c r="P96" i="6" s="1"/>
  <c r="M94" i="6"/>
  <c r="N146" i="6"/>
  <c r="P146" i="6" s="1"/>
  <c r="M54" i="6"/>
  <c r="N194" i="6"/>
  <c r="P194" i="6" s="1"/>
  <c r="N105" i="6"/>
  <c r="P105" i="6" s="1"/>
  <c r="N294" i="6"/>
  <c r="P294" i="6" s="1"/>
  <c r="M17" i="6"/>
  <c r="N66" i="6"/>
  <c r="P66" i="6" s="1"/>
  <c r="N223" i="6"/>
  <c r="P223" i="6" s="1"/>
  <c r="M117" i="6"/>
  <c r="M174" i="6"/>
  <c r="N22" i="6"/>
  <c r="P22" i="6" s="1"/>
  <c r="H305" i="6"/>
  <c r="N216" i="6"/>
  <c r="P216" i="6" s="1"/>
  <c r="O198" i="6"/>
  <c r="O264" i="6"/>
  <c r="N5" i="6"/>
  <c r="P5" i="6" s="1"/>
  <c r="N113" i="6"/>
  <c r="P113" i="6" s="1"/>
  <c r="N107" i="6"/>
  <c r="P107" i="6" s="1"/>
  <c r="N168" i="6"/>
  <c r="P168" i="6" s="1"/>
  <c r="Q255" i="6"/>
  <c r="O116" i="6"/>
  <c r="N288" i="6"/>
  <c r="P288" i="6" s="1"/>
  <c r="O195" i="6"/>
  <c r="O177" i="6"/>
  <c r="O283" i="6"/>
  <c r="N18" i="6"/>
  <c r="P18" i="6" s="1"/>
  <c r="O156" i="6"/>
  <c r="M136" i="6"/>
  <c r="M44" i="6"/>
  <c r="M23" i="6"/>
  <c r="M8" i="6"/>
  <c r="M46" i="6"/>
  <c r="M12" i="6"/>
  <c r="M35" i="6"/>
  <c r="M22" i="6"/>
  <c r="M45" i="6"/>
  <c r="M33" i="6"/>
  <c r="M24" i="6"/>
  <c r="M3" i="6"/>
  <c r="M34" i="6"/>
  <c r="M13" i="6"/>
  <c r="N158" i="6"/>
  <c r="P158" i="6" s="1"/>
  <c r="O242" i="6"/>
  <c r="O7" i="6"/>
  <c r="O163" i="6"/>
  <c r="N136" i="6"/>
  <c r="P136" i="6" s="1"/>
  <c r="O258" i="6"/>
  <c r="N78" i="6"/>
  <c r="P78" i="6" s="1"/>
  <c r="O148" i="6"/>
  <c r="N193" i="6"/>
  <c r="P193" i="6" s="1"/>
  <c r="N118" i="6"/>
  <c r="P118" i="6" s="1"/>
  <c r="N247" i="6"/>
  <c r="P247" i="6" s="1"/>
  <c r="O127" i="6"/>
  <c r="N162" i="6"/>
  <c r="P162" i="6" s="1"/>
  <c r="N257" i="6"/>
  <c r="P257" i="6" s="1"/>
  <c r="N276" i="6"/>
  <c r="P276" i="6" s="1"/>
  <c r="N97" i="6"/>
  <c r="P97" i="6" s="1"/>
  <c r="O212" i="6"/>
  <c r="O287" i="6"/>
  <c r="M172" i="6"/>
  <c r="N93" i="6"/>
  <c r="P93" i="6" s="1"/>
  <c r="M168" i="6"/>
  <c r="N15" i="6"/>
  <c r="P15" i="6" s="1"/>
  <c r="N114" i="6"/>
  <c r="P114" i="6" s="1"/>
  <c r="O235" i="6"/>
  <c r="N44" i="6"/>
  <c r="P44" i="6" s="1"/>
  <c r="N222" i="6"/>
  <c r="P222" i="6" s="1"/>
  <c r="N184" i="6"/>
  <c r="P184" i="6" s="1"/>
  <c r="N295" i="6"/>
  <c r="P295" i="6" s="1"/>
  <c r="O268" i="6"/>
  <c r="O55" i="6"/>
  <c r="N197" i="6"/>
  <c r="P197" i="6" s="1"/>
  <c r="N102" i="6"/>
  <c r="P102" i="6" s="1"/>
  <c r="N213" i="6"/>
  <c r="P213" i="6" s="1"/>
  <c r="M16" i="6"/>
  <c r="M248" i="6"/>
  <c r="M108" i="6"/>
  <c r="N154" i="6"/>
  <c r="P154" i="6" s="1"/>
  <c r="M73" i="6"/>
  <c r="N218" i="6"/>
  <c r="P218" i="6" s="1"/>
  <c r="N55" i="6"/>
  <c r="P55" i="6" s="1"/>
  <c r="M265" i="6"/>
  <c r="M202" i="6"/>
  <c r="N165" i="6"/>
  <c r="P165" i="6" s="1"/>
  <c r="N128" i="6"/>
  <c r="P128" i="6" s="1"/>
  <c r="M246" i="6"/>
  <c r="N263" i="6"/>
  <c r="P263" i="6" s="1"/>
  <c r="M285" i="6"/>
  <c r="M83" i="6"/>
  <c r="M153" i="6"/>
  <c r="N83" i="6"/>
  <c r="P83" i="6" s="1"/>
  <c r="N142" i="6"/>
  <c r="P142" i="6" s="1"/>
  <c r="M118" i="6"/>
  <c r="M175" i="6"/>
  <c r="M95" i="6"/>
  <c r="M36" i="6"/>
  <c r="M162" i="6"/>
  <c r="M74" i="6"/>
  <c r="N166" i="6"/>
  <c r="P166" i="6" s="1"/>
  <c r="N208" i="6"/>
  <c r="P208" i="6" s="1"/>
  <c r="M123" i="6"/>
  <c r="M185" i="6"/>
  <c r="N285" i="6"/>
  <c r="P285" i="6" s="1"/>
  <c r="M5" i="6"/>
  <c r="M262" i="6"/>
  <c r="M124" i="6"/>
  <c r="N286" i="6"/>
  <c r="P286" i="6" s="1"/>
  <c r="M93" i="6"/>
  <c r="N145" i="6"/>
  <c r="P145" i="6" s="1"/>
  <c r="M272" i="6"/>
  <c r="N293" i="6"/>
  <c r="P293" i="6" s="1"/>
  <c r="M263" i="6"/>
  <c r="N127" i="6"/>
  <c r="P127" i="6" s="1"/>
  <c r="M47" i="6"/>
  <c r="M147" i="6"/>
  <c r="N212" i="6"/>
  <c r="P212" i="6" s="1"/>
  <c r="M85" i="6"/>
  <c r="N106" i="6"/>
  <c r="P106" i="6" s="1"/>
  <c r="N156" i="6"/>
  <c r="P156" i="6" s="1"/>
  <c r="M226" i="6"/>
  <c r="N264" i="6"/>
  <c r="P264" i="6" s="1"/>
  <c r="N54" i="6"/>
  <c r="P54" i="6" s="1"/>
  <c r="N177" i="6"/>
  <c r="P177" i="6" s="1"/>
  <c r="N274" i="6"/>
  <c r="P274" i="6" s="1"/>
  <c r="N205" i="6"/>
  <c r="P205" i="6" s="1"/>
  <c r="M56" i="6"/>
  <c r="M225" i="6"/>
  <c r="M88" i="6"/>
  <c r="N228" i="6"/>
  <c r="P228" i="6" s="1"/>
  <c r="M98" i="6"/>
  <c r="N157" i="6"/>
  <c r="P157" i="6" s="1"/>
  <c r="N237" i="6"/>
  <c r="P237" i="6" s="1"/>
  <c r="N224" i="6"/>
  <c r="P224" i="6" s="1"/>
  <c r="N6" i="6"/>
  <c r="P6" i="6" s="1"/>
  <c r="M298" i="6"/>
  <c r="M128" i="6"/>
  <c r="N283" i="6"/>
  <c r="P283" i="6" s="1"/>
  <c r="O114" i="6"/>
  <c r="N45" i="6"/>
  <c r="P45" i="6" s="1"/>
  <c r="N34" i="6"/>
  <c r="P34" i="6" s="1"/>
  <c r="N25" i="6"/>
  <c r="P25" i="6" s="1"/>
  <c r="N92" i="6"/>
  <c r="P92" i="6" s="1"/>
  <c r="N46" i="6"/>
  <c r="P46" i="6" s="1"/>
  <c r="N13" i="6"/>
  <c r="P13" i="6" s="1"/>
  <c r="N14" i="6"/>
  <c r="P14" i="6" s="1"/>
  <c r="N86" i="6"/>
  <c r="P86" i="6" s="1"/>
  <c r="N47" i="6"/>
  <c r="P47" i="6" s="1"/>
  <c r="N53" i="6"/>
  <c r="P53" i="6" s="1"/>
  <c r="N36" i="6"/>
  <c r="P36" i="6" s="1"/>
  <c r="N24" i="6"/>
  <c r="P24" i="6" s="1"/>
  <c r="N35" i="6"/>
  <c r="P35" i="6" s="1"/>
  <c r="N56" i="6"/>
  <c r="P56" i="6" s="1"/>
  <c r="N94" i="6"/>
  <c r="P94" i="6" s="1"/>
  <c r="N95" i="6"/>
  <c r="P95" i="6" s="1"/>
  <c r="N234" i="6"/>
  <c r="P234" i="6" s="1"/>
  <c r="N164" i="6"/>
  <c r="P164" i="6" s="1"/>
  <c r="N62" i="6"/>
  <c r="P62" i="6" s="1"/>
  <c r="M245" i="6"/>
  <c r="N258" i="6"/>
  <c r="P258" i="6" s="1"/>
  <c r="N85" i="6"/>
  <c r="P85" i="6" s="1"/>
  <c r="N174" i="6"/>
  <c r="P174" i="6" s="1"/>
  <c r="N296" i="6"/>
  <c r="P296" i="6" s="1"/>
  <c r="N235" i="6"/>
  <c r="P235" i="6" s="1"/>
  <c r="M42" i="6"/>
  <c r="M105" i="6"/>
  <c r="N236" i="6"/>
  <c r="P236" i="6" s="1"/>
  <c r="N75" i="6"/>
  <c r="P75" i="6" s="1"/>
  <c r="M53" i="6"/>
  <c r="N287" i="6"/>
  <c r="P287" i="6" s="1"/>
  <c r="M277" i="6"/>
  <c r="N144" i="6"/>
  <c r="P144" i="6" s="1"/>
  <c r="M62" i="6"/>
  <c r="N123" i="6"/>
  <c r="P123" i="6" s="1"/>
  <c r="M224" i="6"/>
  <c r="M254" i="6"/>
  <c r="N163" i="6"/>
  <c r="P163" i="6" s="1"/>
  <c r="N125" i="6"/>
  <c r="P125" i="6" s="1"/>
  <c r="M194" i="6"/>
  <c r="N195" i="6"/>
  <c r="P195" i="6" s="1"/>
  <c r="N7" i="6"/>
  <c r="P7" i="6" s="1"/>
  <c r="M176" i="6"/>
  <c r="N126" i="6"/>
  <c r="P126" i="6" s="1"/>
  <c r="N196" i="6"/>
  <c r="P196" i="6" s="1"/>
  <c r="M206" i="6"/>
  <c r="M6" i="6"/>
  <c r="N28" i="6"/>
  <c r="P28" i="6" s="1"/>
  <c r="M178" i="6"/>
  <c r="N233" i="6"/>
  <c r="P233" i="6" s="1"/>
  <c r="N104" i="6"/>
  <c r="P104" i="6" s="1"/>
  <c r="N203" i="6"/>
  <c r="P203" i="6" s="1"/>
  <c r="N265" i="6"/>
  <c r="P265" i="6" s="1"/>
  <c r="M282" i="6"/>
  <c r="N243" i="6"/>
  <c r="P243" i="6" s="1"/>
  <c r="M97" i="6"/>
  <c r="N188" i="6"/>
  <c r="P188" i="6" s="1"/>
  <c r="N117" i="6"/>
  <c r="P117" i="6" s="1"/>
  <c r="N215" i="6"/>
  <c r="P215" i="6" s="1"/>
  <c r="N238" i="6"/>
  <c r="P238" i="6" s="1"/>
  <c r="M28" i="6"/>
  <c r="M37" i="6"/>
  <c r="N275" i="6"/>
  <c r="P275" i="6" s="1"/>
  <c r="N65" i="6"/>
  <c r="P65" i="6" s="1"/>
  <c r="M286" i="6"/>
  <c r="O155" i="6"/>
  <c r="O192" i="6"/>
  <c r="O78" i="6"/>
  <c r="O77" i="6"/>
  <c r="O92" i="6"/>
  <c r="N253" i="6"/>
  <c r="P253" i="6" s="1"/>
  <c r="N26" i="6"/>
  <c r="P26" i="6" s="1"/>
  <c r="O297" i="6"/>
  <c r="N175" i="6"/>
  <c r="P175" i="6" s="1"/>
  <c r="N98" i="6"/>
  <c r="P98" i="6" s="1"/>
  <c r="N148" i="6"/>
  <c r="P148" i="6" s="1"/>
  <c r="M207" i="6"/>
  <c r="N58" i="6"/>
  <c r="P58" i="6" s="1"/>
  <c r="M43" i="6"/>
  <c r="M182" i="6"/>
  <c r="M213" i="6"/>
  <c r="M232" i="6"/>
  <c r="M106" i="6"/>
  <c r="N206" i="6"/>
  <c r="P206" i="6" s="1"/>
  <c r="N74" i="6"/>
  <c r="P74" i="6" s="1"/>
  <c r="Q267" i="9" l="1"/>
  <c r="Q259" i="9"/>
  <c r="Q64" i="9"/>
  <c r="Q8" i="9"/>
  <c r="Q192" i="6"/>
  <c r="Q82" i="6"/>
  <c r="Q214" i="9"/>
  <c r="Q306" i="9"/>
  <c r="Q174" i="9"/>
  <c r="Q277" i="9"/>
  <c r="Q49" i="9"/>
  <c r="Q246" i="9"/>
  <c r="Q145" i="9"/>
  <c r="Q37" i="9"/>
  <c r="Q158" i="9"/>
  <c r="Q167" i="6"/>
  <c r="O8" i="9"/>
  <c r="Q289" i="9"/>
  <c r="O205" i="9"/>
  <c r="Q163" i="9"/>
  <c r="Q27" i="9"/>
  <c r="Q242" i="6"/>
  <c r="O37" i="9"/>
  <c r="Q129" i="9"/>
  <c r="O145" i="9"/>
  <c r="O27" i="9"/>
  <c r="Q326" i="9"/>
  <c r="Q169" i="9"/>
  <c r="Q222" i="9"/>
  <c r="Q114" i="6"/>
  <c r="Q304" i="9"/>
  <c r="Q297" i="6"/>
  <c r="Q15" i="9"/>
  <c r="Q173" i="9"/>
  <c r="Q48" i="9"/>
  <c r="O82" i="6"/>
  <c r="Q102" i="9"/>
  <c r="Q168" i="9"/>
  <c r="Q178" i="9"/>
  <c r="Q137" i="6"/>
  <c r="Q182" i="9"/>
  <c r="Q80" i="9"/>
  <c r="O169" i="9"/>
  <c r="Q72" i="6"/>
  <c r="O222" i="9"/>
  <c r="Q183" i="9"/>
  <c r="Q148" i="9"/>
  <c r="Q248" i="9"/>
  <c r="Q57" i="6"/>
  <c r="Q256" i="6"/>
  <c r="Q116" i="6"/>
  <c r="Q258" i="9"/>
  <c r="Q136" i="9"/>
  <c r="O173" i="9"/>
  <c r="Q20" i="9"/>
  <c r="Q224" i="9"/>
  <c r="Q204" i="9"/>
  <c r="Q61" i="9"/>
  <c r="Q115" i="9"/>
  <c r="Q76" i="6"/>
  <c r="Q170" i="9"/>
  <c r="O326" i="9"/>
  <c r="Q141" i="9"/>
  <c r="Q14" i="9"/>
  <c r="Q146" i="9"/>
  <c r="Q262" i="9"/>
  <c r="Q321" i="9"/>
  <c r="Q19" i="9"/>
  <c r="Q268" i="6"/>
  <c r="Q198" i="6"/>
  <c r="Q187" i="6"/>
  <c r="Q140" i="9"/>
  <c r="Q184" i="9"/>
  <c r="Q124" i="9"/>
  <c r="Q128" i="9"/>
  <c r="Q62" i="9"/>
  <c r="Q227" i="9"/>
  <c r="Q310" i="9"/>
  <c r="Q202" i="9"/>
  <c r="Q323" i="9"/>
  <c r="Q237" i="9"/>
  <c r="O107" i="9"/>
  <c r="Q107" i="9"/>
  <c r="O40" i="9"/>
  <c r="Q40" i="9"/>
  <c r="O73" i="9"/>
  <c r="Q73" i="9"/>
  <c r="Q317" i="9"/>
  <c r="O317" i="9"/>
  <c r="Q52" i="9"/>
  <c r="O52" i="9"/>
  <c r="O68" i="9"/>
  <c r="Q68" i="9"/>
  <c r="Q184" i="6"/>
  <c r="O138" i="9"/>
  <c r="Q138" i="9"/>
  <c r="O17" i="9"/>
  <c r="Q17" i="9"/>
  <c r="Q151" i="9"/>
  <c r="O151" i="9"/>
  <c r="Q6" i="9"/>
  <c r="Q272" i="9"/>
  <c r="O51" i="9"/>
  <c r="Q51" i="9"/>
  <c r="Q200" i="9"/>
  <c r="O200" i="9"/>
  <c r="Q171" i="9"/>
  <c r="O171" i="9"/>
  <c r="Q283" i="9"/>
  <c r="Q257" i="9"/>
  <c r="Q126" i="9"/>
  <c r="Q229" i="9"/>
  <c r="O229" i="9"/>
  <c r="Q240" i="9"/>
  <c r="O240" i="9"/>
  <c r="Q30" i="9"/>
  <c r="O30" i="9"/>
  <c r="O130" i="9"/>
  <c r="Q130" i="9"/>
  <c r="Q215" i="9"/>
  <c r="O215" i="9"/>
  <c r="Q167" i="9"/>
  <c r="Q13" i="9"/>
  <c r="O28" i="9"/>
  <c r="Q28" i="9"/>
  <c r="Q31" i="9"/>
  <c r="O31" i="9"/>
  <c r="O92" i="9"/>
  <c r="Q92" i="9"/>
  <c r="Q244" i="9"/>
  <c r="O244" i="9"/>
  <c r="Q105" i="9"/>
  <c r="O105" i="9"/>
  <c r="Q113" i="9"/>
  <c r="O113" i="9"/>
  <c r="Q77" i="6"/>
  <c r="Q293" i="6"/>
  <c r="Q78" i="6"/>
  <c r="Q214" i="6"/>
  <c r="O108" i="9"/>
  <c r="Q108" i="9"/>
  <c r="O266" i="9"/>
  <c r="Q266" i="9"/>
  <c r="O280" i="9"/>
  <c r="Q280" i="9"/>
  <c r="O247" i="9"/>
  <c r="Q247" i="9"/>
  <c r="Q119" i="9"/>
  <c r="O119" i="9"/>
  <c r="O213" i="9"/>
  <c r="Q213" i="9"/>
  <c r="Q216" i="9"/>
  <c r="Q261" i="9"/>
  <c r="O101" i="9"/>
  <c r="Q101" i="9"/>
  <c r="O118" i="9"/>
  <c r="Q118" i="9"/>
  <c r="O271" i="9"/>
  <c r="Q271" i="9"/>
  <c r="Q58" i="9"/>
  <c r="O58" i="9"/>
  <c r="Q238" i="9"/>
  <c r="O238" i="9"/>
  <c r="Q25" i="9"/>
  <c r="O25" i="9"/>
  <c r="Q181" i="9"/>
  <c r="O181" i="9"/>
  <c r="Q226" i="9"/>
  <c r="Q47" i="9"/>
  <c r="O47" i="9"/>
  <c r="O194" i="9"/>
  <c r="Q194" i="9"/>
  <c r="Q106" i="9"/>
  <c r="O106" i="9"/>
  <c r="Q228" i="9"/>
  <c r="Q322" i="9"/>
  <c r="Q38" i="9"/>
  <c r="O38" i="9"/>
  <c r="Q116" i="9"/>
  <c r="O116" i="9"/>
  <c r="Q26" i="9"/>
  <c r="O26" i="9"/>
  <c r="O303" i="9"/>
  <c r="Q303" i="9"/>
  <c r="Q249" i="9"/>
  <c r="O249" i="9"/>
  <c r="Q239" i="9"/>
  <c r="Q296" i="6"/>
  <c r="Q284" i="9"/>
  <c r="O284" i="9"/>
  <c r="Q313" i="9"/>
  <c r="Q217" i="9"/>
  <c r="O217" i="9"/>
  <c r="Q255" i="9"/>
  <c r="O255" i="9"/>
  <c r="Q282" i="9"/>
  <c r="O282" i="9"/>
  <c r="O159" i="9"/>
  <c r="Q159" i="9"/>
  <c r="Q90" i="9"/>
  <c r="Q250" i="9"/>
  <c r="O250" i="9"/>
  <c r="O281" i="9"/>
  <c r="Q281" i="9"/>
  <c r="Q278" i="9"/>
  <c r="O278" i="9"/>
  <c r="Q4" i="9"/>
  <c r="Q72" i="9"/>
  <c r="Q256" i="9"/>
  <c r="Q127" i="9"/>
  <c r="Q288" i="9"/>
  <c r="O288" i="9"/>
  <c r="Q206" i="9"/>
  <c r="O206" i="9"/>
  <c r="Q233" i="9"/>
  <c r="O233" i="9"/>
  <c r="Q103" i="9"/>
  <c r="Q211" i="9"/>
  <c r="O292" i="9"/>
  <c r="Q292" i="9"/>
  <c r="Q46" i="9"/>
  <c r="O46" i="9"/>
  <c r="Q201" i="9"/>
  <c r="O201" i="9"/>
  <c r="Q96" i="9"/>
  <c r="Q7" i="9"/>
  <c r="Q325" i="9"/>
  <c r="Q69" i="9"/>
  <c r="O69" i="9"/>
  <c r="Q35" i="9"/>
  <c r="O35" i="9"/>
  <c r="O29" i="9"/>
  <c r="Q29" i="9"/>
  <c r="Q117" i="9"/>
  <c r="O117" i="9"/>
  <c r="O270" i="9"/>
  <c r="Q270" i="9"/>
  <c r="P303" i="6"/>
  <c r="P304" i="6" s="1"/>
  <c r="Q52" i="6"/>
  <c r="Q92" i="6"/>
  <c r="Q59" i="9"/>
  <c r="O59" i="9"/>
  <c r="O172" i="9"/>
  <c r="Q172" i="9"/>
  <c r="Q79" i="9"/>
  <c r="O79" i="9"/>
  <c r="O5" i="9"/>
  <c r="Q5" i="9"/>
  <c r="Q301" i="9"/>
  <c r="Q185" i="9"/>
  <c r="O185" i="9"/>
  <c r="Q94" i="9"/>
  <c r="Q39" i="9"/>
  <c r="Q189" i="9"/>
  <c r="O189" i="9"/>
  <c r="O193" i="9"/>
  <c r="Q193" i="9"/>
  <c r="O97" i="9"/>
  <c r="Q97" i="9"/>
  <c r="Q245" i="9"/>
  <c r="P333" i="9"/>
  <c r="P334" i="9" s="1"/>
  <c r="O137" i="9"/>
  <c r="Q137" i="9"/>
  <c r="Q91" i="9"/>
  <c r="O91" i="9"/>
  <c r="Q269" i="9"/>
  <c r="Q223" i="9"/>
  <c r="O223" i="9"/>
  <c r="Q41" i="9"/>
  <c r="O57" i="9"/>
  <c r="Q57" i="9"/>
  <c r="Q299" i="9"/>
  <c r="O299" i="9"/>
  <c r="Q152" i="9"/>
  <c r="Q53" i="9"/>
  <c r="O53" i="9"/>
  <c r="Q93" i="9"/>
  <c r="O93" i="9"/>
  <c r="O314" i="9"/>
  <c r="Q314" i="9"/>
  <c r="Q273" i="9"/>
  <c r="Q305" i="9"/>
  <c r="O305" i="9"/>
  <c r="Q327" i="9"/>
  <c r="O327" i="9"/>
  <c r="O302" i="9"/>
  <c r="Q302" i="9"/>
  <c r="Q235" i="9"/>
  <c r="O235" i="9"/>
  <c r="Q147" i="9"/>
  <c r="Q300" i="9"/>
  <c r="O300" i="9"/>
  <c r="Q279" i="9"/>
  <c r="O279" i="9"/>
  <c r="Q311" i="9"/>
  <c r="O311" i="9"/>
  <c r="Q225" i="9"/>
  <c r="O225" i="9"/>
  <c r="O156" i="9"/>
  <c r="Q156" i="9"/>
  <c r="Q162" i="9"/>
  <c r="O162" i="9"/>
  <c r="Q60" i="9"/>
  <c r="O60" i="9"/>
  <c r="Q218" i="9"/>
  <c r="Q179" i="9"/>
  <c r="O179" i="9"/>
  <c r="Q83" i="9"/>
  <c r="Q195" i="9"/>
  <c r="Q86" i="9"/>
  <c r="O86" i="9"/>
  <c r="Q9" i="9"/>
  <c r="O81" i="9"/>
  <c r="Q81" i="9"/>
  <c r="Q70" i="9"/>
  <c r="O70" i="9"/>
  <c r="O149" i="9"/>
  <c r="Q149" i="9"/>
  <c r="Q212" i="9"/>
  <c r="O212" i="9"/>
  <c r="O125" i="9"/>
  <c r="Q125" i="9"/>
  <c r="Q135" i="9"/>
  <c r="Q180" i="9"/>
  <c r="Q134" i="9"/>
  <c r="O134" i="9"/>
  <c r="Q160" i="9"/>
  <c r="O160" i="9"/>
  <c r="O82" i="9"/>
  <c r="Q82" i="9"/>
  <c r="O190" i="9"/>
  <c r="Q190" i="9"/>
  <c r="O3" i="9"/>
  <c r="Q3" i="9"/>
  <c r="O157" i="9"/>
  <c r="Q157" i="9"/>
  <c r="Q192" i="9"/>
  <c r="O192" i="9"/>
  <c r="O191" i="9"/>
  <c r="Q191" i="9"/>
  <c r="O324" i="9"/>
  <c r="Q324" i="9"/>
  <c r="Q112" i="9"/>
  <c r="O112" i="9"/>
  <c r="Q207" i="9"/>
  <c r="O291" i="9"/>
  <c r="Q291" i="9"/>
  <c r="Q71" i="9"/>
  <c r="O71" i="9"/>
  <c r="Q104" i="9"/>
  <c r="O104" i="9"/>
  <c r="Q139" i="9"/>
  <c r="O139" i="9"/>
  <c r="O161" i="9"/>
  <c r="Q161" i="9"/>
  <c r="Q293" i="9"/>
  <c r="O293" i="9"/>
  <c r="O260" i="9"/>
  <c r="Q260" i="9"/>
  <c r="O18" i="9"/>
  <c r="Q18" i="9"/>
  <c r="O75" i="9"/>
  <c r="Q75" i="9"/>
  <c r="Q268" i="9"/>
  <c r="O268" i="9"/>
  <c r="Q114" i="9"/>
  <c r="Q316" i="9"/>
  <c r="O316" i="9"/>
  <c r="Q2" i="9"/>
  <c r="O2" i="9"/>
  <c r="Q294" i="9"/>
  <c r="O16" i="9"/>
  <c r="Q16" i="9"/>
  <c r="Q24" i="9"/>
  <c r="Q203" i="9"/>
  <c r="O203" i="9"/>
  <c r="O150" i="9"/>
  <c r="Q150" i="9"/>
  <c r="Q36" i="9"/>
  <c r="O36" i="9"/>
  <c r="Q251" i="9"/>
  <c r="O251" i="9"/>
  <c r="Q328" i="9"/>
  <c r="O328" i="9"/>
  <c r="Q196" i="9"/>
  <c r="Q295" i="9"/>
  <c r="Q157" i="6"/>
  <c r="O157" i="6"/>
  <c r="Q252" i="6"/>
  <c r="O252" i="6"/>
  <c r="Q97" i="6"/>
  <c r="O97" i="6"/>
  <c r="O194" i="6"/>
  <c r="Q194" i="6"/>
  <c r="Q277" i="6"/>
  <c r="O277" i="6"/>
  <c r="Q147" i="6"/>
  <c r="O147" i="6"/>
  <c r="Q202" i="6"/>
  <c r="O202" i="6"/>
  <c r="Q16" i="6"/>
  <c r="O16" i="6"/>
  <c r="O13" i="6"/>
  <c r="Q13" i="6"/>
  <c r="Q12" i="6"/>
  <c r="O12" i="6"/>
  <c r="Q26" i="6"/>
  <c r="O26" i="6"/>
  <c r="O84" i="6"/>
  <c r="Q84" i="6"/>
  <c r="O107" i="6"/>
  <c r="Q107" i="6"/>
  <c r="O186" i="6"/>
  <c r="Q186" i="6"/>
  <c r="O138" i="6"/>
  <c r="Q138" i="6"/>
  <c r="Q152" i="6"/>
  <c r="O152" i="6"/>
  <c r="Q103" i="6"/>
  <c r="O103" i="6"/>
  <c r="Q75" i="6"/>
  <c r="O75" i="6"/>
  <c r="Q38" i="6"/>
  <c r="Q288" i="6"/>
  <c r="Q217" i="6"/>
  <c r="Q164" i="6"/>
  <c r="O164" i="6"/>
  <c r="Q66" i="6"/>
  <c r="O66" i="6"/>
  <c r="Q146" i="6"/>
  <c r="Q165" i="6"/>
  <c r="Q207" i="6"/>
  <c r="O207" i="6"/>
  <c r="Q106" i="6"/>
  <c r="O106" i="6"/>
  <c r="Q6" i="6"/>
  <c r="O6" i="6"/>
  <c r="Q98" i="6"/>
  <c r="O98" i="6"/>
  <c r="Q47" i="6"/>
  <c r="O47" i="6"/>
  <c r="O124" i="6"/>
  <c r="Q124" i="6"/>
  <c r="O74" i="6"/>
  <c r="Q74" i="6"/>
  <c r="Q153" i="6"/>
  <c r="O153" i="6"/>
  <c r="Q265" i="6"/>
  <c r="O265" i="6"/>
  <c r="Q55" i="6"/>
  <c r="Q168" i="6"/>
  <c r="O168" i="6"/>
  <c r="Q34" i="6"/>
  <c r="O34" i="6"/>
  <c r="O46" i="6"/>
  <c r="Q46" i="6"/>
  <c r="Q283" i="6"/>
  <c r="Q174" i="6"/>
  <c r="O174" i="6"/>
  <c r="Q54" i="6"/>
  <c r="O54" i="6"/>
  <c r="Q193" i="6"/>
  <c r="O193" i="6"/>
  <c r="Q27" i="6"/>
  <c r="O27" i="6"/>
  <c r="O87" i="6"/>
  <c r="Q87" i="6"/>
  <c r="Q243" i="6"/>
  <c r="O14" i="6"/>
  <c r="Q14" i="6"/>
  <c r="Q215" i="6"/>
  <c r="O215" i="6"/>
  <c r="Q158" i="6"/>
  <c r="O158" i="6"/>
  <c r="O135" i="6"/>
  <c r="Q135" i="6"/>
  <c r="Q125" i="6"/>
  <c r="O67" i="6"/>
  <c r="Q67" i="6"/>
  <c r="Q32" i="6"/>
  <c r="O32" i="6"/>
  <c r="O286" i="6"/>
  <c r="Q286" i="6"/>
  <c r="O248" i="6"/>
  <c r="Q248" i="6"/>
  <c r="Q188" i="6"/>
  <c r="O188" i="6"/>
  <c r="O206" i="6"/>
  <c r="Q206" i="6"/>
  <c r="Q262" i="6"/>
  <c r="O262" i="6"/>
  <c r="Q162" i="6"/>
  <c r="O162" i="6"/>
  <c r="Q83" i="6"/>
  <c r="O83" i="6"/>
  <c r="Q163" i="6"/>
  <c r="O3" i="6"/>
  <c r="Q3" i="6"/>
  <c r="Q8" i="6"/>
  <c r="O8" i="6"/>
  <c r="Q236" i="6"/>
  <c r="Q264" i="6"/>
  <c r="Q117" i="6"/>
  <c r="O117" i="6"/>
  <c r="Q166" i="6"/>
  <c r="O166" i="6"/>
  <c r="Q284" i="6"/>
  <c r="O284" i="6"/>
  <c r="Q244" i="6"/>
  <c r="O244" i="6"/>
  <c r="O25" i="6"/>
  <c r="Q25" i="6"/>
  <c r="Q233" i="6"/>
  <c r="O233" i="6"/>
  <c r="Q65" i="6"/>
  <c r="O65" i="6"/>
  <c r="Q204" i="6"/>
  <c r="O204" i="6"/>
  <c r="Q63" i="6"/>
  <c r="O63" i="6"/>
  <c r="O144" i="6"/>
  <c r="Q144" i="6"/>
  <c r="Q205" i="6"/>
  <c r="Q173" i="6"/>
  <c r="O173" i="6"/>
  <c r="Q86" i="6"/>
  <c r="O86" i="6"/>
  <c r="O247" i="6"/>
  <c r="Q247" i="6"/>
  <c r="O183" i="6"/>
  <c r="Q183" i="6"/>
  <c r="Q278" i="6"/>
  <c r="O278" i="6"/>
  <c r="Q134" i="6"/>
  <c r="Q292" i="6"/>
  <c r="Q178" i="6"/>
  <c r="O178" i="6"/>
  <c r="O93" i="6"/>
  <c r="Q93" i="6"/>
  <c r="Q234" i="6"/>
  <c r="Q237" i="6"/>
  <c r="O237" i="6"/>
  <c r="Q133" i="6"/>
  <c r="O133" i="6"/>
  <c r="Q53" i="6"/>
  <c r="O53" i="6"/>
  <c r="Q28" i="6"/>
  <c r="O28" i="6"/>
  <c r="Q254" i="6"/>
  <c r="O254" i="6"/>
  <c r="Q128" i="6"/>
  <c r="O128" i="6"/>
  <c r="Q88" i="6"/>
  <c r="O88" i="6"/>
  <c r="Q226" i="6"/>
  <c r="O226" i="6"/>
  <c r="Q263" i="6"/>
  <c r="O263" i="6"/>
  <c r="Q5" i="6"/>
  <c r="O5" i="6"/>
  <c r="O36" i="6"/>
  <c r="Q36" i="6"/>
  <c r="Q285" i="6"/>
  <c r="O285" i="6"/>
  <c r="O172" i="6"/>
  <c r="Q172" i="6"/>
  <c r="O24" i="6"/>
  <c r="Q24" i="6"/>
  <c r="Q23" i="6"/>
  <c r="O23" i="6"/>
  <c r="Q94" i="6"/>
  <c r="O94" i="6"/>
  <c r="Q196" i="6"/>
  <c r="Q266" i="6"/>
  <c r="O266" i="6"/>
  <c r="Q122" i="6"/>
  <c r="O122" i="6"/>
  <c r="O203" i="6"/>
  <c r="Q203" i="6"/>
  <c r="Q96" i="6"/>
  <c r="O96" i="6"/>
  <c r="Q132" i="6"/>
  <c r="O132" i="6"/>
  <c r="Q142" i="6"/>
  <c r="O2" i="6"/>
  <c r="Q2" i="6"/>
  <c r="O218" i="6"/>
  <c r="Q218" i="6"/>
  <c r="Q182" i="6"/>
  <c r="O182" i="6"/>
  <c r="Q224" i="6"/>
  <c r="O224" i="6"/>
  <c r="Q245" i="6"/>
  <c r="O245" i="6"/>
  <c r="Q298" i="6"/>
  <c r="O298" i="6"/>
  <c r="O225" i="6"/>
  <c r="Q225" i="6"/>
  <c r="O95" i="6"/>
  <c r="Q95" i="6"/>
  <c r="O73" i="6"/>
  <c r="Q73" i="6"/>
  <c r="Q148" i="6"/>
  <c r="Q7" i="6"/>
  <c r="Q33" i="6"/>
  <c r="O33" i="6"/>
  <c r="Q44" i="6"/>
  <c r="O44" i="6"/>
  <c r="Q177" i="6"/>
  <c r="Q238" i="6"/>
  <c r="O238" i="6"/>
  <c r="Q223" i="6"/>
  <c r="O223" i="6"/>
  <c r="Q58" i="6"/>
  <c r="O208" i="6"/>
  <c r="Q208" i="6"/>
  <c r="O104" i="6"/>
  <c r="Q104" i="6"/>
  <c r="Q228" i="6"/>
  <c r="Q216" i="6"/>
  <c r="Q273" i="6"/>
  <c r="O273" i="6"/>
  <c r="Q68" i="6"/>
  <c r="Q154" i="6"/>
  <c r="O154" i="6"/>
  <c r="Q232" i="6"/>
  <c r="O232" i="6"/>
  <c r="Q37" i="6"/>
  <c r="O37" i="6"/>
  <c r="Q43" i="6"/>
  <c r="O43" i="6"/>
  <c r="Q155" i="6"/>
  <c r="Q176" i="6"/>
  <c r="O176" i="6"/>
  <c r="Q105" i="6"/>
  <c r="O105" i="6"/>
  <c r="O56" i="6"/>
  <c r="Q56" i="6"/>
  <c r="O272" i="6"/>
  <c r="Q272" i="6"/>
  <c r="Q185" i="6"/>
  <c r="O185" i="6"/>
  <c r="O175" i="6"/>
  <c r="Q175" i="6"/>
  <c r="Q246" i="6"/>
  <c r="O246" i="6"/>
  <c r="Q235" i="6"/>
  <c r="Q287" i="6"/>
  <c r="Q45" i="6"/>
  <c r="O45" i="6"/>
  <c r="Q136" i="6"/>
  <c r="O136" i="6"/>
  <c r="Q17" i="6"/>
  <c r="O17" i="6"/>
  <c r="O48" i="6"/>
  <c r="Q48" i="6"/>
  <c r="O275" i="6"/>
  <c r="Q275" i="6"/>
  <c r="O227" i="6"/>
  <c r="Q227" i="6"/>
  <c r="Q257" i="6"/>
  <c r="Q143" i="6"/>
  <c r="O143" i="6"/>
  <c r="Q64" i="6"/>
  <c r="O64" i="6"/>
  <c r="Q197" i="6"/>
  <c r="O197" i="6"/>
  <c r="Q267" i="6"/>
  <c r="O267" i="6"/>
  <c r="Q102" i="6"/>
  <c r="O102" i="6"/>
  <c r="Q18" i="6"/>
  <c r="O18" i="6"/>
  <c r="Q276" i="6"/>
  <c r="O276" i="6"/>
  <c r="Q253" i="6"/>
  <c r="Q222" i="6"/>
  <c r="Q115" i="6"/>
  <c r="O35" i="6"/>
  <c r="Q35" i="6"/>
  <c r="O145" i="6"/>
  <c r="Q145" i="6"/>
  <c r="Q282" i="6"/>
  <c r="O282" i="6"/>
  <c r="Q213" i="6"/>
  <c r="O213" i="6"/>
  <c r="O62" i="6"/>
  <c r="Q62" i="6"/>
  <c r="Q42" i="6"/>
  <c r="O42" i="6"/>
  <c r="Q85" i="6"/>
  <c r="O85" i="6"/>
  <c r="Q123" i="6"/>
  <c r="O123" i="6"/>
  <c r="Q118" i="6"/>
  <c r="O118" i="6"/>
  <c r="Q108" i="6"/>
  <c r="O108" i="6"/>
  <c r="Q212" i="6"/>
  <c r="Q127" i="6"/>
  <c r="Q258" i="6"/>
  <c r="Q22" i="6"/>
  <c r="O22" i="6"/>
  <c r="Q156" i="6"/>
  <c r="Q195" i="6"/>
  <c r="O113" i="6"/>
  <c r="Q113" i="6"/>
  <c r="Q274" i="6"/>
  <c r="O274" i="6"/>
  <c r="O294" i="6"/>
  <c r="Q294" i="6"/>
  <c r="Q15" i="6"/>
  <c r="Q112" i="6"/>
  <c r="Q4" i="6"/>
  <c r="O4" i="6"/>
  <c r="O126" i="6"/>
  <c r="Q126" i="6"/>
  <c r="Q295" i="6"/>
  <c r="Q333" i="9" l="1"/>
  <c r="O333" i="9"/>
  <c r="O334" i="9" s="1"/>
  <c r="Q303" i="6"/>
  <c r="O303" i="6"/>
  <c r="O304" i="6" s="1"/>
  <c r="H336" i="9" l="1"/>
  <c r="H306" i="6"/>
  <c r="F94" i="2" l="1"/>
  <c r="F95" i="2" s="1"/>
  <c r="F71" i="2"/>
  <c r="F72" i="2" s="1"/>
  <c r="F48" i="2"/>
  <c r="F49" i="2" s="1"/>
  <c r="C153" i="8" l="1"/>
  <c r="E153" i="8"/>
  <c r="C11" i="4"/>
  <c r="E11" i="4"/>
  <c r="C21" i="4"/>
  <c r="E21" i="4"/>
  <c r="C31" i="4"/>
  <c r="E31" i="4"/>
  <c r="C42" i="4"/>
  <c r="E42" i="4"/>
  <c r="C52" i="4"/>
  <c r="E52" i="4"/>
  <c r="C62" i="4"/>
  <c r="E62" i="4"/>
  <c r="C72" i="4"/>
  <c r="E72" i="4"/>
  <c r="C82" i="4"/>
  <c r="E82" i="4"/>
  <c r="C92" i="4"/>
  <c r="E92" i="4"/>
  <c r="C102" i="4"/>
  <c r="E102" i="4"/>
  <c r="C112" i="4"/>
  <c r="E112" i="4"/>
  <c r="C122" i="4"/>
  <c r="E122" i="4"/>
  <c r="C132" i="4"/>
  <c r="E132" i="4"/>
  <c r="C142" i="4"/>
  <c r="E142" i="4"/>
  <c r="C152" i="4"/>
  <c r="E152" i="4"/>
  <c r="C162" i="4"/>
  <c r="E162" i="4"/>
  <c r="C172" i="4"/>
  <c r="E172" i="4"/>
  <c r="C182" i="4"/>
  <c r="E182" i="4"/>
  <c r="C192" i="4"/>
  <c r="E192" i="4"/>
  <c r="C202" i="4"/>
  <c r="E202" i="4"/>
  <c r="C212" i="4"/>
  <c r="E212" i="4"/>
  <c r="C222" i="4"/>
  <c r="E222" i="4"/>
  <c r="C232" i="4"/>
  <c r="E232" i="4"/>
  <c r="C242" i="4"/>
  <c r="E242" i="4"/>
  <c r="C252" i="4"/>
  <c r="E252" i="4"/>
  <c r="C262" i="4"/>
  <c r="E262" i="4"/>
  <c r="C272" i="4"/>
  <c r="E272" i="4"/>
  <c r="C282" i="4"/>
  <c r="E282" i="4"/>
  <c r="C292" i="4"/>
  <c r="E292" i="4"/>
  <c r="B94" i="2"/>
  <c r="B71" i="2"/>
  <c r="B48" i="2"/>
  <c r="B35" i="1"/>
  <c r="B36" i="1" s="1"/>
  <c r="B91" i="2"/>
  <c r="C91" i="2"/>
  <c r="E91" i="2"/>
  <c r="F91" i="2"/>
  <c r="H91" i="2"/>
  <c r="I91" i="2"/>
  <c r="K91" i="2"/>
  <c r="L91" i="2"/>
  <c r="N91" i="2"/>
  <c r="O91" i="2"/>
  <c r="Q91" i="2"/>
  <c r="R91" i="2"/>
  <c r="T91" i="2"/>
  <c r="U91" i="2"/>
  <c r="W91" i="2"/>
  <c r="X91" i="2"/>
  <c r="Z91" i="2"/>
  <c r="AA91" i="2"/>
  <c r="AC91" i="2"/>
  <c r="AD91" i="2"/>
  <c r="AF91" i="2"/>
  <c r="AG91" i="2"/>
  <c r="AI91" i="2"/>
  <c r="AJ91" i="2"/>
  <c r="AL91" i="2"/>
  <c r="AM91" i="2"/>
  <c r="AO91" i="2"/>
  <c r="AP91" i="2"/>
  <c r="AR91" i="2"/>
  <c r="AU91" i="2"/>
  <c r="AV91" i="2"/>
  <c r="AX91" i="2"/>
  <c r="AY91" i="2"/>
  <c r="BA91" i="2"/>
  <c r="BB91" i="2"/>
  <c r="BD91" i="2"/>
  <c r="BE91" i="2"/>
  <c r="BG91" i="2"/>
  <c r="BH91" i="2"/>
  <c r="BJ91" i="2"/>
  <c r="BM91" i="2"/>
  <c r="BN91" i="2"/>
  <c r="BP91" i="2"/>
  <c r="BS91" i="2"/>
  <c r="BV91" i="2"/>
  <c r="BW91" i="2"/>
  <c r="BY91" i="2"/>
  <c r="BZ91" i="2"/>
  <c r="CB91" i="2"/>
  <c r="CC91" i="2"/>
  <c r="CE91" i="2"/>
  <c r="CF91" i="2"/>
  <c r="CH91" i="2"/>
  <c r="CI91" i="2"/>
  <c r="B90" i="2"/>
  <c r="C90" i="2"/>
  <c r="D90" i="2"/>
  <c r="C89" i="2"/>
  <c r="D89" i="2"/>
  <c r="B68" i="2"/>
  <c r="C68" i="2"/>
  <c r="E68" i="2"/>
  <c r="F68" i="2"/>
  <c r="H68" i="2"/>
  <c r="I68" i="2"/>
  <c r="K68" i="2"/>
  <c r="L68" i="2"/>
  <c r="N68" i="2"/>
  <c r="O68" i="2"/>
  <c r="Q68" i="2"/>
  <c r="R68" i="2"/>
  <c r="T68" i="2"/>
  <c r="U68" i="2"/>
  <c r="W68" i="2"/>
  <c r="X68" i="2"/>
  <c r="Z68" i="2"/>
  <c r="AA68" i="2"/>
  <c r="AC68" i="2"/>
  <c r="AD68" i="2"/>
  <c r="AF68" i="2"/>
  <c r="AG68" i="2"/>
  <c r="AI68" i="2"/>
  <c r="AJ68" i="2"/>
  <c r="AL68" i="2"/>
  <c r="AM68" i="2"/>
  <c r="AO68" i="2"/>
  <c r="AP68" i="2"/>
  <c r="AR68" i="2"/>
  <c r="AS68" i="2"/>
  <c r="AU68" i="2"/>
  <c r="AV68" i="2"/>
  <c r="AX68" i="2"/>
  <c r="AY68" i="2"/>
  <c r="BA68" i="2"/>
  <c r="BB68" i="2"/>
  <c r="BD68" i="2"/>
  <c r="BE68" i="2"/>
  <c r="BG68" i="2"/>
  <c r="BH68" i="2"/>
  <c r="BJ68" i="2"/>
  <c r="BK68" i="2"/>
  <c r="BM68" i="2"/>
  <c r="BN68" i="2"/>
  <c r="BP68" i="2"/>
  <c r="BQ68" i="2"/>
  <c r="BS68" i="2"/>
  <c r="BT68" i="2"/>
  <c r="BV68" i="2"/>
  <c r="BW68" i="2"/>
  <c r="BY68" i="2"/>
  <c r="BZ68" i="2"/>
  <c r="CB68" i="2"/>
  <c r="CC68" i="2"/>
  <c r="CE68" i="2"/>
  <c r="CF68" i="2"/>
  <c r="CH68" i="2"/>
  <c r="CI68" i="2"/>
  <c r="B45" i="2"/>
  <c r="C45" i="2"/>
  <c r="E45" i="2"/>
  <c r="F45" i="2"/>
  <c r="H45" i="2"/>
  <c r="I45" i="2"/>
  <c r="K45" i="2"/>
  <c r="L45" i="2"/>
  <c r="N45" i="2"/>
  <c r="O45" i="2"/>
  <c r="Q45" i="2"/>
  <c r="R45" i="2"/>
  <c r="T45" i="2"/>
  <c r="U45" i="2"/>
  <c r="W45" i="2"/>
  <c r="X45" i="2"/>
  <c r="Z45" i="2"/>
  <c r="AA45" i="2"/>
  <c r="AC45" i="2"/>
  <c r="AD45" i="2"/>
  <c r="AF45" i="2"/>
  <c r="AG45" i="2"/>
  <c r="AI45" i="2"/>
  <c r="AJ45" i="2"/>
  <c r="AL45" i="2"/>
  <c r="AM45" i="2"/>
  <c r="AO45" i="2"/>
  <c r="AP45" i="2"/>
  <c r="AR45" i="2"/>
  <c r="AS45" i="2"/>
  <c r="AU45" i="2"/>
  <c r="AV45" i="2"/>
  <c r="AX45" i="2"/>
  <c r="AY45" i="2"/>
  <c r="BA45" i="2"/>
  <c r="BB45" i="2"/>
  <c r="BD45" i="2"/>
  <c r="BE45" i="2"/>
  <c r="BG45" i="2"/>
  <c r="BH45" i="2"/>
  <c r="BJ45" i="2"/>
  <c r="BK45" i="2"/>
  <c r="BM45" i="2"/>
  <c r="BN45" i="2"/>
  <c r="BP45" i="2"/>
  <c r="BQ45" i="2"/>
  <c r="BS45" i="2"/>
  <c r="BT45" i="2"/>
  <c r="BV45" i="2"/>
  <c r="BW45" i="2"/>
  <c r="BY45" i="2"/>
  <c r="BZ45" i="2"/>
  <c r="CB45" i="2"/>
  <c r="CC45" i="2"/>
  <c r="CE45" i="2"/>
  <c r="CF45" i="2"/>
  <c r="CH45" i="2"/>
  <c r="CI45" i="2"/>
  <c r="B44" i="2"/>
  <c r="B27" i="2"/>
  <c r="C27" i="2"/>
  <c r="E27" i="2"/>
  <c r="F27" i="2"/>
  <c r="H27" i="2"/>
  <c r="I27" i="2"/>
  <c r="K27" i="2"/>
  <c r="L27" i="2"/>
  <c r="N27" i="2"/>
  <c r="O27" i="2"/>
  <c r="Q27" i="2"/>
  <c r="R27" i="2"/>
  <c r="T27" i="2"/>
  <c r="U27" i="2"/>
  <c r="W27" i="2"/>
  <c r="X27" i="2"/>
  <c r="Z27" i="2"/>
  <c r="AA27" i="2"/>
  <c r="AC27" i="2"/>
  <c r="AD27" i="2"/>
  <c r="AF27" i="2"/>
  <c r="AG27" i="2"/>
  <c r="AI27" i="2"/>
  <c r="AJ27" i="2"/>
  <c r="AL27" i="2"/>
  <c r="AM27" i="2"/>
  <c r="AO27" i="2"/>
  <c r="AP27" i="2"/>
  <c r="AR27" i="2"/>
  <c r="AS27" i="2"/>
  <c r="AU27" i="2"/>
  <c r="AV27" i="2"/>
  <c r="AX27" i="2"/>
  <c r="AY27" i="2"/>
  <c r="BA27" i="2"/>
  <c r="BB27" i="2"/>
  <c r="BD27" i="2"/>
  <c r="BE27" i="2"/>
  <c r="BG27" i="2"/>
  <c r="BH27" i="2"/>
  <c r="BJ27" i="2"/>
  <c r="BK27" i="2"/>
  <c r="BM27" i="2"/>
  <c r="BN27" i="2"/>
  <c r="BP27" i="2"/>
  <c r="BQ27" i="2"/>
  <c r="BS27" i="2"/>
  <c r="BT27" i="2"/>
  <c r="BV27" i="2"/>
  <c r="BW27" i="2"/>
  <c r="BY27" i="2"/>
  <c r="BZ27" i="2"/>
  <c r="CB27" i="2"/>
  <c r="CC27" i="2"/>
  <c r="CE27" i="2"/>
  <c r="CF27" i="2"/>
  <c r="CH27" i="2"/>
  <c r="CI27" i="2"/>
  <c r="C11" i="7"/>
  <c r="E11" i="7"/>
  <c r="C12" i="7"/>
  <c r="E12" i="7"/>
  <c r="C13" i="7"/>
  <c r="E13" i="7"/>
  <c r="C23" i="7"/>
  <c r="E23" i="7"/>
  <c r="C24" i="7"/>
  <c r="E24" i="7"/>
  <c r="C25" i="7"/>
  <c r="E25" i="7"/>
  <c r="C35" i="7"/>
  <c r="E35" i="7"/>
  <c r="C36" i="7"/>
  <c r="E36" i="7"/>
  <c r="C37" i="7"/>
  <c r="E37" i="7"/>
  <c r="C49" i="7"/>
  <c r="E49" i="7"/>
  <c r="C47" i="7"/>
  <c r="E47" i="7"/>
  <c r="C48" i="7"/>
  <c r="E48" i="7"/>
  <c r="C59" i="7"/>
  <c r="E59" i="7"/>
  <c r="C60" i="7"/>
  <c r="E60" i="7"/>
  <c r="C61" i="7"/>
  <c r="E61" i="7"/>
  <c r="C71" i="7"/>
  <c r="E71" i="7"/>
  <c r="C72" i="7"/>
  <c r="E72" i="7"/>
  <c r="C73" i="7"/>
  <c r="E73" i="7"/>
  <c r="C83" i="7"/>
  <c r="E83" i="7"/>
  <c r="C84" i="7"/>
  <c r="E84" i="7"/>
  <c r="C85" i="7"/>
  <c r="E85" i="7"/>
  <c r="C95" i="7"/>
  <c r="E95" i="7"/>
  <c r="C96" i="7"/>
  <c r="E96" i="7"/>
  <c r="C97" i="7"/>
  <c r="E97" i="7"/>
  <c r="C107" i="7"/>
  <c r="E107" i="7"/>
  <c r="C108" i="7"/>
  <c r="E108" i="7"/>
  <c r="C109" i="7"/>
  <c r="E109" i="7"/>
  <c r="C119" i="7"/>
  <c r="E119" i="7"/>
  <c r="C120" i="7"/>
  <c r="E120" i="7"/>
  <c r="C121" i="7"/>
  <c r="E121" i="7"/>
  <c r="C122" i="7"/>
  <c r="E122" i="7"/>
  <c r="C131" i="7"/>
  <c r="E131" i="7"/>
  <c r="C132" i="7"/>
  <c r="E132" i="7"/>
  <c r="C133" i="7"/>
  <c r="E133" i="7"/>
  <c r="C143" i="7"/>
  <c r="E143" i="7"/>
  <c r="C144" i="7"/>
  <c r="E144" i="7"/>
  <c r="C145" i="7"/>
  <c r="E145" i="7"/>
  <c r="C156" i="7"/>
  <c r="E156" i="7"/>
  <c r="C157" i="7"/>
  <c r="E157" i="7"/>
  <c r="C168" i="7"/>
  <c r="E168" i="7"/>
  <c r="C169" i="7"/>
  <c r="E169" i="7"/>
  <c r="C180" i="7"/>
  <c r="E180" i="7"/>
  <c r="C181" i="7"/>
  <c r="E181" i="7"/>
  <c r="C192" i="7"/>
  <c r="E192" i="7"/>
  <c r="C193" i="7"/>
  <c r="E193" i="7"/>
  <c r="C204" i="7"/>
  <c r="E204" i="7"/>
  <c r="C205" i="7"/>
  <c r="E205" i="7"/>
  <c r="C216" i="7"/>
  <c r="E216" i="7"/>
  <c r="C217" i="7"/>
  <c r="E217" i="7"/>
  <c r="C228" i="7"/>
  <c r="E228" i="7"/>
  <c r="C229" i="7"/>
  <c r="E229" i="7"/>
  <c r="C240" i="7"/>
  <c r="E240" i="7"/>
  <c r="C241" i="7"/>
  <c r="E241" i="7"/>
  <c r="C252" i="7"/>
  <c r="E252" i="7"/>
  <c r="C253" i="7"/>
  <c r="E253" i="7"/>
  <c r="C264" i="7"/>
  <c r="E264" i="7"/>
  <c r="C265" i="7"/>
  <c r="E265" i="7"/>
  <c r="C276" i="7"/>
  <c r="E276" i="7"/>
  <c r="C277" i="7"/>
  <c r="E277" i="7"/>
  <c r="C288" i="7"/>
  <c r="E288" i="7"/>
  <c r="C289" i="7"/>
  <c r="E289" i="7"/>
  <c r="C300" i="7"/>
  <c r="E300" i="7"/>
  <c r="C301" i="7"/>
  <c r="E301" i="7"/>
  <c r="C312" i="7"/>
  <c r="E312" i="7"/>
  <c r="C313" i="7"/>
  <c r="E313" i="7"/>
  <c r="C324" i="7"/>
  <c r="E324" i="7"/>
  <c r="C325" i="7"/>
  <c r="E325" i="7"/>
  <c r="C336" i="7"/>
  <c r="E336" i="7"/>
  <c r="C337" i="7"/>
  <c r="E337" i="7"/>
  <c r="C348" i="7"/>
  <c r="E348" i="7"/>
  <c r="C349" i="7"/>
  <c r="E349" i="7"/>
  <c r="C360" i="7"/>
  <c r="E360" i="7"/>
  <c r="C361" i="7"/>
  <c r="E361" i="7"/>
  <c r="C372" i="7"/>
  <c r="E372" i="7"/>
  <c r="C373" i="7"/>
  <c r="E373" i="7"/>
  <c r="C384" i="7"/>
  <c r="E384" i="7"/>
  <c r="C385" i="7"/>
  <c r="E385" i="7"/>
  <c r="C396" i="7"/>
  <c r="E396" i="7"/>
  <c r="C397" i="7"/>
  <c r="E397" i="7"/>
  <c r="C408" i="7"/>
  <c r="E408" i="7"/>
  <c r="C409" i="7"/>
  <c r="E409" i="7"/>
  <c r="C420" i="7"/>
  <c r="E420" i="7"/>
  <c r="C421" i="7"/>
  <c r="E421" i="7"/>
  <c r="C420" i="5"/>
  <c r="E408" i="5"/>
  <c r="E409" i="5"/>
  <c r="C408" i="5"/>
  <c r="C409" i="5"/>
  <c r="E396" i="5"/>
  <c r="E397" i="5"/>
  <c r="C397" i="5"/>
  <c r="C396" i="5"/>
  <c r="E384" i="5"/>
  <c r="E385" i="5"/>
  <c r="C384" i="5"/>
  <c r="C385" i="5"/>
  <c r="E372" i="5"/>
  <c r="E373" i="5"/>
  <c r="C372" i="5"/>
  <c r="C373" i="5"/>
  <c r="E360" i="5"/>
  <c r="E361" i="5"/>
  <c r="C360" i="5"/>
  <c r="C361" i="5"/>
  <c r="E348" i="5"/>
  <c r="E349" i="5"/>
  <c r="C348" i="5"/>
  <c r="C349" i="5"/>
  <c r="E337" i="5"/>
  <c r="E336" i="5"/>
  <c r="C336" i="5"/>
  <c r="C337" i="5"/>
  <c r="E324" i="5"/>
  <c r="E325" i="5"/>
  <c r="C324" i="5"/>
  <c r="C325" i="5"/>
  <c r="E312" i="5"/>
  <c r="E313" i="5"/>
  <c r="C312" i="5"/>
  <c r="C313" i="5"/>
  <c r="E301" i="5"/>
  <c r="E300" i="5"/>
  <c r="C301" i="5"/>
  <c r="C300" i="5"/>
  <c r="E288" i="5"/>
  <c r="E289" i="5"/>
  <c r="C288" i="5"/>
  <c r="C289" i="5"/>
  <c r="E276" i="5"/>
  <c r="E277" i="5"/>
  <c r="C276" i="5"/>
  <c r="C277" i="5"/>
  <c r="E264" i="5"/>
  <c r="E265" i="5"/>
  <c r="C265" i="5"/>
  <c r="C264" i="5"/>
  <c r="E252" i="5"/>
  <c r="E253" i="5"/>
  <c r="C252" i="5"/>
  <c r="C253" i="5"/>
  <c r="E240" i="5"/>
  <c r="E241" i="5"/>
  <c r="C240" i="5"/>
  <c r="C241" i="5"/>
  <c r="E228" i="5"/>
  <c r="E229" i="5"/>
  <c r="C227" i="5"/>
  <c r="C228" i="5"/>
  <c r="C229" i="5"/>
  <c r="E216" i="5"/>
  <c r="E217" i="5"/>
  <c r="C216" i="5"/>
  <c r="C217" i="5"/>
  <c r="E203" i="5"/>
  <c r="E204" i="5"/>
  <c r="E205" i="5"/>
  <c r="C202" i="5"/>
  <c r="C203" i="5"/>
  <c r="C204" i="5"/>
  <c r="C205" i="5"/>
  <c r="E191" i="5"/>
  <c r="E192" i="5"/>
  <c r="E193" i="5"/>
  <c r="C191" i="5"/>
  <c r="C192" i="5"/>
  <c r="C193" i="5"/>
  <c r="E179" i="5"/>
  <c r="E180" i="5"/>
  <c r="E181" i="5"/>
  <c r="C179" i="5"/>
  <c r="C180" i="5"/>
  <c r="C181" i="5"/>
  <c r="E167" i="5"/>
  <c r="E168" i="5"/>
  <c r="E169" i="5"/>
  <c r="C167" i="5"/>
  <c r="C168" i="5"/>
  <c r="C169" i="5"/>
  <c r="E155" i="5"/>
  <c r="E156" i="5"/>
  <c r="E157" i="5"/>
  <c r="C155" i="5"/>
  <c r="C156" i="5"/>
  <c r="C157" i="5"/>
  <c r="E143" i="5"/>
  <c r="E144" i="5"/>
  <c r="E145" i="5"/>
  <c r="C143" i="5"/>
  <c r="C144" i="5"/>
  <c r="C145" i="5"/>
  <c r="E131" i="5"/>
  <c r="E132" i="5"/>
  <c r="E133" i="5"/>
  <c r="C131" i="5"/>
  <c r="C132" i="5"/>
  <c r="C133" i="5"/>
  <c r="E118" i="5"/>
  <c r="E119" i="5"/>
  <c r="E120" i="5"/>
  <c r="E121" i="5"/>
  <c r="C118" i="5"/>
  <c r="C119" i="5"/>
  <c r="C120" i="5"/>
  <c r="C121" i="5"/>
  <c r="E106" i="5"/>
  <c r="E107" i="5"/>
  <c r="E108" i="5"/>
  <c r="E109" i="5"/>
  <c r="C106" i="5"/>
  <c r="C107" i="5"/>
  <c r="C108" i="5"/>
  <c r="C109" i="5"/>
  <c r="E94" i="5"/>
  <c r="E95" i="5"/>
  <c r="E96" i="5"/>
  <c r="E97" i="5"/>
  <c r="C94" i="5"/>
  <c r="C95" i="5"/>
  <c r="C96" i="5"/>
  <c r="C97" i="5"/>
  <c r="E82" i="5"/>
  <c r="E83" i="5"/>
  <c r="E84" i="5"/>
  <c r="E85" i="5"/>
  <c r="C82" i="5"/>
  <c r="C83" i="5"/>
  <c r="C84" i="5"/>
  <c r="C85" i="5"/>
  <c r="E70" i="5"/>
  <c r="E71" i="5"/>
  <c r="E72" i="5"/>
  <c r="E73" i="5"/>
  <c r="C70" i="5"/>
  <c r="C71" i="5"/>
  <c r="C72" i="5"/>
  <c r="C73" i="5"/>
  <c r="E61" i="5"/>
  <c r="E58" i="5"/>
  <c r="E59" i="5"/>
  <c r="E60" i="5"/>
  <c r="C58" i="5"/>
  <c r="C59" i="5"/>
  <c r="C60" i="5"/>
  <c r="C61" i="5"/>
  <c r="E45" i="5"/>
  <c r="E46" i="5"/>
  <c r="E47" i="5"/>
  <c r="E48" i="5"/>
  <c r="E49" i="5"/>
  <c r="C49" i="5"/>
  <c r="C46" i="5"/>
  <c r="C47" i="5"/>
  <c r="C48" i="5"/>
  <c r="E35" i="5"/>
  <c r="E36" i="5"/>
  <c r="E37" i="5"/>
  <c r="C35" i="5"/>
  <c r="C36" i="5"/>
  <c r="C37" i="5"/>
  <c r="E11" i="5"/>
  <c r="E12" i="5"/>
  <c r="E13" i="5"/>
  <c r="E23" i="5"/>
  <c r="E24" i="5"/>
  <c r="E25" i="5"/>
  <c r="C23" i="5"/>
  <c r="C24" i="5"/>
  <c r="C25" i="5"/>
  <c r="C12" i="5"/>
  <c r="C13" i="5"/>
  <c r="C11" i="5"/>
  <c r="E420" i="5"/>
  <c r="E421" i="5"/>
  <c r="C421" i="5"/>
  <c r="B29" i="1"/>
  <c r="C29" i="1"/>
  <c r="D29" i="1"/>
  <c r="E29" i="1"/>
  <c r="F29" i="1"/>
  <c r="G29" i="1"/>
  <c r="H29" i="1"/>
  <c r="I29" i="1"/>
  <c r="B30" i="1"/>
  <c r="C30" i="1"/>
  <c r="D30" i="1"/>
  <c r="E30" i="1"/>
  <c r="F30" i="1"/>
  <c r="G30" i="1"/>
  <c r="H30" i="1"/>
  <c r="I30" i="1"/>
  <c r="B31" i="1"/>
  <c r="C31" i="1"/>
  <c r="D31" i="1"/>
  <c r="E31" i="1"/>
  <c r="F31" i="1"/>
  <c r="G31" i="1"/>
  <c r="H31" i="1"/>
  <c r="I31" i="1"/>
  <c r="B28" i="1"/>
  <c r="C28" i="1"/>
  <c r="D28" i="1"/>
  <c r="E28" i="1"/>
  <c r="F28" i="1"/>
  <c r="G28" i="1"/>
  <c r="H28" i="1"/>
  <c r="K29" i="1"/>
  <c r="L29" i="1"/>
  <c r="K30" i="1"/>
  <c r="L30" i="1"/>
  <c r="K31" i="1"/>
  <c r="L31" i="1"/>
  <c r="K28" i="1"/>
  <c r="N30" i="1"/>
  <c r="O30" i="1"/>
  <c r="P30" i="1"/>
  <c r="N31" i="1"/>
  <c r="O31" i="1"/>
  <c r="P31" i="1"/>
  <c r="N29" i="1"/>
  <c r="O29" i="1"/>
  <c r="P29" i="1"/>
  <c r="Q29" i="1"/>
  <c r="R29" i="1"/>
  <c r="Q30" i="1"/>
  <c r="R30" i="1"/>
  <c r="Q31" i="1"/>
  <c r="R31" i="1"/>
  <c r="O28" i="1"/>
  <c r="P28" i="1"/>
  <c r="Q28" i="1"/>
  <c r="T29" i="1"/>
  <c r="U29" i="1"/>
  <c r="V29" i="1"/>
  <c r="W29" i="1"/>
  <c r="X29" i="1"/>
  <c r="Y29" i="1"/>
  <c r="Z29" i="1"/>
  <c r="AA29" i="1"/>
  <c r="AB29" i="1"/>
  <c r="T30" i="1"/>
  <c r="U30" i="1"/>
  <c r="V30" i="1"/>
  <c r="W30" i="1"/>
  <c r="X30" i="1"/>
  <c r="Y30" i="1"/>
  <c r="Z30" i="1"/>
  <c r="AA30" i="1"/>
  <c r="AB30" i="1"/>
  <c r="T31" i="1"/>
  <c r="U31" i="1"/>
  <c r="V31" i="1"/>
  <c r="W31" i="1"/>
  <c r="X31" i="1"/>
  <c r="Y31" i="1"/>
  <c r="Z31" i="1"/>
  <c r="AA31" i="1"/>
  <c r="AB31" i="1"/>
  <c r="T28" i="1"/>
  <c r="U28" i="1"/>
  <c r="V28" i="1"/>
  <c r="W28" i="1"/>
  <c r="X28" i="1"/>
  <c r="Y28" i="1"/>
  <c r="Z28" i="1"/>
  <c r="AA28" i="1"/>
  <c r="AC30" i="1"/>
  <c r="AD30" i="1"/>
  <c r="AE30" i="1"/>
  <c r="AC31" i="1"/>
  <c r="AD31" i="1"/>
  <c r="AE31" i="1"/>
  <c r="AC29" i="1"/>
  <c r="AD29" i="1"/>
  <c r="AF29" i="1"/>
  <c r="AG29" i="1"/>
  <c r="AH29" i="1"/>
  <c r="AI29" i="1"/>
  <c r="AJ29" i="1"/>
  <c r="AK29" i="1"/>
  <c r="AF30" i="1"/>
  <c r="AG30" i="1"/>
  <c r="AH30" i="1"/>
  <c r="AI30" i="1"/>
  <c r="AJ30" i="1"/>
  <c r="AK30" i="1"/>
  <c r="AF31" i="1"/>
  <c r="AG31" i="1"/>
  <c r="AH31" i="1"/>
  <c r="AI31" i="1"/>
  <c r="AJ31" i="1"/>
  <c r="AK31" i="1"/>
  <c r="J30" i="1"/>
  <c r="M30" i="1"/>
  <c r="S30" i="1"/>
  <c r="AL30" i="1"/>
  <c r="AM30" i="1"/>
  <c r="AN30" i="1"/>
  <c r="AO30" i="1"/>
  <c r="AP30" i="1"/>
  <c r="AQ30" i="1"/>
  <c r="AR30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BF30" i="1"/>
  <c r="BG30" i="1"/>
  <c r="BH30" i="1"/>
  <c r="BI30" i="1"/>
  <c r="BJ30" i="1"/>
  <c r="BK30" i="1"/>
  <c r="BL30" i="1"/>
  <c r="BM30" i="1"/>
  <c r="BN30" i="1"/>
  <c r="BO30" i="1"/>
  <c r="BP30" i="1"/>
  <c r="BQ30" i="1"/>
  <c r="BR30" i="1"/>
  <c r="BS30" i="1"/>
  <c r="BT30" i="1"/>
  <c r="BU30" i="1"/>
  <c r="BV30" i="1"/>
  <c r="BW30" i="1"/>
  <c r="BX30" i="1"/>
  <c r="BY30" i="1"/>
  <c r="BZ30" i="1"/>
  <c r="CA30" i="1"/>
  <c r="CB30" i="1"/>
  <c r="CC30" i="1"/>
  <c r="CD30" i="1"/>
  <c r="CE30" i="1"/>
  <c r="CF30" i="1"/>
  <c r="CG30" i="1"/>
  <c r="CH30" i="1"/>
  <c r="CI30" i="1"/>
  <c r="CJ30" i="1"/>
  <c r="CK30" i="1"/>
  <c r="CL30" i="1"/>
  <c r="CM30" i="1"/>
  <c r="CN30" i="1"/>
  <c r="CO30" i="1"/>
  <c r="CP30" i="1"/>
  <c r="CQ30" i="1"/>
  <c r="CR30" i="1"/>
  <c r="CS30" i="1"/>
  <c r="CT30" i="1"/>
  <c r="CU30" i="1"/>
  <c r="CV30" i="1"/>
  <c r="CW30" i="1"/>
  <c r="CX30" i="1"/>
  <c r="CY30" i="1"/>
  <c r="CZ30" i="1"/>
  <c r="DA30" i="1"/>
  <c r="DB30" i="1"/>
  <c r="J31" i="1"/>
  <c r="M31" i="1"/>
  <c r="S31" i="1"/>
  <c r="AL31" i="1"/>
  <c r="AM31" i="1"/>
  <c r="AN31" i="1"/>
  <c r="AO31" i="1"/>
  <c r="AP31" i="1"/>
  <c r="AQ31" i="1"/>
  <c r="AR31" i="1"/>
  <c r="AS31" i="1"/>
  <c r="AT31" i="1"/>
  <c r="AU31" i="1"/>
  <c r="AV31" i="1"/>
  <c r="AW31" i="1"/>
  <c r="AX31" i="1"/>
  <c r="AY31" i="1"/>
  <c r="AZ31" i="1"/>
  <c r="BA31" i="1"/>
  <c r="BB31" i="1"/>
  <c r="BC31" i="1"/>
  <c r="BD31" i="1"/>
  <c r="BE31" i="1"/>
  <c r="BF31" i="1"/>
  <c r="BG31" i="1"/>
  <c r="BH31" i="1"/>
  <c r="BI31" i="1"/>
  <c r="BJ31" i="1"/>
  <c r="BK31" i="1"/>
  <c r="BL31" i="1"/>
  <c r="BM31" i="1"/>
  <c r="BN31" i="1"/>
  <c r="BO31" i="1"/>
  <c r="BP31" i="1"/>
  <c r="BQ31" i="1"/>
  <c r="BR31" i="1"/>
  <c r="BS31" i="1"/>
  <c r="BT31" i="1"/>
  <c r="BU31" i="1"/>
  <c r="BV31" i="1"/>
  <c r="BW31" i="1"/>
  <c r="BX31" i="1"/>
  <c r="BY31" i="1"/>
  <c r="BZ31" i="1"/>
  <c r="CA31" i="1"/>
  <c r="CB31" i="1"/>
  <c r="CC31" i="1"/>
  <c r="CD31" i="1"/>
  <c r="CE31" i="1"/>
  <c r="CF31" i="1"/>
  <c r="CG31" i="1"/>
  <c r="CH31" i="1"/>
  <c r="CI31" i="1"/>
  <c r="CJ31" i="1"/>
  <c r="CK31" i="1"/>
  <c r="CL31" i="1"/>
  <c r="CM31" i="1"/>
  <c r="CN31" i="1"/>
  <c r="CO31" i="1"/>
  <c r="CP31" i="1"/>
  <c r="CQ31" i="1"/>
  <c r="CR31" i="1"/>
  <c r="CS31" i="1"/>
  <c r="CT31" i="1"/>
  <c r="CU31" i="1"/>
  <c r="CV31" i="1"/>
  <c r="CW31" i="1"/>
  <c r="CX31" i="1"/>
  <c r="CY31" i="1"/>
  <c r="CZ31" i="1"/>
  <c r="DA31" i="1"/>
  <c r="DB31" i="1"/>
  <c r="F36" i="1" l="1"/>
  <c r="B72" i="2"/>
  <c r="B95" i="2"/>
  <c r="B49" i="2"/>
  <c r="I92" i="4"/>
  <c r="J92" i="4" s="1"/>
  <c r="K92" i="4" s="1"/>
  <c r="L92" i="4" s="1"/>
  <c r="I153" i="8"/>
  <c r="J153" i="8" s="1"/>
  <c r="K153" i="8" s="1"/>
  <c r="L153" i="8" s="1"/>
  <c r="I11" i="4"/>
  <c r="J11" i="4" s="1"/>
  <c r="K11" i="4" s="1"/>
  <c r="L11" i="4" s="1"/>
  <c r="I21" i="4"/>
  <c r="J21" i="4" s="1"/>
  <c r="K21" i="4" s="1"/>
  <c r="L21" i="4" s="1"/>
  <c r="I31" i="4"/>
  <c r="J31" i="4" s="1"/>
  <c r="K31" i="4" s="1"/>
  <c r="L31" i="4" s="1"/>
  <c r="I42" i="4"/>
  <c r="J42" i="4" s="1"/>
  <c r="K42" i="4" s="1"/>
  <c r="L42" i="4" s="1"/>
  <c r="I52" i="4"/>
  <c r="J52" i="4" s="1"/>
  <c r="K52" i="4" s="1"/>
  <c r="L52" i="4" s="1"/>
  <c r="I62" i="4"/>
  <c r="J62" i="4" s="1"/>
  <c r="K62" i="4" s="1"/>
  <c r="L62" i="4" s="1"/>
  <c r="I72" i="4"/>
  <c r="J72" i="4" s="1"/>
  <c r="K72" i="4" s="1"/>
  <c r="L72" i="4" s="1"/>
  <c r="I82" i="4"/>
  <c r="J82" i="4" s="1"/>
  <c r="K82" i="4" s="1"/>
  <c r="L82" i="4" s="1"/>
  <c r="I102" i="4"/>
  <c r="J102" i="4" s="1"/>
  <c r="K102" i="4" s="1"/>
  <c r="L102" i="4" s="1"/>
  <c r="I112" i="4"/>
  <c r="J112" i="4" s="1"/>
  <c r="K112" i="4" s="1"/>
  <c r="L112" i="4" s="1"/>
  <c r="I122" i="4"/>
  <c r="J122" i="4" s="1"/>
  <c r="K122" i="4" s="1"/>
  <c r="L122" i="4" s="1"/>
  <c r="I132" i="4"/>
  <c r="J132" i="4" s="1"/>
  <c r="K132" i="4" s="1"/>
  <c r="L132" i="4" s="1"/>
  <c r="I142" i="4"/>
  <c r="J142" i="4" s="1"/>
  <c r="K142" i="4" s="1"/>
  <c r="L142" i="4" s="1"/>
  <c r="I152" i="4"/>
  <c r="J152" i="4" s="1"/>
  <c r="K152" i="4" s="1"/>
  <c r="L152" i="4" s="1"/>
  <c r="I162" i="4"/>
  <c r="J162" i="4" s="1"/>
  <c r="K162" i="4" s="1"/>
  <c r="L162" i="4" s="1"/>
  <c r="I172" i="4"/>
  <c r="J172" i="4" s="1"/>
  <c r="K172" i="4" s="1"/>
  <c r="L172" i="4" s="1"/>
  <c r="I182" i="4"/>
  <c r="J182" i="4" s="1"/>
  <c r="K182" i="4" s="1"/>
  <c r="L182" i="4" s="1"/>
  <c r="I192" i="4"/>
  <c r="J192" i="4" s="1"/>
  <c r="K192" i="4" s="1"/>
  <c r="L192" i="4" s="1"/>
  <c r="I202" i="4"/>
  <c r="J202" i="4" s="1"/>
  <c r="K202" i="4" s="1"/>
  <c r="L202" i="4" s="1"/>
  <c r="I212" i="4"/>
  <c r="J212" i="4" s="1"/>
  <c r="K212" i="4" s="1"/>
  <c r="L212" i="4" s="1"/>
  <c r="I222" i="4"/>
  <c r="J222" i="4" s="1"/>
  <c r="K222" i="4" s="1"/>
  <c r="L222" i="4" s="1"/>
  <c r="I232" i="4"/>
  <c r="J232" i="4" s="1"/>
  <c r="K232" i="4" s="1"/>
  <c r="L232" i="4" s="1"/>
  <c r="I242" i="4"/>
  <c r="J242" i="4" s="1"/>
  <c r="K242" i="4" s="1"/>
  <c r="L242" i="4" s="1"/>
  <c r="I252" i="4"/>
  <c r="J252" i="4" s="1"/>
  <c r="K252" i="4" s="1"/>
  <c r="L252" i="4" s="1"/>
  <c r="I262" i="4"/>
  <c r="J262" i="4" s="1"/>
  <c r="K262" i="4" s="1"/>
  <c r="L262" i="4" s="1"/>
  <c r="I272" i="4"/>
  <c r="J272" i="4" s="1"/>
  <c r="K272" i="4" s="1"/>
  <c r="L272" i="4" s="1"/>
  <c r="I282" i="4"/>
  <c r="J282" i="4" s="1"/>
  <c r="K282" i="4" s="1"/>
  <c r="L282" i="4" s="1"/>
  <c r="I292" i="4"/>
  <c r="J292" i="4" s="1"/>
  <c r="K292" i="4" s="1"/>
  <c r="L292" i="4" s="1"/>
  <c r="I253" i="5"/>
  <c r="J253" i="5" s="1"/>
  <c r="K253" i="5" s="1"/>
  <c r="I277" i="5"/>
  <c r="J277" i="5" s="1"/>
  <c r="K277" i="5" s="1"/>
  <c r="L277" i="5" s="1"/>
  <c r="I349" i="5"/>
  <c r="J349" i="5" s="1"/>
  <c r="K349" i="5" s="1"/>
  <c r="L349" i="5" s="1"/>
  <c r="I97" i="7"/>
  <c r="J97" i="7" s="1"/>
  <c r="K97" i="7" s="1"/>
  <c r="L97" i="7" s="1"/>
  <c r="I84" i="7"/>
  <c r="J84" i="7" s="1"/>
  <c r="K84" i="7" s="1"/>
  <c r="I48" i="7"/>
  <c r="J48" i="7" s="1"/>
  <c r="K48" i="7" s="1"/>
  <c r="L48" i="7" s="1"/>
  <c r="I181" i="7"/>
  <c r="I109" i="7"/>
  <c r="J109" i="7" s="1"/>
  <c r="K109" i="7" s="1"/>
  <c r="L109" i="7" s="1"/>
  <c r="I337" i="5"/>
  <c r="J337" i="5" s="1"/>
  <c r="K337" i="5" s="1"/>
  <c r="L337" i="5" s="1"/>
  <c r="I60" i="7"/>
  <c r="J60" i="7" s="1"/>
  <c r="K60" i="7" s="1"/>
  <c r="L60" i="7" s="1"/>
  <c r="I265" i="5"/>
  <c r="J265" i="5" s="1"/>
  <c r="K265" i="5" s="1"/>
  <c r="L265" i="5" s="1"/>
  <c r="I204" i="5"/>
  <c r="J204" i="5" s="1"/>
  <c r="K204" i="5" s="1"/>
  <c r="L204" i="5" s="1"/>
  <c r="I420" i="7"/>
  <c r="J420" i="7" s="1"/>
  <c r="K420" i="7" s="1"/>
  <c r="L420" i="7" s="1"/>
  <c r="I229" i="5"/>
  <c r="J229" i="5" s="1"/>
  <c r="K229" i="5" s="1"/>
  <c r="L229" i="5" s="1"/>
  <c r="I397" i="7"/>
  <c r="J397" i="7" s="1"/>
  <c r="K397" i="7" s="1"/>
  <c r="L397" i="7" s="1"/>
  <c r="I373" i="7"/>
  <c r="J373" i="7" s="1"/>
  <c r="K373" i="7" s="1"/>
  <c r="L373" i="7" s="1"/>
  <c r="I325" i="7"/>
  <c r="J325" i="7" s="1"/>
  <c r="K325" i="7" s="1"/>
  <c r="L325" i="7" s="1"/>
  <c r="I301" i="7"/>
  <c r="J301" i="7" s="1"/>
  <c r="K301" i="7" s="1"/>
  <c r="L301" i="7" s="1"/>
  <c r="I241" i="5"/>
  <c r="J241" i="5" s="1"/>
  <c r="K241" i="5" s="1"/>
  <c r="L241" i="5" s="1"/>
  <c r="I289" i="5"/>
  <c r="J289" i="5" s="1"/>
  <c r="K289" i="5" s="1"/>
  <c r="L289" i="5" s="1"/>
  <c r="I361" i="5"/>
  <c r="J361" i="5" s="1"/>
  <c r="K361" i="5" s="1"/>
  <c r="L361" i="5" s="1"/>
  <c r="I409" i="5"/>
  <c r="J409" i="5" s="1"/>
  <c r="K409" i="5" s="1"/>
  <c r="L409" i="5" s="1"/>
  <c r="I108" i="7"/>
  <c r="J108" i="7" s="1"/>
  <c r="K108" i="7" s="1"/>
  <c r="L108" i="7" s="1"/>
  <c r="I25" i="7"/>
  <c r="J25" i="7" s="1"/>
  <c r="K25" i="7" s="1"/>
  <c r="L25" i="7" s="1"/>
  <c r="I385" i="7"/>
  <c r="J385" i="7" s="1"/>
  <c r="K385" i="7" s="1"/>
  <c r="L385" i="7" s="1"/>
  <c r="I361" i="7"/>
  <c r="J361" i="7" s="1"/>
  <c r="K361" i="7" s="1"/>
  <c r="L361" i="7" s="1"/>
  <c r="I313" i="7"/>
  <c r="J313" i="7" s="1"/>
  <c r="K313" i="7" s="1"/>
  <c r="L313" i="7" s="1"/>
  <c r="I240" i="7"/>
  <c r="J240" i="7" s="1"/>
  <c r="K240" i="7" s="1"/>
  <c r="L240" i="7" s="1"/>
  <c r="I37" i="7"/>
  <c r="J37" i="7" s="1"/>
  <c r="K37" i="7" s="1"/>
  <c r="L37" i="7" s="1"/>
  <c r="I24" i="7"/>
  <c r="J24" i="7" s="1"/>
  <c r="K24" i="7" s="1"/>
  <c r="L24" i="7" s="1"/>
  <c r="I11" i="7"/>
  <c r="J11" i="7" s="1"/>
  <c r="K11" i="7" s="1"/>
  <c r="L11" i="7" s="1"/>
  <c r="I23" i="7"/>
  <c r="J23" i="7" s="1"/>
  <c r="K23" i="7" s="1"/>
  <c r="L23" i="7" s="1"/>
  <c r="I240" i="5"/>
  <c r="J240" i="5" s="1"/>
  <c r="K240" i="5" s="1"/>
  <c r="L240" i="5" s="1"/>
  <c r="I408" i="5"/>
  <c r="J408" i="5" s="1"/>
  <c r="K408" i="5" s="1"/>
  <c r="L408" i="5" s="1"/>
  <c r="I421" i="7"/>
  <c r="J421" i="7" s="1"/>
  <c r="K421" i="7" s="1"/>
  <c r="L421" i="7" s="1"/>
  <c r="I396" i="7"/>
  <c r="J396" i="7" s="1"/>
  <c r="K396" i="7" s="1"/>
  <c r="L396" i="7" s="1"/>
  <c r="I133" i="7"/>
  <c r="J133" i="7" s="1"/>
  <c r="K133" i="7" s="1"/>
  <c r="L133" i="7" s="1"/>
  <c r="I13" i="7"/>
  <c r="J13" i="7" s="1"/>
  <c r="K13" i="7" s="1"/>
  <c r="L13" i="7" s="1"/>
  <c r="I289" i="7"/>
  <c r="J289" i="7" s="1"/>
  <c r="K289" i="7" s="1"/>
  <c r="L289" i="7" s="1"/>
  <c r="I73" i="5"/>
  <c r="J73" i="5" s="1"/>
  <c r="K73" i="5" s="1"/>
  <c r="L73" i="5" s="1"/>
  <c r="I12" i="7"/>
  <c r="J12" i="7" s="1"/>
  <c r="K12" i="7" s="1"/>
  <c r="L12" i="7" s="1"/>
  <c r="I228" i="5"/>
  <c r="J228" i="5" s="1"/>
  <c r="K228" i="5" s="1"/>
  <c r="L228" i="5" s="1"/>
  <c r="I301" i="5"/>
  <c r="J301" i="5" s="1"/>
  <c r="K301" i="5" s="1"/>
  <c r="L301" i="5" s="1"/>
  <c r="I324" i="5"/>
  <c r="J324" i="5" s="1"/>
  <c r="K324" i="5" s="1"/>
  <c r="L324" i="5" s="1"/>
  <c r="I348" i="5"/>
  <c r="J348" i="5" s="1"/>
  <c r="K348" i="5" s="1"/>
  <c r="L348" i="5" s="1"/>
  <c r="I169" i="7"/>
  <c r="J169" i="7" s="1"/>
  <c r="K169" i="7" s="1"/>
  <c r="L169" i="7" s="1"/>
  <c r="I145" i="7"/>
  <c r="J145" i="7" s="1"/>
  <c r="K145" i="7" s="1"/>
  <c r="L145" i="7" s="1"/>
  <c r="I132" i="7"/>
  <c r="J132" i="7" s="1"/>
  <c r="K132" i="7" s="1"/>
  <c r="L132" i="7" s="1"/>
  <c r="I120" i="7"/>
  <c r="J120" i="7" s="1"/>
  <c r="K120" i="7" s="1"/>
  <c r="L120" i="7" s="1"/>
  <c r="I72" i="7"/>
  <c r="J72" i="7" s="1"/>
  <c r="K72" i="7" s="1"/>
  <c r="L72" i="7" s="1"/>
  <c r="I397" i="5"/>
  <c r="J397" i="5" s="1"/>
  <c r="K397" i="5" s="1"/>
  <c r="L397" i="5" s="1"/>
  <c r="I144" i="7"/>
  <c r="J144" i="7" s="1"/>
  <c r="K144" i="7" s="1"/>
  <c r="L144" i="7" s="1"/>
  <c r="I73" i="7"/>
  <c r="J73" i="7" s="1"/>
  <c r="K73" i="7" s="1"/>
  <c r="L73" i="7" s="1"/>
  <c r="I396" i="5"/>
  <c r="J396" i="5" s="1"/>
  <c r="K396" i="5" s="1"/>
  <c r="L396" i="5" s="1"/>
  <c r="I372" i="7"/>
  <c r="J372" i="7" s="1"/>
  <c r="K372" i="7" s="1"/>
  <c r="I348" i="7"/>
  <c r="J348" i="7" s="1"/>
  <c r="K348" i="7" s="1"/>
  <c r="L348" i="7" s="1"/>
  <c r="I277" i="7"/>
  <c r="J277" i="7" s="1"/>
  <c r="K277" i="7" s="1"/>
  <c r="L277" i="7" s="1"/>
  <c r="I229" i="7"/>
  <c r="J229" i="7" s="1"/>
  <c r="K229" i="7" s="1"/>
  <c r="L229" i="7" s="1"/>
  <c r="I205" i="7"/>
  <c r="J205" i="7" s="1"/>
  <c r="K205" i="7" s="1"/>
  <c r="L205" i="7" s="1"/>
  <c r="I131" i="7"/>
  <c r="J131" i="7" s="1"/>
  <c r="K131" i="7" s="1"/>
  <c r="L131" i="7" s="1"/>
  <c r="I107" i="7"/>
  <c r="J107" i="7" s="1"/>
  <c r="K107" i="7" s="1"/>
  <c r="L107" i="7" s="1"/>
  <c r="I300" i="7"/>
  <c r="J300" i="7" s="1"/>
  <c r="K300" i="7" s="1"/>
  <c r="L300" i="7" s="1"/>
  <c r="J181" i="7"/>
  <c r="K181" i="7" s="1"/>
  <c r="L181" i="7" s="1"/>
  <c r="I157" i="7"/>
  <c r="J157" i="7" s="1"/>
  <c r="K157" i="7" s="1"/>
  <c r="L157" i="7" s="1"/>
  <c r="I85" i="7"/>
  <c r="J85" i="7" s="1"/>
  <c r="K85" i="7" s="1"/>
  <c r="L85" i="7" s="1"/>
  <c r="I300" i="5"/>
  <c r="J300" i="5" s="1"/>
  <c r="K300" i="5" s="1"/>
  <c r="L300" i="5" s="1"/>
  <c r="I360" i="5"/>
  <c r="J360" i="5" s="1"/>
  <c r="K360" i="5" s="1"/>
  <c r="L360" i="5" s="1"/>
  <c r="I241" i="7"/>
  <c r="J241" i="7" s="1"/>
  <c r="K241" i="7" s="1"/>
  <c r="L241" i="7" s="1"/>
  <c r="I217" i="7"/>
  <c r="J217" i="7" s="1"/>
  <c r="K217" i="7" s="1"/>
  <c r="L217" i="7" s="1"/>
  <c r="I121" i="7"/>
  <c r="J121" i="7" s="1"/>
  <c r="K121" i="7" s="1"/>
  <c r="L121" i="7" s="1"/>
  <c r="I36" i="7"/>
  <c r="J36" i="7" s="1"/>
  <c r="K36" i="7" s="1"/>
  <c r="L36" i="7" s="1"/>
  <c r="I35" i="7"/>
  <c r="J35" i="7" s="1"/>
  <c r="K35" i="7" s="1"/>
  <c r="L35" i="7" s="1"/>
  <c r="I49" i="7"/>
  <c r="J49" i="7" s="1"/>
  <c r="K49" i="7" s="1"/>
  <c r="L49" i="7" s="1"/>
  <c r="I47" i="7"/>
  <c r="J47" i="7" s="1"/>
  <c r="K47" i="7" s="1"/>
  <c r="I59" i="7"/>
  <c r="J59" i="7" s="1"/>
  <c r="K59" i="7" s="1"/>
  <c r="L59" i="7" s="1"/>
  <c r="I61" i="7"/>
  <c r="J61" i="7" s="1"/>
  <c r="K61" i="7" s="1"/>
  <c r="L61" i="7" s="1"/>
  <c r="I71" i="7"/>
  <c r="J71" i="7" s="1"/>
  <c r="K71" i="7" s="1"/>
  <c r="L71" i="7" s="1"/>
  <c r="I83" i="7"/>
  <c r="J83" i="7" s="1"/>
  <c r="K83" i="7" s="1"/>
  <c r="L83" i="7" s="1"/>
  <c r="I95" i="7"/>
  <c r="J95" i="7" s="1"/>
  <c r="K95" i="7" s="1"/>
  <c r="L95" i="7" s="1"/>
  <c r="I96" i="7"/>
  <c r="J96" i="7" s="1"/>
  <c r="K96" i="7" s="1"/>
  <c r="L96" i="7" s="1"/>
  <c r="I119" i="7"/>
  <c r="J119" i="7" s="1"/>
  <c r="K119" i="7" s="1"/>
  <c r="L119" i="7" s="1"/>
  <c r="I122" i="7"/>
  <c r="J122" i="7" s="1"/>
  <c r="K122" i="7" s="1"/>
  <c r="L122" i="7" s="1"/>
  <c r="I143" i="7"/>
  <c r="J143" i="7" s="1"/>
  <c r="K143" i="7" s="1"/>
  <c r="I156" i="7"/>
  <c r="J156" i="7" s="1"/>
  <c r="K156" i="7" s="1"/>
  <c r="L156" i="7" s="1"/>
  <c r="I168" i="7"/>
  <c r="J168" i="7" s="1"/>
  <c r="K168" i="7" s="1"/>
  <c r="L168" i="7" s="1"/>
  <c r="I180" i="7"/>
  <c r="J180" i="7" s="1"/>
  <c r="K180" i="7" s="1"/>
  <c r="L180" i="7" s="1"/>
  <c r="I192" i="7"/>
  <c r="J192" i="7" s="1"/>
  <c r="K192" i="7" s="1"/>
  <c r="L192" i="7" s="1"/>
  <c r="I193" i="7"/>
  <c r="J193" i="7" s="1"/>
  <c r="K193" i="7" s="1"/>
  <c r="L193" i="7" s="1"/>
  <c r="I204" i="7"/>
  <c r="J204" i="7" s="1"/>
  <c r="K204" i="7" s="1"/>
  <c r="L204" i="7" s="1"/>
  <c r="I216" i="7"/>
  <c r="J216" i="7" s="1"/>
  <c r="K216" i="7" s="1"/>
  <c r="L216" i="7" s="1"/>
  <c r="I228" i="7"/>
  <c r="J228" i="7" s="1"/>
  <c r="K228" i="7" s="1"/>
  <c r="L228" i="7" s="1"/>
  <c r="I253" i="7"/>
  <c r="J253" i="7" s="1"/>
  <c r="K253" i="7" s="1"/>
  <c r="I252" i="7"/>
  <c r="J252" i="7" s="1"/>
  <c r="K252" i="7" s="1"/>
  <c r="I265" i="7"/>
  <c r="J265" i="7" s="1"/>
  <c r="K265" i="7" s="1"/>
  <c r="L265" i="7" s="1"/>
  <c r="I264" i="7"/>
  <c r="J264" i="7" s="1"/>
  <c r="K264" i="7" s="1"/>
  <c r="L264" i="7" s="1"/>
  <c r="I276" i="7"/>
  <c r="J276" i="7" s="1"/>
  <c r="K276" i="7" s="1"/>
  <c r="L276" i="7" s="1"/>
  <c r="I288" i="7"/>
  <c r="J288" i="7" s="1"/>
  <c r="K288" i="7" s="1"/>
  <c r="L288" i="7" s="1"/>
  <c r="I312" i="7"/>
  <c r="J312" i="7" s="1"/>
  <c r="K312" i="7" s="1"/>
  <c r="L312" i="7" s="1"/>
  <c r="I324" i="7"/>
  <c r="J324" i="7" s="1"/>
  <c r="K324" i="7" s="1"/>
  <c r="L324" i="7" s="1"/>
  <c r="I336" i="7"/>
  <c r="J336" i="7" s="1"/>
  <c r="K336" i="7" s="1"/>
  <c r="L336" i="7" s="1"/>
  <c r="I337" i="7"/>
  <c r="J337" i="7" s="1"/>
  <c r="K337" i="7" s="1"/>
  <c r="L337" i="7" s="1"/>
  <c r="I349" i="7"/>
  <c r="J349" i="7" s="1"/>
  <c r="K349" i="7" s="1"/>
  <c r="L349" i="7" s="1"/>
  <c r="I360" i="7"/>
  <c r="J360" i="7" s="1"/>
  <c r="K360" i="7" s="1"/>
  <c r="L360" i="7" s="1"/>
  <c r="I384" i="7"/>
  <c r="J384" i="7" s="1"/>
  <c r="K384" i="7" s="1"/>
  <c r="L384" i="7" s="1"/>
  <c r="I408" i="7"/>
  <c r="J408" i="7" s="1"/>
  <c r="K408" i="7" s="1"/>
  <c r="L408" i="7" s="1"/>
  <c r="I409" i="7"/>
  <c r="J409" i="7" s="1"/>
  <c r="K409" i="7" s="1"/>
  <c r="L409" i="7" s="1"/>
  <c r="I217" i="5"/>
  <c r="J217" i="5" s="1"/>
  <c r="K217" i="5" s="1"/>
  <c r="L217" i="5" s="1"/>
  <c r="I216" i="5"/>
  <c r="J216" i="5" s="1"/>
  <c r="K216" i="5" s="1"/>
  <c r="L216" i="5" s="1"/>
  <c r="I264" i="5"/>
  <c r="J264" i="5" s="1"/>
  <c r="K264" i="5" s="1"/>
  <c r="L264" i="5" s="1"/>
  <c r="I288" i="5"/>
  <c r="J288" i="5" s="1"/>
  <c r="K288" i="5" s="1"/>
  <c r="L288" i="5" s="1"/>
  <c r="I336" i="5"/>
  <c r="J336" i="5" s="1"/>
  <c r="K336" i="5" s="1"/>
  <c r="L336" i="5" s="1"/>
  <c r="I373" i="5"/>
  <c r="J373" i="5" s="1"/>
  <c r="K373" i="5" s="1"/>
  <c r="I252" i="5"/>
  <c r="J252" i="5" s="1"/>
  <c r="K252" i="5" s="1"/>
  <c r="I276" i="5"/>
  <c r="J276" i="5" s="1"/>
  <c r="K276" i="5" s="1"/>
  <c r="L276" i="5" s="1"/>
  <c r="I313" i="5"/>
  <c r="J313" i="5" s="1"/>
  <c r="K313" i="5" s="1"/>
  <c r="L313" i="5" s="1"/>
  <c r="I372" i="5"/>
  <c r="J372" i="5" s="1"/>
  <c r="K372" i="5" s="1"/>
  <c r="I312" i="5"/>
  <c r="J312" i="5" s="1"/>
  <c r="K312" i="5" s="1"/>
  <c r="L312" i="5" s="1"/>
  <c r="I385" i="5"/>
  <c r="J385" i="5" s="1"/>
  <c r="K385" i="5" s="1"/>
  <c r="I384" i="5"/>
  <c r="J384" i="5" s="1"/>
  <c r="K384" i="5" s="1"/>
  <c r="L384" i="5" s="1"/>
  <c r="I325" i="5"/>
  <c r="J325" i="5" s="1"/>
  <c r="K325" i="5" s="1"/>
  <c r="L325" i="5" s="1"/>
  <c r="I205" i="5"/>
  <c r="J205" i="5" s="1"/>
  <c r="K205" i="5" s="1"/>
  <c r="L205" i="5" s="1"/>
  <c r="I97" i="5"/>
  <c r="J97" i="5" s="1"/>
  <c r="K97" i="5" s="1"/>
  <c r="L97" i="5" s="1"/>
  <c r="I193" i="5"/>
  <c r="J193" i="5" s="1"/>
  <c r="K193" i="5" s="1"/>
  <c r="L193" i="5" s="1"/>
  <c r="I192" i="5"/>
  <c r="J192" i="5" s="1"/>
  <c r="K192" i="5" s="1"/>
  <c r="L192" i="5" s="1"/>
  <c r="I181" i="5"/>
  <c r="J181" i="5" s="1"/>
  <c r="K181" i="5" s="1"/>
  <c r="L181" i="5" s="1"/>
  <c r="I180" i="5"/>
  <c r="J180" i="5" s="1"/>
  <c r="K180" i="5" s="1"/>
  <c r="L180" i="5" s="1"/>
  <c r="I169" i="5"/>
  <c r="J169" i="5" s="1"/>
  <c r="K169" i="5" s="1"/>
  <c r="L169" i="5" s="1"/>
  <c r="I168" i="5"/>
  <c r="J168" i="5" s="1"/>
  <c r="K168" i="5" s="1"/>
  <c r="L168" i="5" s="1"/>
  <c r="I157" i="5"/>
  <c r="J157" i="5" s="1"/>
  <c r="K157" i="5" s="1"/>
  <c r="L157" i="5" s="1"/>
  <c r="I156" i="5"/>
  <c r="J156" i="5" s="1"/>
  <c r="K156" i="5" s="1"/>
  <c r="L156" i="5" s="1"/>
  <c r="I145" i="5"/>
  <c r="J145" i="5" s="1"/>
  <c r="K145" i="5" s="1"/>
  <c r="L145" i="5" s="1"/>
  <c r="I143" i="5"/>
  <c r="J143" i="5" s="1"/>
  <c r="K143" i="5" s="1"/>
  <c r="I144" i="5"/>
  <c r="J144" i="5" s="1"/>
  <c r="K144" i="5" s="1"/>
  <c r="L144" i="5" s="1"/>
  <c r="I132" i="5"/>
  <c r="J132" i="5" s="1"/>
  <c r="K132" i="5" s="1"/>
  <c r="L132" i="5" s="1"/>
  <c r="I131" i="5"/>
  <c r="J131" i="5" s="1"/>
  <c r="K131" i="5" s="1"/>
  <c r="L131" i="5" s="1"/>
  <c r="I133" i="5"/>
  <c r="J133" i="5" s="1"/>
  <c r="K133" i="5" s="1"/>
  <c r="L133" i="5" s="1"/>
  <c r="I120" i="5"/>
  <c r="J120" i="5" s="1"/>
  <c r="K120" i="5" s="1"/>
  <c r="L120" i="5" s="1"/>
  <c r="I119" i="5"/>
  <c r="J119" i="5" s="1"/>
  <c r="K119" i="5" s="1"/>
  <c r="L119" i="5" s="1"/>
  <c r="I121" i="5"/>
  <c r="J121" i="5" s="1"/>
  <c r="K121" i="5" s="1"/>
  <c r="L121" i="5" s="1"/>
  <c r="I108" i="5"/>
  <c r="J108" i="5" s="1"/>
  <c r="K108" i="5" s="1"/>
  <c r="L108" i="5" s="1"/>
  <c r="I107" i="5"/>
  <c r="J107" i="5" s="1"/>
  <c r="K107" i="5" s="1"/>
  <c r="L107" i="5" s="1"/>
  <c r="I109" i="5"/>
  <c r="J109" i="5" s="1"/>
  <c r="K109" i="5" s="1"/>
  <c r="L109" i="5" s="1"/>
  <c r="I96" i="5"/>
  <c r="J96" i="5" s="1"/>
  <c r="K96" i="5" s="1"/>
  <c r="L96" i="5" s="1"/>
  <c r="I95" i="5"/>
  <c r="J95" i="5" s="1"/>
  <c r="K95" i="5" s="1"/>
  <c r="L95" i="5" s="1"/>
  <c r="I85" i="5"/>
  <c r="J85" i="5" s="1"/>
  <c r="K85" i="5" s="1"/>
  <c r="L85" i="5" s="1"/>
  <c r="I84" i="5"/>
  <c r="J84" i="5" s="1"/>
  <c r="K84" i="5" s="1"/>
  <c r="I83" i="5"/>
  <c r="J83" i="5" s="1"/>
  <c r="K83" i="5" s="1"/>
  <c r="L83" i="5" s="1"/>
  <c r="I72" i="5"/>
  <c r="J72" i="5" s="1"/>
  <c r="K72" i="5" s="1"/>
  <c r="L72" i="5" s="1"/>
  <c r="I71" i="5"/>
  <c r="J71" i="5" s="1"/>
  <c r="K71" i="5" s="1"/>
  <c r="L71" i="5" s="1"/>
  <c r="I61" i="5"/>
  <c r="J61" i="5" s="1"/>
  <c r="K61" i="5" s="1"/>
  <c r="L61" i="5" s="1"/>
  <c r="I59" i="5"/>
  <c r="J59" i="5" s="1"/>
  <c r="K59" i="5" s="1"/>
  <c r="L59" i="5" s="1"/>
  <c r="I60" i="5"/>
  <c r="J60" i="5" s="1"/>
  <c r="K60" i="5" s="1"/>
  <c r="L60" i="5" s="1"/>
  <c r="I49" i="5"/>
  <c r="J49" i="5" s="1"/>
  <c r="K49" i="5" s="1"/>
  <c r="L49" i="5" s="1"/>
  <c r="I48" i="5"/>
  <c r="J48" i="5" s="1"/>
  <c r="K48" i="5" s="1"/>
  <c r="L48" i="5" s="1"/>
  <c r="I47" i="5"/>
  <c r="J47" i="5" s="1"/>
  <c r="K47" i="5" s="1"/>
  <c r="I35" i="5"/>
  <c r="J35" i="5" s="1"/>
  <c r="K35" i="5" s="1"/>
  <c r="L35" i="5" s="1"/>
  <c r="I37" i="5"/>
  <c r="J37" i="5" s="1"/>
  <c r="K37" i="5" s="1"/>
  <c r="L37" i="5" s="1"/>
  <c r="I36" i="5"/>
  <c r="J36" i="5" s="1"/>
  <c r="K36" i="5" s="1"/>
  <c r="L36" i="5" s="1"/>
  <c r="I13" i="5"/>
  <c r="J13" i="5" s="1"/>
  <c r="K13" i="5" s="1"/>
  <c r="L13" i="5" s="1"/>
  <c r="I11" i="5"/>
  <c r="J11" i="5" s="1"/>
  <c r="K11" i="5" s="1"/>
  <c r="L11" i="5" s="1"/>
  <c r="I25" i="5"/>
  <c r="J25" i="5" s="1"/>
  <c r="K25" i="5" s="1"/>
  <c r="I24" i="5"/>
  <c r="J24" i="5" s="1"/>
  <c r="K24" i="5" s="1"/>
  <c r="I23" i="5"/>
  <c r="J23" i="5" s="1"/>
  <c r="K23" i="5" s="1"/>
  <c r="I12" i="5"/>
  <c r="J12" i="5" s="1"/>
  <c r="K12" i="5" s="1"/>
  <c r="L12" i="5" s="1"/>
  <c r="I421" i="5"/>
  <c r="J421" i="5" s="1"/>
  <c r="K421" i="5" s="1"/>
  <c r="L421" i="5" s="1"/>
  <c r="I420" i="5"/>
  <c r="J420" i="5" s="1"/>
  <c r="K420" i="5" s="1"/>
  <c r="L420" i="5" s="1"/>
  <c r="C135" i="7" l="1"/>
  <c r="C123" i="7"/>
  <c r="C111" i="7"/>
  <c r="C99" i="7"/>
  <c r="C87" i="7"/>
  <c r="C75" i="7"/>
  <c r="C63" i="7"/>
  <c r="C51" i="7"/>
  <c r="C39" i="7"/>
  <c r="C27" i="7"/>
  <c r="C15" i="7"/>
  <c r="E3" i="7"/>
  <c r="C3" i="7"/>
  <c r="I3" i="7" l="1"/>
  <c r="J3" i="7" s="1"/>
  <c r="K3" i="7" s="1"/>
  <c r="L3" i="7" s="1"/>
  <c r="E284" i="8"/>
  <c r="E285" i="8"/>
  <c r="E286" i="8"/>
  <c r="E287" i="8"/>
  <c r="E288" i="8"/>
  <c r="E289" i="8"/>
  <c r="E290" i="8"/>
  <c r="E291" i="8"/>
  <c r="E283" i="8"/>
  <c r="E274" i="8"/>
  <c r="E275" i="8"/>
  <c r="E276" i="8"/>
  <c r="E277" i="8"/>
  <c r="E278" i="8"/>
  <c r="E279" i="8"/>
  <c r="E280" i="8"/>
  <c r="E281" i="8"/>
  <c r="E273" i="8"/>
  <c r="E264" i="8"/>
  <c r="E265" i="8"/>
  <c r="E266" i="8"/>
  <c r="E267" i="8"/>
  <c r="E268" i="8"/>
  <c r="E269" i="8"/>
  <c r="E270" i="8"/>
  <c r="E271" i="8"/>
  <c r="E263" i="8"/>
  <c r="E254" i="8"/>
  <c r="E255" i="8"/>
  <c r="E256" i="8"/>
  <c r="E257" i="8"/>
  <c r="E258" i="8"/>
  <c r="E259" i="8"/>
  <c r="E260" i="8"/>
  <c r="E261" i="8"/>
  <c r="E253" i="8"/>
  <c r="E244" i="8"/>
  <c r="E245" i="8"/>
  <c r="E246" i="8"/>
  <c r="E247" i="8"/>
  <c r="E248" i="8"/>
  <c r="E249" i="8"/>
  <c r="E250" i="8"/>
  <c r="E251" i="8"/>
  <c r="E243" i="8"/>
  <c r="E234" i="8"/>
  <c r="E235" i="8"/>
  <c r="E236" i="8"/>
  <c r="E237" i="8"/>
  <c r="E238" i="8"/>
  <c r="E239" i="8"/>
  <c r="E240" i="8"/>
  <c r="E241" i="8"/>
  <c r="E233" i="8"/>
  <c r="E224" i="8"/>
  <c r="E225" i="8"/>
  <c r="E226" i="8"/>
  <c r="E227" i="8"/>
  <c r="E228" i="8"/>
  <c r="E229" i="8"/>
  <c r="E230" i="8"/>
  <c r="E231" i="8"/>
  <c r="E223" i="8"/>
  <c r="E214" i="8"/>
  <c r="E215" i="8"/>
  <c r="E216" i="8"/>
  <c r="E217" i="8"/>
  <c r="E218" i="8"/>
  <c r="E219" i="8"/>
  <c r="E220" i="8"/>
  <c r="E221" i="8"/>
  <c r="E213" i="8"/>
  <c r="E204" i="8"/>
  <c r="E205" i="8"/>
  <c r="E206" i="8"/>
  <c r="E207" i="8"/>
  <c r="E208" i="8"/>
  <c r="E209" i="8"/>
  <c r="E210" i="8"/>
  <c r="E211" i="8"/>
  <c r="E203" i="8"/>
  <c r="E194" i="8"/>
  <c r="E195" i="8"/>
  <c r="E196" i="8"/>
  <c r="E197" i="8"/>
  <c r="E198" i="8"/>
  <c r="E199" i="8"/>
  <c r="E200" i="8"/>
  <c r="E201" i="8"/>
  <c r="E193" i="8"/>
  <c r="E184" i="8"/>
  <c r="E185" i="8"/>
  <c r="E186" i="8"/>
  <c r="E187" i="8"/>
  <c r="E188" i="8"/>
  <c r="E189" i="8"/>
  <c r="E190" i="8"/>
  <c r="E191" i="8"/>
  <c r="E183" i="8"/>
  <c r="E174" i="8"/>
  <c r="E175" i="8"/>
  <c r="E176" i="8"/>
  <c r="E177" i="8"/>
  <c r="E178" i="8"/>
  <c r="E179" i="8"/>
  <c r="E180" i="8"/>
  <c r="E181" i="8"/>
  <c r="E173" i="8"/>
  <c r="E164" i="8"/>
  <c r="E165" i="8"/>
  <c r="E166" i="8"/>
  <c r="E167" i="8"/>
  <c r="E168" i="8"/>
  <c r="E169" i="8"/>
  <c r="E170" i="8"/>
  <c r="E171" i="8"/>
  <c r="E163" i="8"/>
  <c r="E154" i="8"/>
  <c r="E155" i="8"/>
  <c r="E156" i="8"/>
  <c r="E157" i="8"/>
  <c r="E158" i="8"/>
  <c r="E159" i="8"/>
  <c r="E160" i="8"/>
  <c r="E161" i="8"/>
  <c r="E144" i="8"/>
  <c r="E145" i="8"/>
  <c r="E146" i="8"/>
  <c r="E147" i="8"/>
  <c r="E148" i="8"/>
  <c r="E149" i="8"/>
  <c r="E150" i="8"/>
  <c r="E151" i="8"/>
  <c r="E143" i="8"/>
  <c r="E134" i="8"/>
  <c r="E135" i="8"/>
  <c r="E136" i="8"/>
  <c r="E137" i="8"/>
  <c r="E138" i="8"/>
  <c r="E139" i="8"/>
  <c r="E140" i="8"/>
  <c r="E141" i="8"/>
  <c r="E133" i="8"/>
  <c r="E124" i="8"/>
  <c r="E125" i="8"/>
  <c r="E126" i="8"/>
  <c r="E127" i="8"/>
  <c r="E128" i="8"/>
  <c r="E129" i="8"/>
  <c r="E130" i="8"/>
  <c r="E131" i="8"/>
  <c r="E123" i="8"/>
  <c r="E114" i="8"/>
  <c r="E115" i="8"/>
  <c r="E116" i="8"/>
  <c r="E117" i="8"/>
  <c r="E118" i="8"/>
  <c r="E119" i="8"/>
  <c r="E120" i="8"/>
  <c r="E121" i="8"/>
  <c r="E113" i="8"/>
  <c r="E104" i="8"/>
  <c r="E105" i="8"/>
  <c r="E106" i="8"/>
  <c r="E107" i="8"/>
  <c r="E108" i="8"/>
  <c r="E109" i="8"/>
  <c r="E110" i="8"/>
  <c r="E111" i="8"/>
  <c r="E103" i="8"/>
  <c r="E94" i="8"/>
  <c r="E95" i="8"/>
  <c r="E96" i="8"/>
  <c r="E97" i="8"/>
  <c r="E98" i="8"/>
  <c r="E99" i="8"/>
  <c r="E100" i="8"/>
  <c r="E101" i="8"/>
  <c r="E93" i="8"/>
  <c r="E84" i="8"/>
  <c r="E85" i="8"/>
  <c r="E86" i="8"/>
  <c r="E87" i="8"/>
  <c r="E88" i="8"/>
  <c r="E89" i="8"/>
  <c r="E90" i="8"/>
  <c r="E91" i="8"/>
  <c r="E83" i="8"/>
  <c r="E74" i="8"/>
  <c r="E75" i="8"/>
  <c r="E76" i="8"/>
  <c r="E77" i="8"/>
  <c r="E78" i="8"/>
  <c r="E79" i="8"/>
  <c r="E80" i="8"/>
  <c r="E81" i="8"/>
  <c r="E73" i="8"/>
  <c r="E64" i="8"/>
  <c r="E65" i="8"/>
  <c r="E66" i="8"/>
  <c r="E67" i="8"/>
  <c r="E68" i="8"/>
  <c r="E69" i="8"/>
  <c r="E70" i="8"/>
  <c r="E71" i="8"/>
  <c r="E63" i="8"/>
  <c r="E54" i="8"/>
  <c r="E55" i="8"/>
  <c r="E56" i="8"/>
  <c r="E57" i="8"/>
  <c r="E58" i="8"/>
  <c r="E59" i="8"/>
  <c r="E60" i="8"/>
  <c r="E61" i="8"/>
  <c r="E53" i="8"/>
  <c r="E44" i="8"/>
  <c r="E45" i="8"/>
  <c r="E46" i="8"/>
  <c r="E47" i="8"/>
  <c r="E48" i="8"/>
  <c r="E49" i="8"/>
  <c r="E50" i="8"/>
  <c r="E51" i="8"/>
  <c r="E43" i="8"/>
  <c r="E33" i="8"/>
  <c r="E34" i="8"/>
  <c r="E35" i="8"/>
  <c r="E36" i="8"/>
  <c r="E37" i="8"/>
  <c r="E38" i="8"/>
  <c r="E39" i="8"/>
  <c r="E40" i="8"/>
  <c r="E41" i="8"/>
  <c r="E32" i="8"/>
  <c r="E30" i="8"/>
  <c r="E23" i="8"/>
  <c r="E24" i="8"/>
  <c r="E25" i="8"/>
  <c r="E26" i="8"/>
  <c r="E27" i="8"/>
  <c r="E28" i="8"/>
  <c r="E29" i="8"/>
  <c r="E22" i="8"/>
  <c r="E13" i="8"/>
  <c r="E14" i="8"/>
  <c r="E15" i="8"/>
  <c r="E16" i="8"/>
  <c r="E17" i="8"/>
  <c r="E18" i="8"/>
  <c r="E19" i="8"/>
  <c r="E20" i="8"/>
  <c r="E12" i="8"/>
  <c r="E3" i="8"/>
  <c r="E4" i="8"/>
  <c r="E5" i="8"/>
  <c r="E6" i="8"/>
  <c r="E7" i="8"/>
  <c r="E8" i="8"/>
  <c r="E9" i="8"/>
  <c r="E10" i="8"/>
  <c r="E2" i="8"/>
  <c r="C291" i="8"/>
  <c r="C290" i="8"/>
  <c r="C289" i="8"/>
  <c r="I289" i="8" s="1"/>
  <c r="J289" i="8" s="1"/>
  <c r="K289" i="8" s="1"/>
  <c r="L289" i="8" s="1"/>
  <c r="C288" i="8"/>
  <c r="C287" i="8"/>
  <c r="C286" i="8"/>
  <c r="C285" i="8"/>
  <c r="C284" i="8"/>
  <c r="C283" i="8"/>
  <c r="C281" i="8"/>
  <c r="C280" i="8"/>
  <c r="C279" i="8"/>
  <c r="C278" i="8"/>
  <c r="C277" i="8"/>
  <c r="C276" i="8"/>
  <c r="C275" i="8"/>
  <c r="C274" i="8"/>
  <c r="C273" i="8"/>
  <c r="C271" i="8"/>
  <c r="C270" i="8"/>
  <c r="C269" i="8"/>
  <c r="C268" i="8"/>
  <c r="C267" i="8"/>
  <c r="I267" i="8" s="1"/>
  <c r="J267" i="8" s="1"/>
  <c r="K267" i="8" s="1"/>
  <c r="L267" i="8" s="1"/>
  <c r="C266" i="8"/>
  <c r="C265" i="8"/>
  <c r="C264" i="8"/>
  <c r="C263" i="8"/>
  <c r="C261" i="8"/>
  <c r="C260" i="8"/>
  <c r="C259" i="8"/>
  <c r="C258" i="8"/>
  <c r="C257" i="8"/>
  <c r="C256" i="8"/>
  <c r="I256" i="8" s="1"/>
  <c r="J256" i="8" s="1"/>
  <c r="K256" i="8" s="1"/>
  <c r="L256" i="8" s="1"/>
  <c r="C255" i="8"/>
  <c r="C254" i="8"/>
  <c r="C253" i="8"/>
  <c r="C251" i="8"/>
  <c r="C250" i="8"/>
  <c r="C249" i="8"/>
  <c r="C248" i="8"/>
  <c r="C247" i="8"/>
  <c r="C246" i="8"/>
  <c r="C245" i="8"/>
  <c r="I245" i="8" s="1"/>
  <c r="J245" i="8" s="1"/>
  <c r="K245" i="8" s="1"/>
  <c r="L245" i="8" s="1"/>
  <c r="C244" i="8"/>
  <c r="C243" i="8"/>
  <c r="C241" i="8"/>
  <c r="C240" i="8"/>
  <c r="C239" i="8"/>
  <c r="C238" i="8"/>
  <c r="C237" i="8"/>
  <c r="C236" i="8"/>
  <c r="C235" i="8"/>
  <c r="C234" i="8"/>
  <c r="I234" i="8" s="1"/>
  <c r="J234" i="8" s="1"/>
  <c r="K234" i="8" s="1"/>
  <c r="L234" i="8" s="1"/>
  <c r="C233" i="8"/>
  <c r="I233" i="8" s="1"/>
  <c r="J233" i="8" s="1"/>
  <c r="K233" i="8" s="1"/>
  <c r="L233" i="8" s="1"/>
  <c r="C231" i="8"/>
  <c r="I231" i="8" s="1"/>
  <c r="J231" i="8" s="1"/>
  <c r="K231" i="8" s="1"/>
  <c r="L231" i="8" s="1"/>
  <c r="C230" i="8"/>
  <c r="C229" i="8"/>
  <c r="C228" i="8"/>
  <c r="C227" i="8"/>
  <c r="C226" i="8"/>
  <c r="C225" i="8"/>
  <c r="C224" i="8"/>
  <c r="C223" i="8"/>
  <c r="C221" i="8"/>
  <c r="C220" i="8"/>
  <c r="I220" i="8" s="1"/>
  <c r="J220" i="8" s="1"/>
  <c r="K220" i="8" s="1"/>
  <c r="L220" i="8" s="1"/>
  <c r="C219" i="8"/>
  <c r="C218" i="8"/>
  <c r="C217" i="8"/>
  <c r="C216" i="8"/>
  <c r="C215" i="8"/>
  <c r="C214" i="8"/>
  <c r="C213" i="8"/>
  <c r="C211" i="8"/>
  <c r="C210" i="8"/>
  <c r="C209" i="8"/>
  <c r="I209" i="8" s="1"/>
  <c r="J209" i="8" s="1"/>
  <c r="K209" i="8" s="1"/>
  <c r="L209" i="8" s="1"/>
  <c r="C208" i="8"/>
  <c r="C207" i="8"/>
  <c r="C206" i="8"/>
  <c r="C205" i="8"/>
  <c r="C204" i="8"/>
  <c r="C203" i="8"/>
  <c r="C201" i="8"/>
  <c r="C200" i="8"/>
  <c r="C199" i="8"/>
  <c r="C198" i="8"/>
  <c r="I198" i="8" s="1"/>
  <c r="J198" i="8" s="1"/>
  <c r="K198" i="8" s="1"/>
  <c r="L198" i="8" s="1"/>
  <c r="C197" i="8"/>
  <c r="C196" i="8"/>
  <c r="C195" i="8"/>
  <c r="C194" i="8"/>
  <c r="C193" i="8"/>
  <c r="C191" i="8"/>
  <c r="C190" i="8"/>
  <c r="C189" i="8"/>
  <c r="C188" i="8"/>
  <c r="C187" i="8"/>
  <c r="C186" i="8"/>
  <c r="I186" i="8" s="1"/>
  <c r="J186" i="8" s="1"/>
  <c r="K186" i="8" s="1"/>
  <c r="L186" i="8" s="1"/>
  <c r="C185" i="8"/>
  <c r="C184" i="8"/>
  <c r="C183" i="8"/>
  <c r="C181" i="8"/>
  <c r="C180" i="8"/>
  <c r="C179" i="8"/>
  <c r="C178" i="8"/>
  <c r="C177" i="8"/>
  <c r="C176" i="8"/>
  <c r="C175" i="8"/>
  <c r="C174" i="8"/>
  <c r="C173" i="8"/>
  <c r="C171" i="8"/>
  <c r="C170" i="8"/>
  <c r="C169" i="8"/>
  <c r="C168" i="8"/>
  <c r="C167" i="8"/>
  <c r="C166" i="8"/>
  <c r="C165" i="8"/>
  <c r="C164" i="8"/>
  <c r="C163" i="8"/>
  <c r="C161" i="8"/>
  <c r="C160" i="8"/>
  <c r="C159" i="8"/>
  <c r="C158" i="8"/>
  <c r="C157" i="8"/>
  <c r="C156" i="8"/>
  <c r="C155" i="8"/>
  <c r="C154" i="8"/>
  <c r="C151" i="8"/>
  <c r="C150" i="8"/>
  <c r="C149" i="8"/>
  <c r="C148" i="8"/>
  <c r="C147" i="8"/>
  <c r="C146" i="8"/>
  <c r="C145" i="8"/>
  <c r="C144" i="8"/>
  <c r="C143" i="8"/>
  <c r="C141" i="8"/>
  <c r="C140" i="8"/>
  <c r="C139" i="8"/>
  <c r="C138" i="8"/>
  <c r="C137" i="8"/>
  <c r="C136" i="8"/>
  <c r="C135" i="8"/>
  <c r="C134" i="8"/>
  <c r="C133" i="8"/>
  <c r="C131" i="8"/>
  <c r="C130" i="8"/>
  <c r="C129" i="8"/>
  <c r="C128" i="8"/>
  <c r="C127" i="8"/>
  <c r="C126" i="8"/>
  <c r="C125" i="8"/>
  <c r="C124" i="8"/>
  <c r="C123" i="8"/>
  <c r="C121" i="8"/>
  <c r="C120" i="8"/>
  <c r="C119" i="8"/>
  <c r="C118" i="8"/>
  <c r="C117" i="8"/>
  <c r="C116" i="8"/>
  <c r="C115" i="8"/>
  <c r="C114" i="8"/>
  <c r="C113" i="8"/>
  <c r="C111" i="8"/>
  <c r="C110" i="8"/>
  <c r="C109" i="8"/>
  <c r="C108" i="8"/>
  <c r="C107" i="8"/>
  <c r="C106" i="8"/>
  <c r="C105" i="8"/>
  <c r="C104" i="8"/>
  <c r="C103" i="8"/>
  <c r="C101" i="8"/>
  <c r="C100" i="8"/>
  <c r="C99" i="8"/>
  <c r="C98" i="8"/>
  <c r="C97" i="8"/>
  <c r="C96" i="8"/>
  <c r="C95" i="8"/>
  <c r="C94" i="8"/>
  <c r="C93" i="8"/>
  <c r="C91" i="8"/>
  <c r="C90" i="8"/>
  <c r="C89" i="8"/>
  <c r="C88" i="8"/>
  <c r="C87" i="8"/>
  <c r="C86" i="8"/>
  <c r="C85" i="8"/>
  <c r="C84" i="8"/>
  <c r="C83" i="8"/>
  <c r="C81" i="8"/>
  <c r="C80" i="8"/>
  <c r="C79" i="8"/>
  <c r="C78" i="8"/>
  <c r="C77" i="8"/>
  <c r="C76" i="8"/>
  <c r="C75" i="8"/>
  <c r="C74" i="8"/>
  <c r="C73" i="8"/>
  <c r="C71" i="8"/>
  <c r="C70" i="8"/>
  <c r="C69" i="8"/>
  <c r="C68" i="8"/>
  <c r="C67" i="8"/>
  <c r="C66" i="8"/>
  <c r="C65" i="8"/>
  <c r="C64" i="8"/>
  <c r="C63" i="8"/>
  <c r="C61" i="8"/>
  <c r="C60" i="8"/>
  <c r="C59" i="8"/>
  <c r="C58" i="8"/>
  <c r="C57" i="8"/>
  <c r="C56" i="8"/>
  <c r="C55" i="8"/>
  <c r="C54" i="8"/>
  <c r="C53" i="8"/>
  <c r="C51" i="8"/>
  <c r="C50" i="8"/>
  <c r="C49" i="8"/>
  <c r="C48" i="8"/>
  <c r="C47" i="8"/>
  <c r="C46" i="8"/>
  <c r="C45" i="8"/>
  <c r="C44" i="8"/>
  <c r="C43" i="8"/>
  <c r="C41" i="8"/>
  <c r="C40" i="8"/>
  <c r="C39" i="8"/>
  <c r="C38" i="8"/>
  <c r="C37" i="8"/>
  <c r="C36" i="8"/>
  <c r="C35" i="8"/>
  <c r="C34" i="8"/>
  <c r="C33" i="8"/>
  <c r="C32" i="8"/>
  <c r="C30" i="8"/>
  <c r="C29" i="8"/>
  <c r="C28" i="8"/>
  <c r="C27" i="8"/>
  <c r="C26" i="8"/>
  <c r="C25" i="8"/>
  <c r="C24" i="8"/>
  <c r="C23" i="8"/>
  <c r="C22" i="8"/>
  <c r="C20" i="8"/>
  <c r="C19" i="8"/>
  <c r="C18" i="8"/>
  <c r="C17" i="8"/>
  <c r="C16" i="8"/>
  <c r="C15" i="8"/>
  <c r="C14" i="8"/>
  <c r="C13" i="8"/>
  <c r="C12" i="8"/>
  <c r="C10" i="8"/>
  <c r="C9" i="8"/>
  <c r="C8" i="8"/>
  <c r="C7" i="8"/>
  <c r="C6" i="8"/>
  <c r="C5" i="8"/>
  <c r="C4" i="8"/>
  <c r="C3" i="8"/>
  <c r="C2" i="8"/>
  <c r="E419" i="7"/>
  <c r="E411" i="7"/>
  <c r="E412" i="7"/>
  <c r="E413" i="7"/>
  <c r="E414" i="7"/>
  <c r="E415" i="7"/>
  <c r="E416" i="7"/>
  <c r="E417" i="7"/>
  <c r="E418" i="7"/>
  <c r="E410" i="7"/>
  <c r="E399" i="7"/>
  <c r="E400" i="7"/>
  <c r="E401" i="7"/>
  <c r="E402" i="7"/>
  <c r="E403" i="7"/>
  <c r="E404" i="7"/>
  <c r="E405" i="7"/>
  <c r="E406" i="7"/>
  <c r="E407" i="7"/>
  <c r="E398" i="7"/>
  <c r="E387" i="7"/>
  <c r="E388" i="7"/>
  <c r="E389" i="7"/>
  <c r="E390" i="7"/>
  <c r="E391" i="7"/>
  <c r="E392" i="7"/>
  <c r="E393" i="7"/>
  <c r="E394" i="7"/>
  <c r="E395" i="7"/>
  <c r="E386" i="7"/>
  <c r="E375" i="7"/>
  <c r="E376" i="7"/>
  <c r="E377" i="7"/>
  <c r="E378" i="7"/>
  <c r="E379" i="7"/>
  <c r="E380" i="7"/>
  <c r="E381" i="7"/>
  <c r="E382" i="7"/>
  <c r="E383" i="7"/>
  <c r="E374" i="7"/>
  <c r="E363" i="7"/>
  <c r="E364" i="7"/>
  <c r="E365" i="7"/>
  <c r="E366" i="7"/>
  <c r="E367" i="7"/>
  <c r="E368" i="7"/>
  <c r="E369" i="7"/>
  <c r="E370" i="7"/>
  <c r="E371" i="7"/>
  <c r="E362" i="7"/>
  <c r="E351" i="7"/>
  <c r="E352" i="7"/>
  <c r="E353" i="7"/>
  <c r="E354" i="7"/>
  <c r="E355" i="7"/>
  <c r="E356" i="7"/>
  <c r="E357" i="7"/>
  <c r="E358" i="7"/>
  <c r="E359" i="7"/>
  <c r="E350" i="7"/>
  <c r="E339" i="7"/>
  <c r="E340" i="7"/>
  <c r="E341" i="7"/>
  <c r="E342" i="7"/>
  <c r="E343" i="7"/>
  <c r="E344" i="7"/>
  <c r="E345" i="7"/>
  <c r="E346" i="7"/>
  <c r="E347" i="7"/>
  <c r="E338" i="7"/>
  <c r="E327" i="7"/>
  <c r="E328" i="7"/>
  <c r="E329" i="7"/>
  <c r="E330" i="7"/>
  <c r="E331" i="7"/>
  <c r="E332" i="7"/>
  <c r="E333" i="7"/>
  <c r="E334" i="7"/>
  <c r="E335" i="7"/>
  <c r="E326" i="7"/>
  <c r="E315" i="7"/>
  <c r="E316" i="7"/>
  <c r="E317" i="7"/>
  <c r="E318" i="7"/>
  <c r="E319" i="7"/>
  <c r="E320" i="7"/>
  <c r="E321" i="7"/>
  <c r="E322" i="7"/>
  <c r="E323" i="7"/>
  <c r="E314" i="7"/>
  <c r="E303" i="7"/>
  <c r="E304" i="7"/>
  <c r="E305" i="7"/>
  <c r="E306" i="7"/>
  <c r="E307" i="7"/>
  <c r="E308" i="7"/>
  <c r="E309" i="7"/>
  <c r="E310" i="7"/>
  <c r="E311" i="7"/>
  <c r="E302" i="7"/>
  <c r="E291" i="7"/>
  <c r="E292" i="7"/>
  <c r="E293" i="7"/>
  <c r="E294" i="7"/>
  <c r="E295" i="7"/>
  <c r="E296" i="7"/>
  <c r="E297" i="7"/>
  <c r="E298" i="7"/>
  <c r="E299" i="7"/>
  <c r="E290" i="7"/>
  <c r="E279" i="7"/>
  <c r="E280" i="7"/>
  <c r="E281" i="7"/>
  <c r="E282" i="7"/>
  <c r="E283" i="7"/>
  <c r="E284" i="7"/>
  <c r="E285" i="7"/>
  <c r="E286" i="7"/>
  <c r="E287" i="7"/>
  <c r="E278" i="7"/>
  <c r="E267" i="7"/>
  <c r="E268" i="7"/>
  <c r="E269" i="7"/>
  <c r="E270" i="7"/>
  <c r="E271" i="7"/>
  <c r="E272" i="7"/>
  <c r="E273" i="7"/>
  <c r="E274" i="7"/>
  <c r="E275" i="7"/>
  <c r="E266" i="7"/>
  <c r="E255" i="7"/>
  <c r="E256" i="7"/>
  <c r="E257" i="7"/>
  <c r="E258" i="7"/>
  <c r="E259" i="7"/>
  <c r="E260" i="7"/>
  <c r="E261" i="7"/>
  <c r="E262" i="7"/>
  <c r="E263" i="7"/>
  <c r="E254" i="7"/>
  <c r="E243" i="7"/>
  <c r="E244" i="7"/>
  <c r="E245" i="7"/>
  <c r="E246" i="7"/>
  <c r="E247" i="7"/>
  <c r="E248" i="7"/>
  <c r="E249" i="7"/>
  <c r="E250" i="7"/>
  <c r="E251" i="7"/>
  <c r="E242" i="7"/>
  <c r="E231" i="7"/>
  <c r="E232" i="7"/>
  <c r="E233" i="7"/>
  <c r="E234" i="7"/>
  <c r="E235" i="7"/>
  <c r="E236" i="7"/>
  <c r="E237" i="7"/>
  <c r="E238" i="7"/>
  <c r="E239" i="7"/>
  <c r="E230" i="7"/>
  <c r="E219" i="7"/>
  <c r="E220" i="7"/>
  <c r="E221" i="7"/>
  <c r="E222" i="7"/>
  <c r="E223" i="7"/>
  <c r="E224" i="7"/>
  <c r="E225" i="7"/>
  <c r="E226" i="7"/>
  <c r="E227" i="7"/>
  <c r="E218" i="7"/>
  <c r="E207" i="7"/>
  <c r="E208" i="7"/>
  <c r="E209" i="7"/>
  <c r="E210" i="7"/>
  <c r="E211" i="7"/>
  <c r="E212" i="7"/>
  <c r="E213" i="7"/>
  <c r="E214" i="7"/>
  <c r="E215" i="7"/>
  <c r="E206" i="7"/>
  <c r="E4" i="7"/>
  <c r="E5" i="7"/>
  <c r="E6" i="7"/>
  <c r="E7" i="7"/>
  <c r="E8" i="7"/>
  <c r="E10" i="7"/>
  <c r="E2" i="7"/>
  <c r="E22" i="7"/>
  <c r="E15" i="7"/>
  <c r="I15" i="7" s="1"/>
  <c r="J15" i="7" s="1"/>
  <c r="K15" i="7" s="1"/>
  <c r="L15" i="7" s="1"/>
  <c r="E16" i="7"/>
  <c r="E17" i="7"/>
  <c r="E18" i="7"/>
  <c r="E19" i="7"/>
  <c r="E20" i="7"/>
  <c r="E14" i="7"/>
  <c r="E27" i="7"/>
  <c r="I27" i="7" s="1"/>
  <c r="J27" i="7" s="1"/>
  <c r="K27" i="7" s="1"/>
  <c r="L27" i="7" s="1"/>
  <c r="E28" i="7"/>
  <c r="E29" i="7"/>
  <c r="E30" i="7"/>
  <c r="E31" i="7"/>
  <c r="E32" i="7"/>
  <c r="E34" i="7"/>
  <c r="E26" i="7"/>
  <c r="E39" i="7"/>
  <c r="I39" i="7" s="1"/>
  <c r="J39" i="7" s="1"/>
  <c r="K39" i="7" s="1"/>
  <c r="E40" i="7"/>
  <c r="E41" i="7"/>
  <c r="E42" i="7"/>
  <c r="E43" i="7"/>
  <c r="E44" i="7"/>
  <c r="E46" i="7"/>
  <c r="E38" i="7"/>
  <c r="E51" i="7"/>
  <c r="I51" i="7" s="1"/>
  <c r="J51" i="7" s="1"/>
  <c r="K51" i="7" s="1"/>
  <c r="L51" i="7" s="1"/>
  <c r="E52" i="7"/>
  <c r="E53" i="7"/>
  <c r="E54" i="7"/>
  <c r="E55" i="7"/>
  <c r="E56" i="7"/>
  <c r="E58" i="7"/>
  <c r="E50" i="7"/>
  <c r="E63" i="7"/>
  <c r="I63" i="7" s="1"/>
  <c r="J63" i="7" s="1"/>
  <c r="K63" i="7" s="1"/>
  <c r="L63" i="7" s="1"/>
  <c r="E64" i="7"/>
  <c r="E65" i="7"/>
  <c r="E66" i="7"/>
  <c r="E67" i="7"/>
  <c r="E68" i="7"/>
  <c r="E70" i="7"/>
  <c r="E62" i="7"/>
  <c r="E75" i="7"/>
  <c r="I75" i="7" s="1"/>
  <c r="J75" i="7" s="1"/>
  <c r="K75" i="7" s="1"/>
  <c r="L75" i="7" s="1"/>
  <c r="E76" i="7"/>
  <c r="E77" i="7"/>
  <c r="E78" i="7"/>
  <c r="E79" i="7"/>
  <c r="E80" i="7"/>
  <c r="E82" i="7"/>
  <c r="E74" i="7"/>
  <c r="E87" i="7"/>
  <c r="I87" i="7" s="1"/>
  <c r="J87" i="7" s="1"/>
  <c r="K87" i="7" s="1"/>
  <c r="L87" i="7" s="1"/>
  <c r="E88" i="7"/>
  <c r="E89" i="7"/>
  <c r="E90" i="7"/>
  <c r="E91" i="7"/>
  <c r="E92" i="7"/>
  <c r="E94" i="7"/>
  <c r="E86" i="7"/>
  <c r="E99" i="7"/>
  <c r="I99" i="7" s="1"/>
  <c r="J99" i="7" s="1"/>
  <c r="K99" i="7" s="1"/>
  <c r="L99" i="7" s="1"/>
  <c r="E100" i="7"/>
  <c r="E101" i="7"/>
  <c r="E102" i="7"/>
  <c r="E103" i="7"/>
  <c r="E104" i="7"/>
  <c r="E106" i="7"/>
  <c r="E98" i="7"/>
  <c r="E111" i="7"/>
  <c r="I111" i="7" s="1"/>
  <c r="J111" i="7" s="1"/>
  <c r="K111" i="7" s="1"/>
  <c r="L111" i="7" s="1"/>
  <c r="E112" i="7"/>
  <c r="E113" i="7"/>
  <c r="E114" i="7"/>
  <c r="E115" i="7"/>
  <c r="E116" i="7"/>
  <c r="E118" i="7"/>
  <c r="E110" i="7"/>
  <c r="E123" i="7"/>
  <c r="I123" i="7" s="1"/>
  <c r="J123" i="7" s="1"/>
  <c r="K123" i="7" s="1"/>
  <c r="L123" i="7" s="1"/>
  <c r="E124" i="7"/>
  <c r="E125" i="7"/>
  <c r="E126" i="7"/>
  <c r="E127" i="7"/>
  <c r="E128" i="7"/>
  <c r="E130" i="7"/>
  <c r="E135" i="7"/>
  <c r="I135" i="7" s="1"/>
  <c r="J135" i="7" s="1"/>
  <c r="K135" i="7" s="1"/>
  <c r="L135" i="7" s="1"/>
  <c r="E136" i="7"/>
  <c r="E137" i="7"/>
  <c r="E138" i="7"/>
  <c r="E139" i="7"/>
  <c r="E140" i="7"/>
  <c r="E142" i="7"/>
  <c r="E134" i="7"/>
  <c r="E147" i="7"/>
  <c r="E148" i="7"/>
  <c r="E149" i="7"/>
  <c r="E150" i="7"/>
  <c r="E151" i="7"/>
  <c r="E152" i="7"/>
  <c r="E153" i="7"/>
  <c r="E154" i="7"/>
  <c r="E155" i="7"/>
  <c r="E146" i="7"/>
  <c r="E159" i="7"/>
  <c r="E160" i="7"/>
  <c r="E161" i="7"/>
  <c r="E162" i="7"/>
  <c r="E163" i="7"/>
  <c r="E164" i="7"/>
  <c r="E165" i="7"/>
  <c r="E166" i="7"/>
  <c r="E167" i="7"/>
  <c r="E158" i="7"/>
  <c r="E171" i="7"/>
  <c r="E172" i="7"/>
  <c r="E173" i="7"/>
  <c r="E174" i="7"/>
  <c r="E175" i="7"/>
  <c r="E176" i="7"/>
  <c r="E177" i="7"/>
  <c r="E178" i="7"/>
  <c r="E179" i="7"/>
  <c r="E170" i="7"/>
  <c r="E183" i="7"/>
  <c r="E184" i="7"/>
  <c r="E185" i="7"/>
  <c r="E186" i="7"/>
  <c r="E187" i="7"/>
  <c r="E188" i="7"/>
  <c r="E189" i="7"/>
  <c r="E190" i="7"/>
  <c r="E191" i="7"/>
  <c r="E182" i="7"/>
  <c r="E195" i="7"/>
  <c r="E196" i="7"/>
  <c r="E197" i="7"/>
  <c r="E198" i="7"/>
  <c r="E199" i="7"/>
  <c r="E200" i="7"/>
  <c r="E201" i="7"/>
  <c r="E202" i="7"/>
  <c r="E203" i="7"/>
  <c r="E194" i="7"/>
  <c r="C419" i="7"/>
  <c r="C418" i="7"/>
  <c r="C417" i="7"/>
  <c r="C416" i="7"/>
  <c r="C415" i="7"/>
  <c r="C414" i="7"/>
  <c r="C413" i="7"/>
  <c r="I413" i="7" s="1"/>
  <c r="J413" i="7" s="1"/>
  <c r="K413" i="7" s="1"/>
  <c r="L413" i="7" s="1"/>
  <c r="C412" i="7"/>
  <c r="C411" i="7"/>
  <c r="C410" i="7"/>
  <c r="C407" i="7"/>
  <c r="C406" i="7"/>
  <c r="C405" i="7"/>
  <c r="I405" i="7" s="1"/>
  <c r="J405" i="7" s="1"/>
  <c r="K405" i="7" s="1"/>
  <c r="L405" i="7" s="1"/>
  <c r="C404" i="7"/>
  <c r="C403" i="7"/>
  <c r="C402" i="7"/>
  <c r="C401" i="7"/>
  <c r="C400" i="7"/>
  <c r="C399" i="7"/>
  <c r="C398" i="7"/>
  <c r="C395" i="7"/>
  <c r="C394" i="7"/>
  <c r="C393" i="7"/>
  <c r="C392" i="7"/>
  <c r="C391" i="7"/>
  <c r="C390" i="7"/>
  <c r="C389" i="7"/>
  <c r="C388" i="7"/>
  <c r="C387" i="7"/>
  <c r="C386" i="7"/>
  <c r="C383" i="7"/>
  <c r="C382" i="7"/>
  <c r="C381" i="7"/>
  <c r="C380" i="7"/>
  <c r="C379" i="7"/>
  <c r="C378" i="7"/>
  <c r="C377" i="7"/>
  <c r="I377" i="7" s="1"/>
  <c r="J377" i="7" s="1"/>
  <c r="K377" i="7" s="1"/>
  <c r="L377" i="7" s="1"/>
  <c r="C376" i="7"/>
  <c r="C375" i="7"/>
  <c r="C374" i="7"/>
  <c r="C371" i="7"/>
  <c r="C370" i="7"/>
  <c r="C369" i="7"/>
  <c r="C368" i="7"/>
  <c r="C367" i="7"/>
  <c r="C366" i="7"/>
  <c r="C365" i="7"/>
  <c r="C364" i="7"/>
  <c r="C363" i="7"/>
  <c r="C362" i="7"/>
  <c r="C359" i="7"/>
  <c r="C358" i="7"/>
  <c r="C357" i="7"/>
  <c r="I357" i="7" s="1"/>
  <c r="J357" i="7" s="1"/>
  <c r="K357" i="7" s="1"/>
  <c r="L357" i="7" s="1"/>
  <c r="C356" i="7"/>
  <c r="C355" i="7"/>
  <c r="C354" i="7"/>
  <c r="C353" i="7"/>
  <c r="C352" i="7"/>
  <c r="C351" i="7"/>
  <c r="C350" i="7"/>
  <c r="C347" i="7"/>
  <c r="C346" i="7"/>
  <c r="C345" i="7"/>
  <c r="C344" i="7"/>
  <c r="C343" i="7"/>
  <c r="C342" i="7"/>
  <c r="C341" i="7"/>
  <c r="C340" i="7"/>
  <c r="C339" i="7"/>
  <c r="C338" i="7"/>
  <c r="C335" i="7"/>
  <c r="C334" i="7"/>
  <c r="C333" i="7"/>
  <c r="C332" i="7"/>
  <c r="C331" i="7"/>
  <c r="C330" i="7"/>
  <c r="C329" i="7"/>
  <c r="I329" i="7" s="1"/>
  <c r="J329" i="7" s="1"/>
  <c r="K329" i="7" s="1"/>
  <c r="L329" i="7" s="1"/>
  <c r="C328" i="7"/>
  <c r="C327" i="7"/>
  <c r="C326" i="7"/>
  <c r="C323" i="7"/>
  <c r="C322" i="7"/>
  <c r="C321" i="7"/>
  <c r="C320" i="7"/>
  <c r="C319" i="7"/>
  <c r="C318" i="7"/>
  <c r="C317" i="7"/>
  <c r="C316" i="7"/>
  <c r="C315" i="7"/>
  <c r="C314" i="7"/>
  <c r="C311" i="7"/>
  <c r="C310" i="7"/>
  <c r="C309" i="7"/>
  <c r="C308" i="7"/>
  <c r="C307" i="7"/>
  <c r="C306" i="7"/>
  <c r="C305" i="7"/>
  <c r="C304" i="7"/>
  <c r="C303" i="7"/>
  <c r="C302" i="7"/>
  <c r="C299" i="7"/>
  <c r="C298" i="7"/>
  <c r="C297" i="7"/>
  <c r="C296" i="7"/>
  <c r="C295" i="7"/>
  <c r="C294" i="7"/>
  <c r="C293" i="7"/>
  <c r="C292" i="7"/>
  <c r="C291" i="7"/>
  <c r="C290" i="7"/>
  <c r="C287" i="7"/>
  <c r="C286" i="7"/>
  <c r="C285" i="7"/>
  <c r="C284" i="7"/>
  <c r="C283" i="7"/>
  <c r="C282" i="7"/>
  <c r="C281" i="7"/>
  <c r="C280" i="7"/>
  <c r="C279" i="7"/>
  <c r="C278" i="7"/>
  <c r="C275" i="7"/>
  <c r="C274" i="7"/>
  <c r="C273" i="7"/>
  <c r="C272" i="7"/>
  <c r="C271" i="7"/>
  <c r="C270" i="7"/>
  <c r="C269" i="7"/>
  <c r="C268" i="7"/>
  <c r="C267" i="7"/>
  <c r="C266" i="7"/>
  <c r="C263" i="7"/>
  <c r="C262" i="7"/>
  <c r="C261" i="7"/>
  <c r="C260" i="7"/>
  <c r="C259" i="7"/>
  <c r="C258" i="7"/>
  <c r="C257" i="7"/>
  <c r="C256" i="7"/>
  <c r="C255" i="7"/>
  <c r="C254" i="7"/>
  <c r="C251" i="7"/>
  <c r="C250" i="7"/>
  <c r="C249" i="7"/>
  <c r="C248" i="7"/>
  <c r="C247" i="7"/>
  <c r="C246" i="7"/>
  <c r="C245" i="7"/>
  <c r="C244" i="7"/>
  <c r="C243" i="7"/>
  <c r="C242" i="7"/>
  <c r="C239" i="7"/>
  <c r="C238" i="7"/>
  <c r="C237" i="7"/>
  <c r="C236" i="7"/>
  <c r="C235" i="7"/>
  <c r="C234" i="7"/>
  <c r="C233" i="7"/>
  <c r="C232" i="7"/>
  <c r="C231" i="7"/>
  <c r="C230" i="7"/>
  <c r="C227" i="7"/>
  <c r="C226" i="7"/>
  <c r="C225" i="7"/>
  <c r="C224" i="7"/>
  <c r="C223" i="7"/>
  <c r="C222" i="7"/>
  <c r="C221" i="7"/>
  <c r="C220" i="7"/>
  <c r="C219" i="7"/>
  <c r="C218" i="7"/>
  <c r="C215" i="7"/>
  <c r="C214" i="7"/>
  <c r="C213" i="7"/>
  <c r="C212" i="7"/>
  <c r="C211" i="7"/>
  <c r="C210" i="7"/>
  <c r="C209" i="7"/>
  <c r="C208" i="7"/>
  <c r="C207" i="7"/>
  <c r="C206" i="7"/>
  <c r="C203" i="7"/>
  <c r="C202" i="7"/>
  <c r="C201" i="7"/>
  <c r="C200" i="7"/>
  <c r="C199" i="7"/>
  <c r="C198" i="7"/>
  <c r="C197" i="7"/>
  <c r="C196" i="7"/>
  <c r="C195" i="7"/>
  <c r="C194" i="7"/>
  <c r="C191" i="7"/>
  <c r="C190" i="7"/>
  <c r="C189" i="7"/>
  <c r="C188" i="7"/>
  <c r="I188" i="7" s="1"/>
  <c r="J188" i="7" s="1"/>
  <c r="K188" i="7" s="1"/>
  <c r="L188" i="7" s="1"/>
  <c r="C187" i="7"/>
  <c r="C186" i="7"/>
  <c r="C185" i="7"/>
  <c r="C184" i="7"/>
  <c r="C183" i="7"/>
  <c r="C182" i="7"/>
  <c r="C179" i="7"/>
  <c r="C178" i="7"/>
  <c r="C177" i="7"/>
  <c r="C176" i="7"/>
  <c r="C175" i="7"/>
  <c r="C174" i="7"/>
  <c r="C173" i="7"/>
  <c r="C172" i="7"/>
  <c r="C171" i="7"/>
  <c r="C170" i="7"/>
  <c r="C167" i="7"/>
  <c r="C166" i="7"/>
  <c r="C165" i="7"/>
  <c r="C164" i="7"/>
  <c r="I164" i="7" s="1"/>
  <c r="J164" i="7" s="1"/>
  <c r="K164" i="7" s="1"/>
  <c r="L164" i="7" s="1"/>
  <c r="C163" i="7"/>
  <c r="C162" i="7"/>
  <c r="C161" i="7"/>
  <c r="C160" i="7"/>
  <c r="I160" i="7" s="1"/>
  <c r="J160" i="7" s="1"/>
  <c r="K160" i="7" s="1"/>
  <c r="L160" i="7" s="1"/>
  <c r="C159" i="7"/>
  <c r="C158" i="7"/>
  <c r="C155" i="7"/>
  <c r="C154" i="7"/>
  <c r="I154" i="7" s="1"/>
  <c r="J154" i="7" s="1"/>
  <c r="K154" i="7" s="1"/>
  <c r="L154" i="7" s="1"/>
  <c r="C153" i="7"/>
  <c r="C152" i="7"/>
  <c r="C151" i="7"/>
  <c r="C150" i="7"/>
  <c r="C149" i="7"/>
  <c r="C148" i="7"/>
  <c r="C147" i="7"/>
  <c r="C146" i="7"/>
  <c r="C142" i="7"/>
  <c r="C140" i="7"/>
  <c r="C139" i="7"/>
  <c r="C138" i="7"/>
  <c r="I138" i="7" s="1"/>
  <c r="J138" i="7" s="1"/>
  <c r="K138" i="7" s="1"/>
  <c r="L138" i="7" s="1"/>
  <c r="C137" i="7"/>
  <c r="C136" i="7"/>
  <c r="C134" i="7"/>
  <c r="C130" i="7"/>
  <c r="C128" i="7"/>
  <c r="C127" i="7"/>
  <c r="C126" i="7"/>
  <c r="C125" i="7"/>
  <c r="I125" i="7" s="1"/>
  <c r="J125" i="7" s="1"/>
  <c r="K125" i="7" s="1"/>
  <c r="L125" i="7" s="1"/>
  <c r="C124" i="7"/>
  <c r="C118" i="7"/>
  <c r="C116" i="7"/>
  <c r="C115" i="7"/>
  <c r="C114" i="7"/>
  <c r="C113" i="7"/>
  <c r="C112" i="7"/>
  <c r="C110" i="7"/>
  <c r="C106" i="7"/>
  <c r="C104" i="7"/>
  <c r="C103" i="7"/>
  <c r="C102" i="7"/>
  <c r="C101" i="7"/>
  <c r="C100" i="7"/>
  <c r="C98" i="7"/>
  <c r="C94" i="7"/>
  <c r="C92" i="7"/>
  <c r="C91" i="7"/>
  <c r="C90" i="7"/>
  <c r="C89" i="7"/>
  <c r="C88" i="7"/>
  <c r="C86" i="7"/>
  <c r="C82" i="7"/>
  <c r="C80" i="7"/>
  <c r="C79" i="7"/>
  <c r="C78" i="7"/>
  <c r="C77" i="7"/>
  <c r="C76" i="7"/>
  <c r="C74" i="7"/>
  <c r="C70" i="7"/>
  <c r="C68" i="7"/>
  <c r="C67" i="7"/>
  <c r="C66" i="7"/>
  <c r="C65" i="7"/>
  <c r="C64" i="7"/>
  <c r="C62" i="7"/>
  <c r="C58" i="7"/>
  <c r="C56" i="7"/>
  <c r="C55" i="7"/>
  <c r="C54" i="7"/>
  <c r="C53" i="7"/>
  <c r="C52" i="7"/>
  <c r="C50" i="7"/>
  <c r="C46" i="7"/>
  <c r="C44" i="7"/>
  <c r="C43" i="7"/>
  <c r="C42" i="7"/>
  <c r="I42" i="7" s="1"/>
  <c r="J42" i="7" s="1"/>
  <c r="K42" i="7" s="1"/>
  <c r="L42" i="7" s="1"/>
  <c r="C41" i="7"/>
  <c r="C40" i="7"/>
  <c r="C38" i="7"/>
  <c r="C34" i="7"/>
  <c r="C32" i="7"/>
  <c r="C31" i="7"/>
  <c r="C30" i="7"/>
  <c r="C29" i="7"/>
  <c r="C28" i="7"/>
  <c r="C26" i="7"/>
  <c r="C22" i="7"/>
  <c r="C20" i="7"/>
  <c r="C19" i="7"/>
  <c r="C18" i="7"/>
  <c r="C17" i="7"/>
  <c r="C16" i="7"/>
  <c r="C14" i="7"/>
  <c r="C10" i="7"/>
  <c r="C8" i="7"/>
  <c r="C7" i="7"/>
  <c r="C6" i="7"/>
  <c r="C5" i="7"/>
  <c r="C4" i="7"/>
  <c r="C2" i="7"/>
  <c r="E411" i="5"/>
  <c r="E412" i="5"/>
  <c r="E413" i="5"/>
  <c r="E414" i="5"/>
  <c r="E415" i="5"/>
  <c r="E416" i="5"/>
  <c r="E417" i="5"/>
  <c r="E418" i="5"/>
  <c r="E419" i="5"/>
  <c r="E410" i="5"/>
  <c r="C419" i="5"/>
  <c r="C411" i="5"/>
  <c r="C412" i="5"/>
  <c r="C413" i="5"/>
  <c r="C414" i="5"/>
  <c r="C415" i="5"/>
  <c r="C416" i="5"/>
  <c r="C417" i="5"/>
  <c r="C418" i="5"/>
  <c r="C410" i="5"/>
  <c r="E399" i="5"/>
  <c r="E400" i="5"/>
  <c r="E401" i="5"/>
  <c r="E402" i="5"/>
  <c r="E403" i="5"/>
  <c r="E404" i="5"/>
  <c r="E405" i="5"/>
  <c r="E406" i="5"/>
  <c r="E407" i="5"/>
  <c r="E398" i="5"/>
  <c r="C399" i="5"/>
  <c r="C400" i="5"/>
  <c r="C401" i="5"/>
  <c r="C402" i="5"/>
  <c r="C403" i="5"/>
  <c r="C404" i="5"/>
  <c r="C405" i="5"/>
  <c r="C406" i="5"/>
  <c r="C407" i="5"/>
  <c r="C398" i="5"/>
  <c r="E387" i="5"/>
  <c r="E388" i="5"/>
  <c r="E389" i="5"/>
  <c r="E390" i="5"/>
  <c r="E391" i="5"/>
  <c r="E392" i="5"/>
  <c r="E393" i="5"/>
  <c r="E394" i="5"/>
  <c r="E395" i="5"/>
  <c r="E386" i="5"/>
  <c r="C387" i="5"/>
  <c r="C388" i="5"/>
  <c r="C389" i="5"/>
  <c r="C390" i="5"/>
  <c r="C391" i="5"/>
  <c r="C392" i="5"/>
  <c r="C393" i="5"/>
  <c r="C394" i="5"/>
  <c r="C395" i="5"/>
  <c r="C386" i="5"/>
  <c r="E375" i="5"/>
  <c r="E376" i="5"/>
  <c r="E377" i="5"/>
  <c r="E378" i="5"/>
  <c r="E379" i="5"/>
  <c r="E380" i="5"/>
  <c r="E381" i="5"/>
  <c r="E382" i="5"/>
  <c r="E383" i="5"/>
  <c r="E374" i="5"/>
  <c r="C375" i="5"/>
  <c r="C376" i="5"/>
  <c r="C377" i="5"/>
  <c r="C378" i="5"/>
  <c r="C379" i="5"/>
  <c r="C380" i="5"/>
  <c r="C381" i="5"/>
  <c r="C382" i="5"/>
  <c r="C383" i="5"/>
  <c r="C374" i="5"/>
  <c r="E363" i="5"/>
  <c r="E364" i="5"/>
  <c r="E365" i="5"/>
  <c r="E366" i="5"/>
  <c r="E367" i="5"/>
  <c r="E368" i="5"/>
  <c r="E369" i="5"/>
  <c r="E370" i="5"/>
  <c r="E371" i="5"/>
  <c r="E362" i="5"/>
  <c r="C363" i="5"/>
  <c r="C364" i="5"/>
  <c r="C365" i="5"/>
  <c r="C366" i="5"/>
  <c r="C367" i="5"/>
  <c r="C368" i="5"/>
  <c r="C369" i="5"/>
  <c r="C370" i="5"/>
  <c r="C371" i="5"/>
  <c r="C362" i="5"/>
  <c r="E351" i="5"/>
  <c r="E352" i="5"/>
  <c r="E353" i="5"/>
  <c r="E354" i="5"/>
  <c r="E355" i="5"/>
  <c r="E356" i="5"/>
  <c r="E357" i="5"/>
  <c r="E358" i="5"/>
  <c r="E359" i="5"/>
  <c r="E350" i="5"/>
  <c r="C351" i="5"/>
  <c r="C352" i="5"/>
  <c r="C353" i="5"/>
  <c r="C354" i="5"/>
  <c r="C355" i="5"/>
  <c r="C356" i="5"/>
  <c r="C357" i="5"/>
  <c r="C358" i="5"/>
  <c r="C359" i="5"/>
  <c r="C350" i="5"/>
  <c r="E339" i="5"/>
  <c r="E340" i="5"/>
  <c r="E341" i="5"/>
  <c r="E342" i="5"/>
  <c r="E343" i="5"/>
  <c r="E344" i="5"/>
  <c r="E345" i="5"/>
  <c r="E346" i="5"/>
  <c r="E347" i="5"/>
  <c r="E338" i="5"/>
  <c r="C339" i="5"/>
  <c r="C340" i="5"/>
  <c r="C341" i="5"/>
  <c r="C342" i="5"/>
  <c r="C343" i="5"/>
  <c r="C344" i="5"/>
  <c r="C345" i="5"/>
  <c r="C346" i="5"/>
  <c r="C347" i="5"/>
  <c r="C338" i="5"/>
  <c r="E327" i="5"/>
  <c r="E328" i="5"/>
  <c r="E329" i="5"/>
  <c r="E330" i="5"/>
  <c r="E331" i="5"/>
  <c r="E332" i="5"/>
  <c r="E333" i="5"/>
  <c r="E334" i="5"/>
  <c r="E335" i="5"/>
  <c r="E326" i="5"/>
  <c r="C327" i="5"/>
  <c r="C328" i="5"/>
  <c r="C329" i="5"/>
  <c r="C330" i="5"/>
  <c r="C331" i="5"/>
  <c r="C332" i="5"/>
  <c r="C333" i="5"/>
  <c r="C334" i="5"/>
  <c r="C335" i="5"/>
  <c r="C326" i="5"/>
  <c r="E315" i="5"/>
  <c r="E316" i="5"/>
  <c r="E317" i="5"/>
  <c r="E318" i="5"/>
  <c r="E319" i="5"/>
  <c r="E320" i="5"/>
  <c r="E321" i="5"/>
  <c r="E322" i="5"/>
  <c r="E323" i="5"/>
  <c r="E314" i="5"/>
  <c r="C315" i="5"/>
  <c r="C316" i="5"/>
  <c r="C317" i="5"/>
  <c r="C318" i="5"/>
  <c r="C319" i="5"/>
  <c r="C320" i="5"/>
  <c r="C321" i="5"/>
  <c r="C322" i="5"/>
  <c r="C323" i="5"/>
  <c r="C314" i="5"/>
  <c r="E303" i="5"/>
  <c r="E305" i="5"/>
  <c r="E306" i="5"/>
  <c r="E307" i="5"/>
  <c r="E308" i="5"/>
  <c r="E309" i="5"/>
  <c r="E310" i="5"/>
  <c r="E311" i="5"/>
  <c r="E302" i="5"/>
  <c r="C303" i="5"/>
  <c r="C304" i="5"/>
  <c r="C305" i="5"/>
  <c r="C306" i="5"/>
  <c r="C307" i="5"/>
  <c r="C308" i="5"/>
  <c r="C309" i="5"/>
  <c r="C310" i="5"/>
  <c r="C311" i="5"/>
  <c r="C302" i="5"/>
  <c r="E291" i="5"/>
  <c r="E292" i="5"/>
  <c r="E293" i="5"/>
  <c r="E294" i="5"/>
  <c r="E295" i="5"/>
  <c r="E296" i="5"/>
  <c r="E297" i="5"/>
  <c r="E298" i="5"/>
  <c r="E299" i="5"/>
  <c r="E290" i="5"/>
  <c r="C291" i="5"/>
  <c r="C292" i="5"/>
  <c r="C293" i="5"/>
  <c r="C294" i="5"/>
  <c r="C295" i="5"/>
  <c r="C296" i="5"/>
  <c r="C297" i="5"/>
  <c r="C298" i="5"/>
  <c r="C299" i="5"/>
  <c r="C290" i="5"/>
  <c r="E279" i="5"/>
  <c r="E280" i="5"/>
  <c r="E281" i="5"/>
  <c r="E282" i="5"/>
  <c r="E283" i="5"/>
  <c r="E284" i="5"/>
  <c r="E285" i="5"/>
  <c r="E286" i="5"/>
  <c r="E287" i="5"/>
  <c r="E278" i="5"/>
  <c r="C279" i="5"/>
  <c r="C280" i="5"/>
  <c r="C281" i="5"/>
  <c r="C282" i="5"/>
  <c r="C283" i="5"/>
  <c r="C284" i="5"/>
  <c r="C285" i="5"/>
  <c r="C286" i="5"/>
  <c r="C287" i="5"/>
  <c r="C278" i="5"/>
  <c r="E267" i="5"/>
  <c r="E268" i="5"/>
  <c r="E269" i="5"/>
  <c r="E270" i="5"/>
  <c r="E271" i="5"/>
  <c r="E272" i="5"/>
  <c r="E273" i="5"/>
  <c r="E274" i="5"/>
  <c r="E275" i="5"/>
  <c r="E266" i="5"/>
  <c r="C267" i="5"/>
  <c r="C268" i="5"/>
  <c r="C269" i="5"/>
  <c r="C270" i="5"/>
  <c r="C271" i="5"/>
  <c r="C272" i="5"/>
  <c r="C273" i="5"/>
  <c r="C274" i="5"/>
  <c r="C275" i="5"/>
  <c r="C266" i="5"/>
  <c r="E255" i="5"/>
  <c r="E256" i="5"/>
  <c r="E257" i="5"/>
  <c r="E258" i="5"/>
  <c r="E259" i="5"/>
  <c r="E260" i="5"/>
  <c r="E261" i="5"/>
  <c r="E262" i="5"/>
  <c r="E263" i="5"/>
  <c r="E254" i="5"/>
  <c r="C255" i="5"/>
  <c r="C256" i="5"/>
  <c r="C257" i="5"/>
  <c r="C258" i="5"/>
  <c r="C259" i="5"/>
  <c r="C260" i="5"/>
  <c r="C261" i="5"/>
  <c r="C262" i="5"/>
  <c r="C263" i="5"/>
  <c r="C254" i="5"/>
  <c r="E243" i="5"/>
  <c r="E244" i="5"/>
  <c r="E245" i="5"/>
  <c r="E246" i="5"/>
  <c r="E247" i="5"/>
  <c r="E248" i="5"/>
  <c r="E249" i="5"/>
  <c r="E250" i="5"/>
  <c r="E251" i="5"/>
  <c r="E242" i="5"/>
  <c r="C243" i="5"/>
  <c r="C244" i="5"/>
  <c r="C245" i="5"/>
  <c r="C246" i="5"/>
  <c r="C247" i="5"/>
  <c r="C248" i="5"/>
  <c r="C249" i="5"/>
  <c r="C250" i="5"/>
  <c r="C251" i="5"/>
  <c r="C242" i="5"/>
  <c r="E231" i="5"/>
  <c r="E232" i="5"/>
  <c r="E233" i="5"/>
  <c r="E234" i="5"/>
  <c r="E235" i="5"/>
  <c r="E236" i="5"/>
  <c r="E237" i="5"/>
  <c r="E238" i="5"/>
  <c r="E239" i="5"/>
  <c r="E230" i="5"/>
  <c r="C231" i="5"/>
  <c r="C232" i="5"/>
  <c r="C233" i="5"/>
  <c r="C234" i="5"/>
  <c r="C235" i="5"/>
  <c r="C236" i="5"/>
  <c r="C237" i="5"/>
  <c r="C238" i="5"/>
  <c r="C239" i="5"/>
  <c r="C230" i="5"/>
  <c r="E227" i="5"/>
  <c r="E219" i="5"/>
  <c r="E220" i="5"/>
  <c r="E221" i="5"/>
  <c r="E222" i="5"/>
  <c r="E223" i="5"/>
  <c r="E224" i="5"/>
  <c r="E225" i="5"/>
  <c r="E226" i="5"/>
  <c r="E218" i="5"/>
  <c r="C219" i="5"/>
  <c r="C220" i="5"/>
  <c r="C221" i="5"/>
  <c r="C222" i="5"/>
  <c r="C223" i="5"/>
  <c r="C224" i="5"/>
  <c r="C225" i="5"/>
  <c r="C226" i="5"/>
  <c r="C218" i="5"/>
  <c r="E207" i="5"/>
  <c r="E208" i="5"/>
  <c r="E209" i="5"/>
  <c r="E210" i="5"/>
  <c r="E211" i="5"/>
  <c r="E212" i="5"/>
  <c r="E213" i="5"/>
  <c r="E214" i="5"/>
  <c r="E215" i="5"/>
  <c r="E206" i="5"/>
  <c r="C207" i="5"/>
  <c r="C208" i="5"/>
  <c r="C209" i="5"/>
  <c r="C210" i="5"/>
  <c r="C211" i="5"/>
  <c r="C212" i="5"/>
  <c r="C213" i="5"/>
  <c r="C214" i="5"/>
  <c r="C215" i="5"/>
  <c r="C206" i="5"/>
  <c r="E195" i="5"/>
  <c r="E196" i="5"/>
  <c r="E197" i="5"/>
  <c r="E198" i="5"/>
  <c r="E199" i="5"/>
  <c r="E200" i="5"/>
  <c r="E201" i="5"/>
  <c r="E202" i="5"/>
  <c r="E194" i="5"/>
  <c r="C195" i="5"/>
  <c r="C196" i="5"/>
  <c r="C197" i="5"/>
  <c r="C198" i="5"/>
  <c r="C199" i="5"/>
  <c r="C200" i="5"/>
  <c r="C201" i="5"/>
  <c r="C194" i="5"/>
  <c r="E183" i="5"/>
  <c r="E184" i="5"/>
  <c r="E185" i="5"/>
  <c r="E186" i="5"/>
  <c r="E187" i="5"/>
  <c r="E188" i="5"/>
  <c r="E189" i="5"/>
  <c r="E190" i="5"/>
  <c r="E182" i="5"/>
  <c r="C183" i="5"/>
  <c r="C184" i="5"/>
  <c r="C185" i="5"/>
  <c r="C186" i="5"/>
  <c r="C187" i="5"/>
  <c r="C188" i="5"/>
  <c r="C189" i="5"/>
  <c r="C190" i="5"/>
  <c r="C182" i="5"/>
  <c r="E171" i="5"/>
  <c r="E172" i="5"/>
  <c r="E173" i="5"/>
  <c r="E174" i="5"/>
  <c r="E175" i="5"/>
  <c r="E176" i="5"/>
  <c r="E177" i="5"/>
  <c r="E178" i="5"/>
  <c r="E170" i="5"/>
  <c r="C171" i="5"/>
  <c r="C172" i="5"/>
  <c r="C173" i="5"/>
  <c r="C174" i="5"/>
  <c r="C175" i="5"/>
  <c r="C176" i="5"/>
  <c r="C177" i="5"/>
  <c r="C178" i="5"/>
  <c r="C170" i="5"/>
  <c r="E159" i="5"/>
  <c r="E160" i="5"/>
  <c r="E161" i="5"/>
  <c r="E162" i="5"/>
  <c r="E163" i="5"/>
  <c r="E164" i="5"/>
  <c r="E165" i="5"/>
  <c r="E166" i="5"/>
  <c r="E158" i="5"/>
  <c r="C159" i="5"/>
  <c r="C160" i="5"/>
  <c r="C161" i="5"/>
  <c r="C162" i="5"/>
  <c r="C163" i="5"/>
  <c r="C164" i="5"/>
  <c r="C165" i="5"/>
  <c r="C166" i="5"/>
  <c r="C158" i="5"/>
  <c r="E147" i="5"/>
  <c r="E148" i="5"/>
  <c r="E149" i="5"/>
  <c r="E150" i="5"/>
  <c r="E151" i="5"/>
  <c r="E152" i="5"/>
  <c r="E153" i="5"/>
  <c r="E154" i="5"/>
  <c r="E146" i="5"/>
  <c r="C147" i="5"/>
  <c r="C148" i="5"/>
  <c r="C149" i="5"/>
  <c r="C150" i="5"/>
  <c r="C151" i="5"/>
  <c r="C152" i="5"/>
  <c r="C153" i="5"/>
  <c r="C154" i="5"/>
  <c r="C146" i="5"/>
  <c r="E136" i="5"/>
  <c r="E137" i="5"/>
  <c r="E138" i="5"/>
  <c r="E139" i="5"/>
  <c r="E140" i="5"/>
  <c r="E141" i="5"/>
  <c r="E142" i="5"/>
  <c r="E134" i="5"/>
  <c r="C136" i="5"/>
  <c r="C137" i="5"/>
  <c r="I137" i="5" s="1"/>
  <c r="J137" i="5" s="1"/>
  <c r="K137" i="5" s="1"/>
  <c r="C138" i="5"/>
  <c r="C139" i="5"/>
  <c r="C140" i="5"/>
  <c r="C141" i="5"/>
  <c r="C142" i="5"/>
  <c r="C134" i="5"/>
  <c r="E124" i="5"/>
  <c r="E125" i="5"/>
  <c r="E126" i="5"/>
  <c r="E127" i="5"/>
  <c r="E128" i="5"/>
  <c r="E129" i="5"/>
  <c r="E130" i="5"/>
  <c r="E122" i="5"/>
  <c r="C124" i="5"/>
  <c r="C125" i="5"/>
  <c r="I125" i="5" s="1"/>
  <c r="J125" i="5" s="1"/>
  <c r="K125" i="5" s="1"/>
  <c r="L125" i="5" s="1"/>
  <c r="C126" i="5"/>
  <c r="C127" i="5"/>
  <c r="C128" i="5"/>
  <c r="C129" i="5"/>
  <c r="C130" i="5"/>
  <c r="C122" i="5"/>
  <c r="E112" i="5"/>
  <c r="E113" i="5"/>
  <c r="E114" i="5"/>
  <c r="E115" i="5"/>
  <c r="E116" i="5"/>
  <c r="E117" i="5"/>
  <c r="E110" i="5"/>
  <c r="C112" i="5"/>
  <c r="C113" i="5"/>
  <c r="C114" i="5"/>
  <c r="C115" i="5"/>
  <c r="C116" i="5"/>
  <c r="C117" i="5"/>
  <c r="C110" i="5"/>
  <c r="E100" i="5"/>
  <c r="E101" i="5"/>
  <c r="E102" i="5"/>
  <c r="E103" i="5"/>
  <c r="E104" i="5"/>
  <c r="E105" i="5"/>
  <c r="E98" i="5"/>
  <c r="C100" i="5"/>
  <c r="C101" i="5"/>
  <c r="C102" i="5"/>
  <c r="C103" i="5"/>
  <c r="C104" i="5"/>
  <c r="C105" i="5"/>
  <c r="C98" i="5"/>
  <c r="E88" i="5"/>
  <c r="E89" i="5"/>
  <c r="E90" i="5"/>
  <c r="E91" i="5"/>
  <c r="E92" i="5"/>
  <c r="E93" i="5"/>
  <c r="E86" i="5"/>
  <c r="C88" i="5"/>
  <c r="C89" i="5"/>
  <c r="C90" i="5"/>
  <c r="C91" i="5"/>
  <c r="C92" i="5"/>
  <c r="C93" i="5"/>
  <c r="C86" i="5"/>
  <c r="E76" i="5"/>
  <c r="E77" i="5"/>
  <c r="E78" i="5"/>
  <c r="E79" i="5"/>
  <c r="E80" i="5"/>
  <c r="E81" i="5"/>
  <c r="E74" i="5"/>
  <c r="C76" i="5"/>
  <c r="C77" i="5"/>
  <c r="C78" i="5"/>
  <c r="C79" i="5"/>
  <c r="C80" i="5"/>
  <c r="C81" i="5"/>
  <c r="C74" i="5"/>
  <c r="E64" i="5"/>
  <c r="E65" i="5"/>
  <c r="E66" i="5"/>
  <c r="E67" i="5"/>
  <c r="E68" i="5"/>
  <c r="E69" i="5"/>
  <c r="E62" i="5"/>
  <c r="C64" i="5"/>
  <c r="C65" i="5"/>
  <c r="C66" i="5"/>
  <c r="C67" i="5"/>
  <c r="C68" i="5"/>
  <c r="C69" i="5"/>
  <c r="C62" i="5"/>
  <c r="E52" i="5"/>
  <c r="E53" i="5"/>
  <c r="E54" i="5"/>
  <c r="E55" i="5"/>
  <c r="E56" i="5"/>
  <c r="E57" i="5"/>
  <c r="E50" i="5"/>
  <c r="C52" i="5"/>
  <c r="C53" i="5"/>
  <c r="C54" i="5"/>
  <c r="C55" i="5"/>
  <c r="C56" i="5"/>
  <c r="C57" i="5"/>
  <c r="C50" i="5"/>
  <c r="E40" i="5"/>
  <c r="E41" i="5"/>
  <c r="E42" i="5"/>
  <c r="E43" i="5"/>
  <c r="E44" i="5"/>
  <c r="E38" i="5"/>
  <c r="C40" i="5"/>
  <c r="C41" i="5"/>
  <c r="C42" i="5"/>
  <c r="C43" i="5"/>
  <c r="C44" i="5"/>
  <c r="C45" i="5"/>
  <c r="C38" i="5"/>
  <c r="E28" i="5"/>
  <c r="E29" i="5"/>
  <c r="E30" i="5"/>
  <c r="E31" i="5"/>
  <c r="E32" i="5"/>
  <c r="E33" i="5"/>
  <c r="E34" i="5"/>
  <c r="E26" i="5"/>
  <c r="C28" i="5"/>
  <c r="C29" i="5"/>
  <c r="C30" i="5"/>
  <c r="C31" i="5"/>
  <c r="C32" i="5"/>
  <c r="C33" i="5"/>
  <c r="C34" i="5"/>
  <c r="C26" i="5"/>
  <c r="E16" i="5"/>
  <c r="E17" i="5"/>
  <c r="E18" i="5"/>
  <c r="E19" i="5"/>
  <c r="E20" i="5"/>
  <c r="E21" i="5"/>
  <c r="E22" i="5"/>
  <c r="E14" i="5"/>
  <c r="C16" i="5"/>
  <c r="C17" i="5"/>
  <c r="C18" i="5"/>
  <c r="C19" i="5"/>
  <c r="C20" i="5"/>
  <c r="C21" i="5"/>
  <c r="C22" i="5"/>
  <c r="C14" i="5"/>
  <c r="E4" i="5"/>
  <c r="E5" i="5"/>
  <c r="E6" i="5"/>
  <c r="E7" i="5"/>
  <c r="E8" i="5"/>
  <c r="E9" i="5"/>
  <c r="E10" i="5"/>
  <c r="E2" i="5"/>
  <c r="C4" i="5"/>
  <c r="C5" i="5"/>
  <c r="C6" i="5"/>
  <c r="C7" i="5"/>
  <c r="C8" i="5"/>
  <c r="C9" i="5"/>
  <c r="C10" i="5"/>
  <c r="C2" i="5"/>
  <c r="E284" i="4"/>
  <c r="E285" i="4"/>
  <c r="E286" i="4"/>
  <c r="E287" i="4"/>
  <c r="E288" i="4"/>
  <c r="E289" i="4"/>
  <c r="E290" i="4"/>
  <c r="E291" i="4"/>
  <c r="E283" i="4"/>
  <c r="C284" i="4"/>
  <c r="C285" i="4"/>
  <c r="C286" i="4"/>
  <c r="C287" i="4"/>
  <c r="C288" i="4"/>
  <c r="C289" i="4"/>
  <c r="C290" i="4"/>
  <c r="C291" i="4"/>
  <c r="C283" i="4"/>
  <c r="E274" i="4"/>
  <c r="E275" i="4"/>
  <c r="E276" i="4"/>
  <c r="E277" i="4"/>
  <c r="E278" i="4"/>
  <c r="E279" i="4"/>
  <c r="E280" i="4"/>
  <c r="E281" i="4"/>
  <c r="E273" i="4"/>
  <c r="C274" i="4"/>
  <c r="C275" i="4"/>
  <c r="C276" i="4"/>
  <c r="C277" i="4"/>
  <c r="C278" i="4"/>
  <c r="C279" i="4"/>
  <c r="C280" i="4"/>
  <c r="C281" i="4"/>
  <c r="C273" i="4"/>
  <c r="E264" i="4"/>
  <c r="E265" i="4"/>
  <c r="E266" i="4"/>
  <c r="E267" i="4"/>
  <c r="E268" i="4"/>
  <c r="E269" i="4"/>
  <c r="E270" i="4"/>
  <c r="E271" i="4"/>
  <c r="E263" i="4"/>
  <c r="C264" i="4"/>
  <c r="C265" i="4"/>
  <c r="C266" i="4"/>
  <c r="C267" i="4"/>
  <c r="C268" i="4"/>
  <c r="C269" i="4"/>
  <c r="C270" i="4"/>
  <c r="C271" i="4"/>
  <c r="C263" i="4"/>
  <c r="E254" i="4"/>
  <c r="E255" i="4"/>
  <c r="E256" i="4"/>
  <c r="E257" i="4"/>
  <c r="E258" i="4"/>
  <c r="E259" i="4"/>
  <c r="E260" i="4"/>
  <c r="E261" i="4"/>
  <c r="E253" i="4"/>
  <c r="C254" i="4"/>
  <c r="C255" i="4"/>
  <c r="C256" i="4"/>
  <c r="C257" i="4"/>
  <c r="C258" i="4"/>
  <c r="C259" i="4"/>
  <c r="C260" i="4"/>
  <c r="C261" i="4"/>
  <c r="C253" i="4"/>
  <c r="E244" i="4"/>
  <c r="E245" i="4"/>
  <c r="E246" i="4"/>
  <c r="E247" i="4"/>
  <c r="E248" i="4"/>
  <c r="E249" i="4"/>
  <c r="E250" i="4"/>
  <c r="E251" i="4"/>
  <c r="E243" i="4"/>
  <c r="C244" i="4"/>
  <c r="C245" i="4"/>
  <c r="C246" i="4"/>
  <c r="C247" i="4"/>
  <c r="C248" i="4"/>
  <c r="C249" i="4"/>
  <c r="C250" i="4"/>
  <c r="C251" i="4"/>
  <c r="C243" i="4"/>
  <c r="E234" i="4"/>
  <c r="E235" i="4"/>
  <c r="E236" i="4"/>
  <c r="E237" i="4"/>
  <c r="E238" i="4"/>
  <c r="E239" i="4"/>
  <c r="E240" i="4"/>
  <c r="E241" i="4"/>
  <c r="E233" i="4"/>
  <c r="C234" i="4"/>
  <c r="C235" i="4"/>
  <c r="C236" i="4"/>
  <c r="C237" i="4"/>
  <c r="C238" i="4"/>
  <c r="C239" i="4"/>
  <c r="C240" i="4"/>
  <c r="C241" i="4"/>
  <c r="C233" i="4"/>
  <c r="E231" i="4"/>
  <c r="E224" i="4"/>
  <c r="E225" i="4"/>
  <c r="E226" i="4"/>
  <c r="E227" i="4"/>
  <c r="E228" i="4"/>
  <c r="E229" i="4"/>
  <c r="E230" i="4"/>
  <c r="E223" i="4"/>
  <c r="C224" i="4"/>
  <c r="C225" i="4"/>
  <c r="C226" i="4"/>
  <c r="I226" i="4" s="1"/>
  <c r="J226" i="4" s="1"/>
  <c r="K226" i="4" s="1"/>
  <c r="L226" i="4" s="1"/>
  <c r="C227" i="4"/>
  <c r="C228" i="4"/>
  <c r="C229" i="4"/>
  <c r="C230" i="4"/>
  <c r="C231" i="4"/>
  <c r="C223" i="4"/>
  <c r="E214" i="4"/>
  <c r="E215" i="4"/>
  <c r="E216" i="4"/>
  <c r="E217" i="4"/>
  <c r="E218" i="4"/>
  <c r="E219" i="4"/>
  <c r="E220" i="4"/>
  <c r="E221" i="4"/>
  <c r="E213" i="4"/>
  <c r="C214" i="4"/>
  <c r="C215" i="4"/>
  <c r="C216" i="4"/>
  <c r="C217" i="4"/>
  <c r="C218" i="4"/>
  <c r="C219" i="4"/>
  <c r="C220" i="4"/>
  <c r="C221" i="4"/>
  <c r="C213" i="4"/>
  <c r="E204" i="4"/>
  <c r="E205" i="4"/>
  <c r="E206" i="4"/>
  <c r="E207" i="4"/>
  <c r="E208" i="4"/>
  <c r="E209" i="4"/>
  <c r="E210" i="4"/>
  <c r="E211" i="4"/>
  <c r="E203" i="4"/>
  <c r="C204" i="4"/>
  <c r="C205" i="4"/>
  <c r="C206" i="4"/>
  <c r="C207" i="4"/>
  <c r="C208" i="4"/>
  <c r="C209" i="4"/>
  <c r="C210" i="4"/>
  <c r="C211" i="4"/>
  <c r="C203" i="4"/>
  <c r="E201" i="4"/>
  <c r="E194" i="4"/>
  <c r="E195" i="4"/>
  <c r="E196" i="4"/>
  <c r="E197" i="4"/>
  <c r="E198" i="4"/>
  <c r="E199" i="4"/>
  <c r="E200" i="4"/>
  <c r="E193" i="4"/>
  <c r="C194" i="4"/>
  <c r="C195" i="4"/>
  <c r="C196" i="4"/>
  <c r="C197" i="4"/>
  <c r="C198" i="4"/>
  <c r="I198" i="4" s="1"/>
  <c r="J198" i="4" s="1"/>
  <c r="K198" i="4" s="1"/>
  <c r="L198" i="4" s="1"/>
  <c r="C199" i="4"/>
  <c r="I199" i="4" s="1"/>
  <c r="J199" i="4" s="1"/>
  <c r="K199" i="4" s="1"/>
  <c r="L199" i="4" s="1"/>
  <c r="C200" i="4"/>
  <c r="C201" i="4"/>
  <c r="C193" i="4"/>
  <c r="E184" i="4"/>
  <c r="E185" i="4"/>
  <c r="E186" i="4"/>
  <c r="E187" i="4"/>
  <c r="E188" i="4"/>
  <c r="E189" i="4"/>
  <c r="E190" i="4"/>
  <c r="E191" i="4"/>
  <c r="E183" i="4"/>
  <c r="C184" i="4"/>
  <c r="C185" i="4"/>
  <c r="C186" i="4"/>
  <c r="C187" i="4"/>
  <c r="C188" i="4"/>
  <c r="C189" i="4"/>
  <c r="C190" i="4"/>
  <c r="C191" i="4"/>
  <c r="C183" i="4"/>
  <c r="E174" i="4"/>
  <c r="E175" i="4"/>
  <c r="E176" i="4"/>
  <c r="E177" i="4"/>
  <c r="E178" i="4"/>
  <c r="E179" i="4"/>
  <c r="E180" i="4"/>
  <c r="E181" i="4"/>
  <c r="E173" i="4"/>
  <c r="C174" i="4"/>
  <c r="C175" i="4"/>
  <c r="C176" i="4"/>
  <c r="C177" i="4"/>
  <c r="C178" i="4"/>
  <c r="C179" i="4"/>
  <c r="C180" i="4"/>
  <c r="C181" i="4"/>
  <c r="C173" i="4"/>
  <c r="E164" i="4"/>
  <c r="E165" i="4"/>
  <c r="E166" i="4"/>
  <c r="E167" i="4"/>
  <c r="E168" i="4"/>
  <c r="E169" i="4"/>
  <c r="E170" i="4"/>
  <c r="E171" i="4"/>
  <c r="E163" i="4"/>
  <c r="C164" i="4"/>
  <c r="C165" i="4"/>
  <c r="C166" i="4"/>
  <c r="C167" i="4"/>
  <c r="C168" i="4"/>
  <c r="C169" i="4"/>
  <c r="C170" i="4"/>
  <c r="C171" i="4"/>
  <c r="C163" i="4"/>
  <c r="E154" i="4"/>
  <c r="E155" i="4"/>
  <c r="E156" i="4"/>
  <c r="E157" i="4"/>
  <c r="E158" i="4"/>
  <c r="E159" i="4"/>
  <c r="E160" i="4"/>
  <c r="E161" i="4"/>
  <c r="E153" i="4"/>
  <c r="C161" i="4"/>
  <c r="C154" i="4"/>
  <c r="C155" i="4"/>
  <c r="C156" i="4"/>
  <c r="C157" i="4"/>
  <c r="C158" i="4"/>
  <c r="C159" i="4"/>
  <c r="C160" i="4"/>
  <c r="C153" i="4"/>
  <c r="E144" i="4"/>
  <c r="E145" i="4"/>
  <c r="E146" i="4"/>
  <c r="E147" i="4"/>
  <c r="E148" i="4"/>
  <c r="E149" i="4"/>
  <c r="E150" i="4"/>
  <c r="E151" i="4"/>
  <c r="E143" i="4"/>
  <c r="C144" i="4"/>
  <c r="C145" i="4"/>
  <c r="C146" i="4"/>
  <c r="C147" i="4"/>
  <c r="C148" i="4"/>
  <c r="C149" i="4"/>
  <c r="C150" i="4"/>
  <c r="C151" i="4"/>
  <c r="C143" i="4"/>
  <c r="E134" i="4"/>
  <c r="E135" i="4"/>
  <c r="E136" i="4"/>
  <c r="E137" i="4"/>
  <c r="E138" i="4"/>
  <c r="E139" i="4"/>
  <c r="E140" i="4"/>
  <c r="E141" i="4"/>
  <c r="E133" i="4"/>
  <c r="C134" i="4"/>
  <c r="C135" i="4"/>
  <c r="C136" i="4"/>
  <c r="C137" i="4"/>
  <c r="C138" i="4"/>
  <c r="C139" i="4"/>
  <c r="C140" i="4"/>
  <c r="C141" i="4"/>
  <c r="C133" i="4"/>
  <c r="E124" i="4"/>
  <c r="E125" i="4"/>
  <c r="E126" i="4"/>
  <c r="E127" i="4"/>
  <c r="E128" i="4"/>
  <c r="E129" i="4"/>
  <c r="E130" i="4"/>
  <c r="E131" i="4"/>
  <c r="E123" i="4"/>
  <c r="C124" i="4"/>
  <c r="C125" i="4"/>
  <c r="C126" i="4"/>
  <c r="C127" i="4"/>
  <c r="C128" i="4"/>
  <c r="C129" i="4"/>
  <c r="C130" i="4"/>
  <c r="C131" i="4"/>
  <c r="C123" i="4"/>
  <c r="E114" i="4"/>
  <c r="E115" i="4"/>
  <c r="E116" i="4"/>
  <c r="E117" i="4"/>
  <c r="E118" i="4"/>
  <c r="E119" i="4"/>
  <c r="E120" i="4"/>
  <c r="E121" i="4"/>
  <c r="E113" i="4"/>
  <c r="C114" i="4"/>
  <c r="C115" i="4"/>
  <c r="C116" i="4"/>
  <c r="C117" i="4"/>
  <c r="C118" i="4"/>
  <c r="C119" i="4"/>
  <c r="C120" i="4"/>
  <c r="C121" i="4"/>
  <c r="C113" i="4"/>
  <c r="E104" i="4"/>
  <c r="E105" i="4"/>
  <c r="E106" i="4"/>
  <c r="E107" i="4"/>
  <c r="E108" i="4"/>
  <c r="E109" i="4"/>
  <c r="E110" i="4"/>
  <c r="E111" i="4"/>
  <c r="E103" i="4"/>
  <c r="C104" i="4"/>
  <c r="C105" i="4"/>
  <c r="C106" i="4"/>
  <c r="C107" i="4"/>
  <c r="C108" i="4"/>
  <c r="C109" i="4"/>
  <c r="C110" i="4"/>
  <c r="C111" i="4"/>
  <c r="C103" i="4"/>
  <c r="E94" i="4"/>
  <c r="E95" i="4"/>
  <c r="E96" i="4"/>
  <c r="E97" i="4"/>
  <c r="E98" i="4"/>
  <c r="E99" i="4"/>
  <c r="E100" i="4"/>
  <c r="E101" i="4"/>
  <c r="E93" i="4"/>
  <c r="C94" i="4"/>
  <c r="C95" i="4"/>
  <c r="C96" i="4"/>
  <c r="C97" i="4"/>
  <c r="C98" i="4"/>
  <c r="C99" i="4"/>
  <c r="C100" i="4"/>
  <c r="C101" i="4"/>
  <c r="C93" i="4"/>
  <c r="E84" i="4"/>
  <c r="E85" i="4"/>
  <c r="E86" i="4"/>
  <c r="E87" i="4"/>
  <c r="E88" i="4"/>
  <c r="E89" i="4"/>
  <c r="E90" i="4"/>
  <c r="E91" i="4"/>
  <c r="E83" i="4"/>
  <c r="C84" i="4"/>
  <c r="C85" i="4"/>
  <c r="C86" i="4"/>
  <c r="C87" i="4"/>
  <c r="C88" i="4"/>
  <c r="C89" i="4"/>
  <c r="C90" i="4"/>
  <c r="C91" i="4"/>
  <c r="C83" i="4"/>
  <c r="E74" i="4"/>
  <c r="E75" i="4"/>
  <c r="E76" i="4"/>
  <c r="E77" i="4"/>
  <c r="E78" i="4"/>
  <c r="E79" i="4"/>
  <c r="E80" i="4"/>
  <c r="E81" i="4"/>
  <c r="E73" i="4"/>
  <c r="C74" i="4"/>
  <c r="C75" i="4"/>
  <c r="C76" i="4"/>
  <c r="C77" i="4"/>
  <c r="C78" i="4"/>
  <c r="C79" i="4"/>
  <c r="C80" i="4"/>
  <c r="C81" i="4"/>
  <c r="C73" i="4"/>
  <c r="E64" i="4"/>
  <c r="E65" i="4"/>
  <c r="E66" i="4"/>
  <c r="E67" i="4"/>
  <c r="E68" i="4"/>
  <c r="E69" i="4"/>
  <c r="E70" i="4"/>
  <c r="E71" i="4"/>
  <c r="E63" i="4"/>
  <c r="C64" i="4"/>
  <c r="C65" i="4"/>
  <c r="C66" i="4"/>
  <c r="C67" i="4"/>
  <c r="C68" i="4"/>
  <c r="C69" i="4"/>
  <c r="C70" i="4"/>
  <c r="C71" i="4"/>
  <c r="C63" i="4"/>
  <c r="E54" i="4"/>
  <c r="E55" i="4"/>
  <c r="E56" i="4"/>
  <c r="E57" i="4"/>
  <c r="E58" i="4"/>
  <c r="E59" i="4"/>
  <c r="E60" i="4"/>
  <c r="E61" i="4"/>
  <c r="E53" i="4"/>
  <c r="C54" i="4"/>
  <c r="C55" i="4"/>
  <c r="C56" i="4"/>
  <c r="C57" i="4"/>
  <c r="C58" i="4"/>
  <c r="C59" i="4"/>
  <c r="C60" i="4"/>
  <c r="C61" i="4"/>
  <c r="C53" i="4"/>
  <c r="E44" i="4"/>
  <c r="E45" i="4"/>
  <c r="E46" i="4"/>
  <c r="E47" i="4"/>
  <c r="E48" i="4"/>
  <c r="E49" i="4"/>
  <c r="E50" i="4"/>
  <c r="E51" i="4"/>
  <c r="E43" i="4"/>
  <c r="C44" i="4"/>
  <c r="C45" i="4"/>
  <c r="C46" i="4"/>
  <c r="C47" i="4"/>
  <c r="C48" i="4"/>
  <c r="C49" i="4"/>
  <c r="C50" i="4"/>
  <c r="C51" i="4"/>
  <c r="C43" i="4"/>
  <c r="E33" i="4"/>
  <c r="E34" i="4"/>
  <c r="E35" i="4"/>
  <c r="E36" i="4"/>
  <c r="E37" i="4"/>
  <c r="E38" i="4"/>
  <c r="E39" i="4"/>
  <c r="E40" i="4"/>
  <c r="E41" i="4"/>
  <c r="E32" i="4"/>
  <c r="C33" i="4"/>
  <c r="C34" i="4"/>
  <c r="C35" i="4"/>
  <c r="C36" i="4"/>
  <c r="C37" i="4"/>
  <c r="C38" i="4"/>
  <c r="C39" i="4"/>
  <c r="C40" i="4"/>
  <c r="C41" i="4"/>
  <c r="C32" i="4"/>
  <c r="E23" i="4"/>
  <c r="E24" i="4"/>
  <c r="E25" i="4"/>
  <c r="E26" i="4"/>
  <c r="E27" i="4"/>
  <c r="E28" i="4"/>
  <c r="E29" i="4"/>
  <c r="E30" i="4"/>
  <c r="E22" i="4"/>
  <c r="C23" i="4"/>
  <c r="C24" i="4"/>
  <c r="C25" i="4"/>
  <c r="C26" i="4"/>
  <c r="C27" i="4"/>
  <c r="C28" i="4"/>
  <c r="C29" i="4"/>
  <c r="C30" i="4"/>
  <c r="C22" i="4"/>
  <c r="C12" i="4"/>
  <c r="E13" i="4"/>
  <c r="E14" i="4"/>
  <c r="E15" i="4"/>
  <c r="E16" i="4"/>
  <c r="E17" i="4"/>
  <c r="E18" i="4"/>
  <c r="E19" i="4"/>
  <c r="E20" i="4"/>
  <c r="E12" i="4"/>
  <c r="C13" i="4"/>
  <c r="C14" i="4"/>
  <c r="C15" i="4"/>
  <c r="C16" i="4"/>
  <c r="C17" i="4"/>
  <c r="C18" i="4"/>
  <c r="C19" i="4"/>
  <c r="C20" i="4"/>
  <c r="I118" i="7" l="1"/>
  <c r="J118" i="7" s="1"/>
  <c r="K118" i="7" s="1"/>
  <c r="L118" i="7" s="1"/>
  <c r="I417" i="7"/>
  <c r="J417" i="7" s="1"/>
  <c r="K417" i="7" s="1"/>
  <c r="L417" i="7" s="1"/>
  <c r="I67" i="7"/>
  <c r="J67" i="7" s="1"/>
  <c r="K67" i="7" s="1"/>
  <c r="L67" i="7" s="1"/>
  <c r="I50" i="7"/>
  <c r="J50" i="7" s="1"/>
  <c r="K50" i="7" s="1"/>
  <c r="L50" i="7" s="1"/>
  <c r="I68" i="7"/>
  <c r="J68" i="7" s="1"/>
  <c r="K68" i="7" s="1"/>
  <c r="L68" i="7" s="1"/>
  <c r="I98" i="7"/>
  <c r="J98" i="7" s="1"/>
  <c r="K98" i="7" s="1"/>
  <c r="L98" i="7" s="1"/>
  <c r="I219" i="7"/>
  <c r="J219" i="7" s="1"/>
  <c r="K219" i="7" s="1"/>
  <c r="L219" i="7" s="1"/>
  <c r="I227" i="7"/>
  <c r="J227" i="7" s="1"/>
  <c r="K227" i="7" s="1"/>
  <c r="L227" i="7" s="1"/>
  <c r="I247" i="7"/>
  <c r="J247" i="7" s="1"/>
  <c r="K247" i="7" s="1"/>
  <c r="L247" i="7" s="1"/>
  <c r="I267" i="7"/>
  <c r="J267" i="7" s="1"/>
  <c r="K267" i="7" s="1"/>
  <c r="L267" i="7" s="1"/>
  <c r="I275" i="7"/>
  <c r="J275" i="7" s="1"/>
  <c r="K275" i="7" s="1"/>
  <c r="L275" i="7" s="1"/>
  <c r="I295" i="7"/>
  <c r="J295" i="7" s="1"/>
  <c r="K295" i="7" s="1"/>
  <c r="L295" i="7" s="1"/>
  <c r="I315" i="7"/>
  <c r="J315" i="7" s="1"/>
  <c r="K315" i="7" s="1"/>
  <c r="L315" i="7" s="1"/>
  <c r="I323" i="7"/>
  <c r="J323" i="7" s="1"/>
  <c r="K323" i="7" s="1"/>
  <c r="L323" i="7" s="1"/>
  <c r="I343" i="7"/>
  <c r="J343" i="7" s="1"/>
  <c r="K343" i="7" s="1"/>
  <c r="L343" i="7" s="1"/>
  <c r="I363" i="7"/>
  <c r="J363" i="7" s="1"/>
  <c r="K363" i="7" s="1"/>
  <c r="L363" i="7" s="1"/>
  <c r="I371" i="7"/>
  <c r="J371" i="7" s="1"/>
  <c r="K371" i="7" s="1"/>
  <c r="L371" i="7" s="1"/>
  <c r="I391" i="7"/>
  <c r="J391" i="7" s="1"/>
  <c r="K391" i="7" s="1"/>
  <c r="L391" i="7" s="1"/>
  <c r="I419" i="7"/>
  <c r="J419" i="7" s="1"/>
  <c r="K419" i="7" s="1"/>
  <c r="L419" i="7" s="1"/>
  <c r="I44" i="7"/>
  <c r="J44" i="7" s="1"/>
  <c r="K44" i="7" s="1"/>
  <c r="L44" i="7" s="1"/>
  <c r="I88" i="7"/>
  <c r="J88" i="7" s="1"/>
  <c r="K88" i="7" s="1"/>
  <c r="L88" i="7" s="1"/>
  <c r="I19" i="7"/>
  <c r="J19" i="7" s="1"/>
  <c r="K19" i="7" s="1"/>
  <c r="L19" i="7" s="1"/>
  <c r="I32" i="7"/>
  <c r="J32" i="7" s="1"/>
  <c r="K32" i="7" s="1"/>
  <c r="L32" i="7" s="1"/>
  <c r="I8" i="7"/>
  <c r="J8" i="7" s="1"/>
  <c r="K8" i="7" s="1"/>
  <c r="L8" i="7" s="1"/>
  <c r="I92" i="7"/>
  <c r="J92" i="7" s="1"/>
  <c r="K92" i="7" s="1"/>
  <c r="L92" i="7" s="1"/>
  <c r="I56" i="7"/>
  <c r="J56" i="7" s="1"/>
  <c r="K56" i="7" s="1"/>
  <c r="L56" i="7" s="1"/>
  <c r="I197" i="8"/>
  <c r="J197" i="8" s="1"/>
  <c r="K197" i="8" s="1"/>
  <c r="L197" i="8" s="1"/>
  <c r="I241" i="8"/>
  <c r="J241" i="8" s="1"/>
  <c r="K241" i="8" s="1"/>
  <c r="L241" i="8" s="1"/>
  <c r="I277" i="8"/>
  <c r="J277" i="8" s="1"/>
  <c r="K277" i="8" s="1"/>
  <c r="L277" i="8" s="1"/>
  <c r="I243" i="8"/>
  <c r="J243" i="8" s="1"/>
  <c r="K243" i="8" s="1"/>
  <c r="L243" i="8" s="1"/>
  <c r="I208" i="8"/>
  <c r="J208" i="8" s="1"/>
  <c r="K208" i="8" s="1"/>
  <c r="L208" i="8" s="1"/>
  <c r="I244" i="8"/>
  <c r="J244" i="8" s="1"/>
  <c r="K244" i="8" s="1"/>
  <c r="L244" i="8" s="1"/>
  <c r="I219" i="8"/>
  <c r="J219" i="8" s="1"/>
  <c r="K219" i="8" s="1"/>
  <c r="L219" i="8" s="1"/>
  <c r="I228" i="4"/>
  <c r="J228" i="4" s="1"/>
  <c r="K228" i="4" s="1"/>
  <c r="L228" i="4" s="1"/>
  <c r="I227" i="4"/>
  <c r="J227" i="4" s="1"/>
  <c r="K227" i="4" s="1"/>
  <c r="L227" i="4" s="1"/>
  <c r="I255" i="8"/>
  <c r="J255" i="8" s="1"/>
  <c r="K255" i="8" s="1"/>
  <c r="L255" i="8" s="1"/>
  <c r="I288" i="8"/>
  <c r="J288" i="8" s="1"/>
  <c r="K288" i="8" s="1"/>
  <c r="L288" i="8" s="1"/>
  <c r="I278" i="8"/>
  <c r="J278" i="8" s="1"/>
  <c r="K278" i="8" s="1"/>
  <c r="L278" i="8" s="1"/>
  <c r="D153" i="8"/>
  <c r="F153" i="8"/>
  <c r="I224" i="4"/>
  <c r="J224" i="4" s="1"/>
  <c r="K224" i="4" s="1"/>
  <c r="L224" i="4" s="1"/>
  <c r="I196" i="4"/>
  <c r="J196" i="4" s="1"/>
  <c r="K196" i="4" s="1"/>
  <c r="L196" i="4" s="1"/>
  <c r="I246" i="8"/>
  <c r="J246" i="8" s="1"/>
  <c r="K246" i="8" s="1"/>
  <c r="L246" i="8" s="1"/>
  <c r="I290" i="8"/>
  <c r="J290" i="8" s="1"/>
  <c r="K290" i="8" s="1"/>
  <c r="L290" i="8" s="1"/>
  <c r="I194" i="4"/>
  <c r="J194" i="4" s="1"/>
  <c r="K194" i="4" s="1"/>
  <c r="L194" i="4" s="1"/>
  <c r="I225" i="4"/>
  <c r="J225" i="4" s="1"/>
  <c r="K225" i="4" s="1"/>
  <c r="L225" i="4" s="1"/>
  <c r="I113" i="5"/>
  <c r="J113" i="5" s="1"/>
  <c r="K113" i="5" s="1"/>
  <c r="L113" i="5" s="1"/>
  <c r="I410" i="5"/>
  <c r="J410" i="5" s="1"/>
  <c r="K410" i="5" s="1"/>
  <c r="L410" i="5" s="1"/>
  <c r="D11" i="7"/>
  <c r="D24" i="7"/>
  <c r="D37" i="7"/>
  <c r="D85" i="7"/>
  <c r="D120" i="7"/>
  <c r="D131" i="7"/>
  <c r="D264" i="7"/>
  <c r="D313" i="7"/>
  <c r="D420" i="7"/>
  <c r="D193" i="7"/>
  <c r="D229" i="7"/>
  <c r="D312" i="7"/>
  <c r="D409" i="7"/>
  <c r="D73" i="7"/>
  <c r="D396" i="7"/>
  <c r="D71" i="7"/>
  <c r="D84" i="7"/>
  <c r="D97" i="7"/>
  <c r="D121" i="7"/>
  <c r="D192" i="7"/>
  <c r="D204" i="7"/>
  <c r="D240" i="7"/>
  <c r="D241" i="7"/>
  <c r="D289" i="7"/>
  <c r="D301" i="7"/>
  <c r="D349" i="7"/>
  <c r="D265" i="7"/>
  <c r="D336" i="7"/>
  <c r="D348" i="7"/>
  <c r="D13" i="7"/>
  <c r="D59" i="7"/>
  <c r="D60" i="7"/>
  <c r="D72" i="7"/>
  <c r="D133" i="7"/>
  <c r="D145" i="7"/>
  <c r="D288" i="7"/>
  <c r="D95" i="7"/>
  <c r="D25" i="7"/>
  <c r="D49" i="7"/>
  <c r="D96" i="7"/>
  <c r="D143" i="7"/>
  <c r="D156" i="7"/>
  <c r="D180" i="7"/>
  <c r="D181" i="7"/>
  <c r="D228" i="7"/>
  <c r="D253" i="7"/>
  <c r="D108" i="7"/>
  <c r="D300" i="7"/>
  <c r="D384" i="7"/>
  <c r="D109" i="7"/>
  <c r="D205" i="7"/>
  <c r="D325" i="7"/>
  <c r="D397" i="7"/>
  <c r="D83" i="7"/>
  <c r="D337" i="7"/>
  <c r="D122" i="7"/>
  <c r="D360" i="7"/>
  <c r="D276" i="7"/>
  <c r="D385" i="7"/>
  <c r="D48" i="7"/>
  <c r="D119" i="7"/>
  <c r="D107" i="7"/>
  <c r="D168" i="7"/>
  <c r="D169" i="7"/>
  <c r="D216" i="7"/>
  <c r="D217" i="7"/>
  <c r="D324" i="7"/>
  <c r="D361" i="7"/>
  <c r="D373" i="7"/>
  <c r="D12" i="7"/>
  <c r="D23" i="7"/>
  <c r="D36" i="7"/>
  <c r="D47" i="7"/>
  <c r="D61" i="7"/>
  <c r="D132" i="7"/>
  <c r="D144" i="7"/>
  <c r="D157" i="7"/>
  <c r="D277" i="7"/>
  <c r="D372" i="7"/>
  <c r="D408" i="7"/>
  <c r="D421" i="7"/>
  <c r="D35" i="7"/>
  <c r="D252" i="7"/>
  <c r="I16" i="7"/>
  <c r="J16" i="7" s="1"/>
  <c r="K16" i="7" s="1"/>
  <c r="L16" i="7" s="1"/>
  <c r="I29" i="7"/>
  <c r="J29" i="7" s="1"/>
  <c r="K29" i="7" s="1"/>
  <c r="L29" i="7" s="1"/>
  <c r="I113" i="7"/>
  <c r="J113" i="7" s="1"/>
  <c r="K113" i="7" s="1"/>
  <c r="L113" i="7" s="1"/>
  <c r="I141" i="5"/>
  <c r="J141" i="5" s="1"/>
  <c r="K141" i="5" s="1"/>
  <c r="L141" i="5" s="1"/>
  <c r="I115" i="5"/>
  <c r="J115" i="5" s="1"/>
  <c r="K115" i="5" s="1"/>
  <c r="L115" i="5" s="1"/>
  <c r="F11" i="7"/>
  <c r="F83" i="7"/>
  <c r="F121" i="7"/>
  <c r="F132" i="7"/>
  <c r="F157" i="7"/>
  <c r="F216" i="7"/>
  <c r="F229" i="7"/>
  <c r="F265" i="7"/>
  <c r="F324" i="7"/>
  <c r="F349" i="7"/>
  <c r="F360" i="7"/>
  <c r="F385" i="7"/>
  <c r="F420" i="7"/>
  <c r="F37" i="7"/>
  <c r="F23" i="7"/>
  <c r="F48" i="7"/>
  <c r="F71" i="7"/>
  <c r="F107" i="7"/>
  <c r="F143" i="7"/>
  <c r="F264" i="7"/>
  <c r="F49" i="7"/>
  <c r="F193" i="7"/>
  <c r="F35" i="7"/>
  <c r="F95" i="7"/>
  <c r="F61" i="7"/>
  <c r="F85" i="7"/>
  <c r="F156" i="7"/>
  <c r="F180" i="7"/>
  <c r="F277" i="7"/>
  <c r="F289" i="7"/>
  <c r="F384" i="7"/>
  <c r="F409" i="7"/>
  <c r="F313" i="7"/>
  <c r="F372" i="7"/>
  <c r="F397" i="7"/>
  <c r="F421" i="7"/>
  <c r="F24" i="7"/>
  <c r="F60" i="7"/>
  <c r="F108" i="7"/>
  <c r="F181" i="7"/>
  <c r="F300" i="7"/>
  <c r="F336" i="7"/>
  <c r="F13" i="7"/>
  <c r="F325" i="7"/>
  <c r="F373" i="7"/>
  <c r="F12" i="7"/>
  <c r="F59" i="7"/>
  <c r="F73" i="7"/>
  <c r="F96" i="7"/>
  <c r="F119" i="7"/>
  <c r="F217" i="7"/>
  <c r="F253" i="7"/>
  <c r="F192" i="7"/>
  <c r="F348" i="7"/>
  <c r="F109" i="7"/>
  <c r="F169" i="7"/>
  <c r="F228" i="7"/>
  <c r="F36" i="7"/>
  <c r="F47" i="7"/>
  <c r="F84" i="7"/>
  <c r="F145" i="7"/>
  <c r="F288" i="7"/>
  <c r="F241" i="7"/>
  <c r="F337" i="7"/>
  <c r="F312" i="7"/>
  <c r="F396" i="7"/>
  <c r="F361" i="7"/>
  <c r="F408" i="7"/>
  <c r="F25" i="7"/>
  <c r="F72" i="7"/>
  <c r="F120" i="7"/>
  <c r="F122" i="7"/>
  <c r="F133" i="7"/>
  <c r="F168" i="7"/>
  <c r="F240" i="7"/>
  <c r="F205" i="7"/>
  <c r="F252" i="7"/>
  <c r="F301" i="7"/>
  <c r="F97" i="7"/>
  <c r="F144" i="7"/>
  <c r="F276" i="7"/>
  <c r="F131" i="7"/>
  <c r="F204" i="7"/>
  <c r="D409" i="5"/>
  <c r="D408" i="5"/>
  <c r="F408" i="5"/>
  <c r="F409" i="5"/>
  <c r="I230" i="8"/>
  <c r="J230" i="8" s="1"/>
  <c r="K230" i="8" s="1"/>
  <c r="L230" i="8" s="1"/>
  <c r="I266" i="8"/>
  <c r="J266" i="8" s="1"/>
  <c r="K266" i="8" s="1"/>
  <c r="L266" i="8" s="1"/>
  <c r="I190" i="8"/>
  <c r="J190" i="8" s="1"/>
  <c r="K190" i="8" s="1"/>
  <c r="L190" i="8" s="1"/>
  <c r="I226" i="8"/>
  <c r="J226" i="8" s="1"/>
  <c r="K226" i="8" s="1"/>
  <c r="L226" i="8" s="1"/>
  <c r="I270" i="8"/>
  <c r="J270" i="8" s="1"/>
  <c r="K270" i="8" s="1"/>
  <c r="L270" i="8" s="1"/>
  <c r="I197" i="4"/>
  <c r="J197" i="4" s="1"/>
  <c r="K197" i="4" s="1"/>
  <c r="L197" i="4" s="1"/>
  <c r="I253" i="8"/>
  <c r="J253" i="8" s="1"/>
  <c r="K253" i="8" s="1"/>
  <c r="L253" i="8" s="1"/>
  <c r="I174" i="8"/>
  <c r="J174" i="8" s="1"/>
  <c r="K174" i="8" s="1"/>
  <c r="L174" i="8" s="1"/>
  <c r="I218" i="8"/>
  <c r="J218" i="8" s="1"/>
  <c r="K218" i="8" s="1"/>
  <c r="L218" i="8" s="1"/>
  <c r="I254" i="8"/>
  <c r="J254" i="8" s="1"/>
  <c r="K254" i="8" s="1"/>
  <c r="L254" i="8" s="1"/>
  <c r="I229" i="8"/>
  <c r="J229" i="8" s="1"/>
  <c r="K229" i="8" s="1"/>
  <c r="L229" i="8" s="1"/>
  <c r="I265" i="8"/>
  <c r="J265" i="8" s="1"/>
  <c r="K265" i="8" s="1"/>
  <c r="L265" i="8" s="1"/>
  <c r="I196" i="8"/>
  <c r="J196" i="8" s="1"/>
  <c r="K196" i="8" s="1"/>
  <c r="L196" i="8" s="1"/>
  <c r="I240" i="8"/>
  <c r="J240" i="8" s="1"/>
  <c r="K240" i="8" s="1"/>
  <c r="L240" i="8" s="1"/>
  <c r="I276" i="8"/>
  <c r="J276" i="8" s="1"/>
  <c r="K276" i="8" s="1"/>
  <c r="L276" i="8" s="1"/>
  <c r="I207" i="8"/>
  <c r="J207" i="8" s="1"/>
  <c r="K207" i="8" s="1"/>
  <c r="L207" i="8" s="1"/>
  <c r="I251" i="8"/>
  <c r="J251" i="8" s="1"/>
  <c r="K251" i="8" s="1"/>
  <c r="L251" i="8" s="1"/>
  <c r="I287" i="8"/>
  <c r="J287" i="8" s="1"/>
  <c r="K287" i="8" s="1"/>
  <c r="L287" i="8" s="1"/>
  <c r="I263" i="8"/>
  <c r="J263" i="8" s="1"/>
  <c r="K263" i="8" s="1"/>
  <c r="L263" i="8" s="1"/>
  <c r="I228" i="8"/>
  <c r="J228" i="8" s="1"/>
  <c r="K228" i="8" s="1"/>
  <c r="L228" i="8" s="1"/>
  <c r="I264" i="8"/>
  <c r="J264" i="8" s="1"/>
  <c r="K264" i="8" s="1"/>
  <c r="L264" i="8" s="1"/>
  <c r="I261" i="8"/>
  <c r="J261" i="8" s="1"/>
  <c r="K261" i="8" s="1"/>
  <c r="L261" i="8" s="1"/>
  <c r="I195" i="8"/>
  <c r="J195" i="8" s="1"/>
  <c r="K195" i="8" s="1"/>
  <c r="L195" i="8" s="1"/>
  <c r="I239" i="8"/>
  <c r="J239" i="8" s="1"/>
  <c r="K239" i="8" s="1"/>
  <c r="L239" i="8" s="1"/>
  <c r="I275" i="8"/>
  <c r="J275" i="8" s="1"/>
  <c r="K275" i="8" s="1"/>
  <c r="L275" i="8" s="1"/>
  <c r="I217" i="8"/>
  <c r="J217" i="8" s="1"/>
  <c r="K217" i="8" s="1"/>
  <c r="L217" i="8" s="1"/>
  <c r="I206" i="8"/>
  <c r="J206" i="8" s="1"/>
  <c r="K206" i="8" s="1"/>
  <c r="L206" i="8" s="1"/>
  <c r="I250" i="8"/>
  <c r="J250" i="8" s="1"/>
  <c r="K250" i="8" s="1"/>
  <c r="L250" i="8" s="1"/>
  <c r="I286" i="8"/>
  <c r="J286" i="8" s="1"/>
  <c r="K286" i="8" s="1"/>
  <c r="L286" i="8" s="1"/>
  <c r="I201" i="8"/>
  <c r="J201" i="8" s="1"/>
  <c r="K201" i="8" s="1"/>
  <c r="L201" i="8" s="1"/>
  <c r="I203" i="8"/>
  <c r="J203" i="8" s="1"/>
  <c r="K203" i="8" s="1"/>
  <c r="L203" i="8" s="1"/>
  <c r="I283" i="8"/>
  <c r="J283" i="8" s="1"/>
  <c r="K283" i="8" s="1"/>
  <c r="L283" i="8" s="1"/>
  <c r="I204" i="8"/>
  <c r="J204" i="8" s="1"/>
  <c r="K204" i="8" s="1"/>
  <c r="L204" i="8" s="1"/>
  <c r="I248" i="8"/>
  <c r="J248" i="8" s="1"/>
  <c r="K248" i="8" s="1"/>
  <c r="L248" i="8" s="1"/>
  <c r="I284" i="8"/>
  <c r="J284" i="8" s="1"/>
  <c r="K284" i="8" s="1"/>
  <c r="L284" i="8" s="1"/>
  <c r="I237" i="8"/>
  <c r="J237" i="8" s="1"/>
  <c r="K237" i="8" s="1"/>
  <c r="L237" i="8" s="1"/>
  <c r="I281" i="8"/>
  <c r="J281" i="8" s="1"/>
  <c r="K281" i="8" s="1"/>
  <c r="L281" i="8" s="1"/>
  <c r="I215" i="8"/>
  <c r="J215" i="8" s="1"/>
  <c r="K215" i="8" s="1"/>
  <c r="L215" i="8" s="1"/>
  <c r="I259" i="8"/>
  <c r="J259" i="8" s="1"/>
  <c r="K259" i="8" s="1"/>
  <c r="L259" i="8" s="1"/>
  <c r="I199" i="8"/>
  <c r="J199" i="8" s="1"/>
  <c r="K199" i="8" s="1"/>
  <c r="L199" i="8" s="1"/>
  <c r="I235" i="8"/>
  <c r="J235" i="8" s="1"/>
  <c r="K235" i="8" s="1"/>
  <c r="L235" i="8" s="1"/>
  <c r="I279" i="8"/>
  <c r="J279" i="8" s="1"/>
  <c r="K279" i="8" s="1"/>
  <c r="L279" i="8" s="1"/>
  <c r="I200" i="8"/>
  <c r="J200" i="8" s="1"/>
  <c r="K200" i="8" s="1"/>
  <c r="L200" i="8" s="1"/>
  <c r="I236" i="8"/>
  <c r="J236" i="8" s="1"/>
  <c r="K236" i="8" s="1"/>
  <c r="L236" i="8" s="1"/>
  <c r="I280" i="8"/>
  <c r="J280" i="8" s="1"/>
  <c r="K280" i="8" s="1"/>
  <c r="L280" i="8" s="1"/>
  <c r="I291" i="8"/>
  <c r="J291" i="8" s="1"/>
  <c r="K291" i="8" s="1"/>
  <c r="L291" i="8" s="1"/>
  <c r="I213" i="8"/>
  <c r="J213" i="8" s="1"/>
  <c r="K213" i="8" s="1"/>
  <c r="L213" i="8" s="1"/>
  <c r="I221" i="8"/>
  <c r="J221" i="8" s="1"/>
  <c r="K221" i="8" s="1"/>
  <c r="L221" i="8" s="1"/>
  <c r="I257" i="8"/>
  <c r="J257" i="8" s="1"/>
  <c r="K257" i="8" s="1"/>
  <c r="L257" i="8" s="1"/>
  <c r="I210" i="8"/>
  <c r="J210" i="8" s="1"/>
  <c r="K210" i="8" s="1"/>
  <c r="L210" i="8" s="1"/>
  <c r="I211" i="8"/>
  <c r="J211" i="8" s="1"/>
  <c r="K211" i="8" s="1"/>
  <c r="L211" i="8" s="1"/>
  <c r="I214" i="8"/>
  <c r="J214" i="8" s="1"/>
  <c r="K214" i="8" s="1"/>
  <c r="L214" i="8" s="1"/>
  <c r="I223" i="8"/>
  <c r="J223" i="8" s="1"/>
  <c r="K223" i="8" s="1"/>
  <c r="L223" i="8" s="1"/>
  <c r="I258" i="8"/>
  <c r="J258" i="8" s="1"/>
  <c r="K258" i="8" s="1"/>
  <c r="L258" i="8" s="1"/>
  <c r="I247" i="8"/>
  <c r="J247" i="8" s="1"/>
  <c r="K247" i="8" s="1"/>
  <c r="L247" i="8" s="1"/>
  <c r="I224" i="8"/>
  <c r="J224" i="8" s="1"/>
  <c r="K224" i="8" s="1"/>
  <c r="L224" i="8" s="1"/>
  <c r="I268" i="8"/>
  <c r="J268" i="8" s="1"/>
  <c r="K268" i="8" s="1"/>
  <c r="L268" i="8" s="1"/>
  <c r="I225" i="8"/>
  <c r="J225" i="8" s="1"/>
  <c r="K225" i="8" s="1"/>
  <c r="L225" i="8" s="1"/>
  <c r="I269" i="8"/>
  <c r="J269" i="8" s="1"/>
  <c r="K269" i="8" s="1"/>
  <c r="L269" i="8" s="1"/>
  <c r="I15" i="4"/>
  <c r="J15" i="4" s="1"/>
  <c r="K15" i="4" s="1"/>
  <c r="L15" i="4" s="1"/>
  <c r="I28" i="4"/>
  <c r="J28" i="4" s="1"/>
  <c r="K28" i="4" s="1"/>
  <c r="L28" i="4" s="1"/>
  <c r="I47" i="4"/>
  <c r="J47" i="4" s="1"/>
  <c r="K47" i="4" s="1"/>
  <c r="L47" i="4" s="1"/>
  <c r="I59" i="4"/>
  <c r="J59" i="4" s="1"/>
  <c r="K59" i="4" s="1"/>
  <c r="L59" i="4" s="1"/>
  <c r="I71" i="4"/>
  <c r="J71" i="4" s="1"/>
  <c r="K71" i="4" s="1"/>
  <c r="L71" i="4" s="1"/>
  <c r="I75" i="4"/>
  <c r="J75" i="4" s="1"/>
  <c r="K75" i="4" s="1"/>
  <c r="L75" i="4" s="1"/>
  <c r="I87" i="4"/>
  <c r="J87" i="4" s="1"/>
  <c r="K87" i="4" s="1"/>
  <c r="L87" i="4" s="1"/>
  <c r="I99" i="4"/>
  <c r="J99" i="4" s="1"/>
  <c r="K99" i="4" s="1"/>
  <c r="L99" i="4" s="1"/>
  <c r="I111" i="4"/>
  <c r="J111" i="4" s="1"/>
  <c r="K111" i="4" s="1"/>
  <c r="L111" i="4" s="1"/>
  <c r="I115" i="4"/>
  <c r="J115" i="4" s="1"/>
  <c r="K115" i="4" s="1"/>
  <c r="L115" i="4" s="1"/>
  <c r="I127" i="4"/>
  <c r="J127" i="4" s="1"/>
  <c r="K127" i="4" s="1"/>
  <c r="L127" i="4" s="1"/>
  <c r="I139" i="4"/>
  <c r="J139" i="4" s="1"/>
  <c r="K139" i="4" s="1"/>
  <c r="L139" i="4" s="1"/>
  <c r="I167" i="4"/>
  <c r="J167" i="4" s="1"/>
  <c r="K167" i="4" s="1"/>
  <c r="L167" i="4" s="1"/>
  <c r="I191" i="4"/>
  <c r="J191" i="4" s="1"/>
  <c r="K191" i="4" s="1"/>
  <c r="L191" i="4" s="1"/>
  <c r="I207" i="4"/>
  <c r="J207" i="4" s="1"/>
  <c r="K207" i="4" s="1"/>
  <c r="L207" i="4" s="1"/>
  <c r="I219" i="4"/>
  <c r="J219" i="4" s="1"/>
  <c r="K219" i="4" s="1"/>
  <c r="L219" i="4" s="1"/>
  <c r="I235" i="4"/>
  <c r="J235" i="4" s="1"/>
  <c r="K235" i="4" s="1"/>
  <c r="L235" i="4" s="1"/>
  <c r="I247" i="4"/>
  <c r="J247" i="4" s="1"/>
  <c r="K247" i="4" s="1"/>
  <c r="L247" i="4" s="1"/>
  <c r="I259" i="4"/>
  <c r="J259" i="4" s="1"/>
  <c r="K259" i="4" s="1"/>
  <c r="L259" i="4" s="1"/>
  <c r="I271" i="4"/>
  <c r="J271" i="4" s="1"/>
  <c r="K271" i="4" s="1"/>
  <c r="L271" i="4" s="1"/>
  <c r="I275" i="4"/>
  <c r="J275" i="4" s="1"/>
  <c r="K275" i="4" s="1"/>
  <c r="L275" i="4" s="1"/>
  <c r="I287" i="4"/>
  <c r="J287" i="4" s="1"/>
  <c r="K287" i="4" s="1"/>
  <c r="L287" i="4" s="1"/>
  <c r="I285" i="4"/>
  <c r="J285" i="4" s="1"/>
  <c r="K285" i="4" s="1"/>
  <c r="L285" i="4" s="1"/>
  <c r="I289" i="4"/>
  <c r="J289" i="4" s="1"/>
  <c r="K289" i="4" s="1"/>
  <c r="L289" i="4" s="1"/>
  <c r="I39" i="4"/>
  <c r="J39" i="4" s="1"/>
  <c r="K39" i="4" s="1"/>
  <c r="L39" i="4" s="1"/>
  <c r="I80" i="4"/>
  <c r="J80" i="4" s="1"/>
  <c r="K80" i="4" s="1"/>
  <c r="L80" i="4" s="1"/>
  <c r="I83" i="4"/>
  <c r="J83" i="4" s="1"/>
  <c r="K83" i="4" s="1"/>
  <c r="L83" i="4" s="1"/>
  <c r="I84" i="4"/>
  <c r="J84" i="4" s="1"/>
  <c r="K84" i="4" s="1"/>
  <c r="L84" i="4" s="1"/>
  <c r="I96" i="4"/>
  <c r="J96" i="4" s="1"/>
  <c r="K96" i="4" s="1"/>
  <c r="L96" i="4" s="1"/>
  <c r="I108" i="4"/>
  <c r="J108" i="4" s="1"/>
  <c r="K108" i="4" s="1"/>
  <c r="L108" i="4" s="1"/>
  <c r="I120" i="4"/>
  <c r="J120" i="4" s="1"/>
  <c r="K120" i="4" s="1"/>
  <c r="L120" i="4" s="1"/>
  <c r="I123" i="4"/>
  <c r="J123" i="4" s="1"/>
  <c r="K123" i="4" s="1"/>
  <c r="L123" i="4" s="1"/>
  <c r="I124" i="4"/>
  <c r="J124" i="4" s="1"/>
  <c r="K124" i="4" s="1"/>
  <c r="L124" i="4" s="1"/>
  <c r="I163" i="4"/>
  <c r="J163" i="4" s="1"/>
  <c r="K163" i="4" s="1"/>
  <c r="L163" i="4" s="1"/>
  <c r="I164" i="4"/>
  <c r="J164" i="4" s="1"/>
  <c r="K164" i="4" s="1"/>
  <c r="L164" i="4" s="1"/>
  <c r="I188" i="4"/>
  <c r="J188" i="4" s="1"/>
  <c r="K188" i="4" s="1"/>
  <c r="L188" i="4" s="1"/>
  <c r="I203" i="4"/>
  <c r="J203" i="4" s="1"/>
  <c r="K203" i="4" s="1"/>
  <c r="L203" i="4" s="1"/>
  <c r="I204" i="4"/>
  <c r="J204" i="4" s="1"/>
  <c r="K204" i="4" s="1"/>
  <c r="L204" i="4" s="1"/>
  <c r="I216" i="4"/>
  <c r="J216" i="4" s="1"/>
  <c r="K216" i="4" s="1"/>
  <c r="L216" i="4" s="1"/>
  <c r="I240" i="4"/>
  <c r="J240" i="4" s="1"/>
  <c r="K240" i="4" s="1"/>
  <c r="L240" i="4" s="1"/>
  <c r="I283" i="4"/>
  <c r="J283" i="4" s="1"/>
  <c r="K283" i="4" s="1"/>
  <c r="L283" i="4" s="1"/>
  <c r="I284" i="4"/>
  <c r="J284" i="4" s="1"/>
  <c r="K284" i="4" s="1"/>
  <c r="L284" i="4" s="1"/>
  <c r="I249" i="4"/>
  <c r="J249" i="4" s="1"/>
  <c r="K249" i="4" s="1"/>
  <c r="L249" i="4" s="1"/>
  <c r="I261" i="4"/>
  <c r="J261" i="4" s="1"/>
  <c r="K261" i="4" s="1"/>
  <c r="L261" i="4" s="1"/>
  <c r="I265" i="4"/>
  <c r="J265" i="4" s="1"/>
  <c r="K265" i="4" s="1"/>
  <c r="L265" i="4" s="1"/>
  <c r="I277" i="4"/>
  <c r="J277" i="4" s="1"/>
  <c r="K277" i="4" s="1"/>
  <c r="L277" i="4" s="1"/>
  <c r="I229" i="4"/>
  <c r="J229" i="4" s="1"/>
  <c r="K229" i="4" s="1"/>
  <c r="L229" i="4" s="1"/>
  <c r="I230" i="4"/>
  <c r="J230" i="4" s="1"/>
  <c r="K230" i="4" s="1"/>
  <c r="L230" i="4" s="1"/>
  <c r="I231" i="4"/>
  <c r="J231" i="4" s="1"/>
  <c r="K231" i="4" s="1"/>
  <c r="L231" i="4" s="1"/>
  <c r="I20" i="4"/>
  <c r="J20" i="4" s="1"/>
  <c r="K20" i="4" s="1"/>
  <c r="L20" i="4" s="1"/>
  <c r="I25" i="4"/>
  <c r="J25" i="4" s="1"/>
  <c r="K25" i="4" s="1"/>
  <c r="L25" i="4" s="1"/>
  <c r="I43" i="4"/>
  <c r="J43" i="4" s="1"/>
  <c r="K43" i="4" s="1"/>
  <c r="L43" i="4" s="1"/>
  <c r="I44" i="4"/>
  <c r="J44" i="4" s="1"/>
  <c r="K44" i="4" s="1"/>
  <c r="L44" i="4" s="1"/>
  <c r="I56" i="4"/>
  <c r="J56" i="4" s="1"/>
  <c r="K56" i="4" s="1"/>
  <c r="L56" i="4" s="1"/>
  <c r="I68" i="4"/>
  <c r="J68" i="4" s="1"/>
  <c r="K68" i="4" s="1"/>
  <c r="L68" i="4" s="1"/>
  <c r="I195" i="4"/>
  <c r="J195" i="4" s="1"/>
  <c r="K195" i="4" s="1"/>
  <c r="L195" i="4" s="1"/>
  <c r="I200" i="4"/>
  <c r="J200" i="4" s="1"/>
  <c r="K200" i="4" s="1"/>
  <c r="L200" i="4" s="1"/>
  <c r="I36" i="4"/>
  <c r="J36" i="4" s="1"/>
  <c r="K36" i="4" s="1"/>
  <c r="L36" i="4" s="1"/>
  <c r="I157" i="4"/>
  <c r="J157" i="4" s="1"/>
  <c r="K157" i="4" s="1"/>
  <c r="L157" i="4" s="1"/>
  <c r="I17" i="4"/>
  <c r="J17" i="4" s="1"/>
  <c r="K17" i="4" s="1"/>
  <c r="L17" i="4" s="1"/>
  <c r="I30" i="4"/>
  <c r="J30" i="4" s="1"/>
  <c r="K30" i="4" s="1"/>
  <c r="L30" i="4" s="1"/>
  <c r="I49" i="4"/>
  <c r="J49" i="4" s="1"/>
  <c r="K49" i="4" s="1"/>
  <c r="L49" i="4" s="1"/>
  <c r="I61" i="4"/>
  <c r="J61" i="4" s="1"/>
  <c r="K61" i="4" s="1"/>
  <c r="L61" i="4" s="1"/>
  <c r="I65" i="4"/>
  <c r="J65" i="4" s="1"/>
  <c r="K65" i="4" s="1"/>
  <c r="L65" i="4" s="1"/>
  <c r="I77" i="4"/>
  <c r="J77" i="4" s="1"/>
  <c r="K77" i="4" s="1"/>
  <c r="L77" i="4" s="1"/>
  <c r="I89" i="4"/>
  <c r="J89" i="4" s="1"/>
  <c r="K89" i="4" s="1"/>
  <c r="L89" i="4" s="1"/>
  <c r="I101" i="4"/>
  <c r="J101" i="4" s="1"/>
  <c r="K101" i="4" s="1"/>
  <c r="L101" i="4" s="1"/>
  <c r="I105" i="4"/>
  <c r="J105" i="4" s="1"/>
  <c r="K105" i="4" s="1"/>
  <c r="L105" i="4" s="1"/>
  <c r="I117" i="4"/>
  <c r="J117" i="4" s="1"/>
  <c r="K117" i="4" s="1"/>
  <c r="L117" i="4" s="1"/>
  <c r="I145" i="4"/>
  <c r="J145" i="4" s="1"/>
  <c r="K145" i="4" s="1"/>
  <c r="L145" i="4" s="1"/>
  <c r="I181" i="4"/>
  <c r="J181" i="4" s="1"/>
  <c r="K181" i="4" s="1"/>
  <c r="L181" i="4" s="1"/>
  <c r="I185" i="4"/>
  <c r="J185" i="4" s="1"/>
  <c r="K185" i="4" s="1"/>
  <c r="L185" i="4" s="1"/>
  <c r="I209" i="4"/>
  <c r="J209" i="4" s="1"/>
  <c r="K209" i="4" s="1"/>
  <c r="L209" i="4" s="1"/>
  <c r="I221" i="4"/>
  <c r="J221" i="4" s="1"/>
  <c r="K221" i="4" s="1"/>
  <c r="L221" i="4" s="1"/>
  <c r="I237" i="4"/>
  <c r="J237" i="4" s="1"/>
  <c r="K237" i="4" s="1"/>
  <c r="L237" i="4" s="1"/>
  <c r="I245" i="4"/>
  <c r="J245" i="4" s="1"/>
  <c r="K245" i="4" s="1"/>
  <c r="L245" i="4" s="1"/>
  <c r="I257" i="4"/>
  <c r="J257" i="4" s="1"/>
  <c r="K257" i="4" s="1"/>
  <c r="L257" i="4" s="1"/>
  <c r="I269" i="4"/>
  <c r="J269" i="4" s="1"/>
  <c r="K269" i="4" s="1"/>
  <c r="L269" i="4" s="1"/>
  <c r="I281" i="4"/>
  <c r="J281" i="4" s="1"/>
  <c r="K281" i="4" s="1"/>
  <c r="L281" i="4" s="1"/>
  <c r="I290" i="4"/>
  <c r="J290" i="4" s="1"/>
  <c r="K290" i="4" s="1"/>
  <c r="L290" i="4" s="1"/>
  <c r="I201" i="4"/>
  <c r="J201" i="4" s="1"/>
  <c r="K201" i="4" s="1"/>
  <c r="L201" i="4" s="1"/>
  <c r="I253" i="4"/>
  <c r="J253" i="4" s="1"/>
  <c r="K253" i="4" s="1"/>
  <c r="L253" i="4" s="1"/>
  <c r="I254" i="4"/>
  <c r="J254" i="4" s="1"/>
  <c r="K254" i="4" s="1"/>
  <c r="L254" i="4" s="1"/>
  <c r="I266" i="4"/>
  <c r="J266" i="4" s="1"/>
  <c r="K266" i="4" s="1"/>
  <c r="L266" i="4" s="1"/>
  <c r="I278" i="4"/>
  <c r="J278" i="4" s="1"/>
  <c r="K278" i="4" s="1"/>
  <c r="L278" i="4" s="1"/>
  <c r="I41" i="4"/>
  <c r="J41" i="4" s="1"/>
  <c r="K41" i="4" s="1"/>
  <c r="L41" i="4" s="1"/>
  <c r="I33" i="4"/>
  <c r="J33" i="4" s="1"/>
  <c r="K33" i="4" s="1"/>
  <c r="L33" i="4" s="1"/>
  <c r="I14" i="4"/>
  <c r="J14" i="4" s="1"/>
  <c r="K14" i="4" s="1"/>
  <c r="L14" i="4" s="1"/>
  <c r="I27" i="4"/>
  <c r="J27" i="4" s="1"/>
  <c r="K27" i="4" s="1"/>
  <c r="L27" i="4" s="1"/>
  <c r="I46" i="4"/>
  <c r="J46" i="4" s="1"/>
  <c r="K46" i="4" s="1"/>
  <c r="L46" i="4" s="1"/>
  <c r="I58" i="4"/>
  <c r="J58" i="4" s="1"/>
  <c r="K58" i="4" s="1"/>
  <c r="L58" i="4" s="1"/>
  <c r="I70" i="4"/>
  <c r="J70" i="4" s="1"/>
  <c r="K70" i="4" s="1"/>
  <c r="L70" i="4" s="1"/>
  <c r="I73" i="4"/>
  <c r="J73" i="4" s="1"/>
  <c r="K73" i="4" s="1"/>
  <c r="L73" i="4" s="1"/>
  <c r="I74" i="4"/>
  <c r="J74" i="4" s="1"/>
  <c r="K74" i="4" s="1"/>
  <c r="L74" i="4" s="1"/>
  <c r="I86" i="4"/>
  <c r="J86" i="4" s="1"/>
  <c r="K86" i="4" s="1"/>
  <c r="L86" i="4" s="1"/>
  <c r="I98" i="4"/>
  <c r="J98" i="4" s="1"/>
  <c r="K98" i="4" s="1"/>
  <c r="L98" i="4" s="1"/>
  <c r="I110" i="4"/>
  <c r="J110" i="4" s="1"/>
  <c r="K110" i="4" s="1"/>
  <c r="L110" i="4" s="1"/>
  <c r="I113" i="4"/>
  <c r="J113" i="4" s="1"/>
  <c r="K113" i="4" s="1"/>
  <c r="L113" i="4" s="1"/>
  <c r="I114" i="4"/>
  <c r="J114" i="4" s="1"/>
  <c r="K114" i="4" s="1"/>
  <c r="L114" i="4" s="1"/>
  <c r="I126" i="4"/>
  <c r="J126" i="4" s="1"/>
  <c r="K126" i="4" s="1"/>
  <c r="L126" i="4" s="1"/>
  <c r="I138" i="4"/>
  <c r="J138" i="4" s="1"/>
  <c r="K138" i="4" s="1"/>
  <c r="L138" i="4" s="1"/>
  <c r="I153" i="4"/>
  <c r="J153" i="4" s="1"/>
  <c r="K153" i="4" s="1"/>
  <c r="L153" i="4" s="1"/>
  <c r="I190" i="4"/>
  <c r="J190" i="4" s="1"/>
  <c r="K190" i="4" s="1"/>
  <c r="L190" i="4" s="1"/>
  <c r="I193" i="4"/>
  <c r="J193" i="4" s="1"/>
  <c r="K193" i="4" s="1"/>
  <c r="L193" i="4" s="1"/>
  <c r="I206" i="4"/>
  <c r="J206" i="4" s="1"/>
  <c r="K206" i="4" s="1"/>
  <c r="L206" i="4" s="1"/>
  <c r="I129" i="4"/>
  <c r="J129" i="4" s="1"/>
  <c r="K129" i="4" s="1"/>
  <c r="L129" i="4" s="1"/>
  <c r="I218" i="4"/>
  <c r="J218" i="4" s="1"/>
  <c r="K218" i="4" s="1"/>
  <c r="L218" i="4" s="1"/>
  <c r="I233" i="4"/>
  <c r="J233" i="4" s="1"/>
  <c r="K233" i="4" s="1"/>
  <c r="L233" i="4" s="1"/>
  <c r="I234" i="4"/>
  <c r="J234" i="4" s="1"/>
  <c r="K234" i="4" s="1"/>
  <c r="L234" i="4" s="1"/>
  <c r="I246" i="4"/>
  <c r="J246" i="4" s="1"/>
  <c r="K246" i="4" s="1"/>
  <c r="L246" i="4" s="1"/>
  <c r="I258" i="4"/>
  <c r="J258" i="4" s="1"/>
  <c r="K258" i="4" s="1"/>
  <c r="L258" i="4" s="1"/>
  <c r="I270" i="4"/>
  <c r="J270" i="4" s="1"/>
  <c r="K270" i="4" s="1"/>
  <c r="L270" i="4" s="1"/>
  <c r="I273" i="4"/>
  <c r="J273" i="4" s="1"/>
  <c r="K273" i="4" s="1"/>
  <c r="L273" i="4" s="1"/>
  <c r="I274" i="4"/>
  <c r="J274" i="4" s="1"/>
  <c r="K274" i="4" s="1"/>
  <c r="L274" i="4" s="1"/>
  <c r="I286" i="4"/>
  <c r="J286" i="4" s="1"/>
  <c r="K286" i="4" s="1"/>
  <c r="L286" i="4" s="1"/>
  <c r="I238" i="4"/>
  <c r="J238" i="4" s="1"/>
  <c r="K238" i="4" s="1"/>
  <c r="L238" i="4" s="1"/>
  <c r="I250" i="4"/>
  <c r="J250" i="4" s="1"/>
  <c r="K250" i="4" s="1"/>
  <c r="L250" i="4" s="1"/>
  <c r="I191" i="8"/>
  <c r="J191" i="8" s="1"/>
  <c r="K191" i="8" s="1"/>
  <c r="L191" i="8" s="1"/>
  <c r="I227" i="8"/>
  <c r="J227" i="8" s="1"/>
  <c r="K227" i="8" s="1"/>
  <c r="L227" i="8" s="1"/>
  <c r="I271" i="8"/>
  <c r="J271" i="8" s="1"/>
  <c r="K271" i="8" s="1"/>
  <c r="L271" i="8" s="1"/>
  <c r="I193" i="8"/>
  <c r="J193" i="8" s="1"/>
  <c r="K193" i="8" s="1"/>
  <c r="L193" i="8" s="1"/>
  <c r="I273" i="8"/>
  <c r="J273" i="8" s="1"/>
  <c r="K273" i="8" s="1"/>
  <c r="L273" i="8" s="1"/>
  <c r="I38" i="4"/>
  <c r="J38" i="4" s="1"/>
  <c r="K38" i="4" s="1"/>
  <c r="L38" i="4" s="1"/>
  <c r="I243" i="4"/>
  <c r="J243" i="4" s="1"/>
  <c r="K243" i="4" s="1"/>
  <c r="L243" i="4" s="1"/>
  <c r="I244" i="4"/>
  <c r="J244" i="4" s="1"/>
  <c r="K244" i="4" s="1"/>
  <c r="L244" i="4" s="1"/>
  <c r="I256" i="4"/>
  <c r="J256" i="4" s="1"/>
  <c r="K256" i="4" s="1"/>
  <c r="L256" i="4" s="1"/>
  <c r="I268" i="4"/>
  <c r="J268" i="4" s="1"/>
  <c r="K268" i="4" s="1"/>
  <c r="L268" i="4" s="1"/>
  <c r="I280" i="4"/>
  <c r="J280" i="4" s="1"/>
  <c r="K280" i="4" s="1"/>
  <c r="L280" i="4" s="1"/>
  <c r="I194" i="8"/>
  <c r="J194" i="8" s="1"/>
  <c r="K194" i="8" s="1"/>
  <c r="L194" i="8" s="1"/>
  <c r="I238" i="8"/>
  <c r="J238" i="8" s="1"/>
  <c r="K238" i="8" s="1"/>
  <c r="L238" i="8" s="1"/>
  <c r="I274" i="8"/>
  <c r="J274" i="8" s="1"/>
  <c r="K274" i="8" s="1"/>
  <c r="L274" i="8" s="1"/>
  <c r="I211" i="4"/>
  <c r="J211" i="4" s="1"/>
  <c r="K211" i="4" s="1"/>
  <c r="L211" i="4" s="1"/>
  <c r="I215" i="4"/>
  <c r="J215" i="4" s="1"/>
  <c r="K215" i="4" s="1"/>
  <c r="L215" i="4" s="1"/>
  <c r="I239" i="4"/>
  <c r="J239" i="4" s="1"/>
  <c r="K239" i="4" s="1"/>
  <c r="L239" i="4" s="1"/>
  <c r="I251" i="4"/>
  <c r="J251" i="4" s="1"/>
  <c r="K251" i="4" s="1"/>
  <c r="L251" i="4" s="1"/>
  <c r="I255" i="4"/>
  <c r="J255" i="4" s="1"/>
  <c r="K255" i="4" s="1"/>
  <c r="L255" i="4" s="1"/>
  <c r="I267" i="4"/>
  <c r="J267" i="4" s="1"/>
  <c r="K267" i="4" s="1"/>
  <c r="L267" i="4" s="1"/>
  <c r="I279" i="4"/>
  <c r="J279" i="4" s="1"/>
  <c r="K279" i="4" s="1"/>
  <c r="L279" i="4" s="1"/>
  <c r="I291" i="4"/>
  <c r="J291" i="4" s="1"/>
  <c r="K291" i="4" s="1"/>
  <c r="L291" i="4" s="1"/>
  <c r="I205" i="8"/>
  <c r="J205" i="8" s="1"/>
  <c r="K205" i="8" s="1"/>
  <c r="L205" i="8" s="1"/>
  <c r="I249" i="8"/>
  <c r="J249" i="8" s="1"/>
  <c r="K249" i="8" s="1"/>
  <c r="L249" i="8" s="1"/>
  <c r="I285" i="8"/>
  <c r="J285" i="8" s="1"/>
  <c r="K285" i="8" s="1"/>
  <c r="L285" i="8" s="1"/>
  <c r="I216" i="8"/>
  <c r="J216" i="8" s="1"/>
  <c r="K216" i="8" s="1"/>
  <c r="L216" i="8" s="1"/>
  <c r="I260" i="8"/>
  <c r="J260" i="8" s="1"/>
  <c r="K260" i="8" s="1"/>
  <c r="L260" i="8" s="1"/>
  <c r="I35" i="4"/>
  <c r="J35" i="4" s="1"/>
  <c r="K35" i="4" s="1"/>
  <c r="L35" i="4" s="1"/>
  <c r="I16" i="4"/>
  <c r="J16" i="4" s="1"/>
  <c r="K16" i="4" s="1"/>
  <c r="L16" i="4" s="1"/>
  <c r="I29" i="4"/>
  <c r="J29" i="4" s="1"/>
  <c r="K29" i="4" s="1"/>
  <c r="L29" i="4" s="1"/>
  <c r="I32" i="4"/>
  <c r="J32" i="4" s="1"/>
  <c r="K32" i="4" s="1"/>
  <c r="L32" i="4" s="1"/>
  <c r="I34" i="4"/>
  <c r="J34" i="4" s="1"/>
  <c r="K34" i="4" s="1"/>
  <c r="L34" i="4" s="1"/>
  <c r="I48" i="4"/>
  <c r="J48" i="4" s="1"/>
  <c r="K48" i="4" s="1"/>
  <c r="L48" i="4" s="1"/>
  <c r="I60" i="4"/>
  <c r="J60" i="4" s="1"/>
  <c r="K60" i="4" s="1"/>
  <c r="L60" i="4" s="1"/>
  <c r="I63" i="4"/>
  <c r="J63" i="4" s="1"/>
  <c r="K63" i="4" s="1"/>
  <c r="L63" i="4" s="1"/>
  <c r="I64" i="4"/>
  <c r="J64" i="4" s="1"/>
  <c r="K64" i="4" s="1"/>
  <c r="L64" i="4" s="1"/>
  <c r="I76" i="4"/>
  <c r="J76" i="4" s="1"/>
  <c r="K76" i="4" s="1"/>
  <c r="L76" i="4" s="1"/>
  <c r="I88" i="4"/>
  <c r="J88" i="4" s="1"/>
  <c r="K88" i="4" s="1"/>
  <c r="L88" i="4" s="1"/>
  <c r="I100" i="4"/>
  <c r="J100" i="4" s="1"/>
  <c r="K100" i="4" s="1"/>
  <c r="L100" i="4" s="1"/>
  <c r="I103" i="4"/>
  <c r="J103" i="4" s="1"/>
  <c r="K103" i="4" s="1"/>
  <c r="L103" i="4" s="1"/>
  <c r="I104" i="4"/>
  <c r="J104" i="4" s="1"/>
  <c r="K104" i="4" s="1"/>
  <c r="L104" i="4" s="1"/>
  <c r="I116" i="4"/>
  <c r="J116" i="4" s="1"/>
  <c r="K116" i="4" s="1"/>
  <c r="L116" i="4" s="1"/>
  <c r="I128" i="4"/>
  <c r="J128" i="4" s="1"/>
  <c r="K128" i="4" s="1"/>
  <c r="L128" i="4" s="1"/>
  <c r="I140" i="4"/>
  <c r="J140" i="4" s="1"/>
  <c r="K140" i="4" s="1"/>
  <c r="L140" i="4" s="1"/>
  <c r="I143" i="4"/>
  <c r="J143" i="4" s="1"/>
  <c r="K143" i="4" s="1"/>
  <c r="L143" i="4" s="1"/>
  <c r="I144" i="4"/>
  <c r="J144" i="4" s="1"/>
  <c r="K144" i="4" s="1"/>
  <c r="L144" i="4" s="1"/>
  <c r="I155" i="4"/>
  <c r="J155" i="4" s="1"/>
  <c r="K155" i="4" s="1"/>
  <c r="L155" i="4" s="1"/>
  <c r="I168" i="4"/>
  <c r="J168" i="4" s="1"/>
  <c r="K168" i="4" s="1"/>
  <c r="L168" i="4" s="1"/>
  <c r="I180" i="4"/>
  <c r="J180" i="4" s="1"/>
  <c r="K180" i="4" s="1"/>
  <c r="L180" i="4" s="1"/>
  <c r="I183" i="4"/>
  <c r="J183" i="4" s="1"/>
  <c r="K183" i="4" s="1"/>
  <c r="L183" i="4" s="1"/>
  <c r="I184" i="4"/>
  <c r="J184" i="4" s="1"/>
  <c r="K184" i="4" s="1"/>
  <c r="L184" i="4" s="1"/>
  <c r="I208" i="4"/>
  <c r="J208" i="4" s="1"/>
  <c r="K208" i="4" s="1"/>
  <c r="L208" i="4" s="1"/>
  <c r="I220" i="4"/>
  <c r="J220" i="4" s="1"/>
  <c r="K220" i="4" s="1"/>
  <c r="L220" i="4" s="1"/>
  <c r="I223" i="4"/>
  <c r="J223" i="4" s="1"/>
  <c r="K223" i="4" s="1"/>
  <c r="L223" i="4" s="1"/>
  <c r="I236" i="4"/>
  <c r="J236" i="4" s="1"/>
  <c r="K236" i="4" s="1"/>
  <c r="L236" i="4" s="1"/>
  <c r="I248" i="4"/>
  <c r="J248" i="4" s="1"/>
  <c r="K248" i="4" s="1"/>
  <c r="L248" i="4" s="1"/>
  <c r="I260" i="4"/>
  <c r="J260" i="4" s="1"/>
  <c r="K260" i="4" s="1"/>
  <c r="L260" i="4" s="1"/>
  <c r="I263" i="4"/>
  <c r="J263" i="4" s="1"/>
  <c r="K263" i="4" s="1"/>
  <c r="L263" i="4" s="1"/>
  <c r="I264" i="4"/>
  <c r="J264" i="4" s="1"/>
  <c r="K264" i="4" s="1"/>
  <c r="L264" i="4" s="1"/>
  <c r="I276" i="4"/>
  <c r="J276" i="4" s="1"/>
  <c r="K276" i="4" s="1"/>
  <c r="L276" i="4" s="1"/>
  <c r="I288" i="4"/>
  <c r="J288" i="4" s="1"/>
  <c r="K288" i="4" s="1"/>
  <c r="L288" i="4" s="1"/>
  <c r="I3" i="8"/>
  <c r="J3" i="8" s="1"/>
  <c r="K3" i="8" s="1"/>
  <c r="L3" i="8" s="1"/>
  <c r="I12" i="8"/>
  <c r="J12" i="8" s="1"/>
  <c r="K12" i="8" s="1"/>
  <c r="L12" i="8" s="1"/>
  <c r="I20" i="8"/>
  <c r="J20" i="8" s="1"/>
  <c r="K20" i="8" s="1"/>
  <c r="L20" i="8" s="1"/>
  <c r="I29" i="8"/>
  <c r="J29" i="8" s="1"/>
  <c r="K29" i="8" s="1"/>
  <c r="L29" i="8" s="1"/>
  <c r="I38" i="8"/>
  <c r="J38" i="8" s="1"/>
  <c r="K38" i="8" s="1"/>
  <c r="L38" i="8" s="1"/>
  <c r="I47" i="8"/>
  <c r="J47" i="8" s="1"/>
  <c r="K47" i="8" s="1"/>
  <c r="L47" i="8" s="1"/>
  <c r="I56" i="8"/>
  <c r="J56" i="8" s="1"/>
  <c r="K56" i="8" s="1"/>
  <c r="L56" i="8" s="1"/>
  <c r="I65" i="8"/>
  <c r="J65" i="8" s="1"/>
  <c r="K65" i="8" s="1"/>
  <c r="L65" i="8" s="1"/>
  <c r="I74" i="8"/>
  <c r="J74" i="8" s="1"/>
  <c r="K74" i="8" s="1"/>
  <c r="L74" i="8" s="1"/>
  <c r="I83" i="8"/>
  <c r="J83" i="8" s="1"/>
  <c r="K83" i="8" s="1"/>
  <c r="L83" i="8" s="1"/>
  <c r="I91" i="8"/>
  <c r="J91" i="8" s="1"/>
  <c r="K91" i="8" s="1"/>
  <c r="L91" i="8" s="1"/>
  <c r="I100" i="8"/>
  <c r="J100" i="8" s="1"/>
  <c r="K100" i="8" s="1"/>
  <c r="L100" i="8" s="1"/>
  <c r="I109" i="8"/>
  <c r="J109" i="8" s="1"/>
  <c r="K109" i="8" s="1"/>
  <c r="L109" i="8" s="1"/>
  <c r="I118" i="8"/>
  <c r="J118" i="8" s="1"/>
  <c r="K118" i="8" s="1"/>
  <c r="L118" i="8" s="1"/>
  <c r="I127" i="8"/>
  <c r="J127" i="8" s="1"/>
  <c r="K127" i="8" s="1"/>
  <c r="L127" i="8" s="1"/>
  <c r="I136" i="8"/>
  <c r="J136" i="8" s="1"/>
  <c r="K136" i="8" s="1"/>
  <c r="L136" i="8" s="1"/>
  <c r="I145" i="8"/>
  <c r="J145" i="8" s="1"/>
  <c r="K145" i="8" s="1"/>
  <c r="L145" i="8" s="1"/>
  <c r="I154" i="8"/>
  <c r="J154" i="8" s="1"/>
  <c r="K154" i="8" s="1"/>
  <c r="L154" i="8" s="1"/>
  <c r="I163" i="8"/>
  <c r="J163" i="8" s="1"/>
  <c r="K163" i="8" s="1"/>
  <c r="L163" i="8" s="1"/>
  <c r="I171" i="8"/>
  <c r="J171" i="8" s="1"/>
  <c r="K171" i="8" s="1"/>
  <c r="L171" i="8" s="1"/>
  <c r="I180" i="8"/>
  <c r="J180" i="8" s="1"/>
  <c r="K180" i="8" s="1"/>
  <c r="L180" i="8" s="1"/>
  <c r="I189" i="8"/>
  <c r="J189" i="8" s="1"/>
  <c r="K189" i="8" s="1"/>
  <c r="L189" i="8" s="1"/>
  <c r="I151" i="4"/>
  <c r="J151" i="4" s="1"/>
  <c r="K151" i="4" s="1"/>
  <c r="L151" i="4" s="1"/>
  <c r="I154" i="4"/>
  <c r="J154" i="4" s="1"/>
  <c r="K154" i="4" s="1"/>
  <c r="L154" i="4" s="1"/>
  <c r="I179" i="4"/>
  <c r="J179" i="4" s="1"/>
  <c r="K179" i="4" s="1"/>
  <c r="L179" i="4" s="1"/>
  <c r="I4" i="8"/>
  <c r="J4" i="8" s="1"/>
  <c r="K4" i="8" s="1"/>
  <c r="L4" i="8" s="1"/>
  <c r="I13" i="8"/>
  <c r="J13" i="8" s="1"/>
  <c r="K13" i="8" s="1"/>
  <c r="L13" i="8" s="1"/>
  <c r="I22" i="8"/>
  <c r="J22" i="8" s="1"/>
  <c r="K22" i="8" s="1"/>
  <c r="L22" i="8" s="1"/>
  <c r="I30" i="8"/>
  <c r="J30" i="8" s="1"/>
  <c r="K30" i="8" s="1"/>
  <c r="L30" i="8" s="1"/>
  <c r="I39" i="8"/>
  <c r="J39" i="8" s="1"/>
  <c r="K39" i="8" s="1"/>
  <c r="L39" i="8" s="1"/>
  <c r="I48" i="8"/>
  <c r="J48" i="8" s="1"/>
  <c r="K48" i="8" s="1"/>
  <c r="L48" i="8" s="1"/>
  <c r="I57" i="8"/>
  <c r="J57" i="8" s="1"/>
  <c r="K57" i="8" s="1"/>
  <c r="L57" i="8" s="1"/>
  <c r="I66" i="8"/>
  <c r="J66" i="8" s="1"/>
  <c r="K66" i="8" s="1"/>
  <c r="L66" i="8" s="1"/>
  <c r="I75" i="8"/>
  <c r="J75" i="8" s="1"/>
  <c r="K75" i="8" s="1"/>
  <c r="L75" i="8" s="1"/>
  <c r="I84" i="8"/>
  <c r="J84" i="8" s="1"/>
  <c r="K84" i="8" s="1"/>
  <c r="L84" i="8" s="1"/>
  <c r="I93" i="8"/>
  <c r="J93" i="8" s="1"/>
  <c r="K93" i="8" s="1"/>
  <c r="L93" i="8" s="1"/>
  <c r="I101" i="8"/>
  <c r="J101" i="8" s="1"/>
  <c r="K101" i="8" s="1"/>
  <c r="L101" i="8" s="1"/>
  <c r="I110" i="8"/>
  <c r="J110" i="8" s="1"/>
  <c r="K110" i="8" s="1"/>
  <c r="L110" i="8" s="1"/>
  <c r="I119" i="8"/>
  <c r="J119" i="8" s="1"/>
  <c r="K119" i="8" s="1"/>
  <c r="L119" i="8" s="1"/>
  <c r="I128" i="8"/>
  <c r="J128" i="8" s="1"/>
  <c r="K128" i="8" s="1"/>
  <c r="L128" i="8" s="1"/>
  <c r="I137" i="8"/>
  <c r="J137" i="8" s="1"/>
  <c r="K137" i="8" s="1"/>
  <c r="L137" i="8" s="1"/>
  <c r="I146" i="8"/>
  <c r="J146" i="8" s="1"/>
  <c r="K146" i="8" s="1"/>
  <c r="L146" i="8" s="1"/>
  <c r="I155" i="8"/>
  <c r="J155" i="8" s="1"/>
  <c r="K155" i="8" s="1"/>
  <c r="L155" i="8" s="1"/>
  <c r="I164" i="8"/>
  <c r="J164" i="8" s="1"/>
  <c r="K164" i="8" s="1"/>
  <c r="L164" i="8" s="1"/>
  <c r="I173" i="8"/>
  <c r="J173" i="8" s="1"/>
  <c r="K173" i="8" s="1"/>
  <c r="L173" i="8" s="1"/>
  <c r="I181" i="8"/>
  <c r="J181" i="8" s="1"/>
  <c r="K181" i="8" s="1"/>
  <c r="L181" i="8" s="1"/>
  <c r="I150" i="4"/>
  <c r="J150" i="4" s="1"/>
  <c r="K150" i="4" s="1"/>
  <c r="L150" i="4" s="1"/>
  <c r="I161" i="4"/>
  <c r="J161" i="4" s="1"/>
  <c r="K161" i="4" s="1"/>
  <c r="L161" i="4" s="1"/>
  <c r="I166" i="4"/>
  <c r="J166" i="4" s="1"/>
  <c r="K166" i="4" s="1"/>
  <c r="L166" i="4" s="1"/>
  <c r="I178" i="4"/>
  <c r="J178" i="4" s="1"/>
  <c r="K178" i="4" s="1"/>
  <c r="L178" i="4" s="1"/>
  <c r="I5" i="8"/>
  <c r="J5" i="8" s="1"/>
  <c r="K5" i="8" s="1"/>
  <c r="L5" i="8" s="1"/>
  <c r="I14" i="8"/>
  <c r="J14" i="8" s="1"/>
  <c r="K14" i="8" s="1"/>
  <c r="L14" i="8" s="1"/>
  <c r="I23" i="8"/>
  <c r="J23" i="8" s="1"/>
  <c r="K23" i="8" s="1"/>
  <c r="L23" i="8" s="1"/>
  <c r="I32" i="8"/>
  <c r="J32" i="8" s="1"/>
  <c r="K32" i="8" s="1"/>
  <c r="L32" i="8" s="1"/>
  <c r="I40" i="8"/>
  <c r="J40" i="8" s="1"/>
  <c r="K40" i="8" s="1"/>
  <c r="L40" i="8" s="1"/>
  <c r="I49" i="8"/>
  <c r="J49" i="8" s="1"/>
  <c r="K49" i="8" s="1"/>
  <c r="L49" i="8" s="1"/>
  <c r="I58" i="8"/>
  <c r="J58" i="8" s="1"/>
  <c r="K58" i="8" s="1"/>
  <c r="L58" i="8" s="1"/>
  <c r="I67" i="8"/>
  <c r="J67" i="8" s="1"/>
  <c r="K67" i="8" s="1"/>
  <c r="L67" i="8" s="1"/>
  <c r="I76" i="8"/>
  <c r="J76" i="8" s="1"/>
  <c r="K76" i="8" s="1"/>
  <c r="L76" i="8" s="1"/>
  <c r="I85" i="8"/>
  <c r="J85" i="8" s="1"/>
  <c r="K85" i="8" s="1"/>
  <c r="L85" i="8" s="1"/>
  <c r="I94" i="8"/>
  <c r="J94" i="8" s="1"/>
  <c r="K94" i="8" s="1"/>
  <c r="L94" i="8" s="1"/>
  <c r="I103" i="8"/>
  <c r="J103" i="8" s="1"/>
  <c r="K103" i="8" s="1"/>
  <c r="L103" i="8" s="1"/>
  <c r="I111" i="8"/>
  <c r="J111" i="8" s="1"/>
  <c r="K111" i="8" s="1"/>
  <c r="L111" i="8" s="1"/>
  <c r="I120" i="8"/>
  <c r="J120" i="8" s="1"/>
  <c r="K120" i="8" s="1"/>
  <c r="L120" i="8" s="1"/>
  <c r="I129" i="8"/>
  <c r="J129" i="8" s="1"/>
  <c r="K129" i="8" s="1"/>
  <c r="L129" i="8" s="1"/>
  <c r="I138" i="8"/>
  <c r="J138" i="8" s="1"/>
  <c r="K138" i="8" s="1"/>
  <c r="L138" i="8" s="1"/>
  <c r="I147" i="8"/>
  <c r="J147" i="8" s="1"/>
  <c r="K147" i="8" s="1"/>
  <c r="L147" i="8" s="1"/>
  <c r="I156" i="8"/>
  <c r="J156" i="8" s="1"/>
  <c r="K156" i="8" s="1"/>
  <c r="L156" i="8" s="1"/>
  <c r="I165" i="8"/>
  <c r="J165" i="8" s="1"/>
  <c r="K165" i="8" s="1"/>
  <c r="L165" i="8" s="1"/>
  <c r="I183" i="8"/>
  <c r="J183" i="8" s="1"/>
  <c r="K183" i="8" s="1"/>
  <c r="L183" i="8" s="1"/>
  <c r="I40" i="4"/>
  <c r="J40" i="4" s="1"/>
  <c r="K40" i="4" s="1"/>
  <c r="L40" i="4" s="1"/>
  <c r="I13" i="4"/>
  <c r="J13" i="4" s="1"/>
  <c r="K13" i="4" s="1"/>
  <c r="L13" i="4" s="1"/>
  <c r="I26" i="4"/>
  <c r="J26" i="4" s="1"/>
  <c r="K26" i="4" s="1"/>
  <c r="L26" i="4" s="1"/>
  <c r="I45" i="4"/>
  <c r="J45" i="4" s="1"/>
  <c r="K45" i="4" s="1"/>
  <c r="L45" i="4" s="1"/>
  <c r="I57" i="4"/>
  <c r="J57" i="4" s="1"/>
  <c r="K57" i="4" s="1"/>
  <c r="L57" i="4" s="1"/>
  <c r="I69" i="4"/>
  <c r="J69" i="4" s="1"/>
  <c r="K69" i="4" s="1"/>
  <c r="L69" i="4" s="1"/>
  <c r="I81" i="4"/>
  <c r="J81" i="4" s="1"/>
  <c r="K81" i="4" s="1"/>
  <c r="L81" i="4" s="1"/>
  <c r="I85" i="4"/>
  <c r="J85" i="4" s="1"/>
  <c r="K85" i="4" s="1"/>
  <c r="L85" i="4" s="1"/>
  <c r="I97" i="4"/>
  <c r="J97" i="4" s="1"/>
  <c r="K97" i="4" s="1"/>
  <c r="L97" i="4" s="1"/>
  <c r="I109" i="4"/>
  <c r="J109" i="4" s="1"/>
  <c r="K109" i="4" s="1"/>
  <c r="L109" i="4" s="1"/>
  <c r="I121" i="4"/>
  <c r="J121" i="4" s="1"/>
  <c r="K121" i="4" s="1"/>
  <c r="L121" i="4" s="1"/>
  <c r="I125" i="4"/>
  <c r="J125" i="4" s="1"/>
  <c r="K125" i="4" s="1"/>
  <c r="L125" i="4" s="1"/>
  <c r="I137" i="4"/>
  <c r="J137" i="4" s="1"/>
  <c r="K137" i="4" s="1"/>
  <c r="L137" i="4" s="1"/>
  <c r="I149" i="4"/>
  <c r="J149" i="4" s="1"/>
  <c r="K149" i="4" s="1"/>
  <c r="L149" i="4" s="1"/>
  <c r="I160" i="4"/>
  <c r="J160" i="4" s="1"/>
  <c r="K160" i="4" s="1"/>
  <c r="L160" i="4" s="1"/>
  <c r="I165" i="4"/>
  <c r="J165" i="4" s="1"/>
  <c r="K165" i="4" s="1"/>
  <c r="L165" i="4" s="1"/>
  <c r="I177" i="4"/>
  <c r="J177" i="4" s="1"/>
  <c r="K177" i="4" s="1"/>
  <c r="L177" i="4" s="1"/>
  <c r="I189" i="4"/>
  <c r="J189" i="4" s="1"/>
  <c r="K189" i="4" s="1"/>
  <c r="L189" i="4" s="1"/>
  <c r="I205" i="4"/>
  <c r="J205" i="4" s="1"/>
  <c r="K205" i="4" s="1"/>
  <c r="L205" i="4" s="1"/>
  <c r="I217" i="4"/>
  <c r="J217" i="4" s="1"/>
  <c r="K217" i="4" s="1"/>
  <c r="L217" i="4" s="1"/>
  <c r="I241" i="4"/>
  <c r="J241" i="4" s="1"/>
  <c r="K241" i="4" s="1"/>
  <c r="L241" i="4" s="1"/>
  <c r="I6" i="8"/>
  <c r="J6" i="8" s="1"/>
  <c r="K6" i="8" s="1"/>
  <c r="L6" i="8" s="1"/>
  <c r="I15" i="8"/>
  <c r="J15" i="8" s="1"/>
  <c r="K15" i="8" s="1"/>
  <c r="L15" i="8" s="1"/>
  <c r="I24" i="8"/>
  <c r="J24" i="8" s="1"/>
  <c r="K24" i="8" s="1"/>
  <c r="L24" i="8" s="1"/>
  <c r="I33" i="8"/>
  <c r="J33" i="8" s="1"/>
  <c r="K33" i="8" s="1"/>
  <c r="L33" i="8" s="1"/>
  <c r="I41" i="8"/>
  <c r="J41" i="8" s="1"/>
  <c r="K41" i="8" s="1"/>
  <c r="L41" i="8" s="1"/>
  <c r="I50" i="8"/>
  <c r="J50" i="8" s="1"/>
  <c r="K50" i="8" s="1"/>
  <c r="L50" i="8" s="1"/>
  <c r="I59" i="8"/>
  <c r="J59" i="8" s="1"/>
  <c r="K59" i="8" s="1"/>
  <c r="L59" i="8" s="1"/>
  <c r="I68" i="8"/>
  <c r="J68" i="8" s="1"/>
  <c r="K68" i="8" s="1"/>
  <c r="L68" i="8" s="1"/>
  <c r="I77" i="8"/>
  <c r="J77" i="8" s="1"/>
  <c r="K77" i="8" s="1"/>
  <c r="L77" i="8" s="1"/>
  <c r="I86" i="8"/>
  <c r="J86" i="8" s="1"/>
  <c r="K86" i="8" s="1"/>
  <c r="L86" i="8" s="1"/>
  <c r="I95" i="8"/>
  <c r="J95" i="8" s="1"/>
  <c r="K95" i="8" s="1"/>
  <c r="L95" i="8" s="1"/>
  <c r="I104" i="8"/>
  <c r="J104" i="8" s="1"/>
  <c r="K104" i="8" s="1"/>
  <c r="L104" i="8" s="1"/>
  <c r="I113" i="8"/>
  <c r="J113" i="8" s="1"/>
  <c r="K113" i="8" s="1"/>
  <c r="L113" i="8" s="1"/>
  <c r="I121" i="8"/>
  <c r="J121" i="8" s="1"/>
  <c r="K121" i="8" s="1"/>
  <c r="L121" i="8" s="1"/>
  <c r="I130" i="8"/>
  <c r="J130" i="8" s="1"/>
  <c r="K130" i="8" s="1"/>
  <c r="L130" i="8" s="1"/>
  <c r="I139" i="8"/>
  <c r="J139" i="8" s="1"/>
  <c r="K139" i="8" s="1"/>
  <c r="L139" i="8" s="1"/>
  <c r="I148" i="8"/>
  <c r="J148" i="8" s="1"/>
  <c r="K148" i="8" s="1"/>
  <c r="L148" i="8" s="1"/>
  <c r="I157" i="8"/>
  <c r="J157" i="8" s="1"/>
  <c r="K157" i="8" s="1"/>
  <c r="L157" i="8" s="1"/>
  <c r="I166" i="8"/>
  <c r="J166" i="8" s="1"/>
  <c r="K166" i="8" s="1"/>
  <c r="L166" i="8" s="1"/>
  <c r="I175" i="8"/>
  <c r="J175" i="8" s="1"/>
  <c r="K175" i="8" s="1"/>
  <c r="L175" i="8" s="1"/>
  <c r="I184" i="8"/>
  <c r="J184" i="8" s="1"/>
  <c r="K184" i="8" s="1"/>
  <c r="L184" i="8" s="1"/>
  <c r="I136" i="4"/>
  <c r="J136" i="4" s="1"/>
  <c r="K136" i="4" s="1"/>
  <c r="L136" i="4" s="1"/>
  <c r="I148" i="4"/>
  <c r="J148" i="4" s="1"/>
  <c r="K148" i="4" s="1"/>
  <c r="L148" i="4" s="1"/>
  <c r="I159" i="4"/>
  <c r="J159" i="4" s="1"/>
  <c r="K159" i="4" s="1"/>
  <c r="L159" i="4" s="1"/>
  <c r="I176" i="4"/>
  <c r="J176" i="4" s="1"/>
  <c r="K176" i="4" s="1"/>
  <c r="L176" i="4" s="1"/>
  <c r="I7" i="8"/>
  <c r="J7" i="8" s="1"/>
  <c r="K7" i="8" s="1"/>
  <c r="L7" i="8" s="1"/>
  <c r="I16" i="8"/>
  <c r="J16" i="8" s="1"/>
  <c r="K16" i="8" s="1"/>
  <c r="L16" i="8" s="1"/>
  <c r="I25" i="8"/>
  <c r="J25" i="8" s="1"/>
  <c r="K25" i="8" s="1"/>
  <c r="L25" i="8" s="1"/>
  <c r="I34" i="8"/>
  <c r="J34" i="8" s="1"/>
  <c r="K34" i="8" s="1"/>
  <c r="L34" i="8" s="1"/>
  <c r="I43" i="8"/>
  <c r="J43" i="8" s="1"/>
  <c r="K43" i="8" s="1"/>
  <c r="L43" i="8" s="1"/>
  <c r="I51" i="8"/>
  <c r="J51" i="8" s="1"/>
  <c r="K51" i="8" s="1"/>
  <c r="L51" i="8" s="1"/>
  <c r="I60" i="8"/>
  <c r="J60" i="8" s="1"/>
  <c r="K60" i="8" s="1"/>
  <c r="L60" i="8" s="1"/>
  <c r="I69" i="8"/>
  <c r="J69" i="8" s="1"/>
  <c r="K69" i="8" s="1"/>
  <c r="L69" i="8" s="1"/>
  <c r="I78" i="8"/>
  <c r="J78" i="8" s="1"/>
  <c r="K78" i="8" s="1"/>
  <c r="L78" i="8" s="1"/>
  <c r="I87" i="8"/>
  <c r="J87" i="8" s="1"/>
  <c r="K87" i="8" s="1"/>
  <c r="L87" i="8" s="1"/>
  <c r="I96" i="8"/>
  <c r="J96" i="8" s="1"/>
  <c r="K96" i="8" s="1"/>
  <c r="L96" i="8" s="1"/>
  <c r="I105" i="8"/>
  <c r="J105" i="8" s="1"/>
  <c r="K105" i="8" s="1"/>
  <c r="L105" i="8" s="1"/>
  <c r="I114" i="8"/>
  <c r="J114" i="8" s="1"/>
  <c r="K114" i="8" s="1"/>
  <c r="L114" i="8" s="1"/>
  <c r="I123" i="8"/>
  <c r="J123" i="8" s="1"/>
  <c r="K123" i="8" s="1"/>
  <c r="L123" i="8" s="1"/>
  <c r="I131" i="8"/>
  <c r="J131" i="8" s="1"/>
  <c r="K131" i="8" s="1"/>
  <c r="L131" i="8" s="1"/>
  <c r="I140" i="8"/>
  <c r="J140" i="8" s="1"/>
  <c r="K140" i="8" s="1"/>
  <c r="L140" i="8" s="1"/>
  <c r="I149" i="8"/>
  <c r="J149" i="8" s="1"/>
  <c r="K149" i="8" s="1"/>
  <c r="L149" i="8" s="1"/>
  <c r="I158" i="8"/>
  <c r="J158" i="8" s="1"/>
  <c r="K158" i="8" s="1"/>
  <c r="L158" i="8" s="1"/>
  <c r="I167" i="8"/>
  <c r="J167" i="8" s="1"/>
  <c r="K167" i="8" s="1"/>
  <c r="L167" i="8" s="1"/>
  <c r="I176" i="8"/>
  <c r="J176" i="8" s="1"/>
  <c r="K176" i="8" s="1"/>
  <c r="L176" i="8" s="1"/>
  <c r="I185" i="8"/>
  <c r="J185" i="8" s="1"/>
  <c r="K185" i="8" s="1"/>
  <c r="L185" i="8" s="1"/>
  <c r="I19" i="4"/>
  <c r="J19" i="4" s="1"/>
  <c r="K19" i="4" s="1"/>
  <c r="L19" i="4" s="1"/>
  <c r="I12" i="4"/>
  <c r="J12" i="4" s="1"/>
  <c r="K12" i="4" s="1"/>
  <c r="L12" i="4" s="1"/>
  <c r="I24" i="4"/>
  <c r="J24" i="4" s="1"/>
  <c r="K24" i="4" s="1"/>
  <c r="L24" i="4" s="1"/>
  <c r="I37" i="4"/>
  <c r="J37" i="4" s="1"/>
  <c r="K37" i="4" s="1"/>
  <c r="I51" i="4"/>
  <c r="J51" i="4" s="1"/>
  <c r="K51" i="4" s="1"/>
  <c r="L51" i="4" s="1"/>
  <c r="I55" i="4"/>
  <c r="J55" i="4" s="1"/>
  <c r="K55" i="4" s="1"/>
  <c r="L55" i="4" s="1"/>
  <c r="I67" i="4"/>
  <c r="J67" i="4" s="1"/>
  <c r="K67" i="4" s="1"/>
  <c r="L67" i="4" s="1"/>
  <c r="I79" i="4"/>
  <c r="J79" i="4" s="1"/>
  <c r="K79" i="4" s="1"/>
  <c r="L79" i="4" s="1"/>
  <c r="I91" i="4"/>
  <c r="J91" i="4" s="1"/>
  <c r="K91" i="4" s="1"/>
  <c r="L91" i="4" s="1"/>
  <c r="I95" i="4"/>
  <c r="J95" i="4" s="1"/>
  <c r="K95" i="4" s="1"/>
  <c r="L95" i="4" s="1"/>
  <c r="I107" i="4"/>
  <c r="J107" i="4" s="1"/>
  <c r="K107" i="4" s="1"/>
  <c r="L107" i="4" s="1"/>
  <c r="I119" i="4"/>
  <c r="J119" i="4" s="1"/>
  <c r="K119" i="4" s="1"/>
  <c r="L119" i="4" s="1"/>
  <c r="I131" i="4"/>
  <c r="J131" i="4" s="1"/>
  <c r="K131" i="4" s="1"/>
  <c r="L131" i="4" s="1"/>
  <c r="I135" i="4"/>
  <c r="J135" i="4" s="1"/>
  <c r="K135" i="4" s="1"/>
  <c r="L135" i="4" s="1"/>
  <c r="I147" i="4"/>
  <c r="J147" i="4" s="1"/>
  <c r="K147" i="4" s="1"/>
  <c r="L147" i="4" s="1"/>
  <c r="I158" i="4"/>
  <c r="J158" i="4" s="1"/>
  <c r="K158" i="4" s="1"/>
  <c r="L158" i="4" s="1"/>
  <c r="I171" i="4"/>
  <c r="J171" i="4" s="1"/>
  <c r="K171" i="4" s="1"/>
  <c r="L171" i="4" s="1"/>
  <c r="I175" i="4"/>
  <c r="J175" i="4" s="1"/>
  <c r="K175" i="4" s="1"/>
  <c r="L175" i="4" s="1"/>
  <c r="I187" i="4"/>
  <c r="J187" i="4" s="1"/>
  <c r="K187" i="4" s="1"/>
  <c r="L187" i="4" s="1"/>
  <c r="I8" i="8"/>
  <c r="J8" i="8" s="1"/>
  <c r="K8" i="8" s="1"/>
  <c r="L8" i="8" s="1"/>
  <c r="I17" i="8"/>
  <c r="J17" i="8" s="1"/>
  <c r="K17" i="8" s="1"/>
  <c r="L17" i="8" s="1"/>
  <c r="I26" i="8"/>
  <c r="J26" i="8" s="1"/>
  <c r="K26" i="8" s="1"/>
  <c r="L26" i="8" s="1"/>
  <c r="I35" i="8"/>
  <c r="J35" i="8" s="1"/>
  <c r="K35" i="8" s="1"/>
  <c r="L35" i="8" s="1"/>
  <c r="I44" i="8"/>
  <c r="J44" i="8" s="1"/>
  <c r="K44" i="8" s="1"/>
  <c r="L44" i="8" s="1"/>
  <c r="I53" i="8"/>
  <c r="J53" i="8" s="1"/>
  <c r="K53" i="8" s="1"/>
  <c r="L53" i="8" s="1"/>
  <c r="I61" i="8"/>
  <c r="J61" i="8" s="1"/>
  <c r="K61" i="8" s="1"/>
  <c r="L61" i="8" s="1"/>
  <c r="I70" i="8"/>
  <c r="J70" i="8" s="1"/>
  <c r="K70" i="8" s="1"/>
  <c r="L70" i="8" s="1"/>
  <c r="I79" i="8"/>
  <c r="J79" i="8" s="1"/>
  <c r="K79" i="8" s="1"/>
  <c r="L79" i="8" s="1"/>
  <c r="I88" i="8"/>
  <c r="J88" i="8" s="1"/>
  <c r="K88" i="8" s="1"/>
  <c r="L88" i="8" s="1"/>
  <c r="I97" i="8"/>
  <c r="J97" i="8" s="1"/>
  <c r="K97" i="8" s="1"/>
  <c r="L97" i="8" s="1"/>
  <c r="I106" i="8"/>
  <c r="J106" i="8" s="1"/>
  <c r="K106" i="8" s="1"/>
  <c r="L106" i="8" s="1"/>
  <c r="I115" i="8"/>
  <c r="J115" i="8" s="1"/>
  <c r="K115" i="8" s="1"/>
  <c r="L115" i="8" s="1"/>
  <c r="I124" i="8"/>
  <c r="J124" i="8" s="1"/>
  <c r="K124" i="8" s="1"/>
  <c r="L124" i="8" s="1"/>
  <c r="I133" i="8"/>
  <c r="J133" i="8" s="1"/>
  <c r="K133" i="8" s="1"/>
  <c r="L133" i="8" s="1"/>
  <c r="I141" i="8"/>
  <c r="J141" i="8" s="1"/>
  <c r="K141" i="8" s="1"/>
  <c r="L141" i="8" s="1"/>
  <c r="I150" i="8"/>
  <c r="J150" i="8" s="1"/>
  <c r="K150" i="8" s="1"/>
  <c r="L150" i="8" s="1"/>
  <c r="I159" i="8"/>
  <c r="J159" i="8" s="1"/>
  <c r="K159" i="8" s="1"/>
  <c r="L159" i="8" s="1"/>
  <c r="I168" i="8"/>
  <c r="J168" i="8" s="1"/>
  <c r="K168" i="8" s="1"/>
  <c r="L168" i="8" s="1"/>
  <c r="I177" i="8"/>
  <c r="J177" i="8" s="1"/>
  <c r="K177" i="8" s="1"/>
  <c r="L177" i="8" s="1"/>
  <c r="I18" i="4"/>
  <c r="J18" i="4" s="1"/>
  <c r="K18" i="4" s="1"/>
  <c r="L18" i="4" s="1"/>
  <c r="I22" i="4"/>
  <c r="J22" i="4" s="1"/>
  <c r="K22" i="4" s="1"/>
  <c r="L22" i="4" s="1"/>
  <c r="I23" i="4"/>
  <c r="J23" i="4" s="1"/>
  <c r="K23" i="4" s="1"/>
  <c r="L23" i="4" s="1"/>
  <c r="I50" i="4"/>
  <c r="J50" i="4" s="1"/>
  <c r="K50" i="4" s="1"/>
  <c r="L50" i="4" s="1"/>
  <c r="I53" i="4"/>
  <c r="J53" i="4" s="1"/>
  <c r="K53" i="4" s="1"/>
  <c r="L53" i="4" s="1"/>
  <c r="I54" i="4"/>
  <c r="J54" i="4" s="1"/>
  <c r="K54" i="4" s="1"/>
  <c r="L54" i="4" s="1"/>
  <c r="I66" i="4"/>
  <c r="J66" i="4" s="1"/>
  <c r="K66" i="4" s="1"/>
  <c r="L66" i="4" s="1"/>
  <c r="I78" i="4"/>
  <c r="J78" i="4" s="1"/>
  <c r="K78" i="4" s="1"/>
  <c r="L78" i="4" s="1"/>
  <c r="I90" i="4"/>
  <c r="J90" i="4" s="1"/>
  <c r="K90" i="4" s="1"/>
  <c r="L90" i="4" s="1"/>
  <c r="I93" i="4"/>
  <c r="J93" i="4" s="1"/>
  <c r="K93" i="4" s="1"/>
  <c r="L93" i="4" s="1"/>
  <c r="I94" i="4"/>
  <c r="J94" i="4" s="1"/>
  <c r="K94" i="4" s="1"/>
  <c r="L94" i="4" s="1"/>
  <c r="I106" i="4"/>
  <c r="J106" i="4" s="1"/>
  <c r="K106" i="4" s="1"/>
  <c r="L106" i="4" s="1"/>
  <c r="I118" i="4"/>
  <c r="J118" i="4" s="1"/>
  <c r="K118" i="4" s="1"/>
  <c r="L118" i="4" s="1"/>
  <c r="I130" i="4"/>
  <c r="J130" i="4" s="1"/>
  <c r="K130" i="4" s="1"/>
  <c r="L130" i="4" s="1"/>
  <c r="I133" i="4"/>
  <c r="J133" i="4" s="1"/>
  <c r="K133" i="4" s="1"/>
  <c r="L133" i="4" s="1"/>
  <c r="I134" i="4"/>
  <c r="J134" i="4" s="1"/>
  <c r="K134" i="4" s="1"/>
  <c r="L134" i="4" s="1"/>
  <c r="I146" i="4"/>
  <c r="J146" i="4" s="1"/>
  <c r="K146" i="4" s="1"/>
  <c r="L146" i="4" s="1"/>
  <c r="I170" i="4"/>
  <c r="J170" i="4" s="1"/>
  <c r="K170" i="4" s="1"/>
  <c r="L170" i="4" s="1"/>
  <c r="I173" i="4"/>
  <c r="J173" i="4" s="1"/>
  <c r="K173" i="4" s="1"/>
  <c r="L173" i="4" s="1"/>
  <c r="I174" i="4"/>
  <c r="J174" i="4" s="1"/>
  <c r="K174" i="4" s="1"/>
  <c r="L174" i="4" s="1"/>
  <c r="I186" i="4"/>
  <c r="J186" i="4" s="1"/>
  <c r="K186" i="4" s="1"/>
  <c r="L186" i="4" s="1"/>
  <c r="I210" i="4"/>
  <c r="J210" i="4" s="1"/>
  <c r="K210" i="4" s="1"/>
  <c r="L210" i="4" s="1"/>
  <c r="I213" i="4"/>
  <c r="J213" i="4" s="1"/>
  <c r="K213" i="4" s="1"/>
  <c r="L213" i="4" s="1"/>
  <c r="I214" i="4"/>
  <c r="J214" i="4" s="1"/>
  <c r="K214" i="4" s="1"/>
  <c r="L214" i="4" s="1"/>
  <c r="I9" i="8"/>
  <c r="J9" i="8" s="1"/>
  <c r="K9" i="8" s="1"/>
  <c r="L9" i="8" s="1"/>
  <c r="I18" i="8"/>
  <c r="J18" i="8" s="1"/>
  <c r="K18" i="8" s="1"/>
  <c r="L18" i="8" s="1"/>
  <c r="I27" i="8"/>
  <c r="J27" i="8" s="1"/>
  <c r="K27" i="8" s="1"/>
  <c r="L27" i="8" s="1"/>
  <c r="I36" i="8"/>
  <c r="J36" i="8" s="1"/>
  <c r="K36" i="8" s="1"/>
  <c r="L36" i="8" s="1"/>
  <c r="I45" i="8"/>
  <c r="J45" i="8" s="1"/>
  <c r="K45" i="8" s="1"/>
  <c r="L45" i="8" s="1"/>
  <c r="I54" i="8"/>
  <c r="J54" i="8" s="1"/>
  <c r="K54" i="8" s="1"/>
  <c r="L54" i="8" s="1"/>
  <c r="I63" i="8"/>
  <c r="J63" i="8" s="1"/>
  <c r="K63" i="8" s="1"/>
  <c r="L63" i="8" s="1"/>
  <c r="I71" i="8"/>
  <c r="J71" i="8" s="1"/>
  <c r="K71" i="8" s="1"/>
  <c r="L71" i="8" s="1"/>
  <c r="I80" i="8"/>
  <c r="J80" i="8" s="1"/>
  <c r="K80" i="8" s="1"/>
  <c r="L80" i="8" s="1"/>
  <c r="I89" i="8"/>
  <c r="J89" i="8" s="1"/>
  <c r="K89" i="8" s="1"/>
  <c r="L89" i="8" s="1"/>
  <c r="I98" i="8"/>
  <c r="J98" i="8" s="1"/>
  <c r="K98" i="8" s="1"/>
  <c r="L98" i="8" s="1"/>
  <c r="I107" i="8"/>
  <c r="J107" i="8" s="1"/>
  <c r="K107" i="8" s="1"/>
  <c r="L107" i="8" s="1"/>
  <c r="I116" i="8"/>
  <c r="J116" i="8" s="1"/>
  <c r="K116" i="8" s="1"/>
  <c r="L116" i="8" s="1"/>
  <c r="I125" i="8"/>
  <c r="J125" i="8" s="1"/>
  <c r="K125" i="8" s="1"/>
  <c r="L125" i="8" s="1"/>
  <c r="I134" i="8"/>
  <c r="J134" i="8" s="1"/>
  <c r="K134" i="8" s="1"/>
  <c r="L134" i="8" s="1"/>
  <c r="I143" i="8"/>
  <c r="J143" i="8" s="1"/>
  <c r="K143" i="8" s="1"/>
  <c r="L143" i="8" s="1"/>
  <c r="I151" i="8"/>
  <c r="J151" i="8" s="1"/>
  <c r="K151" i="8" s="1"/>
  <c r="L151" i="8" s="1"/>
  <c r="I160" i="8"/>
  <c r="J160" i="8" s="1"/>
  <c r="K160" i="8" s="1"/>
  <c r="L160" i="8" s="1"/>
  <c r="I169" i="8"/>
  <c r="J169" i="8" s="1"/>
  <c r="K169" i="8" s="1"/>
  <c r="L169" i="8" s="1"/>
  <c r="I178" i="8"/>
  <c r="J178" i="8" s="1"/>
  <c r="K178" i="8" s="1"/>
  <c r="L178" i="8" s="1"/>
  <c r="I187" i="8"/>
  <c r="J187" i="8" s="1"/>
  <c r="K187" i="8" s="1"/>
  <c r="L187" i="8" s="1"/>
  <c r="I141" i="4"/>
  <c r="J141" i="4" s="1"/>
  <c r="K141" i="4" s="1"/>
  <c r="L141" i="4" s="1"/>
  <c r="I156" i="4"/>
  <c r="J156" i="4" s="1"/>
  <c r="K156" i="4" s="1"/>
  <c r="L156" i="4" s="1"/>
  <c r="I169" i="4"/>
  <c r="J169" i="4" s="1"/>
  <c r="K169" i="4" s="1"/>
  <c r="L169" i="4" s="1"/>
  <c r="I2" i="8"/>
  <c r="J2" i="8" s="1"/>
  <c r="K2" i="8" s="1"/>
  <c r="L2" i="8" s="1"/>
  <c r="I10" i="8"/>
  <c r="J10" i="8" s="1"/>
  <c r="K10" i="8" s="1"/>
  <c r="L10" i="8" s="1"/>
  <c r="I19" i="8"/>
  <c r="J19" i="8" s="1"/>
  <c r="K19" i="8" s="1"/>
  <c r="L19" i="8" s="1"/>
  <c r="I28" i="8"/>
  <c r="J28" i="8" s="1"/>
  <c r="K28" i="8" s="1"/>
  <c r="L28" i="8" s="1"/>
  <c r="I37" i="8"/>
  <c r="J37" i="8" s="1"/>
  <c r="K37" i="8" s="1"/>
  <c r="I46" i="8"/>
  <c r="J46" i="8" s="1"/>
  <c r="K46" i="8" s="1"/>
  <c r="L46" i="8" s="1"/>
  <c r="I55" i="8"/>
  <c r="J55" i="8" s="1"/>
  <c r="K55" i="8" s="1"/>
  <c r="L55" i="8" s="1"/>
  <c r="I64" i="8"/>
  <c r="J64" i="8" s="1"/>
  <c r="K64" i="8" s="1"/>
  <c r="L64" i="8" s="1"/>
  <c r="I73" i="8"/>
  <c r="J73" i="8" s="1"/>
  <c r="K73" i="8" s="1"/>
  <c r="L73" i="8" s="1"/>
  <c r="I81" i="8"/>
  <c r="J81" i="8" s="1"/>
  <c r="K81" i="8" s="1"/>
  <c r="L81" i="8" s="1"/>
  <c r="I90" i="8"/>
  <c r="J90" i="8" s="1"/>
  <c r="K90" i="8" s="1"/>
  <c r="L90" i="8" s="1"/>
  <c r="I99" i="8"/>
  <c r="J99" i="8" s="1"/>
  <c r="K99" i="8" s="1"/>
  <c r="L99" i="8" s="1"/>
  <c r="I108" i="8"/>
  <c r="J108" i="8" s="1"/>
  <c r="K108" i="8" s="1"/>
  <c r="L108" i="8" s="1"/>
  <c r="I117" i="8"/>
  <c r="J117" i="8" s="1"/>
  <c r="K117" i="8" s="1"/>
  <c r="L117" i="8" s="1"/>
  <c r="I126" i="8"/>
  <c r="J126" i="8" s="1"/>
  <c r="K126" i="8" s="1"/>
  <c r="L126" i="8" s="1"/>
  <c r="I135" i="8"/>
  <c r="J135" i="8" s="1"/>
  <c r="K135" i="8" s="1"/>
  <c r="L135" i="8" s="1"/>
  <c r="I144" i="8"/>
  <c r="J144" i="8" s="1"/>
  <c r="K144" i="8" s="1"/>
  <c r="L144" i="8" s="1"/>
  <c r="I161" i="8"/>
  <c r="J161" i="8" s="1"/>
  <c r="K161" i="8" s="1"/>
  <c r="L161" i="8" s="1"/>
  <c r="I170" i="8"/>
  <c r="J170" i="8" s="1"/>
  <c r="K170" i="8" s="1"/>
  <c r="L170" i="8" s="1"/>
  <c r="I179" i="8"/>
  <c r="J179" i="8" s="1"/>
  <c r="K179" i="8" s="1"/>
  <c r="L179" i="8" s="1"/>
  <c r="I188" i="8"/>
  <c r="J188" i="8" s="1"/>
  <c r="K188" i="8" s="1"/>
  <c r="L188" i="8" s="1"/>
  <c r="I140" i="7"/>
  <c r="J140" i="7" s="1"/>
  <c r="K140" i="7" s="1"/>
  <c r="L140" i="7" s="1"/>
  <c r="I128" i="7"/>
  <c r="J128" i="7" s="1"/>
  <c r="K128" i="7" s="1"/>
  <c r="L128" i="7" s="1"/>
  <c r="I116" i="7"/>
  <c r="J116" i="7" s="1"/>
  <c r="K116" i="7" s="1"/>
  <c r="L116" i="7" s="1"/>
  <c r="I104" i="7"/>
  <c r="J104" i="7" s="1"/>
  <c r="K104" i="7" s="1"/>
  <c r="L104" i="7" s="1"/>
  <c r="I213" i="7"/>
  <c r="J213" i="7" s="1"/>
  <c r="K213" i="7" s="1"/>
  <c r="L213" i="7" s="1"/>
  <c r="I233" i="7"/>
  <c r="J233" i="7" s="1"/>
  <c r="K233" i="7" s="1"/>
  <c r="L233" i="7" s="1"/>
  <c r="I261" i="7"/>
  <c r="J261" i="7" s="1"/>
  <c r="K261" i="7" s="1"/>
  <c r="L261" i="7" s="1"/>
  <c r="I281" i="7"/>
  <c r="J281" i="7" s="1"/>
  <c r="K281" i="7" s="1"/>
  <c r="L281" i="7" s="1"/>
  <c r="I309" i="7"/>
  <c r="J309" i="7" s="1"/>
  <c r="K309" i="7" s="1"/>
  <c r="L309" i="7" s="1"/>
  <c r="I80" i="7"/>
  <c r="J80" i="7" s="1"/>
  <c r="K80" i="7" s="1"/>
  <c r="L80" i="7" s="1"/>
  <c r="I150" i="7"/>
  <c r="J150" i="7" s="1"/>
  <c r="K150" i="7" s="1"/>
  <c r="L150" i="7" s="1"/>
  <c r="I345" i="7"/>
  <c r="J345" i="7" s="1"/>
  <c r="K345" i="7" s="1"/>
  <c r="L345" i="7" s="1"/>
  <c r="I365" i="7"/>
  <c r="J365" i="7" s="1"/>
  <c r="K365" i="7" s="1"/>
  <c r="I393" i="7"/>
  <c r="J393" i="7" s="1"/>
  <c r="K393" i="7" s="1"/>
  <c r="L393" i="7" s="1"/>
  <c r="I14" i="7"/>
  <c r="J14" i="7" s="1"/>
  <c r="K14" i="7" s="1"/>
  <c r="L14" i="7" s="1"/>
  <c r="I110" i="7"/>
  <c r="J110" i="7" s="1"/>
  <c r="K110" i="7" s="1"/>
  <c r="L110" i="7" s="1"/>
  <c r="I207" i="7"/>
  <c r="J207" i="7" s="1"/>
  <c r="K207" i="7" s="1"/>
  <c r="L207" i="7" s="1"/>
  <c r="I215" i="7"/>
  <c r="J215" i="7" s="1"/>
  <c r="K215" i="7" s="1"/>
  <c r="L215" i="7" s="1"/>
  <c r="I235" i="7"/>
  <c r="J235" i="7" s="1"/>
  <c r="K235" i="7" s="1"/>
  <c r="L235" i="7" s="1"/>
  <c r="I255" i="7"/>
  <c r="J255" i="7" s="1"/>
  <c r="K255" i="7" s="1"/>
  <c r="L255" i="7" s="1"/>
  <c r="I263" i="7"/>
  <c r="J263" i="7" s="1"/>
  <c r="K263" i="7" s="1"/>
  <c r="L263" i="7" s="1"/>
  <c r="I303" i="7"/>
  <c r="J303" i="7" s="1"/>
  <c r="K303" i="7" s="1"/>
  <c r="L303" i="7" s="1"/>
  <c r="I311" i="7"/>
  <c r="J311" i="7" s="1"/>
  <c r="K311" i="7" s="1"/>
  <c r="L311" i="7" s="1"/>
  <c r="I331" i="7"/>
  <c r="J331" i="7" s="1"/>
  <c r="K331" i="7" s="1"/>
  <c r="L331" i="7" s="1"/>
  <c r="I351" i="7"/>
  <c r="J351" i="7" s="1"/>
  <c r="K351" i="7" s="1"/>
  <c r="L351" i="7" s="1"/>
  <c r="I359" i="7"/>
  <c r="J359" i="7" s="1"/>
  <c r="K359" i="7" s="1"/>
  <c r="L359" i="7" s="1"/>
  <c r="I379" i="7"/>
  <c r="J379" i="7" s="1"/>
  <c r="K379" i="7" s="1"/>
  <c r="L379" i="7" s="1"/>
  <c r="I399" i="7"/>
  <c r="J399" i="7" s="1"/>
  <c r="K399" i="7" s="1"/>
  <c r="L399" i="7" s="1"/>
  <c r="I407" i="7"/>
  <c r="J407" i="7" s="1"/>
  <c r="K407" i="7" s="1"/>
  <c r="L407" i="7" s="1"/>
  <c r="I5" i="7"/>
  <c r="J5" i="7" s="1"/>
  <c r="K5" i="7" s="1"/>
  <c r="L5" i="7" s="1"/>
  <c r="I101" i="7"/>
  <c r="J101" i="7" s="1"/>
  <c r="K101" i="7" s="1"/>
  <c r="L101" i="7" s="1"/>
  <c r="I89" i="7"/>
  <c r="J89" i="7" s="1"/>
  <c r="K89" i="7" s="1"/>
  <c r="L89" i="7" s="1"/>
  <c r="I77" i="7"/>
  <c r="J77" i="7" s="1"/>
  <c r="K77" i="7" s="1"/>
  <c r="L77" i="7" s="1"/>
  <c r="I65" i="7"/>
  <c r="J65" i="7" s="1"/>
  <c r="K65" i="7" s="1"/>
  <c r="L65" i="7" s="1"/>
  <c r="I53" i="7"/>
  <c r="J53" i="7" s="1"/>
  <c r="K53" i="7" s="1"/>
  <c r="L53" i="7" s="1"/>
  <c r="I41" i="7"/>
  <c r="J41" i="7" s="1"/>
  <c r="K41" i="7" s="1"/>
  <c r="F311" i="5"/>
  <c r="I266" i="5"/>
  <c r="J266" i="5" s="1"/>
  <c r="K266" i="5" s="1"/>
  <c r="L266" i="5" s="1"/>
  <c r="F310" i="5"/>
  <c r="I314" i="5"/>
  <c r="J314" i="5" s="1"/>
  <c r="K314" i="5" s="1"/>
  <c r="L314" i="5" s="1"/>
  <c r="F323" i="5"/>
  <c r="D338" i="5"/>
  <c r="D192" i="5"/>
  <c r="D373" i="5"/>
  <c r="D229" i="5"/>
  <c r="D336" i="5"/>
  <c r="D265" i="5"/>
  <c r="D360" i="5"/>
  <c r="D253" i="5"/>
  <c r="D289" i="5"/>
  <c r="D397" i="5"/>
  <c r="D277" i="5"/>
  <c r="D361" i="5"/>
  <c r="D205" i="5"/>
  <c r="D228" i="5"/>
  <c r="D301" i="5"/>
  <c r="D300" i="5"/>
  <c r="D313" i="5"/>
  <c r="D240" i="5"/>
  <c r="D348" i="5"/>
  <c r="D204" i="5"/>
  <c r="D252" i="5"/>
  <c r="D349" i="5"/>
  <c r="D276" i="5"/>
  <c r="D217" i="5"/>
  <c r="D288" i="5"/>
  <c r="D241" i="5"/>
  <c r="D396" i="5"/>
  <c r="D372" i="5"/>
  <c r="D325" i="5"/>
  <c r="D324" i="5"/>
  <c r="D264" i="5"/>
  <c r="D216" i="5"/>
  <c r="D385" i="5"/>
  <c r="D337" i="5"/>
  <c r="D384" i="5"/>
  <c r="D420" i="5"/>
  <c r="D312" i="5"/>
  <c r="F313" i="5"/>
  <c r="F241" i="5"/>
  <c r="F205" i="5"/>
  <c r="F360" i="5"/>
  <c r="F240" i="5"/>
  <c r="F277" i="5"/>
  <c r="F252" i="5"/>
  <c r="F420" i="5"/>
  <c r="F288" i="5"/>
  <c r="F300" i="5"/>
  <c r="F276" i="5"/>
  <c r="F312" i="5"/>
  <c r="F337" i="5"/>
  <c r="F325" i="5"/>
  <c r="F301" i="5"/>
  <c r="F289" i="5"/>
  <c r="F348" i="5"/>
  <c r="F361" i="5"/>
  <c r="F372" i="5"/>
  <c r="F264" i="5"/>
  <c r="F228" i="5"/>
  <c r="F216" i="5"/>
  <c r="F384" i="5"/>
  <c r="F349" i="5"/>
  <c r="F324" i="5"/>
  <c r="F217" i="5"/>
  <c r="F204" i="5"/>
  <c r="F373" i="5"/>
  <c r="F265" i="5"/>
  <c r="F397" i="5"/>
  <c r="F336" i="5"/>
  <c r="F229" i="5"/>
  <c r="F396" i="5"/>
  <c r="F385" i="5"/>
  <c r="F253" i="5"/>
  <c r="I374" i="5"/>
  <c r="J374" i="5" s="1"/>
  <c r="K374" i="5" s="1"/>
  <c r="L374" i="5" s="1"/>
  <c r="I278" i="5"/>
  <c r="J278" i="5" s="1"/>
  <c r="K278" i="5" s="1"/>
  <c r="L278" i="5" s="1"/>
  <c r="I302" i="5"/>
  <c r="J302" i="5" s="1"/>
  <c r="K302" i="5" s="1"/>
  <c r="L302" i="5" s="1"/>
  <c r="D302" i="5"/>
  <c r="I304" i="5"/>
  <c r="J304" i="5" s="1"/>
  <c r="D311" i="5"/>
  <c r="I86" i="5"/>
  <c r="J86" i="5" s="1"/>
  <c r="K86" i="5" s="1"/>
  <c r="L86" i="5" s="1"/>
  <c r="I43" i="7"/>
  <c r="J43" i="7" s="1"/>
  <c r="K43" i="7" s="1"/>
  <c r="I86" i="7"/>
  <c r="J86" i="7" s="1"/>
  <c r="K86" i="7" s="1"/>
  <c r="L86" i="7" s="1"/>
  <c r="I139" i="7"/>
  <c r="J139" i="7" s="1"/>
  <c r="K139" i="7" s="1"/>
  <c r="I171" i="7"/>
  <c r="J171" i="7" s="1"/>
  <c r="K171" i="7" s="1"/>
  <c r="L171" i="7" s="1"/>
  <c r="I55" i="7"/>
  <c r="J55" i="7" s="1"/>
  <c r="K55" i="7" s="1"/>
  <c r="L55" i="7" s="1"/>
  <c r="I18" i="7"/>
  <c r="J18" i="7" s="1"/>
  <c r="K18" i="7" s="1"/>
  <c r="L18" i="7" s="1"/>
  <c r="I31" i="7"/>
  <c r="J31" i="7" s="1"/>
  <c r="K31" i="7" s="1"/>
  <c r="L31" i="7" s="1"/>
  <c r="I74" i="7"/>
  <c r="J74" i="7" s="1"/>
  <c r="K74" i="7" s="1"/>
  <c r="L74" i="7" s="1"/>
  <c r="I127" i="7"/>
  <c r="J127" i="7" s="1"/>
  <c r="K127" i="7" s="1"/>
  <c r="L127" i="7" s="1"/>
  <c r="I294" i="7"/>
  <c r="J294" i="7" s="1"/>
  <c r="K294" i="7" s="1"/>
  <c r="L294" i="7" s="1"/>
  <c r="I62" i="7"/>
  <c r="J62" i="7" s="1"/>
  <c r="K62" i="7" s="1"/>
  <c r="L62" i="7" s="1"/>
  <c r="I115" i="7"/>
  <c r="J115" i="7" s="1"/>
  <c r="K115" i="7" s="1"/>
  <c r="L115" i="7" s="1"/>
  <c r="I297" i="7"/>
  <c r="J297" i="7" s="1"/>
  <c r="K297" i="7" s="1"/>
  <c r="L297" i="7" s="1"/>
  <c r="I317" i="7"/>
  <c r="J317" i="7" s="1"/>
  <c r="K317" i="7" s="1"/>
  <c r="L317" i="7" s="1"/>
  <c r="I7" i="7"/>
  <c r="J7" i="7" s="1"/>
  <c r="K7" i="7" s="1"/>
  <c r="L7" i="7" s="1"/>
  <c r="I280" i="7"/>
  <c r="J280" i="7" s="1"/>
  <c r="K280" i="7" s="1"/>
  <c r="L280" i="7" s="1"/>
  <c r="I38" i="7"/>
  <c r="J38" i="7" s="1"/>
  <c r="K38" i="7" s="1"/>
  <c r="I91" i="7"/>
  <c r="J91" i="7" s="1"/>
  <c r="K91" i="7" s="1"/>
  <c r="L91" i="7" s="1"/>
  <c r="I134" i="7"/>
  <c r="J134" i="7" s="1"/>
  <c r="K134" i="7" s="1"/>
  <c r="L134" i="7" s="1"/>
  <c r="I103" i="7"/>
  <c r="J103" i="7" s="1"/>
  <c r="K103" i="7" s="1"/>
  <c r="L103" i="7" s="1"/>
  <c r="I26" i="7"/>
  <c r="J26" i="7" s="1"/>
  <c r="K26" i="7" s="1"/>
  <c r="L26" i="7" s="1"/>
  <c r="I79" i="7"/>
  <c r="J79" i="7" s="1"/>
  <c r="K79" i="7" s="1"/>
  <c r="L79" i="7" s="1"/>
  <c r="I82" i="5"/>
  <c r="J82" i="5" s="1"/>
  <c r="K82" i="5" s="1"/>
  <c r="I158" i="5"/>
  <c r="I226" i="7"/>
  <c r="J226" i="7" s="1"/>
  <c r="K226" i="7" s="1"/>
  <c r="L226" i="7" s="1"/>
  <c r="I246" i="7"/>
  <c r="J246" i="7" s="1"/>
  <c r="K246" i="7" s="1"/>
  <c r="L246" i="7" s="1"/>
  <c r="I274" i="7"/>
  <c r="J274" i="7" s="1"/>
  <c r="K274" i="7" s="1"/>
  <c r="L274" i="7" s="1"/>
  <c r="I189" i="7"/>
  <c r="J189" i="7" s="1"/>
  <c r="K189" i="7" s="1"/>
  <c r="L189" i="7" s="1"/>
  <c r="I199" i="7"/>
  <c r="J199" i="7" s="1"/>
  <c r="K199" i="7" s="1"/>
  <c r="L199" i="7" s="1"/>
  <c r="I230" i="7"/>
  <c r="J230" i="7" s="1"/>
  <c r="K230" i="7" s="1"/>
  <c r="L230" i="7" s="1"/>
  <c r="I278" i="7"/>
  <c r="J278" i="7" s="1"/>
  <c r="K278" i="7" s="1"/>
  <c r="L278" i="7" s="1"/>
  <c r="I221" i="7"/>
  <c r="J221" i="7" s="1"/>
  <c r="K221" i="7" s="1"/>
  <c r="L221" i="7" s="1"/>
  <c r="I249" i="7"/>
  <c r="J249" i="7" s="1"/>
  <c r="K249" i="7" s="1"/>
  <c r="I269" i="7"/>
  <c r="J269" i="7" s="1"/>
  <c r="K269" i="7" s="1"/>
  <c r="L269" i="7" s="1"/>
  <c r="I260" i="7"/>
  <c r="J260" i="7" s="1"/>
  <c r="K260" i="7" s="1"/>
  <c r="L260" i="7" s="1"/>
  <c r="D156" i="5"/>
  <c r="D157" i="5"/>
  <c r="D145" i="5"/>
  <c r="D131" i="5"/>
  <c r="D168" i="5"/>
  <c r="D72" i="5"/>
  <c r="D59" i="5"/>
  <c r="D143" i="5"/>
  <c r="D84" i="5"/>
  <c r="D73" i="5"/>
  <c r="D60" i="5"/>
  <c r="D47" i="5"/>
  <c r="D85" i="5"/>
  <c r="D61" i="5"/>
  <c r="D48" i="5"/>
  <c r="D144" i="5"/>
  <c r="D86" i="5"/>
  <c r="D107" i="5"/>
  <c r="D83" i="5"/>
  <c r="D193" i="5"/>
  <c r="D119" i="5"/>
  <c r="D133" i="5"/>
  <c r="D169" i="5"/>
  <c r="D181" i="5"/>
  <c r="D49" i="5"/>
  <c r="D97" i="5"/>
  <c r="D95" i="5"/>
  <c r="D71" i="5"/>
  <c r="D108" i="5"/>
  <c r="D132" i="5"/>
  <c r="D120" i="5"/>
  <c r="D109" i="5"/>
  <c r="D180" i="5"/>
  <c r="D96" i="5"/>
  <c r="D121" i="5"/>
  <c r="F181" i="5"/>
  <c r="F132" i="5"/>
  <c r="F60" i="5"/>
  <c r="F168" i="5"/>
  <c r="F47" i="5"/>
  <c r="F169" i="5"/>
  <c r="F107" i="5"/>
  <c r="F83" i="5"/>
  <c r="F85" i="5"/>
  <c r="F49" i="5"/>
  <c r="F145" i="5"/>
  <c r="F133" i="5"/>
  <c r="F192" i="5"/>
  <c r="F120" i="5"/>
  <c r="F61" i="5"/>
  <c r="F193" i="5"/>
  <c r="F143" i="5"/>
  <c r="F180" i="5"/>
  <c r="F119" i="5"/>
  <c r="F156" i="5"/>
  <c r="F144" i="5"/>
  <c r="F157" i="5"/>
  <c r="F131" i="5"/>
  <c r="F121" i="5"/>
  <c r="F71" i="5"/>
  <c r="F95" i="5"/>
  <c r="F109" i="5"/>
  <c r="F59" i="5"/>
  <c r="F84" i="5"/>
  <c r="F58" i="5"/>
  <c r="F108" i="5"/>
  <c r="F97" i="5"/>
  <c r="F72" i="5"/>
  <c r="F96" i="5"/>
  <c r="F48" i="5"/>
  <c r="F73" i="5"/>
  <c r="I283" i="7"/>
  <c r="J283" i="7" s="1"/>
  <c r="K283" i="7" s="1"/>
  <c r="L283" i="7" s="1"/>
  <c r="I212" i="7"/>
  <c r="J212" i="7" s="1"/>
  <c r="K212" i="7" s="1"/>
  <c r="L212" i="7" s="1"/>
  <c r="I232" i="7"/>
  <c r="J232" i="7" s="1"/>
  <c r="K232" i="7" s="1"/>
  <c r="L232" i="7" s="1"/>
  <c r="D35" i="5"/>
  <c r="D36" i="5"/>
  <c r="D37" i="5"/>
  <c r="D11" i="5"/>
  <c r="D13" i="5"/>
  <c r="D23" i="5"/>
  <c r="D24" i="5"/>
  <c r="D25" i="5"/>
  <c r="D12" i="5"/>
  <c r="D421" i="5"/>
  <c r="F23" i="5"/>
  <c r="F24" i="5"/>
  <c r="F13" i="5"/>
  <c r="F25" i="5"/>
  <c r="F37" i="5"/>
  <c r="F11" i="5"/>
  <c r="F12" i="5"/>
  <c r="F36" i="5"/>
  <c r="F35" i="5"/>
  <c r="F421" i="5"/>
  <c r="I126" i="5"/>
  <c r="J126" i="5" s="1"/>
  <c r="K126" i="5" s="1"/>
  <c r="L126" i="5" s="1"/>
  <c r="I189" i="5"/>
  <c r="J189" i="5" s="1"/>
  <c r="K189" i="5" s="1"/>
  <c r="L189" i="5" s="1"/>
  <c r="I136" i="5"/>
  <c r="J136" i="5" s="1"/>
  <c r="K136" i="5" s="1"/>
  <c r="I226" i="5"/>
  <c r="J226" i="5" s="1"/>
  <c r="K226" i="5" s="1"/>
  <c r="L226" i="5" s="1"/>
  <c r="I117" i="5"/>
  <c r="J117" i="5" s="1"/>
  <c r="K117" i="5" s="1"/>
  <c r="L117" i="5" s="1"/>
  <c r="I105" i="5"/>
  <c r="J105" i="5" s="1"/>
  <c r="K105" i="5" s="1"/>
  <c r="L105" i="5" s="1"/>
  <c r="I152" i="7"/>
  <c r="J152" i="7" s="1"/>
  <c r="K152" i="7" s="1"/>
  <c r="L152" i="7" s="1"/>
  <c r="I162" i="7"/>
  <c r="J162" i="7" s="1"/>
  <c r="K162" i="7" s="1"/>
  <c r="L162" i="7" s="1"/>
  <c r="I172" i="7"/>
  <c r="J172" i="7" s="1"/>
  <c r="K172" i="7" s="1"/>
  <c r="L172" i="7" s="1"/>
  <c r="I190" i="7"/>
  <c r="J190" i="7" s="1"/>
  <c r="K190" i="7" s="1"/>
  <c r="L190" i="7" s="1"/>
  <c r="I200" i="7"/>
  <c r="J200" i="7" s="1"/>
  <c r="K200" i="7" s="1"/>
  <c r="L200" i="7" s="1"/>
  <c r="I210" i="7"/>
  <c r="J210" i="7" s="1"/>
  <c r="K210" i="7" s="1"/>
  <c r="L210" i="7" s="1"/>
  <c r="I238" i="7"/>
  <c r="J238" i="7" s="1"/>
  <c r="K238" i="7" s="1"/>
  <c r="L238" i="7" s="1"/>
  <c r="I258" i="7"/>
  <c r="J258" i="7" s="1"/>
  <c r="K258" i="7" s="1"/>
  <c r="L258" i="7" s="1"/>
  <c r="I286" i="7"/>
  <c r="J286" i="7" s="1"/>
  <c r="K286" i="7" s="1"/>
  <c r="L286" i="7" s="1"/>
  <c r="I242" i="7"/>
  <c r="J242" i="7" s="1"/>
  <c r="K242" i="7" s="1"/>
  <c r="I290" i="7"/>
  <c r="J290" i="7" s="1"/>
  <c r="K290" i="7" s="1"/>
  <c r="L290" i="7" s="1"/>
  <c r="I415" i="7"/>
  <c r="J415" i="7" s="1"/>
  <c r="K415" i="7" s="1"/>
  <c r="L415" i="7" s="1"/>
  <c r="I224" i="7"/>
  <c r="J224" i="7" s="1"/>
  <c r="K224" i="7" s="1"/>
  <c r="L224" i="7" s="1"/>
  <c r="I244" i="7"/>
  <c r="J244" i="7" s="1"/>
  <c r="K244" i="7" s="1"/>
  <c r="I272" i="7"/>
  <c r="J272" i="7" s="1"/>
  <c r="K272" i="7" s="1"/>
  <c r="L272" i="7" s="1"/>
  <c r="I292" i="7"/>
  <c r="J292" i="7" s="1"/>
  <c r="K292" i="7" s="1"/>
  <c r="L292" i="7" s="1"/>
  <c r="I137" i="7"/>
  <c r="J137" i="7" s="1"/>
  <c r="K137" i="7" s="1"/>
  <c r="I159" i="7"/>
  <c r="J159" i="7" s="1"/>
  <c r="K159" i="7" s="1"/>
  <c r="L159" i="7" s="1"/>
  <c r="I167" i="7"/>
  <c r="J167" i="7" s="1"/>
  <c r="K167" i="7" s="1"/>
  <c r="L167" i="7" s="1"/>
  <c r="I177" i="7"/>
  <c r="J177" i="7" s="1"/>
  <c r="K177" i="7" s="1"/>
  <c r="L177" i="7" s="1"/>
  <c r="I187" i="7"/>
  <c r="J187" i="7" s="1"/>
  <c r="K187" i="7" s="1"/>
  <c r="L187" i="7" s="1"/>
  <c r="I197" i="7"/>
  <c r="J197" i="7" s="1"/>
  <c r="K197" i="7" s="1"/>
  <c r="L197" i="7" s="1"/>
  <c r="I186" i="5"/>
  <c r="J186" i="5" s="1"/>
  <c r="K186" i="5" s="1"/>
  <c r="L186" i="5" s="1"/>
  <c r="I127" i="5"/>
  <c r="J127" i="5" s="1"/>
  <c r="K127" i="5" s="1"/>
  <c r="L127" i="5" s="1"/>
  <c r="I17" i="7"/>
  <c r="J17" i="7" s="1"/>
  <c r="K17" i="7" s="1"/>
  <c r="L17" i="7" s="1"/>
  <c r="I30" i="7"/>
  <c r="J30" i="7" s="1"/>
  <c r="K30" i="7" s="1"/>
  <c r="L30" i="7" s="1"/>
  <c r="I126" i="7"/>
  <c r="J126" i="7" s="1"/>
  <c r="K126" i="7" s="1"/>
  <c r="L126" i="7" s="1"/>
  <c r="I114" i="7"/>
  <c r="J114" i="7" s="1"/>
  <c r="K114" i="7" s="1"/>
  <c r="L114" i="7" s="1"/>
  <c r="I153" i="5"/>
  <c r="J153" i="5" s="1"/>
  <c r="K153" i="5" s="1"/>
  <c r="L153" i="5" s="1"/>
  <c r="I162" i="5"/>
  <c r="J162" i="5" s="1"/>
  <c r="K162" i="5" s="1"/>
  <c r="L162" i="5" s="1"/>
  <c r="I178" i="5"/>
  <c r="J178" i="5" s="1"/>
  <c r="K178" i="5" s="1"/>
  <c r="L178" i="5" s="1"/>
  <c r="I210" i="5"/>
  <c r="J210" i="5" s="1"/>
  <c r="K210" i="5" s="1"/>
  <c r="L210" i="5" s="1"/>
  <c r="I234" i="5"/>
  <c r="J234" i="5" s="1"/>
  <c r="K234" i="5" s="1"/>
  <c r="L234" i="5" s="1"/>
  <c r="I250" i="5"/>
  <c r="J250" i="5" s="1"/>
  <c r="K250" i="5" s="1"/>
  <c r="L250" i="5" s="1"/>
  <c r="I258" i="5"/>
  <c r="J258" i="5" s="1"/>
  <c r="K258" i="5" s="1"/>
  <c r="L258" i="5" s="1"/>
  <c r="I274" i="5"/>
  <c r="J274" i="5" s="1"/>
  <c r="K274" i="5" s="1"/>
  <c r="L274" i="5" s="1"/>
  <c r="I282" i="5"/>
  <c r="J282" i="5" s="1"/>
  <c r="K282" i="5" s="1"/>
  <c r="L282" i="5" s="1"/>
  <c r="I298" i="5"/>
  <c r="J298" i="5" s="1"/>
  <c r="K298" i="5" s="1"/>
  <c r="L298" i="5" s="1"/>
  <c r="I306" i="5"/>
  <c r="J306" i="5" s="1"/>
  <c r="K306" i="5" s="1"/>
  <c r="L306" i="5" s="1"/>
  <c r="I6" i="7"/>
  <c r="J6" i="7" s="1"/>
  <c r="K6" i="7" s="1"/>
  <c r="L6" i="7" s="1"/>
  <c r="I102" i="7"/>
  <c r="J102" i="7" s="1"/>
  <c r="K102" i="7" s="1"/>
  <c r="L102" i="7" s="1"/>
  <c r="I211" i="7"/>
  <c r="J211" i="7" s="1"/>
  <c r="K211" i="7" s="1"/>
  <c r="L211" i="7" s="1"/>
  <c r="I231" i="7"/>
  <c r="J231" i="7" s="1"/>
  <c r="K231" i="7" s="1"/>
  <c r="L231" i="7" s="1"/>
  <c r="I239" i="7"/>
  <c r="J239" i="7" s="1"/>
  <c r="K239" i="7" s="1"/>
  <c r="L239" i="7" s="1"/>
  <c r="I259" i="7"/>
  <c r="J259" i="7" s="1"/>
  <c r="K259" i="7" s="1"/>
  <c r="L259" i="7" s="1"/>
  <c r="I279" i="7"/>
  <c r="J279" i="7" s="1"/>
  <c r="K279" i="7" s="1"/>
  <c r="L279" i="7" s="1"/>
  <c r="I287" i="7"/>
  <c r="J287" i="7" s="1"/>
  <c r="K287" i="7" s="1"/>
  <c r="L287" i="7" s="1"/>
  <c r="I307" i="7"/>
  <c r="J307" i="7" s="1"/>
  <c r="K307" i="7" s="1"/>
  <c r="L307" i="7" s="1"/>
  <c r="I327" i="7"/>
  <c r="J327" i="7" s="1"/>
  <c r="K327" i="7" s="1"/>
  <c r="L327" i="7" s="1"/>
  <c r="I335" i="7"/>
  <c r="J335" i="7" s="1"/>
  <c r="K335" i="7" s="1"/>
  <c r="L335" i="7" s="1"/>
  <c r="I355" i="7"/>
  <c r="J355" i="7" s="1"/>
  <c r="K355" i="7" s="1"/>
  <c r="L355" i="7" s="1"/>
  <c r="I375" i="7"/>
  <c r="J375" i="7" s="1"/>
  <c r="K375" i="7" s="1"/>
  <c r="L375" i="7" s="1"/>
  <c r="I383" i="7"/>
  <c r="J383" i="7" s="1"/>
  <c r="K383" i="7" s="1"/>
  <c r="L383" i="7" s="1"/>
  <c r="I403" i="7"/>
  <c r="J403" i="7" s="1"/>
  <c r="K403" i="7" s="1"/>
  <c r="L403" i="7" s="1"/>
  <c r="I185" i="5"/>
  <c r="J185" i="5" s="1"/>
  <c r="K185" i="5" s="1"/>
  <c r="L185" i="5" s="1"/>
  <c r="I90" i="7"/>
  <c r="J90" i="7" s="1"/>
  <c r="K90" i="7" s="1"/>
  <c r="L90" i="7" s="1"/>
  <c r="I78" i="7"/>
  <c r="J78" i="7" s="1"/>
  <c r="K78" i="7" s="1"/>
  <c r="L78" i="7" s="1"/>
  <c r="I159" i="5"/>
  <c r="J159" i="5" s="1"/>
  <c r="K159" i="5" s="1"/>
  <c r="L159" i="5" s="1"/>
  <c r="I191" i="5"/>
  <c r="J191" i="5" s="1"/>
  <c r="K191" i="5" s="1"/>
  <c r="L191" i="5" s="1"/>
  <c r="I66" i="7"/>
  <c r="J66" i="7" s="1"/>
  <c r="K66" i="7" s="1"/>
  <c r="L66" i="7" s="1"/>
  <c r="I158" i="7"/>
  <c r="J158" i="7" s="1"/>
  <c r="K158" i="7" s="1"/>
  <c r="L158" i="7" s="1"/>
  <c r="I54" i="7"/>
  <c r="J54" i="7" s="1"/>
  <c r="K54" i="7" s="1"/>
  <c r="L54" i="7" s="1"/>
  <c r="I225" i="7"/>
  <c r="J225" i="7" s="1"/>
  <c r="K225" i="7" s="1"/>
  <c r="L225" i="7" s="1"/>
  <c r="I245" i="7"/>
  <c r="J245" i="7" s="1"/>
  <c r="K245" i="7" s="1"/>
  <c r="I273" i="7"/>
  <c r="J273" i="7" s="1"/>
  <c r="K273" i="7" s="1"/>
  <c r="L273" i="7" s="1"/>
  <c r="I293" i="7"/>
  <c r="J293" i="7" s="1"/>
  <c r="K293" i="7" s="1"/>
  <c r="L293" i="7" s="1"/>
  <c r="I321" i="7"/>
  <c r="J321" i="7" s="1"/>
  <c r="K321" i="7" s="1"/>
  <c r="L321" i="7" s="1"/>
  <c r="I341" i="7"/>
  <c r="J341" i="7" s="1"/>
  <c r="K341" i="7" s="1"/>
  <c r="L341" i="7" s="1"/>
  <c r="I369" i="7"/>
  <c r="J369" i="7" s="1"/>
  <c r="K369" i="7" s="1"/>
  <c r="L369" i="7" s="1"/>
  <c r="I389" i="7"/>
  <c r="J389" i="7" s="1"/>
  <c r="K389" i="7" s="1"/>
  <c r="L389" i="7" s="1"/>
  <c r="I4" i="7"/>
  <c r="J4" i="7" s="1"/>
  <c r="K4" i="7" s="1"/>
  <c r="L4" i="7" s="1"/>
  <c r="I76" i="7"/>
  <c r="J76" i="7" s="1"/>
  <c r="K76" i="7" s="1"/>
  <c r="L76" i="7" s="1"/>
  <c r="I64" i="7"/>
  <c r="J64" i="7" s="1"/>
  <c r="K64" i="7" s="1"/>
  <c r="L64" i="7" s="1"/>
  <c r="I146" i="7"/>
  <c r="J146" i="7" s="1"/>
  <c r="K146" i="7" s="1"/>
  <c r="L146" i="7" s="1"/>
  <c r="I194" i="7"/>
  <c r="J194" i="7" s="1"/>
  <c r="K194" i="7" s="1"/>
  <c r="L194" i="7" s="1"/>
  <c r="I52" i="7"/>
  <c r="J52" i="7" s="1"/>
  <c r="K52" i="7" s="1"/>
  <c r="L52" i="7" s="1"/>
  <c r="I40" i="7"/>
  <c r="J40" i="7" s="1"/>
  <c r="K40" i="7" s="1"/>
  <c r="I166" i="5"/>
  <c r="J166" i="5" s="1"/>
  <c r="K166" i="5" s="1"/>
  <c r="L166" i="5" s="1"/>
  <c r="I174" i="5"/>
  <c r="J174" i="5" s="1"/>
  <c r="K174" i="5" s="1"/>
  <c r="L174" i="5" s="1"/>
  <c r="I198" i="5"/>
  <c r="J198" i="5" s="1"/>
  <c r="K198" i="5" s="1"/>
  <c r="L198" i="5" s="1"/>
  <c r="I214" i="5"/>
  <c r="J214" i="5" s="1"/>
  <c r="K214" i="5" s="1"/>
  <c r="L214" i="5" s="1"/>
  <c r="I238" i="5"/>
  <c r="J238" i="5" s="1"/>
  <c r="K238" i="5" s="1"/>
  <c r="L238" i="5" s="1"/>
  <c r="I246" i="5"/>
  <c r="J246" i="5" s="1"/>
  <c r="K246" i="5" s="1"/>
  <c r="L246" i="5" s="1"/>
  <c r="I28" i="7"/>
  <c r="J28" i="7" s="1"/>
  <c r="K28" i="7" s="1"/>
  <c r="L28" i="7" s="1"/>
  <c r="I124" i="7"/>
  <c r="J124" i="7" s="1"/>
  <c r="K124" i="7" s="1"/>
  <c r="L124" i="7" s="1"/>
  <c r="F304" i="5"/>
  <c r="I339" i="5"/>
  <c r="J339" i="5" s="1"/>
  <c r="K339" i="5" s="1"/>
  <c r="L339" i="5" s="1"/>
  <c r="I371" i="5"/>
  <c r="J371" i="5" s="1"/>
  <c r="K371" i="5" s="1"/>
  <c r="L371" i="5" s="1"/>
  <c r="I363" i="5"/>
  <c r="J363" i="5" s="1"/>
  <c r="K363" i="5" s="1"/>
  <c r="L363" i="5" s="1"/>
  <c r="I395" i="5"/>
  <c r="J395" i="5" s="1"/>
  <c r="K395" i="5" s="1"/>
  <c r="L395" i="5" s="1"/>
  <c r="I403" i="5"/>
  <c r="J403" i="5" s="1"/>
  <c r="K403" i="5" s="1"/>
  <c r="L403" i="5" s="1"/>
  <c r="I418" i="5"/>
  <c r="J418" i="5" s="1"/>
  <c r="K418" i="5" s="1"/>
  <c r="L418" i="5" s="1"/>
  <c r="I419" i="5"/>
  <c r="J419" i="5" s="1"/>
  <c r="K419" i="5" s="1"/>
  <c r="L419" i="5" s="1"/>
  <c r="I100" i="7"/>
  <c r="J100" i="7" s="1"/>
  <c r="K100" i="7" s="1"/>
  <c r="L100" i="7" s="1"/>
  <c r="I209" i="7"/>
  <c r="J209" i="7" s="1"/>
  <c r="K209" i="7" s="1"/>
  <c r="L209" i="7" s="1"/>
  <c r="I237" i="7"/>
  <c r="J237" i="7" s="1"/>
  <c r="K237" i="7" s="1"/>
  <c r="L237" i="7" s="1"/>
  <c r="I257" i="7"/>
  <c r="J257" i="7" s="1"/>
  <c r="K257" i="7" s="1"/>
  <c r="L257" i="7" s="1"/>
  <c r="I285" i="7"/>
  <c r="J285" i="7" s="1"/>
  <c r="K285" i="7" s="1"/>
  <c r="L285" i="7" s="1"/>
  <c r="I305" i="7"/>
  <c r="J305" i="7" s="1"/>
  <c r="K305" i="7" s="1"/>
  <c r="L305" i="7" s="1"/>
  <c r="I333" i="7"/>
  <c r="J333" i="7" s="1"/>
  <c r="K333" i="7" s="1"/>
  <c r="L333" i="7" s="1"/>
  <c r="I353" i="7"/>
  <c r="J353" i="7" s="1"/>
  <c r="K353" i="7" s="1"/>
  <c r="L353" i="7" s="1"/>
  <c r="I381" i="7"/>
  <c r="J381" i="7" s="1"/>
  <c r="K381" i="7" s="1"/>
  <c r="L381" i="7" s="1"/>
  <c r="I401" i="7"/>
  <c r="J401" i="7" s="1"/>
  <c r="K401" i="7" s="1"/>
  <c r="L401" i="7" s="1"/>
  <c r="I154" i="5"/>
  <c r="J154" i="5" s="1"/>
  <c r="K154" i="5" s="1"/>
  <c r="L154" i="5" s="1"/>
  <c r="I179" i="5"/>
  <c r="J179" i="5" s="1"/>
  <c r="K179" i="5" s="1"/>
  <c r="L179" i="5" s="1"/>
  <c r="I171" i="5"/>
  <c r="J171" i="5" s="1"/>
  <c r="K171" i="5" s="1"/>
  <c r="L171" i="5" s="1"/>
  <c r="I203" i="5"/>
  <c r="J203" i="5" s="1"/>
  <c r="K203" i="5" s="1"/>
  <c r="L203" i="5" s="1"/>
  <c r="I322" i="5"/>
  <c r="J322" i="5" s="1"/>
  <c r="K322" i="5" s="1"/>
  <c r="L322" i="5" s="1"/>
  <c r="I330" i="5"/>
  <c r="J330" i="5" s="1"/>
  <c r="K330" i="5" s="1"/>
  <c r="L330" i="5" s="1"/>
  <c r="I346" i="5"/>
  <c r="J346" i="5" s="1"/>
  <c r="K346" i="5" s="1"/>
  <c r="L346" i="5" s="1"/>
  <c r="I354" i="5"/>
  <c r="J354" i="5" s="1"/>
  <c r="K354" i="5" s="1"/>
  <c r="L354" i="5" s="1"/>
  <c r="I370" i="5"/>
  <c r="J370" i="5" s="1"/>
  <c r="K370" i="5" s="1"/>
  <c r="L370" i="5" s="1"/>
  <c r="I182" i="7"/>
  <c r="J182" i="7" s="1"/>
  <c r="K182" i="7" s="1"/>
  <c r="L182" i="7" s="1"/>
  <c r="I222" i="7"/>
  <c r="J222" i="7" s="1"/>
  <c r="K222" i="7" s="1"/>
  <c r="L222" i="7" s="1"/>
  <c r="I250" i="7"/>
  <c r="J250" i="7" s="1"/>
  <c r="K250" i="7" s="1"/>
  <c r="I270" i="7"/>
  <c r="J270" i="7" s="1"/>
  <c r="K270" i="7" s="1"/>
  <c r="L270" i="7" s="1"/>
  <c r="I298" i="7"/>
  <c r="J298" i="7" s="1"/>
  <c r="K298" i="7" s="1"/>
  <c r="L298" i="7" s="1"/>
  <c r="I319" i="5"/>
  <c r="J319" i="5" s="1"/>
  <c r="K319" i="5" s="1"/>
  <c r="L319" i="5" s="1"/>
  <c r="I343" i="5"/>
  <c r="J343" i="5" s="1"/>
  <c r="K343" i="5" s="1"/>
  <c r="L343" i="5" s="1"/>
  <c r="I383" i="5"/>
  <c r="J383" i="5" s="1"/>
  <c r="K383" i="5" s="1"/>
  <c r="L383" i="5" s="1"/>
  <c r="I391" i="5"/>
  <c r="J391" i="5" s="1"/>
  <c r="K391" i="5" s="1"/>
  <c r="L391" i="5" s="1"/>
  <c r="I22" i="7"/>
  <c r="J22" i="7" s="1"/>
  <c r="K22" i="7" s="1"/>
  <c r="L22" i="7" s="1"/>
  <c r="I165" i="7"/>
  <c r="J165" i="7" s="1"/>
  <c r="K165" i="7" s="1"/>
  <c r="L165" i="7" s="1"/>
  <c r="I185" i="7"/>
  <c r="J185" i="7" s="1"/>
  <c r="K185" i="7" s="1"/>
  <c r="L185" i="7" s="1"/>
  <c r="I195" i="7"/>
  <c r="J195" i="7" s="1"/>
  <c r="K195" i="7" s="1"/>
  <c r="L195" i="7" s="1"/>
  <c r="I223" i="7"/>
  <c r="J223" i="7" s="1"/>
  <c r="K223" i="7" s="1"/>
  <c r="L223" i="7" s="1"/>
  <c r="I243" i="7"/>
  <c r="J243" i="7" s="1"/>
  <c r="K243" i="7" s="1"/>
  <c r="L243" i="7" s="1"/>
  <c r="I251" i="7"/>
  <c r="J251" i="7" s="1"/>
  <c r="K251" i="7" s="1"/>
  <c r="I271" i="7"/>
  <c r="J271" i="7" s="1"/>
  <c r="K271" i="7" s="1"/>
  <c r="L271" i="7" s="1"/>
  <c r="I291" i="7"/>
  <c r="J291" i="7" s="1"/>
  <c r="K291" i="7" s="1"/>
  <c r="L291" i="7" s="1"/>
  <c r="I299" i="7"/>
  <c r="J299" i="7" s="1"/>
  <c r="K299" i="7" s="1"/>
  <c r="L299" i="7" s="1"/>
  <c r="I319" i="7"/>
  <c r="J319" i="7" s="1"/>
  <c r="K319" i="7" s="1"/>
  <c r="L319" i="7" s="1"/>
  <c r="I339" i="7"/>
  <c r="J339" i="7" s="1"/>
  <c r="K339" i="7" s="1"/>
  <c r="L339" i="7" s="1"/>
  <c r="I347" i="7"/>
  <c r="J347" i="7" s="1"/>
  <c r="K347" i="7" s="1"/>
  <c r="L347" i="7" s="1"/>
  <c r="I367" i="7"/>
  <c r="J367" i="7" s="1"/>
  <c r="K367" i="7" s="1"/>
  <c r="L367" i="7" s="1"/>
  <c r="I387" i="7"/>
  <c r="J387" i="7" s="1"/>
  <c r="K387" i="7" s="1"/>
  <c r="L387" i="7" s="1"/>
  <c r="I395" i="7"/>
  <c r="J395" i="7" s="1"/>
  <c r="K395" i="7" s="1"/>
  <c r="L395" i="7" s="1"/>
  <c r="I136" i="7"/>
  <c r="J136" i="7" s="1"/>
  <c r="K136" i="7" s="1"/>
  <c r="I148" i="7"/>
  <c r="J148" i="7" s="1"/>
  <c r="K148" i="7" s="1"/>
  <c r="L148" i="7" s="1"/>
  <c r="I166" i="7"/>
  <c r="J166" i="7" s="1"/>
  <c r="K166" i="7" s="1"/>
  <c r="L166" i="7" s="1"/>
  <c r="I176" i="7"/>
  <c r="J176" i="7" s="1"/>
  <c r="K176" i="7" s="1"/>
  <c r="L176" i="7" s="1"/>
  <c r="I186" i="7"/>
  <c r="J186" i="7" s="1"/>
  <c r="K186" i="7" s="1"/>
  <c r="L186" i="7" s="1"/>
  <c r="I196" i="7"/>
  <c r="J196" i="7" s="1"/>
  <c r="K196" i="7" s="1"/>
  <c r="L196" i="7" s="1"/>
  <c r="I206" i="7"/>
  <c r="J206" i="7" s="1"/>
  <c r="K206" i="7" s="1"/>
  <c r="L206" i="7" s="1"/>
  <c r="I254" i="7"/>
  <c r="J254" i="7" s="1"/>
  <c r="K254" i="7" s="1"/>
  <c r="L254" i="7" s="1"/>
  <c r="I302" i="7"/>
  <c r="J302" i="7" s="1"/>
  <c r="K302" i="7" s="1"/>
  <c r="L302" i="7" s="1"/>
  <c r="I411" i="5"/>
  <c r="J411" i="5" s="1"/>
  <c r="K411" i="5" s="1"/>
  <c r="L411" i="5" s="1"/>
  <c r="I112" i="7"/>
  <c r="J112" i="7" s="1"/>
  <c r="K112" i="7" s="1"/>
  <c r="L112" i="7" s="1"/>
  <c r="I208" i="7"/>
  <c r="J208" i="7" s="1"/>
  <c r="K208" i="7" s="1"/>
  <c r="L208" i="7" s="1"/>
  <c r="I236" i="7"/>
  <c r="J236" i="7" s="1"/>
  <c r="K236" i="7" s="1"/>
  <c r="L236" i="7" s="1"/>
  <c r="I256" i="7"/>
  <c r="J256" i="7" s="1"/>
  <c r="K256" i="7" s="1"/>
  <c r="L256" i="7" s="1"/>
  <c r="I284" i="7"/>
  <c r="J284" i="7" s="1"/>
  <c r="K284" i="7" s="1"/>
  <c r="L284" i="7" s="1"/>
  <c r="I9" i="5"/>
  <c r="J9" i="5" s="1"/>
  <c r="K9" i="5" s="1"/>
  <c r="L9" i="5" s="1"/>
  <c r="I21" i="5"/>
  <c r="J21" i="5" s="1"/>
  <c r="K21" i="5" s="1"/>
  <c r="L21" i="5" s="1"/>
  <c r="I33" i="5"/>
  <c r="J33" i="5" s="1"/>
  <c r="K33" i="5" s="1"/>
  <c r="L33" i="5" s="1"/>
  <c r="I45" i="5"/>
  <c r="J45" i="5" s="1"/>
  <c r="K45" i="5" s="1"/>
  <c r="L45" i="5" s="1"/>
  <c r="I57" i="5"/>
  <c r="J57" i="5" s="1"/>
  <c r="K57" i="5" s="1"/>
  <c r="L57" i="5" s="1"/>
  <c r="I69" i="5"/>
  <c r="J69" i="5" s="1"/>
  <c r="K69" i="5" s="1"/>
  <c r="L69" i="5" s="1"/>
  <c r="I81" i="5"/>
  <c r="J81" i="5" s="1"/>
  <c r="K81" i="5" s="1"/>
  <c r="L81" i="5" s="1"/>
  <c r="I93" i="5"/>
  <c r="J93" i="5" s="1"/>
  <c r="K93" i="5" s="1"/>
  <c r="L93" i="5" s="1"/>
  <c r="I129" i="5"/>
  <c r="J129" i="5" s="1"/>
  <c r="K129" i="5" s="1"/>
  <c r="L129" i="5" s="1"/>
  <c r="I417" i="5"/>
  <c r="J417" i="5" s="1"/>
  <c r="K417" i="5" s="1"/>
  <c r="L417" i="5" s="1"/>
  <c r="I220" i="7"/>
  <c r="J220" i="7" s="1"/>
  <c r="K220" i="7" s="1"/>
  <c r="L220" i="7" s="1"/>
  <c r="I8" i="5"/>
  <c r="J8" i="5" s="1"/>
  <c r="K8" i="5" s="1"/>
  <c r="L8" i="5" s="1"/>
  <c r="I20" i="5"/>
  <c r="J20" i="5" s="1"/>
  <c r="K20" i="5" s="1"/>
  <c r="L20" i="5" s="1"/>
  <c r="I32" i="5"/>
  <c r="J32" i="5" s="1"/>
  <c r="K32" i="5" s="1"/>
  <c r="L32" i="5" s="1"/>
  <c r="I44" i="5"/>
  <c r="J44" i="5" s="1"/>
  <c r="K44" i="5" s="1"/>
  <c r="L44" i="5" s="1"/>
  <c r="I56" i="5"/>
  <c r="J56" i="5" s="1"/>
  <c r="K56" i="5" s="1"/>
  <c r="L56" i="5" s="1"/>
  <c r="I68" i="5"/>
  <c r="J68" i="5" s="1"/>
  <c r="K68" i="5" s="1"/>
  <c r="L68" i="5" s="1"/>
  <c r="I80" i="5"/>
  <c r="J80" i="5" s="1"/>
  <c r="K80" i="5" s="1"/>
  <c r="L80" i="5" s="1"/>
  <c r="I92" i="5"/>
  <c r="J92" i="5" s="1"/>
  <c r="K92" i="5" s="1"/>
  <c r="L92" i="5" s="1"/>
  <c r="I104" i="5"/>
  <c r="J104" i="5" s="1"/>
  <c r="K104" i="5" s="1"/>
  <c r="L104" i="5" s="1"/>
  <c r="I116" i="5"/>
  <c r="J116" i="5" s="1"/>
  <c r="K116" i="5" s="1"/>
  <c r="L116" i="5" s="1"/>
  <c r="I128" i="5"/>
  <c r="J128" i="5" s="1"/>
  <c r="K128" i="5" s="1"/>
  <c r="L128" i="5" s="1"/>
  <c r="I140" i="5"/>
  <c r="J140" i="5" s="1"/>
  <c r="K140" i="5" s="1"/>
  <c r="L140" i="5" s="1"/>
  <c r="I152" i="5"/>
  <c r="J152" i="5" s="1"/>
  <c r="K152" i="5" s="1"/>
  <c r="L152" i="5" s="1"/>
  <c r="I155" i="5"/>
  <c r="J155" i="5" s="1"/>
  <c r="K155" i="5" s="1"/>
  <c r="L155" i="5" s="1"/>
  <c r="I161" i="5"/>
  <c r="J161" i="5" s="1"/>
  <c r="K161" i="5" s="1"/>
  <c r="L161" i="5" s="1"/>
  <c r="I177" i="5"/>
  <c r="J177" i="5" s="1"/>
  <c r="K177" i="5" s="1"/>
  <c r="L177" i="5" s="1"/>
  <c r="I201" i="5"/>
  <c r="J201" i="5" s="1"/>
  <c r="K201" i="5" s="1"/>
  <c r="L201" i="5" s="1"/>
  <c r="I209" i="5"/>
  <c r="J209" i="5" s="1"/>
  <c r="K209" i="5" s="1"/>
  <c r="L209" i="5" s="1"/>
  <c r="I225" i="5"/>
  <c r="J225" i="5" s="1"/>
  <c r="K225" i="5" s="1"/>
  <c r="L225" i="5" s="1"/>
  <c r="I233" i="5"/>
  <c r="J233" i="5" s="1"/>
  <c r="K233" i="5" s="1"/>
  <c r="L233" i="5" s="1"/>
  <c r="I249" i="5"/>
  <c r="J249" i="5" s="1"/>
  <c r="K249" i="5" s="1"/>
  <c r="I257" i="5"/>
  <c r="J257" i="5" s="1"/>
  <c r="K257" i="5" s="1"/>
  <c r="L257" i="5" s="1"/>
  <c r="I273" i="5"/>
  <c r="J273" i="5" s="1"/>
  <c r="K273" i="5" s="1"/>
  <c r="L273" i="5" s="1"/>
  <c r="I281" i="5"/>
  <c r="J281" i="5" s="1"/>
  <c r="K281" i="5" s="1"/>
  <c r="L281" i="5" s="1"/>
  <c r="I297" i="5"/>
  <c r="J297" i="5" s="1"/>
  <c r="K297" i="5" s="1"/>
  <c r="L297" i="5" s="1"/>
  <c r="I305" i="5"/>
  <c r="I321" i="5"/>
  <c r="J321" i="5" s="1"/>
  <c r="K321" i="5" s="1"/>
  <c r="L321" i="5" s="1"/>
  <c r="I329" i="5"/>
  <c r="J329" i="5" s="1"/>
  <c r="K329" i="5" s="1"/>
  <c r="L329" i="5" s="1"/>
  <c r="I345" i="5"/>
  <c r="J345" i="5" s="1"/>
  <c r="K345" i="5" s="1"/>
  <c r="L345" i="5" s="1"/>
  <c r="I353" i="5"/>
  <c r="J353" i="5" s="1"/>
  <c r="K353" i="5" s="1"/>
  <c r="L353" i="5" s="1"/>
  <c r="I369" i="5"/>
  <c r="J369" i="5" s="1"/>
  <c r="K369" i="5" s="1"/>
  <c r="L369" i="5" s="1"/>
  <c r="I377" i="5"/>
  <c r="J377" i="5" s="1"/>
  <c r="K377" i="5" s="1"/>
  <c r="L377" i="5" s="1"/>
  <c r="I393" i="5"/>
  <c r="J393" i="5" s="1"/>
  <c r="K393" i="5" s="1"/>
  <c r="L393" i="5" s="1"/>
  <c r="I401" i="5"/>
  <c r="J401" i="5" s="1"/>
  <c r="K401" i="5" s="1"/>
  <c r="L401" i="5" s="1"/>
  <c r="I416" i="5"/>
  <c r="J416" i="5" s="1"/>
  <c r="K416" i="5" s="1"/>
  <c r="L416" i="5" s="1"/>
  <c r="I46" i="7"/>
  <c r="J46" i="7" s="1"/>
  <c r="K46" i="7" s="1"/>
  <c r="L46" i="7" s="1"/>
  <c r="I142" i="7"/>
  <c r="J142" i="7" s="1"/>
  <c r="K142" i="7" s="1"/>
  <c r="L142" i="7" s="1"/>
  <c r="I153" i="7"/>
  <c r="J153" i="7" s="1"/>
  <c r="K153" i="7" s="1"/>
  <c r="L153" i="7" s="1"/>
  <c r="I163" i="7"/>
  <c r="J163" i="7" s="1"/>
  <c r="K163" i="7" s="1"/>
  <c r="L163" i="7" s="1"/>
  <c r="I173" i="7"/>
  <c r="J173" i="7" s="1"/>
  <c r="K173" i="7" s="1"/>
  <c r="L173" i="7" s="1"/>
  <c r="I183" i="7"/>
  <c r="J183" i="7" s="1"/>
  <c r="K183" i="7" s="1"/>
  <c r="L183" i="7" s="1"/>
  <c r="I191" i="7"/>
  <c r="J191" i="7" s="1"/>
  <c r="K191" i="7" s="1"/>
  <c r="L191" i="7" s="1"/>
  <c r="I201" i="7"/>
  <c r="J201" i="7" s="1"/>
  <c r="K201" i="7" s="1"/>
  <c r="L201" i="7" s="1"/>
  <c r="I202" i="5"/>
  <c r="J202" i="5" s="1"/>
  <c r="K202" i="5" s="1"/>
  <c r="L202" i="5" s="1"/>
  <c r="I378" i="5"/>
  <c r="J378" i="5" s="1"/>
  <c r="K378" i="5" s="1"/>
  <c r="L378" i="5" s="1"/>
  <c r="I394" i="5"/>
  <c r="J394" i="5" s="1"/>
  <c r="K394" i="5" s="1"/>
  <c r="L394" i="5" s="1"/>
  <c r="I402" i="5"/>
  <c r="J402" i="5" s="1"/>
  <c r="K402" i="5" s="1"/>
  <c r="L402" i="5" s="1"/>
  <c r="I58" i="7"/>
  <c r="J58" i="7" s="1"/>
  <c r="K58" i="7" s="1"/>
  <c r="L58" i="7" s="1"/>
  <c r="I7" i="5"/>
  <c r="J7" i="5" s="1"/>
  <c r="K7" i="5" s="1"/>
  <c r="L7" i="5" s="1"/>
  <c r="I19" i="5"/>
  <c r="J19" i="5" s="1"/>
  <c r="K19" i="5" s="1"/>
  <c r="L19" i="5" s="1"/>
  <c r="I31" i="5"/>
  <c r="J31" i="5" s="1"/>
  <c r="K31" i="5" s="1"/>
  <c r="L31" i="5" s="1"/>
  <c r="I43" i="5"/>
  <c r="J43" i="5" s="1"/>
  <c r="K43" i="5" s="1"/>
  <c r="I55" i="5"/>
  <c r="J55" i="5" s="1"/>
  <c r="K55" i="5" s="1"/>
  <c r="L55" i="5" s="1"/>
  <c r="I67" i="5"/>
  <c r="J67" i="5" s="1"/>
  <c r="K67" i="5" s="1"/>
  <c r="L67" i="5" s="1"/>
  <c r="I79" i="5"/>
  <c r="J79" i="5" s="1"/>
  <c r="K79" i="5" s="1"/>
  <c r="L79" i="5" s="1"/>
  <c r="I91" i="5"/>
  <c r="J91" i="5" s="1"/>
  <c r="K91" i="5" s="1"/>
  <c r="L91" i="5" s="1"/>
  <c r="I103" i="5"/>
  <c r="J103" i="5" s="1"/>
  <c r="K103" i="5" s="1"/>
  <c r="L103" i="5" s="1"/>
  <c r="I139" i="5"/>
  <c r="J139" i="5" s="1"/>
  <c r="K139" i="5" s="1"/>
  <c r="I151" i="5"/>
  <c r="J151" i="5" s="1"/>
  <c r="K151" i="5" s="1"/>
  <c r="L151" i="5" s="1"/>
  <c r="J158" i="5"/>
  <c r="I160" i="5"/>
  <c r="J160" i="5" s="1"/>
  <c r="K160" i="5" s="1"/>
  <c r="L160" i="5" s="1"/>
  <c r="I176" i="5"/>
  <c r="J176" i="5" s="1"/>
  <c r="K176" i="5" s="1"/>
  <c r="L176" i="5" s="1"/>
  <c r="I182" i="5"/>
  <c r="J182" i="5" s="1"/>
  <c r="K182" i="5" s="1"/>
  <c r="L182" i="5" s="1"/>
  <c r="I184" i="5"/>
  <c r="J184" i="5" s="1"/>
  <c r="K184" i="5" s="1"/>
  <c r="L184" i="5" s="1"/>
  <c r="I200" i="5"/>
  <c r="J200" i="5" s="1"/>
  <c r="K200" i="5" s="1"/>
  <c r="L200" i="5" s="1"/>
  <c r="I206" i="5"/>
  <c r="J206" i="5" s="1"/>
  <c r="K206" i="5" s="1"/>
  <c r="L206" i="5" s="1"/>
  <c r="I208" i="5"/>
  <c r="J208" i="5" s="1"/>
  <c r="K208" i="5" s="1"/>
  <c r="L208" i="5" s="1"/>
  <c r="I224" i="5"/>
  <c r="J224" i="5" s="1"/>
  <c r="K224" i="5" s="1"/>
  <c r="L224" i="5" s="1"/>
  <c r="I230" i="5"/>
  <c r="J230" i="5" s="1"/>
  <c r="K230" i="5" s="1"/>
  <c r="L230" i="5" s="1"/>
  <c r="I232" i="5"/>
  <c r="J232" i="5" s="1"/>
  <c r="K232" i="5" s="1"/>
  <c r="L232" i="5" s="1"/>
  <c r="I248" i="5"/>
  <c r="J248" i="5" s="1"/>
  <c r="K248" i="5" s="1"/>
  <c r="L248" i="5" s="1"/>
  <c r="I254" i="5"/>
  <c r="J254" i="5" s="1"/>
  <c r="K254" i="5" s="1"/>
  <c r="L254" i="5" s="1"/>
  <c r="I256" i="5"/>
  <c r="J256" i="5" s="1"/>
  <c r="K256" i="5" s="1"/>
  <c r="L256" i="5" s="1"/>
  <c r="I272" i="5"/>
  <c r="J272" i="5" s="1"/>
  <c r="K272" i="5" s="1"/>
  <c r="L272" i="5" s="1"/>
  <c r="I280" i="5"/>
  <c r="J280" i="5" s="1"/>
  <c r="K280" i="5" s="1"/>
  <c r="L280" i="5" s="1"/>
  <c r="I296" i="5"/>
  <c r="J296" i="5" s="1"/>
  <c r="K296" i="5" s="1"/>
  <c r="L296" i="5" s="1"/>
  <c r="I320" i="5"/>
  <c r="J320" i="5" s="1"/>
  <c r="K320" i="5" s="1"/>
  <c r="L320" i="5" s="1"/>
  <c r="I326" i="5"/>
  <c r="J326" i="5" s="1"/>
  <c r="I328" i="5"/>
  <c r="J328" i="5" s="1"/>
  <c r="K328" i="5" s="1"/>
  <c r="L328" i="5" s="1"/>
  <c r="I344" i="5"/>
  <c r="J344" i="5" s="1"/>
  <c r="K344" i="5" s="1"/>
  <c r="L344" i="5" s="1"/>
  <c r="I350" i="5"/>
  <c r="J350" i="5" s="1"/>
  <c r="K350" i="5" s="1"/>
  <c r="I352" i="5"/>
  <c r="J352" i="5" s="1"/>
  <c r="K352" i="5" s="1"/>
  <c r="L352" i="5" s="1"/>
  <c r="I368" i="5"/>
  <c r="J368" i="5" s="1"/>
  <c r="K368" i="5" s="1"/>
  <c r="I376" i="5"/>
  <c r="J376" i="5" s="1"/>
  <c r="I392" i="5"/>
  <c r="J392" i="5" s="1"/>
  <c r="K392" i="5" s="1"/>
  <c r="L392" i="5" s="1"/>
  <c r="I398" i="5"/>
  <c r="J398" i="5" s="1"/>
  <c r="I400" i="5"/>
  <c r="J400" i="5" s="1"/>
  <c r="K400" i="5" s="1"/>
  <c r="L400" i="5" s="1"/>
  <c r="I415" i="5"/>
  <c r="J415" i="5" s="1"/>
  <c r="K415" i="5" s="1"/>
  <c r="L415" i="5" s="1"/>
  <c r="I20" i="7"/>
  <c r="J20" i="7" s="1"/>
  <c r="K20" i="7" s="1"/>
  <c r="L20" i="7" s="1"/>
  <c r="I34" i="7"/>
  <c r="J34" i="7" s="1"/>
  <c r="K34" i="7" s="1"/>
  <c r="L34" i="7" s="1"/>
  <c r="I130" i="7"/>
  <c r="J130" i="7" s="1"/>
  <c r="K130" i="7" s="1"/>
  <c r="L130" i="7" s="1"/>
  <c r="I174" i="7"/>
  <c r="J174" i="7" s="1"/>
  <c r="K174" i="7" s="1"/>
  <c r="L174" i="7" s="1"/>
  <c r="I184" i="7"/>
  <c r="J184" i="7" s="1"/>
  <c r="K184" i="7" s="1"/>
  <c r="L184" i="7" s="1"/>
  <c r="I202" i="7"/>
  <c r="J202" i="7" s="1"/>
  <c r="K202" i="7" s="1"/>
  <c r="L202" i="7" s="1"/>
  <c r="I308" i="7"/>
  <c r="J308" i="7" s="1"/>
  <c r="K308" i="7" s="1"/>
  <c r="L308" i="7" s="1"/>
  <c r="I318" i="7"/>
  <c r="J318" i="7" s="1"/>
  <c r="K318" i="7" s="1"/>
  <c r="L318" i="7" s="1"/>
  <c r="I328" i="7"/>
  <c r="J328" i="7" s="1"/>
  <c r="K328" i="7" s="1"/>
  <c r="L328" i="7" s="1"/>
  <c r="I338" i="7"/>
  <c r="J338" i="7" s="1"/>
  <c r="K338" i="7" s="1"/>
  <c r="L338" i="7" s="1"/>
  <c r="I346" i="7"/>
  <c r="J346" i="7" s="1"/>
  <c r="K346" i="7" s="1"/>
  <c r="L346" i="7" s="1"/>
  <c r="I356" i="7"/>
  <c r="J356" i="7" s="1"/>
  <c r="K356" i="7" s="1"/>
  <c r="L356" i="7" s="1"/>
  <c r="I366" i="7"/>
  <c r="J366" i="7" s="1"/>
  <c r="K366" i="7" s="1"/>
  <c r="L366" i="7" s="1"/>
  <c r="I376" i="7"/>
  <c r="J376" i="7" s="1"/>
  <c r="K376" i="7" s="1"/>
  <c r="L376" i="7" s="1"/>
  <c r="I386" i="7"/>
  <c r="J386" i="7" s="1"/>
  <c r="K386" i="7" s="1"/>
  <c r="L386" i="7" s="1"/>
  <c r="I394" i="7"/>
  <c r="J394" i="7" s="1"/>
  <c r="K394" i="7" s="1"/>
  <c r="L394" i="7" s="1"/>
  <c r="I404" i="7"/>
  <c r="J404" i="7" s="1"/>
  <c r="K404" i="7" s="1"/>
  <c r="L404" i="7" s="1"/>
  <c r="I414" i="7"/>
  <c r="J414" i="7" s="1"/>
  <c r="K414" i="7" s="1"/>
  <c r="L414" i="7" s="1"/>
  <c r="I231" i="5"/>
  <c r="J231" i="5" s="1"/>
  <c r="K231" i="5" s="1"/>
  <c r="L231" i="5" s="1"/>
  <c r="I183" i="5"/>
  <c r="J183" i="5" s="1"/>
  <c r="K183" i="5" s="1"/>
  <c r="L183" i="5" s="1"/>
  <c r="I215" i="5"/>
  <c r="J215" i="5" s="1"/>
  <c r="K215" i="5" s="1"/>
  <c r="L215" i="5" s="1"/>
  <c r="I247" i="5"/>
  <c r="J247" i="5" s="1"/>
  <c r="K247" i="5" s="1"/>
  <c r="L247" i="5" s="1"/>
  <c r="I279" i="5"/>
  <c r="J279" i="5" s="1"/>
  <c r="K279" i="5" s="1"/>
  <c r="L279" i="5" s="1"/>
  <c r="I311" i="5"/>
  <c r="J311" i="5" s="1"/>
  <c r="K311" i="5" s="1"/>
  <c r="L311" i="5" s="1"/>
  <c r="I155" i="7"/>
  <c r="J155" i="7" s="1"/>
  <c r="K155" i="7" s="1"/>
  <c r="L155" i="7" s="1"/>
  <c r="I5" i="5"/>
  <c r="J5" i="5" s="1"/>
  <c r="K5" i="5" s="1"/>
  <c r="L5" i="5" s="1"/>
  <c r="I17" i="5"/>
  <c r="J17" i="5" s="1"/>
  <c r="K17" i="5" s="1"/>
  <c r="L17" i="5" s="1"/>
  <c r="I29" i="5"/>
  <c r="J29" i="5" s="1"/>
  <c r="K29" i="5" s="1"/>
  <c r="L29" i="5" s="1"/>
  <c r="I41" i="5"/>
  <c r="J41" i="5" s="1"/>
  <c r="K41" i="5" s="1"/>
  <c r="I53" i="5"/>
  <c r="J53" i="5" s="1"/>
  <c r="K53" i="5" s="1"/>
  <c r="L53" i="5" s="1"/>
  <c r="I65" i="5"/>
  <c r="J65" i="5" s="1"/>
  <c r="K65" i="5" s="1"/>
  <c r="L65" i="5" s="1"/>
  <c r="I77" i="5"/>
  <c r="J77" i="5" s="1"/>
  <c r="K77" i="5" s="1"/>
  <c r="L77" i="5" s="1"/>
  <c r="I89" i="5"/>
  <c r="J89" i="5" s="1"/>
  <c r="K89" i="5" s="1"/>
  <c r="L89" i="5" s="1"/>
  <c r="I101" i="5"/>
  <c r="J101" i="5" s="1"/>
  <c r="K101" i="5" s="1"/>
  <c r="L101" i="5" s="1"/>
  <c r="I149" i="5"/>
  <c r="J149" i="5" s="1"/>
  <c r="K149" i="5" s="1"/>
  <c r="L149" i="5" s="1"/>
  <c r="I190" i="5"/>
  <c r="J190" i="5" s="1"/>
  <c r="K190" i="5" s="1"/>
  <c r="L190" i="5" s="1"/>
  <c r="I222" i="5"/>
  <c r="J222" i="5" s="1"/>
  <c r="K222" i="5" s="1"/>
  <c r="L222" i="5" s="1"/>
  <c r="I262" i="5"/>
  <c r="J262" i="5" s="1"/>
  <c r="K262" i="5" s="1"/>
  <c r="L262" i="5" s="1"/>
  <c r="I270" i="5"/>
  <c r="J270" i="5" s="1"/>
  <c r="K270" i="5" s="1"/>
  <c r="L270" i="5" s="1"/>
  <c r="I286" i="5"/>
  <c r="J286" i="5" s="1"/>
  <c r="K286" i="5" s="1"/>
  <c r="L286" i="5" s="1"/>
  <c r="I294" i="5"/>
  <c r="J294" i="5" s="1"/>
  <c r="K294" i="5" s="1"/>
  <c r="L294" i="5" s="1"/>
  <c r="I310" i="5"/>
  <c r="J310" i="5" s="1"/>
  <c r="K310" i="5" s="1"/>
  <c r="L310" i="5" s="1"/>
  <c r="I318" i="5"/>
  <c r="J318" i="5" s="1"/>
  <c r="K318" i="5" s="1"/>
  <c r="L318" i="5" s="1"/>
  <c r="I334" i="5"/>
  <c r="J334" i="5" s="1"/>
  <c r="K334" i="5" s="1"/>
  <c r="L334" i="5" s="1"/>
  <c r="I342" i="5"/>
  <c r="J342" i="5" s="1"/>
  <c r="K342" i="5" s="1"/>
  <c r="L342" i="5" s="1"/>
  <c r="I358" i="5"/>
  <c r="J358" i="5" s="1"/>
  <c r="K358" i="5" s="1"/>
  <c r="L358" i="5" s="1"/>
  <c r="I366" i="5"/>
  <c r="J366" i="5" s="1"/>
  <c r="K366" i="5" s="1"/>
  <c r="L366" i="5" s="1"/>
  <c r="I382" i="5"/>
  <c r="J382" i="5" s="1"/>
  <c r="K382" i="5" s="1"/>
  <c r="L382" i="5" s="1"/>
  <c r="I390" i="5"/>
  <c r="J390" i="5" s="1"/>
  <c r="K390" i="5" s="1"/>
  <c r="L390" i="5" s="1"/>
  <c r="I406" i="5"/>
  <c r="J406" i="5" s="1"/>
  <c r="K406" i="5" s="1"/>
  <c r="L406" i="5" s="1"/>
  <c r="I413" i="5"/>
  <c r="J413" i="5" s="1"/>
  <c r="K413" i="5" s="1"/>
  <c r="L413" i="5" s="1"/>
  <c r="I10" i="7"/>
  <c r="J10" i="7" s="1"/>
  <c r="K10" i="7" s="1"/>
  <c r="L10" i="7" s="1"/>
  <c r="I106" i="7"/>
  <c r="J106" i="7" s="1"/>
  <c r="K106" i="7" s="1"/>
  <c r="L106" i="7" s="1"/>
  <c r="I214" i="7"/>
  <c r="J214" i="7" s="1"/>
  <c r="K214" i="7" s="1"/>
  <c r="L214" i="7" s="1"/>
  <c r="I234" i="7"/>
  <c r="J234" i="7" s="1"/>
  <c r="K234" i="7" s="1"/>
  <c r="L234" i="7" s="1"/>
  <c r="I262" i="7"/>
  <c r="J262" i="7" s="1"/>
  <c r="K262" i="7" s="1"/>
  <c r="L262" i="7" s="1"/>
  <c r="I282" i="7"/>
  <c r="J282" i="7" s="1"/>
  <c r="K282" i="7" s="1"/>
  <c r="L282" i="7" s="1"/>
  <c r="I310" i="7"/>
  <c r="J310" i="7" s="1"/>
  <c r="K310" i="7" s="1"/>
  <c r="L310" i="7" s="1"/>
  <c r="I320" i="7"/>
  <c r="J320" i="7" s="1"/>
  <c r="K320" i="7" s="1"/>
  <c r="L320" i="7" s="1"/>
  <c r="I330" i="7"/>
  <c r="J330" i="7" s="1"/>
  <c r="K330" i="7" s="1"/>
  <c r="L330" i="7" s="1"/>
  <c r="I340" i="7"/>
  <c r="J340" i="7" s="1"/>
  <c r="K340" i="7" s="1"/>
  <c r="L340" i="7" s="1"/>
  <c r="I350" i="7"/>
  <c r="J350" i="7" s="1"/>
  <c r="K350" i="7" s="1"/>
  <c r="L350" i="7" s="1"/>
  <c r="I358" i="7"/>
  <c r="J358" i="7" s="1"/>
  <c r="K358" i="7" s="1"/>
  <c r="L358" i="7" s="1"/>
  <c r="I368" i="7"/>
  <c r="J368" i="7" s="1"/>
  <c r="K368" i="7" s="1"/>
  <c r="L368" i="7" s="1"/>
  <c r="I378" i="7"/>
  <c r="J378" i="7" s="1"/>
  <c r="K378" i="7" s="1"/>
  <c r="L378" i="7" s="1"/>
  <c r="I388" i="7"/>
  <c r="J388" i="7" s="1"/>
  <c r="K388" i="7" s="1"/>
  <c r="L388" i="7" s="1"/>
  <c r="I398" i="7"/>
  <c r="J398" i="7" s="1"/>
  <c r="K398" i="7" s="1"/>
  <c r="L398" i="7" s="1"/>
  <c r="I406" i="7"/>
  <c r="J406" i="7" s="1"/>
  <c r="K406" i="7" s="1"/>
  <c r="L406" i="7" s="1"/>
  <c r="I416" i="7"/>
  <c r="J416" i="7" s="1"/>
  <c r="K416" i="7" s="1"/>
  <c r="L416" i="7" s="1"/>
  <c r="I30" i="5"/>
  <c r="J30" i="5" s="1"/>
  <c r="K30" i="5" s="1"/>
  <c r="L30" i="5" s="1"/>
  <c r="I66" i="5"/>
  <c r="J66" i="5" s="1"/>
  <c r="K66" i="5" s="1"/>
  <c r="L66" i="5" s="1"/>
  <c r="I102" i="5"/>
  <c r="J102" i="5" s="1"/>
  <c r="K102" i="5" s="1"/>
  <c r="L102" i="5" s="1"/>
  <c r="I138" i="5"/>
  <c r="J138" i="5" s="1"/>
  <c r="K138" i="5" s="1"/>
  <c r="L138" i="5" s="1"/>
  <c r="I175" i="5"/>
  <c r="J175" i="5" s="1"/>
  <c r="K175" i="5" s="1"/>
  <c r="L175" i="5" s="1"/>
  <c r="I207" i="5"/>
  <c r="J207" i="5" s="1"/>
  <c r="K207" i="5" s="1"/>
  <c r="L207" i="5" s="1"/>
  <c r="I255" i="5"/>
  <c r="J255" i="5" s="1"/>
  <c r="K255" i="5" s="1"/>
  <c r="L255" i="5" s="1"/>
  <c r="I287" i="5"/>
  <c r="J287" i="5" s="1"/>
  <c r="K287" i="5" s="1"/>
  <c r="L287" i="5" s="1"/>
  <c r="I295" i="5"/>
  <c r="J295" i="5" s="1"/>
  <c r="K295" i="5" s="1"/>
  <c r="L295" i="5" s="1"/>
  <c r="I327" i="5"/>
  <c r="J327" i="5" s="1"/>
  <c r="K327" i="5" s="1"/>
  <c r="L327" i="5" s="1"/>
  <c r="I359" i="5"/>
  <c r="J359" i="5" s="1"/>
  <c r="K359" i="5" s="1"/>
  <c r="L359" i="5" s="1"/>
  <c r="I367" i="5"/>
  <c r="J367" i="5" s="1"/>
  <c r="K367" i="5" s="1"/>
  <c r="L367" i="5" s="1"/>
  <c r="I375" i="5"/>
  <c r="J375" i="5" s="1"/>
  <c r="K375" i="5" s="1"/>
  <c r="I407" i="5"/>
  <c r="J407" i="5" s="1"/>
  <c r="K407" i="5" s="1"/>
  <c r="L407" i="5" s="1"/>
  <c r="I414" i="5"/>
  <c r="J414" i="5" s="1"/>
  <c r="K414" i="5" s="1"/>
  <c r="L414" i="5" s="1"/>
  <c r="I4" i="5"/>
  <c r="J4" i="5" s="1"/>
  <c r="K4" i="5" s="1"/>
  <c r="L4" i="5" s="1"/>
  <c r="I16" i="5"/>
  <c r="J16" i="5" s="1"/>
  <c r="K16" i="5" s="1"/>
  <c r="L16" i="5" s="1"/>
  <c r="I28" i="5"/>
  <c r="J28" i="5" s="1"/>
  <c r="K28" i="5" s="1"/>
  <c r="L28" i="5" s="1"/>
  <c r="I40" i="5"/>
  <c r="J40" i="5" s="1"/>
  <c r="K40" i="5" s="1"/>
  <c r="I52" i="5"/>
  <c r="J52" i="5" s="1"/>
  <c r="K52" i="5" s="1"/>
  <c r="L52" i="5" s="1"/>
  <c r="I64" i="5"/>
  <c r="J64" i="5" s="1"/>
  <c r="K64" i="5" s="1"/>
  <c r="L64" i="5" s="1"/>
  <c r="I76" i="5"/>
  <c r="J76" i="5" s="1"/>
  <c r="K76" i="5" s="1"/>
  <c r="L76" i="5" s="1"/>
  <c r="I88" i="5"/>
  <c r="J88" i="5" s="1"/>
  <c r="K88" i="5" s="1"/>
  <c r="L88" i="5" s="1"/>
  <c r="I100" i="5"/>
  <c r="J100" i="5" s="1"/>
  <c r="K100" i="5" s="1"/>
  <c r="L100" i="5" s="1"/>
  <c r="I112" i="5"/>
  <c r="J112" i="5" s="1"/>
  <c r="K112" i="5" s="1"/>
  <c r="L112" i="5" s="1"/>
  <c r="I124" i="5"/>
  <c r="J124" i="5" s="1"/>
  <c r="K124" i="5" s="1"/>
  <c r="L124" i="5" s="1"/>
  <c r="I148" i="5"/>
  <c r="J148" i="5" s="1"/>
  <c r="K148" i="5" s="1"/>
  <c r="L148" i="5" s="1"/>
  <c r="I165" i="5"/>
  <c r="J165" i="5" s="1"/>
  <c r="K165" i="5" s="1"/>
  <c r="L165" i="5" s="1"/>
  <c r="I173" i="5"/>
  <c r="J173" i="5" s="1"/>
  <c r="K173" i="5" s="1"/>
  <c r="L173" i="5" s="1"/>
  <c r="I197" i="5"/>
  <c r="J197" i="5" s="1"/>
  <c r="K197" i="5" s="1"/>
  <c r="L197" i="5" s="1"/>
  <c r="I213" i="5"/>
  <c r="J213" i="5" s="1"/>
  <c r="K213" i="5" s="1"/>
  <c r="L213" i="5" s="1"/>
  <c r="I221" i="5"/>
  <c r="J221" i="5" s="1"/>
  <c r="K221" i="5" s="1"/>
  <c r="L221" i="5" s="1"/>
  <c r="I237" i="5"/>
  <c r="J237" i="5" s="1"/>
  <c r="K237" i="5" s="1"/>
  <c r="L237" i="5" s="1"/>
  <c r="I245" i="5"/>
  <c r="J245" i="5" s="1"/>
  <c r="K245" i="5" s="1"/>
  <c r="I261" i="5"/>
  <c r="J261" i="5" s="1"/>
  <c r="K261" i="5" s="1"/>
  <c r="L261" i="5" s="1"/>
  <c r="I269" i="5"/>
  <c r="J269" i="5" s="1"/>
  <c r="K269" i="5" s="1"/>
  <c r="L269" i="5" s="1"/>
  <c r="I285" i="5"/>
  <c r="J285" i="5" s="1"/>
  <c r="K285" i="5" s="1"/>
  <c r="L285" i="5" s="1"/>
  <c r="I293" i="5"/>
  <c r="J293" i="5" s="1"/>
  <c r="K293" i="5" s="1"/>
  <c r="L293" i="5" s="1"/>
  <c r="I309" i="5"/>
  <c r="J309" i="5" s="1"/>
  <c r="K309" i="5" s="1"/>
  <c r="L309" i="5" s="1"/>
  <c r="I317" i="5"/>
  <c r="J317" i="5" s="1"/>
  <c r="K317" i="5" s="1"/>
  <c r="L317" i="5" s="1"/>
  <c r="I333" i="5"/>
  <c r="J333" i="5" s="1"/>
  <c r="K333" i="5" s="1"/>
  <c r="L333" i="5" s="1"/>
  <c r="I341" i="5"/>
  <c r="J341" i="5" s="1"/>
  <c r="K341" i="5" s="1"/>
  <c r="L341" i="5" s="1"/>
  <c r="I357" i="5"/>
  <c r="J357" i="5" s="1"/>
  <c r="K357" i="5" s="1"/>
  <c r="L357" i="5" s="1"/>
  <c r="I365" i="5"/>
  <c r="J365" i="5" s="1"/>
  <c r="K365" i="5" s="1"/>
  <c r="L365" i="5" s="1"/>
  <c r="I381" i="5"/>
  <c r="J381" i="5" s="1"/>
  <c r="K381" i="5" s="1"/>
  <c r="L381" i="5" s="1"/>
  <c r="I389" i="5"/>
  <c r="J389" i="5" s="1"/>
  <c r="K389" i="5" s="1"/>
  <c r="L389" i="5" s="1"/>
  <c r="I405" i="5"/>
  <c r="J405" i="5" s="1"/>
  <c r="K405" i="5" s="1"/>
  <c r="L405" i="5" s="1"/>
  <c r="I412" i="5"/>
  <c r="J412" i="5" s="1"/>
  <c r="K412" i="5" s="1"/>
  <c r="L412" i="5" s="1"/>
  <c r="I94" i="7"/>
  <c r="J94" i="7" s="1"/>
  <c r="K94" i="7" s="1"/>
  <c r="L94" i="7" s="1"/>
  <c r="I149" i="7"/>
  <c r="J149" i="7" s="1"/>
  <c r="K149" i="7" s="1"/>
  <c r="L149" i="7" s="1"/>
  <c r="I18" i="5"/>
  <c r="J18" i="5" s="1"/>
  <c r="K18" i="5" s="1"/>
  <c r="L18" i="5" s="1"/>
  <c r="I54" i="5"/>
  <c r="J54" i="5" s="1"/>
  <c r="K54" i="5" s="1"/>
  <c r="L54" i="5" s="1"/>
  <c r="I90" i="5"/>
  <c r="J90" i="5" s="1"/>
  <c r="K90" i="5" s="1"/>
  <c r="L90" i="5" s="1"/>
  <c r="I150" i="5"/>
  <c r="J150" i="5" s="1"/>
  <c r="K150" i="5" s="1"/>
  <c r="L150" i="5" s="1"/>
  <c r="I223" i="5"/>
  <c r="J223" i="5" s="1"/>
  <c r="K223" i="5" s="1"/>
  <c r="L223" i="5" s="1"/>
  <c r="I303" i="5"/>
  <c r="I335" i="5"/>
  <c r="J335" i="5" s="1"/>
  <c r="K335" i="5" s="1"/>
  <c r="L335" i="5" s="1"/>
  <c r="I351" i="5"/>
  <c r="J351" i="5" s="1"/>
  <c r="K351" i="5" s="1"/>
  <c r="L351" i="5" s="1"/>
  <c r="I399" i="5"/>
  <c r="J399" i="5" s="1"/>
  <c r="K399" i="5" s="1"/>
  <c r="L399" i="5" s="1"/>
  <c r="I147" i="7"/>
  <c r="J147" i="7" s="1"/>
  <c r="K147" i="7" s="1"/>
  <c r="L147" i="7" s="1"/>
  <c r="I175" i="7"/>
  <c r="J175" i="7" s="1"/>
  <c r="K175" i="7" s="1"/>
  <c r="L175" i="7" s="1"/>
  <c r="I2" i="5"/>
  <c r="J2" i="5" s="1"/>
  <c r="K2" i="5" s="1"/>
  <c r="L2" i="5" s="1"/>
  <c r="I14" i="5"/>
  <c r="J14" i="5" s="1"/>
  <c r="K14" i="5" s="1"/>
  <c r="L14" i="5" s="1"/>
  <c r="I26" i="5"/>
  <c r="J26" i="5" s="1"/>
  <c r="K26" i="5" s="1"/>
  <c r="L26" i="5" s="1"/>
  <c r="I38" i="5"/>
  <c r="J38" i="5" s="1"/>
  <c r="K38" i="5" s="1"/>
  <c r="I50" i="5"/>
  <c r="J50" i="5" s="1"/>
  <c r="K50" i="5" s="1"/>
  <c r="L50" i="5" s="1"/>
  <c r="I62" i="5"/>
  <c r="J62" i="5" s="1"/>
  <c r="K62" i="5" s="1"/>
  <c r="L62" i="5" s="1"/>
  <c r="I74" i="5"/>
  <c r="J74" i="5" s="1"/>
  <c r="K74" i="5" s="1"/>
  <c r="L74" i="5" s="1"/>
  <c r="I98" i="5"/>
  <c r="J98" i="5" s="1"/>
  <c r="K98" i="5" s="1"/>
  <c r="L98" i="5" s="1"/>
  <c r="I110" i="5"/>
  <c r="J110" i="5" s="1"/>
  <c r="K110" i="5" s="1"/>
  <c r="L110" i="5" s="1"/>
  <c r="I122" i="5"/>
  <c r="J122" i="5" s="1"/>
  <c r="K122" i="5" s="1"/>
  <c r="L122" i="5" s="1"/>
  <c r="I134" i="5"/>
  <c r="J134" i="5" s="1"/>
  <c r="K134" i="5" s="1"/>
  <c r="L134" i="5" s="1"/>
  <c r="I146" i="5"/>
  <c r="J146" i="5" s="1"/>
  <c r="K146" i="5" s="1"/>
  <c r="L146" i="5" s="1"/>
  <c r="I147" i="5"/>
  <c r="J147" i="5" s="1"/>
  <c r="K147" i="5" s="1"/>
  <c r="L147" i="5" s="1"/>
  <c r="I164" i="5"/>
  <c r="J164" i="5" s="1"/>
  <c r="K164" i="5" s="1"/>
  <c r="L164" i="5" s="1"/>
  <c r="I170" i="5"/>
  <c r="J170" i="5" s="1"/>
  <c r="K170" i="5" s="1"/>
  <c r="L170" i="5" s="1"/>
  <c r="I172" i="5"/>
  <c r="J172" i="5" s="1"/>
  <c r="K172" i="5" s="1"/>
  <c r="L172" i="5" s="1"/>
  <c r="I188" i="5"/>
  <c r="J188" i="5" s="1"/>
  <c r="K188" i="5" s="1"/>
  <c r="L188" i="5" s="1"/>
  <c r="I194" i="5"/>
  <c r="J194" i="5" s="1"/>
  <c r="K194" i="5" s="1"/>
  <c r="L194" i="5" s="1"/>
  <c r="I196" i="5"/>
  <c r="J196" i="5" s="1"/>
  <c r="K196" i="5" s="1"/>
  <c r="L196" i="5" s="1"/>
  <c r="I212" i="5"/>
  <c r="J212" i="5" s="1"/>
  <c r="K212" i="5" s="1"/>
  <c r="L212" i="5" s="1"/>
  <c r="I218" i="5"/>
  <c r="J218" i="5" s="1"/>
  <c r="K218" i="5" s="1"/>
  <c r="L218" i="5" s="1"/>
  <c r="I220" i="5"/>
  <c r="J220" i="5" s="1"/>
  <c r="K220" i="5" s="1"/>
  <c r="L220" i="5" s="1"/>
  <c r="I236" i="5"/>
  <c r="J236" i="5" s="1"/>
  <c r="K236" i="5" s="1"/>
  <c r="L236" i="5" s="1"/>
  <c r="I242" i="5"/>
  <c r="J242" i="5" s="1"/>
  <c r="K242" i="5" s="1"/>
  <c r="I244" i="5"/>
  <c r="J244" i="5" s="1"/>
  <c r="K244" i="5" s="1"/>
  <c r="I260" i="5"/>
  <c r="J260" i="5" s="1"/>
  <c r="K260" i="5" s="1"/>
  <c r="L260" i="5" s="1"/>
  <c r="I268" i="5"/>
  <c r="J268" i="5" s="1"/>
  <c r="K268" i="5" s="1"/>
  <c r="L268" i="5" s="1"/>
  <c r="I284" i="5"/>
  <c r="J284" i="5" s="1"/>
  <c r="K284" i="5" s="1"/>
  <c r="L284" i="5" s="1"/>
  <c r="I290" i="5"/>
  <c r="I292" i="5"/>
  <c r="J292" i="5" s="1"/>
  <c r="K292" i="5" s="1"/>
  <c r="L292" i="5" s="1"/>
  <c r="I308" i="5"/>
  <c r="J308" i="5" s="1"/>
  <c r="K308" i="5" s="1"/>
  <c r="L308" i="5" s="1"/>
  <c r="I316" i="5"/>
  <c r="J316" i="5" s="1"/>
  <c r="K316" i="5" s="1"/>
  <c r="L316" i="5" s="1"/>
  <c r="I332" i="5"/>
  <c r="J332" i="5" s="1"/>
  <c r="K332" i="5" s="1"/>
  <c r="L332" i="5" s="1"/>
  <c r="I338" i="5"/>
  <c r="I340" i="5"/>
  <c r="J340" i="5" s="1"/>
  <c r="K340" i="5" s="1"/>
  <c r="L340" i="5" s="1"/>
  <c r="I356" i="5"/>
  <c r="J356" i="5" s="1"/>
  <c r="K356" i="5" s="1"/>
  <c r="L356" i="5" s="1"/>
  <c r="I362" i="5"/>
  <c r="J362" i="5" s="1"/>
  <c r="I364" i="5"/>
  <c r="J364" i="5" s="1"/>
  <c r="K364" i="5" s="1"/>
  <c r="I380" i="5"/>
  <c r="J380" i="5" s="1"/>
  <c r="K380" i="5" s="1"/>
  <c r="L380" i="5" s="1"/>
  <c r="I386" i="5"/>
  <c r="J386" i="5" s="1"/>
  <c r="K386" i="5" s="1"/>
  <c r="L386" i="5" s="1"/>
  <c r="I388" i="5"/>
  <c r="J388" i="5" s="1"/>
  <c r="K388" i="5" s="1"/>
  <c r="L388" i="5" s="1"/>
  <c r="I404" i="5"/>
  <c r="J404" i="5" s="1"/>
  <c r="K404" i="5" s="1"/>
  <c r="L404" i="5" s="1"/>
  <c r="I2" i="7"/>
  <c r="J2" i="7" s="1"/>
  <c r="K2" i="7" s="1"/>
  <c r="L2" i="7" s="1"/>
  <c r="I82" i="7"/>
  <c r="J82" i="7" s="1"/>
  <c r="K82" i="7" s="1"/>
  <c r="L82" i="7" s="1"/>
  <c r="I170" i="7"/>
  <c r="J170" i="7" s="1"/>
  <c r="K170" i="7" s="1"/>
  <c r="L170" i="7" s="1"/>
  <c r="I178" i="7"/>
  <c r="J178" i="7" s="1"/>
  <c r="K178" i="7" s="1"/>
  <c r="L178" i="7" s="1"/>
  <c r="I198" i="7"/>
  <c r="J198" i="7" s="1"/>
  <c r="K198" i="7" s="1"/>
  <c r="L198" i="7" s="1"/>
  <c r="I218" i="7"/>
  <c r="J218" i="7" s="1"/>
  <c r="K218" i="7" s="1"/>
  <c r="L218" i="7" s="1"/>
  <c r="I266" i="7"/>
  <c r="J266" i="7" s="1"/>
  <c r="K266" i="7" s="1"/>
  <c r="L266" i="7" s="1"/>
  <c r="I304" i="7"/>
  <c r="J304" i="7" s="1"/>
  <c r="K304" i="7" s="1"/>
  <c r="L304" i="7" s="1"/>
  <c r="I314" i="7"/>
  <c r="J314" i="7" s="1"/>
  <c r="K314" i="7" s="1"/>
  <c r="L314" i="7" s="1"/>
  <c r="I322" i="7"/>
  <c r="J322" i="7" s="1"/>
  <c r="K322" i="7" s="1"/>
  <c r="L322" i="7" s="1"/>
  <c r="I332" i="7"/>
  <c r="J332" i="7" s="1"/>
  <c r="K332" i="7" s="1"/>
  <c r="L332" i="7" s="1"/>
  <c r="I342" i="7"/>
  <c r="J342" i="7" s="1"/>
  <c r="K342" i="7" s="1"/>
  <c r="L342" i="7" s="1"/>
  <c r="I352" i="7"/>
  <c r="J352" i="7" s="1"/>
  <c r="K352" i="7" s="1"/>
  <c r="L352" i="7" s="1"/>
  <c r="I362" i="7"/>
  <c r="J362" i="7" s="1"/>
  <c r="K362" i="7" s="1"/>
  <c r="I370" i="7"/>
  <c r="J370" i="7" s="1"/>
  <c r="K370" i="7" s="1"/>
  <c r="L370" i="7" s="1"/>
  <c r="I380" i="7"/>
  <c r="J380" i="7" s="1"/>
  <c r="K380" i="7" s="1"/>
  <c r="L380" i="7" s="1"/>
  <c r="I390" i="7"/>
  <c r="J390" i="7" s="1"/>
  <c r="K390" i="7" s="1"/>
  <c r="L390" i="7" s="1"/>
  <c r="I400" i="7"/>
  <c r="J400" i="7" s="1"/>
  <c r="K400" i="7" s="1"/>
  <c r="L400" i="7" s="1"/>
  <c r="I410" i="7"/>
  <c r="J410" i="7" s="1"/>
  <c r="K410" i="7" s="1"/>
  <c r="I418" i="7"/>
  <c r="J418" i="7" s="1"/>
  <c r="K418" i="7" s="1"/>
  <c r="L418" i="7" s="1"/>
  <c r="I6" i="5"/>
  <c r="J6" i="5" s="1"/>
  <c r="K6" i="5" s="1"/>
  <c r="L6" i="5" s="1"/>
  <c r="I42" i="5"/>
  <c r="J42" i="5" s="1"/>
  <c r="K42" i="5" s="1"/>
  <c r="L42" i="5" s="1"/>
  <c r="I78" i="5"/>
  <c r="J78" i="5" s="1"/>
  <c r="K78" i="5" s="1"/>
  <c r="L78" i="5" s="1"/>
  <c r="I114" i="5"/>
  <c r="J114" i="5" s="1"/>
  <c r="K114" i="5" s="1"/>
  <c r="L114" i="5" s="1"/>
  <c r="I167" i="5"/>
  <c r="J167" i="5" s="1"/>
  <c r="K167" i="5" s="1"/>
  <c r="L167" i="5" s="1"/>
  <c r="I199" i="5"/>
  <c r="J199" i="5" s="1"/>
  <c r="K199" i="5" s="1"/>
  <c r="L199" i="5" s="1"/>
  <c r="I239" i="5"/>
  <c r="J239" i="5" s="1"/>
  <c r="K239" i="5" s="1"/>
  <c r="L239" i="5" s="1"/>
  <c r="I263" i="5"/>
  <c r="J263" i="5" s="1"/>
  <c r="K263" i="5" s="1"/>
  <c r="L263" i="5" s="1"/>
  <c r="I271" i="5"/>
  <c r="J271" i="5" s="1"/>
  <c r="K271" i="5" s="1"/>
  <c r="L271" i="5" s="1"/>
  <c r="I203" i="7"/>
  <c r="J203" i="7" s="1"/>
  <c r="K203" i="7" s="1"/>
  <c r="L203" i="7" s="1"/>
  <c r="I10" i="5"/>
  <c r="J10" i="5" s="1"/>
  <c r="K10" i="5" s="1"/>
  <c r="L10" i="5" s="1"/>
  <c r="I22" i="5"/>
  <c r="J22" i="5" s="1"/>
  <c r="K22" i="5" s="1"/>
  <c r="I34" i="5"/>
  <c r="J34" i="5" s="1"/>
  <c r="K34" i="5" s="1"/>
  <c r="L34" i="5" s="1"/>
  <c r="I46" i="5"/>
  <c r="J46" i="5" s="1"/>
  <c r="K46" i="5" s="1"/>
  <c r="L46" i="5" s="1"/>
  <c r="I58" i="5"/>
  <c r="J58" i="5" s="1"/>
  <c r="K58" i="5" s="1"/>
  <c r="L58" i="5" s="1"/>
  <c r="I70" i="5"/>
  <c r="J70" i="5" s="1"/>
  <c r="K70" i="5" s="1"/>
  <c r="L70" i="5" s="1"/>
  <c r="I94" i="5"/>
  <c r="J94" i="5" s="1"/>
  <c r="K94" i="5" s="1"/>
  <c r="L94" i="5" s="1"/>
  <c r="I106" i="5"/>
  <c r="J106" i="5" s="1"/>
  <c r="K106" i="5" s="1"/>
  <c r="I118" i="5"/>
  <c r="J118" i="5" s="1"/>
  <c r="K118" i="5" s="1"/>
  <c r="L118" i="5" s="1"/>
  <c r="I130" i="5"/>
  <c r="J130" i="5" s="1"/>
  <c r="K130" i="5" s="1"/>
  <c r="L130" i="5" s="1"/>
  <c r="I142" i="5"/>
  <c r="J142" i="5" s="1"/>
  <c r="K142" i="5" s="1"/>
  <c r="L142" i="5" s="1"/>
  <c r="I163" i="5"/>
  <c r="J163" i="5" s="1"/>
  <c r="K163" i="5" s="1"/>
  <c r="L163" i="5" s="1"/>
  <c r="I187" i="5"/>
  <c r="J187" i="5" s="1"/>
  <c r="K187" i="5" s="1"/>
  <c r="L187" i="5" s="1"/>
  <c r="I195" i="5"/>
  <c r="J195" i="5" s="1"/>
  <c r="K195" i="5" s="1"/>
  <c r="L195" i="5" s="1"/>
  <c r="I211" i="5"/>
  <c r="J211" i="5" s="1"/>
  <c r="K211" i="5" s="1"/>
  <c r="L211" i="5" s="1"/>
  <c r="I227" i="5"/>
  <c r="J227" i="5" s="1"/>
  <c r="K227" i="5" s="1"/>
  <c r="L227" i="5" s="1"/>
  <c r="I219" i="5"/>
  <c r="J219" i="5" s="1"/>
  <c r="K219" i="5" s="1"/>
  <c r="L219" i="5" s="1"/>
  <c r="I235" i="5"/>
  <c r="J235" i="5" s="1"/>
  <c r="K235" i="5" s="1"/>
  <c r="L235" i="5" s="1"/>
  <c r="I251" i="5"/>
  <c r="J251" i="5" s="1"/>
  <c r="K251" i="5" s="1"/>
  <c r="I243" i="5"/>
  <c r="J243" i="5" s="1"/>
  <c r="K243" i="5" s="1"/>
  <c r="I259" i="5"/>
  <c r="J259" i="5" s="1"/>
  <c r="K259" i="5" s="1"/>
  <c r="L259" i="5" s="1"/>
  <c r="I275" i="5"/>
  <c r="J275" i="5" s="1"/>
  <c r="K275" i="5" s="1"/>
  <c r="L275" i="5" s="1"/>
  <c r="I267" i="5"/>
  <c r="J267" i="5" s="1"/>
  <c r="K267" i="5" s="1"/>
  <c r="I283" i="5"/>
  <c r="J283" i="5" s="1"/>
  <c r="K283" i="5" s="1"/>
  <c r="L283" i="5" s="1"/>
  <c r="I299" i="5"/>
  <c r="J299" i="5" s="1"/>
  <c r="K299" i="5" s="1"/>
  <c r="L299" i="5" s="1"/>
  <c r="I291" i="5"/>
  <c r="J291" i="5" s="1"/>
  <c r="K291" i="5" s="1"/>
  <c r="L291" i="5" s="1"/>
  <c r="I307" i="5"/>
  <c r="J307" i="5" s="1"/>
  <c r="K307" i="5" s="1"/>
  <c r="L307" i="5" s="1"/>
  <c r="I323" i="5"/>
  <c r="J323" i="5" s="1"/>
  <c r="K323" i="5" s="1"/>
  <c r="L323" i="5" s="1"/>
  <c r="I315" i="5"/>
  <c r="J315" i="5" s="1"/>
  <c r="K315" i="5" s="1"/>
  <c r="L315" i="5" s="1"/>
  <c r="I331" i="5"/>
  <c r="J331" i="5" s="1"/>
  <c r="K331" i="5" s="1"/>
  <c r="L331" i="5" s="1"/>
  <c r="I347" i="5"/>
  <c r="J347" i="5" s="1"/>
  <c r="K347" i="5" s="1"/>
  <c r="L347" i="5" s="1"/>
  <c r="I355" i="5"/>
  <c r="J355" i="5" s="1"/>
  <c r="K355" i="5" s="1"/>
  <c r="L355" i="5" s="1"/>
  <c r="I379" i="5"/>
  <c r="J379" i="5" s="1"/>
  <c r="K379" i="5" s="1"/>
  <c r="L379" i="5" s="1"/>
  <c r="I387" i="5"/>
  <c r="J387" i="5" s="1"/>
  <c r="K387" i="5" s="1"/>
  <c r="L387" i="5" s="1"/>
  <c r="I70" i="7"/>
  <c r="J70" i="7" s="1"/>
  <c r="K70" i="7" s="1"/>
  <c r="L70" i="7" s="1"/>
  <c r="I151" i="7"/>
  <c r="J151" i="7" s="1"/>
  <c r="K151" i="7" s="1"/>
  <c r="L151" i="7" s="1"/>
  <c r="I161" i="7"/>
  <c r="J161" i="7" s="1"/>
  <c r="K161" i="7" s="1"/>
  <c r="L161" i="7" s="1"/>
  <c r="I179" i="7"/>
  <c r="J179" i="7" s="1"/>
  <c r="K179" i="7" s="1"/>
  <c r="L179" i="7" s="1"/>
  <c r="I411" i="7"/>
  <c r="J411" i="7" s="1"/>
  <c r="K411" i="7" s="1"/>
  <c r="L411" i="7" s="1"/>
  <c r="I248" i="7"/>
  <c r="J248" i="7" s="1"/>
  <c r="K248" i="7" s="1"/>
  <c r="I268" i="7"/>
  <c r="J268" i="7" s="1"/>
  <c r="K268" i="7" s="1"/>
  <c r="L268" i="7" s="1"/>
  <c r="I296" i="7"/>
  <c r="J296" i="7" s="1"/>
  <c r="K296" i="7" s="1"/>
  <c r="L296" i="7" s="1"/>
  <c r="I306" i="7"/>
  <c r="J306" i="7" s="1"/>
  <c r="K306" i="7" s="1"/>
  <c r="L306" i="7" s="1"/>
  <c r="I316" i="7"/>
  <c r="J316" i="7" s="1"/>
  <c r="K316" i="7" s="1"/>
  <c r="L316" i="7" s="1"/>
  <c r="I326" i="7"/>
  <c r="J326" i="7" s="1"/>
  <c r="K326" i="7" s="1"/>
  <c r="L326" i="7" s="1"/>
  <c r="I334" i="7"/>
  <c r="J334" i="7" s="1"/>
  <c r="K334" i="7" s="1"/>
  <c r="L334" i="7" s="1"/>
  <c r="I344" i="7"/>
  <c r="J344" i="7" s="1"/>
  <c r="K344" i="7" s="1"/>
  <c r="L344" i="7" s="1"/>
  <c r="I354" i="7"/>
  <c r="J354" i="7" s="1"/>
  <c r="K354" i="7" s="1"/>
  <c r="L354" i="7" s="1"/>
  <c r="I364" i="7"/>
  <c r="J364" i="7" s="1"/>
  <c r="K364" i="7" s="1"/>
  <c r="I374" i="7"/>
  <c r="J374" i="7" s="1"/>
  <c r="K374" i="7" s="1"/>
  <c r="I382" i="7"/>
  <c r="J382" i="7" s="1"/>
  <c r="K382" i="7" s="1"/>
  <c r="L382" i="7" s="1"/>
  <c r="I392" i="7"/>
  <c r="J392" i="7" s="1"/>
  <c r="K392" i="7" s="1"/>
  <c r="L392" i="7" s="1"/>
  <c r="I402" i="7"/>
  <c r="J402" i="7" s="1"/>
  <c r="K402" i="7" s="1"/>
  <c r="L402" i="7" s="1"/>
  <c r="I412" i="7"/>
  <c r="J412" i="7" s="1"/>
  <c r="K412" i="7" s="1"/>
  <c r="L412" i="7" s="1"/>
  <c r="D135" i="7"/>
  <c r="D63" i="7"/>
  <c r="D51" i="7"/>
  <c r="D75" i="7"/>
  <c r="D87" i="7"/>
  <c r="F3" i="7"/>
  <c r="D15" i="7"/>
  <c r="D99" i="7"/>
  <c r="D3" i="7"/>
  <c r="D111" i="7"/>
  <c r="D27" i="7"/>
  <c r="D123" i="7"/>
  <c r="D39" i="7"/>
  <c r="D106" i="8"/>
  <c r="F75" i="8"/>
  <c r="D115" i="8"/>
  <c r="D124" i="8"/>
  <c r="D85" i="8"/>
  <c r="F22" i="8"/>
  <c r="F93" i="8"/>
  <c r="F164" i="8"/>
  <c r="F30" i="8"/>
  <c r="F101" i="8"/>
  <c r="F173" i="8"/>
  <c r="F244" i="8"/>
  <c r="F39" i="8"/>
  <c r="F110" i="8"/>
  <c r="F181" i="8"/>
  <c r="F253" i="8"/>
  <c r="F48" i="8"/>
  <c r="F190" i="8"/>
  <c r="F261" i="8"/>
  <c r="F57" i="8"/>
  <c r="F128" i="8"/>
  <c r="F270" i="8"/>
  <c r="F66" i="8"/>
  <c r="F137" i="8"/>
  <c r="F208" i="8"/>
  <c r="F13" i="8"/>
  <c r="F84" i="8"/>
  <c r="F226" i="8"/>
  <c r="F146" i="8"/>
  <c r="F217" i="8"/>
  <c r="F288" i="8"/>
  <c r="F4" i="8"/>
  <c r="F15" i="8"/>
  <c r="F25" i="8"/>
  <c r="F38" i="8"/>
  <c r="F50" i="8"/>
  <c r="F61" i="8"/>
  <c r="D119" i="8"/>
  <c r="D128" i="8"/>
  <c r="D7" i="8"/>
  <c r="D35" i="8"/>
  <c r="D284" i="8"/>
  <c r="D213" i="8"/>
  <c r="D177" i="8"/>
  <c r="D141" i="8"/>
  <c r="D70" i="8"/>
  <c r="D248" i="8"/>
  <c r="D149" i="8"/>
  <c r="F63" i="8"/>
  <c r="F64" i="8"/>
  <c r="F86" i="8"/>
  <c r="F97" i="8"/>
  <c r="F108" i="8"/>
  <c r="F119" i="8"/>
  <c r="F130" i="8"/>
  <c r="F141" i="8"/>
  <c r="F143" i="8"/>
  <c r="F144" i="8"/>
  <c r="F155" i="8"/>
  <c r="F199" i="8"/>
  <c r="F235" i="8"/>
  <c r="F279" i="8"/>
  <c r="D64" i="8"/>
  <c r="D275" i="8"/>
  <c r="D206" i="8"/>
  <c r="D137" i="8"/>
  <c r="F8" i="8"/>
  <c r="F19" i="8"/>
  <c r="F29" i="8"/>
  <c r="F32" i="8"/>
  <c r="F34" i="8"/>
  <c r="F46" i="8"/>
  <c r="F68" i="8"/>
  <c r="F79" i="8"/>
  <c r="F90" i="8"/>
  <c r="F103" i="8"/>
  <c r="F104" i="8"/>
  <c r="F115" i="8"/>
  <c r="F126" i="8"/>
  <c r="F148" i="8"/>
  <c r="F159" i="8"/>
  <c r="F170" i="8"/>
  <c r="F183" i="8"/>
  <c r="F184" i="8"/>
  <c r="F195" i="8"/>
  <c r="F206" i="8"/>
  <c r="F228" i="8"/>
  <c r="F239" i="8"/>
  <c r="F250" i="8"/>
  <c r="F263" i="8"/>
  <c r="F264" i="8"/>
  <c r="F275" i="8"/>
  <c r="F286" i="8"/>
  <c r="D227" i="8"/>
  <c r="D261" i="8"/>
  <c r="D270" i="8"/>
  <c r="D279" i="8"/>
  <c r="D28" i="8"/>
  <c r="D79" i="8"/>
  <c r="D88" i="8"/>
  <c r="D114" i="8"/>
  <c r="D191" i="8"/>
  <c r="D235" i="8"/>
  <c r="D244" i="8"/>
  <c r="F9" i="8"/>
  <c r="F20" i="8"/>
  <c r="F35" i="8"/>
  <c r="F47" i="8"/>
  <c r="F58" i="8"/>
  <c r="F69" i="8"/>
  <c r="F80" i="8"/>
  <c r="F91" i="8"/>
  <c r="F94" i="8"/>
  <c r="F105" i="8"/>
  <c r="F116" i="8"/>
  <c r="F127" i="8"/>
  <c r="F138" i="8"/>
  <c r="F149" i="8"/>
  <c r="F160" i="8"/>
  <c r="F171" i="8"/>
  <c r="F174" i="8"/>
  <c r="F185" i="8"/>
  <c r="F196" i="8"/>
  <c r="F207" i="8"/>
  <c r="F218" i="8"/>
  <c r="F229" i="8"/>
  <c r="F240" i="8"/>
  <c r="F251" i="8"/>
  <c r="F254" i="8"/>
  <c r="F265" i="8"/>
  <c r="F276" i="8"/>
  <c r="F287" i="8"/>
  <c r="D13" i="8"/>
  <c r="D22" i="8"/>
  <c r="D30" i="8"/>
  <c r="D99" i="8"/>
  <c r="D150" i="8"/>
  <c r="D159" i="8"/>
  <c r="D168" i="8"/>
  <c r="D185" i="8"/>
  <c r="D263" i="8"/>
  <c r="D288" i="8"/>
  <c r="F7" i="8"/>
  <c r="F18" i="8"/>
  <c r="F28" i="8"/>
  <c r="F41" i="8"/>
  <c r="F33" i="8"/>
  <c r="F45" i="8"/>
  <c r="F56" i="8"/>
  <c r="F67" i="8"/>
  <c r="F78" i="8"/>
  <c r="F89" i="8"/>
  <c r="F100" i="8"/>
  <c r="F111" i="8"/>
  <c r="F113" i="8"/>
  <c r="F114" i="8"/>
  <c r="F125" i="8"/>
  <c r="F136" i="8"/>
  <c r="F147" i="8"/>
  <c r="F158" i="8"/>
  <c r="F169" i="8"/>
  <c r="F180" i="8"/>
  <c r="F191" i="8"/>
  <c r="F193" i="8"/>
  <c r="F194" i="8"/>
  <c r="F205" i="8"/>
  <c r="F216" i="8"/>
  <c r="F227" i="8"/>
  <c r="F238" i="8"/>
  <c r="F249" i="8"/>
  <c r="F260" i="8"/>
  <c r="F271" i="8"/>
  <c r="F273" i="8"/>
  <c r="F274" i="8"/>
  <c r="F285" i="8"/>
  <c r="D14" i="8"/>
  <c r="D48" i="8"/>
  <c r="D57" i="8"/>
  <c r="D135" i="8"/>
  <c r="D195" i="8"/>
  <c r="D204" i="8"/>
  <c r="D220" i="8"/>
  <c r="F6" i="8"/>
  <c r="F17" i="8"/>
  <c r="F27" i="8"/>
  <c r="F40" i="8"/>
  <c r="F43" i="8"/>
  <c r="F44" i="8"/>
  <c r="F55" i="8"/>
  <c r="F77" i="8"/>
  <c r="F88" i="8"/>
  <c r="F99" i="8"/>
  <c r="F121" i="8"/>
  <c r="F123" i="8"/>
  <c r="F124" i="8"/>
  <c r="F135" i="8"/>
  <c r="F157" i="8"/>
  <c r="F168" i="8"/>
  <c r="F179" i="8"/>
  <c r="F201" i="8"/>
  <c r="F203" i="8"/>
  <c r="F204" i="8"/>
  <c r="F215" i="8"/>
  <c r="F237" i="8"/>
  <c r="F248" i="8"/>
  <c r="F259" i="8"/>
  <c r="F281" i="8"/>
  <c r="F283" i="8"/>
  <c r="F284" i="8"/>
  <c r="D49" i="8"/>
  <c r="D84" i="8"/>
  <c r="D93" i="8"/>
  <c r="D101" i="8"/>
  <c r="D170" i="8"/>
  <c r="D230" i="8"/>
  <c r="D239" i="8"/>
  <c r="D256" i="8"/>
  <c r="F5" i="8"/>
  <c r="F16" i="8"/>
  <c r="F26" i="8"/>
  <c r="F51" i="8"/>
  <c r="F53" i="8"/>
  <c r="F54" i="8"/>
  <c r="F65" i="8"/>
  <c r="F76" i="8"/>
  <c r="F87" i="8"/>
  <c r="F98" i="8"/>
  <c r="F109" i="8"/>
  <c r="F120" i="8"/>
  <c r="F131" i="8"/>
  <c r="F133" i="8"/>
  <c r="F134" i="8"/>
  <c r="F145" i="8"/>
  <c r="F156" i="8"/>
  <c r="F167" i="8"/>
  <c r="F178" i="8"/>
  <c r="F189" i="8"/>
  <c r="F200" i="8"/>
  <c r="F211" i="8"/>
  <c r="F213" i="8"/>
  <c r="F214" i="8"/>
  <c r="F225" i="8"/>
  <c r="F236" i="8"/>
  <c r="F247" i="8"/>
  <c r="F258" i="8"/>
  <c r="F269" i="8"/>
  <c r="F280" i="8"/>
  <c r="F291" i="8"/>
  <c r="F166" i="8"/>
  <c r="F177" i="8"/>
  <c r="F188" i="8"/>
  <c r="F210" i="8"/>
  <c r="F221" i="8"/>
  <c r="F223" i="8"/>
  <c r="F224" i="8"/>
  <c r="F246" i="8"/>
  <c r="F257" i="8"/>
  <c r="F268" i="8"/>
  <c r="F290" i="8"/>
  <c r="D17" i="8"/>
  <c r="D43" i="8"/>
  <c r="D120" i="8"/>
  <c r="D155" i="8"/>
  <c r="D164" i="8"/>
  <c r="D173" i="8"/>
  <c r="D241" i="8"/>
  <c r="F2" i="8"/>
  <c r="F3" i="8"/>
  <c r="F14" i="8"/>
  <c r="F24" i="8"/>
  <c r="F37" i="8"/>
  <c r="F49" i="8"/>
  <c r="F60" i="8"/>
  <c r="F71" i="8"/>
  <c r="F73" i="8"/>
  <c r="F74" i="8"/>
  <c r="F85" i="8"/>
  <c r="F96" i="8"/>
  <c r="F107" i="8"/>
  <c r="F118" i="8"/>
  <c r="F129" i="8"/>
  <c r="F140" i="8"/>
  <c r="F151" i="8"/>
  <c r="F154" i="8"/>
  <c r="F165" i="8"/>
  <c r="F176" i="8"/>
  <c r="F187" i="8"/>
  <c r="F198" i="8"/>
  <c r="F209" i="8"/>
  <c r="F220" i="8"/>
  <c r="F231" i="8"/>
  <c r="F233" i="8"/>
  <c r="F234" i="8"/>
  <c r="F245" i="8"/>
  <c r="F256" i="8"/>
  <c r="F267" i="8"/>
  <c r="F278" i="8"/>
  <c r="F289" i="8"/>
  <c r="D44" i="8"/>
  <c r="D53" i="8"/>
  <c r="D78" i="8"/>
  <c r="D156" i="8"/>
  <c r="D190" i="8"/>
  <c r="D199" i="8"/>
  <c r="D208" i="8"/>
  <c r="D277" i="8"/>
  <c r="F10" i="8"/>
  <c r="F12" i="8"/>
  <c r="F23" i="8"/>
  <c r="F36" i="8"/>
  <c r="F59" i="8"/>
  <c r="F70" i="8"/>
  <c r="F81" i="8"/>
  <c r="F83" i="8"/>
  <c r="F95" i="8"/>
  <c r="F106" i="8"/>
  <c r="F117" i="8"/>
  <c r="F139" i="8"/>
  <c r="F150" i="8"/>
  <c r="F161" i="8"/>
  <c r="F163" i="8"/>
  <c r="F175" i="8"/>
  <c r="F186" i="8"/>
  <c r="F197" i="8"/>
  <c r="F219" i="8"/>
  <c r="F230" i="8"/>
  <c r="F241" i="8"/>
  <c r="F243" i="8"/>
  <c r="F255" i="8"/>
  <c r="F266" i="8"/>
  <c r="F277" i="8"/>
  <c r="D15" i="8"/>
  <c r="D29" i="8"/>
  <c r="D36" i="8"/>
  <c r="D50" i="8"/>
  <c r="D65" i="8"/>
  <c r="D71" i="8"/>
  <c r="D86" i="8"/>
  <c r="D100" i="8"/>
  <c r="D107" i="8"/>
  <c r="D121" i="8"/>
  <c r="D136" i="8"/>
  <c r="D143" i="8"/>
  <c r="D157" i="8"/>
  <c r="D171" i="8"/>
  <c r="D178" i="8"/>
  <c r="D193" i="8"/>
  <c r="D207" i="8"/>
  <c r="D214" i="8"/>
  <c r="D228" i="8"/>
  <c r="D243" i="8"/>
  <c r="D249" i="8"/>
  <c r="D264" i="8"/>
  <c r="D285" i="8"/>
  <c r="D291" i="8"/>
  <c r="D8" i="8"/>
  <c r="D16" i="8"/>
  <c r="D23" i="8"/>
  <c r="D37" i="8"/>
  <c r="D51" i="8"/>
  <c r="D58" i="8"/>
  <c r="D73" i="8"/>
  <c r="D87" i="8"/>
  <c r="D94" i="8"/>
  <c r="D108" i="8"/>
  <c r="D123" i="8"/>
  <c r="D129" i="8"/>
  <c r="D144" i="8"/>
  <c r="D158" i="8"/>
  <c r="D165" i="8"/>
  <c r="D179" i="8"/>
  <c r="D186" i="8"/>
  <c r="D194" i="8"/>
  <c r="D200" i="8"/>
  <c r="D215" i="8"/>
  <c r="D221" i="8"/>
  <c r="D229" i="8"/>
  <c r="D236" i="8"/>
  <c r="D250" i="8"/>
  <c r="D257" i="8"/>
  <c r="D265" i="8"/>
  <c r="D271" i="8"/>
  <c r="D286" i="8"/>
  <c r="D3" i="8"/>
  <c r="D9" i="8"/>
  <c r="D24" i="8"/>
  <c r="D38" i="8"/>
  <c r="D45" i="8"/>
  <c r="D59" i="8"/>
  <c r="D66" i="8"/>
  <c r="D74" i="8"/>
  <c r="D80" i="8"/>
  <c r="D95" i="8"/>
  <c r="D109" i="8"/>
  <c r="D116" i="8"/>
  <c r="D130" i="8"/>
  <c r="D145" i="8"/>
  <c r="D151" i="8"/>
  <c r="D166" i="8"/>
  <c r="D180" i="8"/>
  <c r="D187" i="8"/>
  <c r="D201" i="8"/>
  <c r="D216" i="8"/>
  <c r="D223" i="8"/>
  <c r="D237" i="8"/>
  <c r="D251" i="8"/>
  <c r="D258" i="8"/>
  <c r="D273" i="8"/>
  <c r="D10" i="8"/>
  <c r="D25" i="8"/>
  <c r="D32" i="8"/>
  <c r="D46" i="8"/>
  <c r="D60" i="8"/>
  <c r="D67" i="8"/>
  <c r="D81" i="8"/>
  <c r="D96" i="8"/>
  <c r="D103" i="8"/>
  <c r="D117" i="8"/>
  <c r="D131" i="8"/>
  <c r="D138" i="8"/>
  <c r="D167" i="8"/>
  <c r="D174" i="8"/>
  <c r="D188" i="8"/>
  <c r="D203" i="8"/>
  <c r="D209" i="8"/>
  <c r="D224" i="8"/>
  <c r="D238" i="8"/>
  <c r="D245" i="8"/>
  <c r="D259" i="8"/>
  <c r="D266" i="8"/>
  <c r="D280" i="8"/>
  <c r="D4" i="8"/>
  <c r="D12" i="8"/>
  <c r="D18" i="8"/>
  <c r="D33" i="8"/>
  <c r="D39" i="8"/>
  <c r="D47" i="8"/>
  <c r="D54" i="8"/>
  <c r="D68" i="8"/>
  <c r="D75" i="8"/>
  <c r="D83" i="8"/>
  <c r="D89" i="8"/>
  <c r="D104" i="8"/>
  <c r="D110" i="8"/>
  <c r="D118" i="8"/>
  <c r="D125" i="8"/>
  <c r="D139" i="8"/>
  <c r="D146" i="8"/>
  <c r="D154" i="8"/>
  <c r="D160" i="8"/>
  <c r="D175" i="8"/>
  <c r="D181" i="8"/>
  <c r="D189" i="8"/>
  <c r="D196" i="8"/>
  <c r="D210" i="8"/>
  <c r="D217" i="8"/>
  <c r="D225" i="8"/>
  <c r="D231" i="8"/>
  <c r="D246" i="8"/>
  <c r="D253" i="8"/>
  <c r="D260" i="8"/>
  <c r="D267" i="8"/>
  <c r="D281" i="8"/>
  <c r="D5" i="8"/>
  <c r="D19" i="8"/>
  <c r="D26" i="8"/>
  <c r="D34" i="8"/>
  <c r="D40" i="8"/>
  <c r="D55" i="8"/>
  <c r="D61" i="8"/>
  <c r="D69" i="8"/>
  <c r="D76" i="8"/>
  <c r="D90" i="8"/>
  <c r="D97" i="8"/>
  <c r="D105" i="8"/>
  <c r="D111" i="8"/>
  <c r="D126" i="8"/>
  <c r="D133" i="8"/>
  <c r="D140" i="8"/>
  <c r="D147" i="8"/>
  <c r="D161" i="8"/>
  <c r="D176" i="8"/>
  <c r="D183" i="8"/>
  <c r="D197" i="8"/>
  <c r="D211" i="8"/>
  <c r="D218" i="8"/>
  <c r="D233" i="8"/>
  <c r="D247" i="8"/>
  <c r="D254" i="8"/>
  <c r="D268" i="8"/>
  <c r="D289" i="8"/>
  <c r="D6" i="8"/>
  <c r="D20" i="8"/>
  <c r="D27" i="8"/>
  <c r="D41" i="8"/>
  <c r="D56" i="8"/>
  <c r="D63" i="8"/>
  <c r="D77" i="8"/>
  <c r="D91" i="8"/>
  <c r="D98" i="8"/>
  <c r="D113" i="8"/>
  <c r="D127" i="8"/>
  <c r="D134" i="8"/>
  <c r="D148" i="8"/>
  <c r="D163" i="8"/>
  <c r="D169" i="8"/>
  <c r="D184" i="8"/>
  <c r="D198" i="8"/>
  <c r="D205" i="8"/>
  <c r="D219" i="8"/>
  <c r="D226" i="8"/>
  <c r="D234" i="8"/>
  <c r="D240" i="8"/>
  <c r="D255" i="8"/>
  <c r="D269" i="8"/>
  <c r="D276" i="8"/>
  <c r="D290" i="8"/>
  <c r="D8" i="5"/>
  <c r="F8" i="5"/>
  <c r="D332" i="7"/>
  <c r="F20" i="5"/>
  <c r="D58" i="7"/>
  <c r="F32" i="5"/>
  <c r="F4" i="5"/>
  <c r="F28" i="5"/>
  <c r="D9" i="5"/>
  <c r="F9" i="5"/>
  <c r="D21" i="5"/>
  <c r="F21" i="5"/>
  <c r="D33" i="5"/>
  <c r="F33" i="5"/>
  <c r="D45" i="5"/>
  <c r="F45" i="5"/>
  <c r="D57" i="5"/>
  <c r="F57" i="5"/>
  <c r="D69" i="5"/>
  <c r="F69" i="5"/>
  <c r="D81" i="5"/>
  <c r="F81" i="5"/>
  <c r="D93" i="5"/>
  <c r="F93" i="5"/>
  <c r="D105" i="5"/>
  <c r="F105" i="5"/>
  <c r="D117" i="5"/>
  <c r="F117" i="5"/>
  <c r="D129" i="5"/>
  <c r="F129" i="5"/>
  <c r="D141" i="5"/>
  <c r="F141" i="5"/>
  <c r="D153" i="5"/>
  <c r="F155" i="5"/>
  <c r="F147" i="5"/>
  <c r="D162" i="5"/>
  <c r="F164" i="5"/>
  <c r="D178" i="5"/>
  <c r="F170" i="5"/>
  <c r="F172" i="5"/>
  <c r="D186" i="5"/>
  <c r="F187" i="5"/>
  <c r="D202" i="5"/>
  <c r="F194" i="5"/>
  <c r="F196" i="5"/>
  <c r="D210" i="5"/>
  <c r="F212" i="5"/>
  <c r="D226" i="5"/>
  <c r="F218" i="5"/>
  <c r="F219" i="5"/>
  <c r="D234" i="5"/>
  <c r="F236" i="5"/>
  <c r="D250" i="5"/>
  <c r="F242" i="5"/>
  <c r="F244" i="5"/>
  <c r="D258" i="5"/>
  <c r="F260" i="5"/>
  <c r="D274" i="5"/>
  <c r="F266" i="5"/>
  <c r="D282" i="5"/>
  <c r="D298" i="5"/>
  <c r="F290" i="5"/>
  <c r="D306" i="5"/>
  <c r="F308" i="5"/>
  <c r="D322" i="5"/>
  <c r="D330" i="5"/>
  <c r="D346" i="5"/>
  <c r="F338" i="5"/>
  <c r="D354" i="5"/>
  <c r="F356" i="5"/>
  <c r="D370" i="5"/>
  <c r="D378" i="5"/>
  <c r="D394" i="5"/>
  <c r="F386" i="5"/>
  <c r="F388" i="5"/>
  <c r="D402" i="5"/>
  <c r="F404" i="5"/>
  <c r="D417" i="5"/>
  <c r="D44" i="5"/>
  <c r="D80" i="5"/>
  <c r="D104" i="5"/>
  <c r="D128" i="5"/>
  <c r="F128" i="5"/>
  <c r="F154" i="5"/>
  <c r="D155" i="5"/>
  <c r="D161" i="5"/>
  <c r="F163" i="5"/>
  <c r="D177" i="5"/>
  <c r="F179" i="5"/>
  <c r="F171" i="5"/>
  <c r="D185" i="5"/>
  <c r="F186" i="5"/>
  <c r="D201" i="5"/>
  <c r="F203" i="5"/>
  <c r="F195" i="5"/>
  <c r="D209" i="5"/>
  <c r="F211" i="5"/>
  <c r="D225" i="5"/>
  <c r="F226" i="5"/>
  <c r="F227" i="5"/>
  <c r="D233" i="5"/>
  <c r="F235" i="5"/>
  <c r="D249" i="5"/>
  <c r="F251" i="5"/>
  <c r="F243" i="5"/>
  <c r="D257" i="5"/>
  <c r="F259" i="5"/>
  <c r="D273" i="5"/>
  <c r="F275" i="5"/>
  <c r="F267" i="5"/>
  <c r="D281" i="5"/>
  <c r="F283" i="5"/>
  <c r="D297" i="5"/>
  <c r="F299" i="5"/>
  <c r="F291" i="5"/>
  <c r="D305" i="5"/>
  <c r="F307" i="5"/>
  <c r="D321" i="5"/>
  <c r="F315" i="5"/>
  <c r="D329" i="5"/>
  <c r="F331" i="5"/>
  <c r="D345" i="5"/>
  <c r="F347" i="5"/>
  <c r="D353" i="5"/>
  <c r="D369" i="5"/>
  <c r="F371" i="5"/>
  <c r="F363" i="5"/>
  <c r="D377" i="5"/>
  <c r="F379" i="5"/>
  <c r="D393" i="5"/>
  <c r="D401" i="5"/>
  <c r="D416" i="5"/>
  <c r="F419" i="5"/>
  <c r="F411" i="5"/>
  <c r="F56" i="5"/>
  <c r="F80" i="5"/>
  <c r="F104" i="5"/>
  <c r="D140" i="5"/>
  <c r="D7" i="5"/>
  <c r="F7" i="5"/>
  <c r="D31" i="5"/>
  <c r="F31" i="5"/>
  <c r="D43" i="5"/>
  <c r="F43" i="5"/>
  <c r="D55" i="5"/>
  <c r="F55" i="5"/>
  <c r="D67" i="5"/>
  <c r="F67" i="5"/>
  <c r="D79" i="5"/>
  <c r="F79" i="5"/>
  <c r="D91" i="5"/>
  <c r="F91" i="5"/>
  <c r="D103" i="5"/>
  <c r="F103" i="5"/>
  <c r="D115" i="5"/>
  <c r="F115" i="5"/>
  <c r="D127" i="5"/>
  <c r="F127" i="5"/>
  <c r="D139" i="5"/>
  <c r="F139" i="5"/>
  <c r="D151" i="5"/>
  <c r="F153" i="5"/>
  <c r="D158" i="5"/>
  <c r="D160" i="5"/>
  <c r="F162" i="5"/>
  <c r="D176" i="5"/>
  <c r="F178" i="5"/>
  <c r="D182" i="5"/>
  <c r="D184" i="5"/>
  <c r="F185" i="5"/>
  <c r="D200" i="5"/>
  <c r="F202" i="5"/>
  <c r="D206" i="5"/>
  <c r="D208" i="5"/>
  <c r="F210" i="5"/>
  <c r="D224" i="5"/>
  <c r="F225" i="5"/>
  <c r="D230" i="5"/>
  <c r="D232" i="5"/>
  <c r="F234" i="5"/>
  <c r="D248" i="5"/>
  <c r="F250" i="5"/>
  <c r="D254" i="5"/>
  <c r="D256" i="5"/>
  <c r="D272" i="5"/>
  <c r="D278" i="5"/>
  <c r="D280" i="5"/>
  <c r="D296" i="5"/>
  <c r="F298" i="5"/>
  <c r="D304" i="5"/>
  <c r="D320" i="5"/>
  <c r="D326" i="5"/>
  <c r="D328" i="5"/>
  <c r="D344" i="5"/>
  <c r="F346" i="5"/>
  <c r="D350" i="5"/>
  <c r="D352" i="5"/>
  <c r="D368" i="5"/>
  <c r="D374" i="5"/>
  <c r="D376" i="5"/>
  <c r="F378" i="5"/>
  <c r="D392" i="5"/>
  <c r="F394" i="5"/>
  <c r="D398" i="5"/>
  <c r="D400" i="5"/>
  <c r="F402" i="5"/>
  <c r="D415" i="5"/>
  <c r="D20" i="5"/>
  <c r="F68" i="5"/>
  <c r="F92" i="5"/>
  <c r="F116" i="5"/>
  <c r="F140" i="5"/>
  <c r="D19" i="5"/>
  <c r="F6" i="5"/>
  <c r="F18" i="5"/>
  <c r="F30" i="5"/>
  <c r="D42" i="5"/>
  <c r="D54" i="5"/>
  <c r="F54" i="5"/>
  <c r="D66" i="5"/>
  <c r="F66" i="5"/>
  <c r="D78" i="5"/>
  <c r="F78" i="5"/>
  <c r="D90" i="5"/>
  <c r="F90" i="5"/>
  <c r="D102" i="5"/>
  <c r="F102" i="5"/>
  <c r="D114" i="5"/>
  <c r="F114" i="5"/>
  <c r="D126" i="5"/>
  <c r="F126" i="5"/>
  <c r="D138" i="5"/>
  <c r="F138" i="5"/>
  <c r="D150" i="5"/>
  <c r="F152" i="5"/>
  <c r="D167" i="5"/>
  <c r="D159" i="5"/>
  <c r="F161" i="5"/>
  <c r="D175" i="5"/>
  <c r="F177" i="5"/>
  <c r="D191" i="5"/>
  <c r="D183" i="5"/>
  <c r="F184" i="5"/>
  <c r="D199" i="5"/>
  <c r="F201" i="5"/>
  <c r="D215" i="5"/>
  <c r="D207" i="5"/>
  <c r="F209" i="5"/>
  <c r="D223" i="5"/>
  <c r="D239" i="5"/>
  <c r="D231" i="5"/>
  <c r="D247" i="5"/>
  <c r="D263" i="5"/>
  <c r="D255" i="5"/>
  <c r="F257" i="5"/>
  <c r="D271" i="5"/>
  <c r="F273" i="5"/>
  <c r="D287" i="5"/>
  <c r="D279" i="5"/>
  <c r="D295" i="5"/>
  <c r="D303" i="5"/>
  <c r="F305" i="5"/>
  <c r="D319" i="5"/>
  <c r="F321" i="5"/>
  <c r="D343" i="5"/>
  <c r="D359" i="5"/>
  <c r="D351" i="5"/>
  <c r="F353" i="5"/>
  <c r="D367" i="5"/>
  <c r="D391" i="5"/>
  <c r="F401" i="5"/>
  <c r="D32" i="5"/>
  <c r="D68" i="5"/>
  <c r="D92" i="5"/>
  <c r="D116" i="5"/>
  <c r="D152" i="5"/>
  <c r="F19" i="5"/>
  <c r="D6" i="5"/>
  <c r="D18" i="5"/>
  <c r="D30" i="5"/>
  <c r="F42" i="5"/>
  <c r="D5" i="5"/>
  <c r="F5" i="5"/>
  <c r="D17" i="5"/>
  <c r="F17" i="5"/>
  <c r="D29" i="5"/>
  <c r="F29" i="5"/>
  <c r="D41" i="5"/>
  <c r="F41" i="5"/>
  <c r="D53" i="5"/>
  <c r="F53" i="5"/>
  <c r="D65" i="5"/>
  <c r="F65" i="5"/>
  <c r="D77" i="5"/>
  <c r="F77" i="5"/>
  <c r="D89" i="5"/>
  <c r="F89" i="5"/>
  <c r="D101" i="5"/>
  <c r="F101" i="5"/>
  <c r="D113" i="5"/>
  <c r="F113" i="5"/>
  <c r="D125" i="5"/>
  <c r="F125" i="5"/>
  <c r="D137" i="5"/>
  <c r="F137" i="5"/>
  <c r="D149" i="5"/>
  <c r="F151" i="5"/>
  <c r="D166" i="5"/>
  <c r="F158" i="5"/>
  <c r="F160" i="5"/>
  <c r="D174" i="5"/>
  <c r="F176" i="5"/>
  <c r="D190" i="5"/>
  <c r="F182" i="5"/>
  <c r="F183" i="5"/>
  <c r="D198" i="5"/>
  <c r="F200" i="5"/>
  <c r="D214" i="5"/>
  <c r="F206" i="5"/>
  <c r="F208" i="5"/>
  <c r="D222" i="5"/>
  <c r="F223" i="5"/>
  <c r="D238" i="5"/>
  <c r="F230" i="5"/>
  <c r="F232" i="5"/>
  <c r="D246" i="5"/>
  <c r="F248" i="5"/>
  <c r="D262" i="5"/>
  <c r="F254" i="5"/>
  <c r="F256" i="5"/>
  <c r="D270" i="5"/>
  <c r="F272" i="5"/>
  <c r="D286" i="5"/>
  <c r="F280" i="5"/>
  <c r="D294" i="5"/>
  <c r="D310" i="5"/>
  <c r="D318" i="5"/>
  <c r="D334" i="5"/>
  <c r="F328" i="5"/>
  <c r="D342" i="5"/>
  <c r="D358" i="5"/>
  <c r="D366" i="5"/>
  <c r="D382" i="5"/>
  <c r="F376" i="5"/>
  <c r="D390" i="5"/>
  <c r="F392" i="5"/>
  <c r="D406" i="5"/>
  <c r="F416" i="5"/>
  <c r="D4" i="5"/>
  <c r="D28" i="5"/>
  <c r="D40" i="5"/>
  <c r="F52" i="5"/>
  <c r="D64" i="5"/>
  <c r="F64" i="5"/>
  <c r="D76" i="5"/>
  <c r="F76" i="5"/>
  <c r="D88" i="5"/>
  <c r="F88" i="5"/>
  <c r="D100" i="5"/>
  <c r="F100" i="5"/>
  <c r="D112" i="5"/>
  <c r="F112" i="5"/>
  <c r="D124" i="5"/>
  <c r="F124" i="5"/>
  <c r="D136" i="5"/>
  <c r="F136" i="5"/>
  <c r="D148" i="5"/>
  <c r="F150" i="5"/>
  <c r="D165" i="5"/>
  <c r="F167" i="5"/>
  <c r="F159" i="5"/>
  <c r="D173" i="5"/>
  <c r="F175" i="5"/>
  <c r="D189" i="5"/>
  <c r="F190" i="5"/>
  <c r="F191" i="5"/>
  <c r="D197" i="5"/>
  <c r="F199" i="5"/>
  <c r="D213" i="5"/>
  <c r="F215" i="5"/>
  <c r="F207" i="5"/>
  <c r="D221" i="5"/>
  <c r="F222" i="5"/>
  <c r="D237" i="5"/>
  <c r="F239" i="5"/>
  <c r="F231" i="5"/>
  <c r="D245" i="5"/>
  <c r="F247" i="5"/>
  <c r="D261" i="5"/>
  <c r="F263" i="5"/>
  <c r="F255" i="5"/>
  <c r="D269" i="5"/>
  <c r="F271" i="5"/>
  <c r="D285" i="5"/>
  <c r="D293" i="5"/>
  <c r="F295" i="5"/>
  <c r="D309" i="5"/>
  <c r="F303" i="5"/>
  <c r="D317" i="5"/>
  <c r="D333" i="5"/>
  <c r="D341" i="5"/>
  <c r="F343" i="5"/>
  <c r="D357" i="5"/>
  <c r="F359" i="5"/>
  <c r="F351" i="5"/>
  <c r="D365" i="5"/>
  <c r="D381" i="5"/>
  <c r="D389" i="5"/>
  <c r="F391" i="5"/>
  <c r="D405" i="5"/>
  <c r="F407" i="5"/>
  <c r="F399" i="5"/>
  <c r="D412" i="5"/>
  <c r="F44" i="5"/>
  <c r="D16" i="5"/>
  <c r="F40" i="5"/>
  <c r="D2" i="5"/>
  <c r="D327" i="5"/>
  <c r="D335" i="5"/>
  <c r="D355" i="5"/>
  <c r="D375" i="5"/>
  <c r="D383" i="5"/>
  <c r="D403" i="5"/>
  <c r="D413" i="5"/>
  <c r="D414" i="5"/>
  <c r="D399" i="5"/>
  <c r="D407" i="5"/>
  <c r="D418" i="5"/>
  <c r="D14" i="5"/>
  <c r="D26" i="5"/>
  <c r="D38" i="5"/>
  <c r="D50" i="5"/>
  <c r="D62" i="5"/>
  <c r="F62" i="5"/>
  <c r="F74" i="5"/>
  <c r="F86" i="5"/>
  <c r="D98" i="5"/>
  <c r="F98" i="5"/>
  <c r="D110" i="5"/>
  <c r="F110" i="5"/>
  <c r="D122" i="5"/>
  <c r="F122" i="5"/>
  <c r="D134" i="5"/>
  <c r="F134" i="5"/>
  <c r="D146" i="5"/>
  <c r="D147" i="5"/>
  <c r="F149" i="5"/>
  <c r="D164" i="5"/>
  <c r="F166" i="5"/>
  <c r="D170" i="5"/>
  <c r="D172" i="5"/>
  <c r="F174" i="5"/>
  <c r="D188" i="5"/>
  <c r="F189" i="5"/>
  <c r="D194" i="5"/>
  <c r="D196" i="5"/>
  <c r="F198" i="5"/>
  <c r="D212" i="5"/>
  <c r="F214" i="5"/>
  <c r="D218" i="5"/>
  <c r="D220" i="5"/>
  <c r="F221" i="5"/>
  <c r="D236" i="5"/>
  <c r="F238" i="5"/>
  <c r="D242" i="5"/>
  <c r="D244" i="5"/>
  <c r="F246" i="5"/>
  <c r="D260" i="5"/>
  <c r="F262" i="5"/>
  <c r="D266" i="5"/>
  <c r="D268" i="5"/>
  <c r="F270" i="5"/>
  <c r="D284" i="5"/>
  <c r="D290" i="5"/>
  <c r="D292" i="5"/>
  <c r="D308" i="5"/>
  <c r="D314" i="5"/>
  <c r="D316" i="5"/>
  <c r="F318" i="5"/>
  <c r="D332" i="5"/>
  <c r="D340" i="5"/>
  <c r="D356" i="5"/>
  <c r="D362" i="5"/>
  <c r="D364" i="5"/>
  <c r="F366" i="5"/>
  <c r="D380" i="5"/>
  <c r="F382" i="5"/>
  <c r="D386" i="5"/>
  <c r="D388" i="5"/>
  <c r="D404" i="5"/>
  <c r="F406" i="5"/>
  <c r="D410" i="5"/>
  <c r="D411" i="5"/>
  <c r="F414" i="5"/>
  <c r="D56" i="5"/>
  <c r="F16" i="5"/>
  <c r="D52" i="5"/>
  <c r="F333" i="5"/>
  <c r="F381" i="5"/>
  <c r="F398" i="5"/>
  <c r="F412" i="5"/>
  <c r="F369" i="5"/>
  <c r="F417" i="5"/>
  <c r="F2" i="5"/>
  <c r="F14" i="5"/>
  <c r="F26" i="5"/>
  <c r="F38" i="5"/>
  <c r="F50" i="5"/>
  <c r="D74" i="5"/>
  <c r="D10" i="5"/>
  <c r="F10" i="5"/>
  <c r="D22" i="5"/>
  <c r="F22" i="5"/>
  <c r="D34" i="5"/>
  <c r="F34" i="5"/>
  <c r="D46" i="5"/>
  <c r="F46" i="5"/>
  <c r="D58" i="5"/>
  <c r="D70" i="5"/>
  <c r="F70" i="5"/>
  <c r="D82" i="5"/>
  <c r="F82" i="5"/>
  <c r="D94" i="5"/>
  <c r="F94" i="5"/>
  <c r="D106" i="5"/>
  <c r="F106" i="5"/>
  <c r="D118" i="5"/>
  <c r="F118" i="5"/>
  <c r="D130" i="5"/>
  <c r="F130" i="5"/>
  <c r="D142" i="5"/>
  <c r="F142" i="5"/>
  <c r="D154" i="5"/>
  <c r="F146" i="5"/>
  <c r="F148" i="5"/>
  <c r="D163" i="5"/>
  <c r="F165" i="5"/>
  <c r="D179" i="5"/>
  <c r="D171" i="5"/>
  <c r="F173" i="5"/>
  <c r="D187" i="5"/>
  <c r="F188" i="5"/>
  <c r="D203" i="5"/>
  <c r="D195" i="5"/>
  <c r="F197" i="5"/>
  <c r="D211" i="5"/>
  <c r="D227" i="5"/>
  <c r="D219" i="5"/>
  <c r="D235" i="5"/>
  <c r="F237" i="5"/>
  <c r="D251" i="5"/>
  <c r="D243" i="5"/>
  <c r="F245" i="5"/>
  <c r="D259" i="5"/>
  <c r="D275" i="5"/>
  <c r="D267" i="5"/>
  <c r="D283" i="5"/>
  <c r="F285" i="5"/>
  <c r="D299" i="5"/>
  <c r="D291" i="5"/>
  <c r="F293" i="5"/>
  <c r="D307" i="5"/>
  <c r="D323" i="5"/>
  <c r="D315" i="5"/>
  <c r="D331" i="5"/>
  <c r="D347" i="5"/>
  <c r="D339" i="5"/>
  <c r="F341" i="5"/>
  <c r="D371" i="5"/>
  <c r="D363" i="5"/>
  <c r="D379" i="5"/>
  <c r="D395" i="5"/>
  <c r="D387" i="5"/>
  <c r="F389" i="5"/>
  <c r="D419" i="5"/>
  <c r="F224" i="5"/>
  <c r="F233" i="5"/>
  <c r="F249" i="5"/>
  <c r="F281" i="5"/>
  <c r="F297" i="5"/>
  <c r="F329" i="5"/>
  <c r="F345" i="5"/>
  <c r="F377" i="5"/>
  <c r="F393" i="5"/>
  <c r="D16" i="7"/>
  <c r="D64" i="7"/>
  <c r="D210" i="7"/>
  <c r="D341" i="7"/>
  <c r="F278" i="5"/>
  <c r="F296" i="5"/>
  <c r="F302" i="5"/>
  <c r="F320" i="5"/>
  <c r="F326" i="5"/>
  <c r="F344" i="5"/>
  <c r="F350" i="5"/>
  <c r="F352" i="5"/>
  <c r="F368" i="5"/>
  <c r="F374" i="5"/>
  <c r="F400" i="5"/>
  <c r="D137" i="7"/>
  <c r="D146" i="7"/>
  <c r="D154" i="7"/>
  <c r="D164" i="7"/>
  <c r="D174" i="7"/>
  <c r="D231" i="7"/>
  <c r="D269" i="7"/>
  <c r="D315" i="7"/>
  <c r="D380" i="7"/>
  <c r="D390" i="7"/>
  <c r="D400" i="7"/>
  <c r="F287" i="5"/>
  <c r="F279" i="5"/>
  <c r="F319" i="5"/>
  <c r="F335" i="5"/>
  <c r="F327" i="5"/>
  <c r="F367" i="5"/>
  <c r="F383" i="5"/>
  <c r="F375" i="5"/>
  <c r="F415" i="5"/>
  <c r="D6" i="7"/>
  <c r="D370" i="7"/>
  <c r="D218" i="7"/>
  <c r="D43" i="7"/>
  <c r="D414" i="7"/>
  <c r="D260" i="7"/>
  <c r="D98" i="7"/>
  <c r="D376" i="7"/>
  <c r="D222" i="7"/>
  <c r="D50" i="7"/>
  <c r="D338" i="7"/>
  <c r="D184" i="7"/>
  <c r="D2" i="7"/>
  <c r="D410" i="7"/>
  <c r="D256" i="7"/>
  <c r="D91" i="7"/>
  <c r="F286" i="5"/>
  <c r="F294" i="5"/>
  <c r="F334" i="5"/>
  <c r="F342" i="5"/>
  <c r="F358" i="5"/>
  <c r="F390" i="5"/>
  <c r="D55" i="7"/>
  <c r="D67" i="7"/>
  <c r="D79" i="7"/>
  <c r="D195" i="7"/>
  <c r="D233" i="7"/>
  <c r="D364" i="7"/>
  <c r="F213" i="5"/>
  <c r="F220" i="5"/>
  <c r="F261" i="5"/>
  <c r="F269" i="5"/>
  <c r="F309" i="5"/>
  <c r="F317" i="5"/>
  <c r="F357" i="5"/>
  <c r="F365" i="5"/>
  <c r="F405" i="5"/>
  <c r="F413" i="5"/>
  <c r="D116" i="7"/>
  <c r="D139" i="7"/>
  <c r="D149" i="7"/>
  <c r="D292" i="7"/>
  <c r="D298" i="7"/>
  <c r="D308" i="7"/>
  <c r="D318" i="7"/>
  <c r="D328" i="7"/>
  <c r="D383" i="7"/>
  <c r="F268" i="5"/>
  <c r="F284" i="5"/>
  <c r="F292" i="5"/>
  <c r="F314" i="5"/>
  <c r="F316" i="5"/>
  <c r="F332" i="5"/>
  <c r="F340" i="5"/>
  <c r="F362" i="5"/>
  <c r="F364" i="5"/>
  <c r="F380" i="5"/>
  <c r="F410" i="5"/>
  <c r="D187" i="7"/>
  <c r="F339" i="5"/>
  <c r="F355" i="5"/>
  <c r="F395" i="5"/>
  <c r="F387" i="5"/>
  <c r="F403" i="5"/>
  <c r="D106" i="7"/>
  <c r="D161" i="7"/>
  <c r="D178" i="7"/>
  <c r="D226" i="7"/>
  <c r="D236" i="7"/>
  <c r="D246" i="7"/>
  <c r="D347" i="7"/>
  <c r="D387" i="7"/>
  <c r="F258" i="5"/>
  <c r="F274" i="5"/>
  <c r="F282" i="5"/>
  <c r="F306" i="5"/>
  <c r="F322" i="5"/>
  <c r="F330" i="5"/>
  <c r="F354" i="5"/>
  <c r="F370" i="5"/>
  <c r="F418" i="5"/>
  <c r="D275" i="7"/>
  <c r="D294" i="7"/>
  <c r="D303" i="7"/>
  <c r="D404" i="7"/>
  <c r="D10" i="7"/>
  <c r="D68" i="7"/>
  <c r="D102" i="7"/>
  <c r="D155" i="7"/>
  <c r="D191" i="7"/>
  <c r="D237" i="7"/>
  <c r="D263" i="7"/>
  <c r="D309" i="7"/>
  <c r="D345" i="7"/>
  <c r="D391" i="7"/>
  <c r="D417" i="7"/>
  <c r="D14" i="7"/>
  <c r="D26" i="7"/>
  <c r="D38" i="7"/>
  <c r="D103" i="7"/>
  <c r="D115" i="7"/>
  <c r="D127" i="7"/>
  <c r="D176" i="7"/>
  <c r="D194" i="7"/>
  <c r="D202" i="7"/>
  <c r="D212" i="7"/>
  <c r="D248" i="7"/>
  <c r="D266" i="7"/>
  <c r="D274" i="7"/>
  <c r="D284" i="7"/>
  <c r="D330" i="7"/>
  <c r="D346" i="7"/>
  <c r="D356" i="7"/>
  <c r="D418" i="7"/>
  <c r="D41" i="7"/>
  <c r="D62" i="7"/>
  <c r="D74" i="7"/>
  <c r="D86" i="7"/>
  <c r="D150" i="7"/>
  <c r="D160" i="7"/>
  <c r="D170" i="7"/>
  <c r="D214" i="7"/>
  <c r="D232" i="7"/>
  <c r="D242" i="7"/>
  <c r="D250" i="7"/>
  <c r="D286" i="7"/>
  <c r="D304" i="7"/>
  <c r="D314" i="7"/>
  <c r="D322" i="7"/>
  <c r="D368" i="7"/>
  <c r="D386" i="7"/>
  <c r="D394" i="7"/>
  <c r="D7" i="7"/>
  <c r="D19" i="7"/>
  <c r="D31" i="7"/>
  <c r="D89" i="7"/>
  <c r="D110" i="7"/>
  <c r="D134" i="7"/>
  <c r="D172" i="7"/>
  <c r="D188" i="7"/>
  <c r="D208" i="7"/>
  <c r="D254" i="7"/>
  <c r="D270" i="7"/>
  <c r="D280" i="7"/>
  <c r="D290" i="7"/>
  <c r="D326" i="7"/>
  <c r="D342" i="7"/>
  <c r="D362" i="7"/>
  <c r="D20" i="7"/>
  <c r="D54" i="7"/>
  <c r="D112" i="7"/>
  <c r="D153" i="7"/>
  <c r="D199" i="7"/>
  <c r="D225" i="7"/>
  <c r="D271" i="7"/>
  <c r="D307" i="7"/>
  <c r="D353" i="7"/>
  <c r="D379" i="7"/>
  <c r="D17" i="7"/>
  <c r="D34" i="7"/>
  <c r="D44" i="7"/>
  <c r="D65" i="7"/>
  <c r="D82" i="7"/>
  <c r="D92" i="7"/>
  <c r="D113" i="7"/>
  <c r="D130" i="7"/>
  <c r="D140" i="7"/>
  <c r="D158" i="7"/>
  <c r="D173" i="7"/>
  <c r="D179" i="7"/>
  <c r="D196" i="7"/>
  <c r="D211" i="7"/>
  <c r="D219" i="7"/>
  <c r="D234" i="7"/>
  <c r="D249" i="7"/>
  <c r="D257" i="7"/>
  <c r="D272" i="7"/>
  <c r="D287" i="7"/>
  <c r="D295" i="7"/>
  <c r="D310" i="7"/>
  <c r="D327" i="7"/>
  <c r="D333" i="7"/>
  <c r="D350" i="7"/>
  <c r="D365" i="7"/>
  <c r="D371" i="7"/>
  <c r="D388" i="7"/>
  <c r="D403" i="7"/>
  <c r="D411" i="7"/>
  <c r="D18" i="7"/>
  <c r="D28" i="7"/>
  <c r="D66" i="7"/>
  <c r="D76" i="7"/>
  <c r="D114" i="7"/>
  <c r="D124" i="7"/>
  <c r="D159" i="7"/>
  <c r="D165" i="7"/>
  <c r="D182" i="7"/>
  <c r="D197" i="7"/>
  <c r="D203" i="7"/>
  <c r="D220" i="7"/>
  <c r="D235" i="7"/>
  <c r="D243" i="7"/>
  <c r="D258" i="7"/>
  <c r="D273" i="7"/>
  <c r="D281" i="7"/>
  <c r="D296" i="7"/>
  <c r="D311" i="7"/>
  <c r="D319" i="7"/>
  <c r="D334" i="7"/>
  <c r="D351" i="7"/>
  <c r="D357" i="7"/>
  <c r="D374" i="7"/>
  <c r="D389" i="7"/>
  <c r="D395" i="7"/>
  <c r="D8" i="7"/>
  <c r="D29" i="7"/>
  <c r="D46" i="7"/>
  <c r="D56" i="7"/>
  <c r="D77" i="7"/>
  <c r="D94" i="7"/>
  <c r="D104" i="7"/>
  <c r="D125" i="7"/>
  <c r="D142" i="7"/>
  <c r="D151" i="7"/>
  <c r="D166" i="7"/>
  <c r="D183" i="7"/>
  <c r="D189" i="7"/>
  <c r="D206" i="7"/>
  <c r="D221" i="7"/>
  <c r="D227" i="7"/>
  <c r="D244" i="7"/>
  <c r="D259" i="7"/>
  <c r="D267" i="7"/>
  <c r="D282" i="7"/>
  <c r="D297" i="7"/>
  <c r="D305" i="7"/>
  <c r="D320" i="7"/>
  <c r="D335" i="7"/>
  <c r="D343" i="7"/>
  <c r="D358" i="7"/>
  <c r="D366" i="7"/>
  <c r="D375" i="7"/>
  <c r="D381" i="7"/>
  <c r="D413" i="7"/>
  <c r="D419" i="7"/>
  <c r="D416" i="7"/>
  <c r="D30" i="7"/>
  <c r="D40" i="7"/>
  <c r="D78" i="7"/>
  <c r="D88" i="7"/>
  <c r="D126" i="7"/>
  <c r="D136" i="7"/>
  <c r="D152" i="7"/>
  <c r="D167" i="7"/>
  <c r="D175" i="7"/>
  <c r="D190" i="7"/>
  <c r="D198" i="7"/>
  <c r="D207" i="7"/>
  <c r="D213" i="7"/>
  <c r="D230" i="7"/>
  <c r="D245" i="7"/>
  <c r="D251" i="7"/>
  <c r="D268" i="7"/>
  <c r="D283" i="7"/>
  <c r="D291" i="7"/>
  <c r="D306" i="7"/>
  <c r="D321" i="7"/>
  <c r="D329" i="7"/>
  <c r="D344" i="7"/>
  <c r="D352" i="7"/>
  <c r="D359" i="7"/>
  <c r="D367" i="7"/>
  <c r="D382" i="7"/>
  <c r="D399" i="7"/>
  <c r="D405" i="7"/>
  <c r="F419" i="7"/>
  <c r="D4" i="7"/>
  <c r="D42" i="7"/>
  <c r="D52" i="7"/>
  <c r="D90" i="7"/>
  <c r="D100" i="7"/>
  <c r="D138" i="7"/>
  <c r="D147" i="7"/>
  <c r="D162" i="7"/>
  <c r="D177" i="7"/>
  <c r="D185" i="7"/>
  <c r="D200" i="7"/>
  <c r="D215" i="7"/>
  <c r="D223" i="7"/>
  <c r="D238" i="7"/>
  <c r="D255" i="7"/>
  <c r="D261" i="7"/>
  <c r="D278" i="7"/>
  <c r="D293" i="7"/>
  <c r="D299" i="7"/>
  <c r="D316" i="7"/>
  <c r="D331" i="7"/>
  <c r="D339" i="7"/>
  <c r="D354" i="7"/>
  <c r="D369" i="7"/>
  <c r="D377" i="7"/>
  <c r="D407" i="7"/>
  <c r="D415" i="7"/>
  <c r="D5" i="7"/>
  <c r="D22" i="7"/>
  <c r="D32" i="7"/>
  <c r="D53" i="7"/>
  <c r="D70" i="7"/>
  <c r="D80" i="7"/>
  <c r="D101" i="7"/>
  <c r="D118" i="7"/>
  <c r="D128" i="7"/>
  <c r="D148" i="7"/>
  <c r="D163" i="7"/>
  <c r="D171" i="7"/>
  <c r="D186" i="7"/>
  <c r="D201" i="7"/>
  <c r="D209" i="7"/>
  <c r="D224" i="7"/>
  <c r="D239" i="7"/>
  <c r="D247" i="7"/>
  <c r="D262" i="7"/>
  <c r="D279" i="7"/>
  <c r="D285" i="7"/>
  <c r="D302" i="7"/>
  <c r="D317" i="7"/>
  <c r="D323" i="7"/>
  <c r="D340" i="7"/>
  <c r="D355" i="7"/>
  <c r="D363" i="7"/>
  <c r="D378" i="7"/>
  <c r="D393" i="7"/>
  <c r="D401" i="7"/>
  <c r="F415" i="7"/>
  <c r="D2" i="8"/>
  <c r="D274" i="8"/>
  <c r="D278" i="8"/>
  <c r="D283" i="8"/>
  <c r="D287" i="8"/>
  <c r="F416" i="7"/>
  <c r="F417" i="7"/>
  <c r="F412" i="7"/>
  <c r="F411" i="7"/>
  <c r="F418" i="7"/>
  <c r="F391" i="7"/>
  <c r="F414" i="7"/>
  <c r="F413" i="7"/>
  <c r="F407" i="7"/>
  <c r="F399" i="7"/>
  <c r="F406" i="7"/>
  <c r="F405" i="7"/>
  <c r="F392" i="7"/>
  <c r="F389" i="7"/>
  <c r="F403" i="7"/>
  <c r="F388" i="7"/>
  <c r="F402" i="7"/>
  <c r="F395" i="7"/>
  <c r="F387" i="7"/>
  <c r="F398" i="7"/>
  <c r="F393" i="7"/>
  <c r="F394" i="7"/>
  <c r="F404" i="7"/>
  <c r="F401" i="7"/>
  <c r="F390" i="7"/>
  <c r="F410" i="7"/>
  <c r="F400" i="7"/>
  <c r="F371" i="7"/>
  <c r="F382" i="7"/>
  <c r="F380" i="7"/>
  <c r="F381" i="7"/>
  <c r="F378" i="7"/>
  <c r="F374" i="7"/>
  <c r="F379" i="7"/>
  <c r="F377" i="7"/>
  <c r="F386" i="7"/>
  <c r="F376" i="7"/>
  <c r="F383" i="7"/>
  <c r="F375" i="7"/>
  <c r="F363" i="7"/>
  <c r="F365" i="7"/>
  <c r="F359" i="7"/>
  <c r="F364" i="7"/>
  <c r="F370" i="7"/>
  <c r="F362" i="7"/>
  <c r="F369" i="7"/>
  <c r="F368" i="7"/>
  <c r="F357" i="7"/>
  <c r="F367" i="7"/>
  <c r="F352" i="7"/>
  <c r="F366" i="7"/>
  <c r="F350" i="7"/>
  <c r="F356" i="7"/>
  <c r="F355" i="7"/>
  <c r="F354" i="7"/>
  <c r="F353" i="7"/>
  <c r="F351" i="7"/>
  <c r="F358" i="7"/>
  <c r="F296" i="7"/>
  <c r="F293" i="7"/>
  <c r="F339" i="7"/>
  <c r="F330" i="7"/>
  <c r="F331" i="7"/>
  <c r="F340" i="7"/>
  <c r="F306" i="7"/>
  <c r="F286" i="7"/>
  <c r="F346" i="7"/>
  <c r="F338" i="7"/>
  <c r="F328" i="7"/>
  <c r="F317" i="7"/>
  <c r="F303" i="7"/>
  <c r="F285" i="7"/>
  <c r="F287" i="7"/>
  <c r="F347" i="7"/>
  <c r="F345" i="7"/>
  <c r="F335" i="7"/>
  <c r="F327" i="7"/>
  <c r="F316" i="7"/>
  <c r="F302" i="7"/>
  <c r="F283" i="7"/>
  <c r="F305" i="7"/>
  <c r="F344" i="7"/>
  <c r="F334" i="7"/>
  <c r="F326" i="7"/>
  <c r="F315" i="7"/>
  <c r="F297" i="7"/>
  <c r="F279" i="7"/>
  <c r="F320" i="7"/>
  <c r="F272" i="7"/>
  <c r="F329" i="7"/>
  <c r="F343" i="7"/>
  <c r="F333" i="7"/>
  <c r="F323" i="7"/>
  <c r="F311" i="7"/>
  <c r="F278" i="7"/>
  <c r="F319" i="7"/>
  <c r="F342" i="7"/>
  <c r="F332" i="7"/>
  <c r="F322" i="7"/>
  <c r="F310" i="7"/>
  <c r="F295" i="7"/>
  <c r="F280" i="7"/>
  <c r="F341" i="7"/>
  <c r="F321" i="7"/>
  <c r="F307" i="7"/>
  <c r="F314" i="7"/>
  <c r="F304" i="7"/>
  <c r="F294" i="7"/>
  <c r="F284" i="7"/>
  <c r="F292" i="7"/>
  <c r="F282" i="7"/>
  <c r="F309" i="7"/>
  <c r="F299" i="7"/>
  <c r="F291" i="7"/>
  <c r="F281" i="7"/>
  <c r="F318" i="7"/>
  <c r="F308" i="7"/>
  <c r="F298" i="7"/>
  <c r="F290" i="7"/>
  <c r="F274" i="7"/>
  <c r="F271" i="7"/>
  <c r="F263" i="7"/>
  <c r="F268" i="7"/>
  <c r="F275" i="7"/>
  <c r="F267" i="7"/>
  <c r="F248" i="7"/>
  <c r="F270" i="7"/>
  <c r="F247" i="7"/>
  <c r="F262" i="7"/>
  <c r="F273" i="7"/>
  <c r="F269" i="7"/>
  <c r="F261" i="7"/>
  <c r="F259" i="7"/>
  <c r="F254" i="7"/>
  <c r="F260" i="7"/>
  <c r="F258" i="7"/>
  <c r="F257" i="7"/>
  <c r="F266" i="7"/>
  <c r="F256" i="7"/>
  <c r="F255" i="7"/>
  <c r="F249" i="7"/>
  <c r="F242" i="7"/>
  <c r="F246" i="7"/>
  <c r="F245" i="7"/>
  <c r="F244" i="7"/>
  <c r="F251" i="7"/>
  <c r="F243" i="7"/>
  <c r="F250" i="7"/>
  <c r="F238" i="7"/>
  <c r="F219" i="7"/>
  <c r="F237" i="7"/>
  <c r="F236" i="7"/>
  <c r="F235" i="7"/>
  <c r="F227" i="7"/>
  <c r="F234" i="7"/>
  <c r="F233" i="7"/>
  <c r="F232" i="7"/>
  <c r="F239" i="7"/>
  <c r="F231" i="7"/>
  <c r="F225" i="7"/>
  <c r="F223" i="7"/>
  <c r="F218" i="7"/>
  <c r="F214" i="7"/>
  <c r="F224" i="7"/>
  <c r="F222" i="7"/>
  <c r="F221" i="7"/>
  <c r="F211" i="7"/>
  <c r="F230" i="7"/>
  <c r="F220" i="7"/>
  <c r="F226" i="7"/>
  <c r="F208" i="7"/>
  <c r="F213" i="7"/>
  <c r="F210" i="7"/>
  <c r="F209" i="7"/>
  <c r="F207" i="7"/>
  <c r="F206" i="7"/>
  <c r="F215" i="7"/>
  <c r="F212" i="7"/>
  <c r="F75" i="7"/>
  <c r="F87" i="7"/>
  <c r="F123" i="7"/>
  <c r="F135" i="7"/>
  <c r="F201" i="7"/>
  <c r="F194" i="7"/>
  <c r="F200" i="7"/>
  <c r="F199" i="7"/>
  <c r="F198" i="7"/>
  <c r="F197" i="7"/>
  <c r="F182" i="7"/>
  <c r="F196" i="7"/>
  <c r="F203" i="7"/>
  <c r="F195" i="7"/>
  <c r="F202" i="7"/>
  <c r="F190" i="7"/>
  <c r="F189" i="7"/>
  <c r="F183" i="7"/>
  <c r="F188" i="7"/>
  <c r="F187" i="7"/>
  <c r="F186" i="7"/>
  <c r="F185" i="7"/>
  <c r="F184" i="7"/>
  <c r="F191" i="7"/>
  <c r="F179" i="7"/>
  <c r="F178" i="7"/>
  <c r="F176" i="7"/>
  <c r="F175" i="7"/>
  <c r="F174" i="7"/>
  <c r="F172" i="7"/>
  <c r="F171" i="7"/>
  <c r="F177" i="7"/>
  <c r="F173" i="7"/>
  <c r="F167" i="7"/>
  <c r="F165" i="7"/>
  <c r="F160" i="7"/>
  <c r="F166" i="7"/>
  <c r="F164" i="7"/>
  <c r="F163" i="7"/>
  <c r="F162" i="7"/>
  <c r="F153" i="7"/>
  <c r="F161" i="7"/>
  <c r="F170" i="7"/>
  <c r="F146" i="7"/>
  <c r="F152" i="7"/>
  <c r="F151" i="7"/>
  <c r="F150" i="7"/>
  <c r="F159" i="7"/>
  <c r="F149" i="7"/>
  <c r="F158" i="7"/>
  <c r="F148" i="7"/>
  <c r="F155" i="7"/>
  <c r="F147" i="7"/>
  <c r="F154" i="7"/>
  <c r="F134" i="7"/>
  <c r="F140" i="7"/>
  <c r="F139" i="7"/>
  <c r="F138" i="7"/>
  <c r="F137" i="7"/>
  <c r="F127" i="7"/>
  <c r="F136" i="7"/>
  <c r="F142" i="7"/>
  <c r="F128" i="7"/>
  <c r="F126" i="7"/>
  <c r="F125" i="7"/>
  <c r="F124" i="7"/>
  <c r="F130" i="7"/>
  <c r="F114" i="7"/>
  <c r="F118" i="7"/>
  <c r="F116" i="7"/>
  <c r="F115" i="7"/>
  <c r="F103" i="7"/>
  <c r="F113" i="7"/>
  <c r="F98" i="7"/>
  <c r="F94" i="7"/>
  <c r="F86" i="7"/>
  <c r="F104" i="7"/>
  <c r="F92" i="7"/>
  <c r="F112" i="7"/>
  <c r="F102" i="7"/>
  <c r="F91" i="7"/>
  <c r="F111" i="7"/>
  <c r="F101" i="7"/>
  <c r="F90" i="7"/>
  <c r="F110" i="7"/>
  <c r="F100" i="7"/>
  <c r="F89" i="7"/>
  <c r="F99" i="7"/>
  <c r="F88" i="7"/>
  <c r="F106" i="7"/>
  <c r="F80" i="7"/>
  <c r="F77" i="7"/>
  <c r="F76" i="7"/>
  <c r="F82" i="7"/>
  <c r="F79" i="7"/>
  <c r="F78" i="7"/>
  <c r="F62" i="7"/>
  <c r="F74" i="7"/>
  <c r="F70" i="7"/>
  <c r="F64" i="7"/>
  <c r="F55" i="7"/>
  <c r="F63" i="7"/>
  <c r="F68" i="7"/>
  <c r="F58" i="7"/>
  <c r="F67" i="7"/>
  <c r="F66" i="7"/>
  <c r="F56" i="7"/>
  <c r="F65" i="7"/>
  <c r="F52" i="7"/>
  <c r="F20" i="7"/>
  <c r="F31" i="7"/>
  <c r="F50" i="7"/>
  <c r="F2" i="7"/>
  <c r="F30" i="7"/>
  <c r="F51" i="7"/>
  <c r="F41" i="7"/>
  <c r="F10" i="7"/>
  <c r="F40" i="7"/>
  <c r="F46" i="7"/>
  <c r="F39" i="7"/>
  <c r="F29" i="7"/>
  <c r="F19" i="7"/>
  <c r="F38" i="7"/>
  <c r="F28" i="7"/>
  <c r="F18" i="7"/>
  <c r="F8" i="7"/>
  <c r="F27" i="7"/>
  <c r="F17" i="7"/>
  <c r="F7" i="7"/>
  <c r="F54" i="7"/>
  <c r="F44" i="7"/>
  <c r="F34" i="7"/>
  <c r="F26" i="7"/>
  <c r="F16" i="7"/>
  <c r="F6" i="7"/>
  <c r="F53" i="7"/>
  <c r="F43" i="7"/>
  <c r="F15" i="7"/>
  <c r="F5" i="7"/>
  <c r="F42" i="7"/>
  <c r="F32" i="7"/>
  <c r="F22" i="7"/>
  <c r="F14" i="7"/>
  <c r="F4" i="7"/>
  <c r="D392" i="7"/>
  <c r="D398" i="7"/>
  <c r="D402" i="7"/>
  <c r="D406" i="7"/>
  <c r="D412" i="7"/>
  <c r="E3" i="4"/>
  <c r="E4" i="4"/>
  <c r="E5" i="4"/>
  <c r="E6" i="4"/>
  <c r="E7" i="4"/>
  <c r="E8" i="4"/>
  <c r="E9" i="4"/>
  <c r="E10" i="4"/>
  <c r="E2" i="4"/>
  <c r="C3" i="4"/>
  <c r="C4" i="4"/>
  <c r="C5" i="4"/>
  <c r="C6" i="4"/>
  <c r="C7" i="4"/>
  <c r="C8" i="4"/>
  <c r="C9" i="4"/>
  <c r="C10" i="4"/>
  <c r="C2" i="4"/>
  <c r="F425" i="7" l="1"/>
  <c r="N2" i="7" s="1"/>
  <c r="P2" i="7" s="1"/>
  <c r="D425" i="7"/>
  <c r="M80" i="7" s="1"/>
  <c r="H427" i="7"/>
  <c r="F425" i="5"/>
  <c r="N350" i="5" s="1"/>
  <c r="P350" i="5" s="1"/>
  <c r="G54" i="7"/>
  <c r="H54" i="7" s="1"/>
  <c r="G267" i="5"/>
  <c r="H267" i="5" s="1"/>
  <c r="L426" i="7"/>
  <c r="G242" i="5"/>
  <c r="H242" i="5" s="1"/>
  <c r="H427" i="5"/>
  <c r="D425" i="5"/>
  <c r="M189" i="5" s="1"/>
  <c r="G59" i="5"/>
  <c r="H59" i="5" s="1"/>
  <c r="N59" i="5"/>
  <c r="P59" i="5" s="1"/>
  <c r="F295" i="8"/>
  <c r="O118" i="8" s="1"/>
  <c r="P118" i="8" s="1"/>
  <c r="D295" i="8"/>
  <c r="M75" i="8" s="1"/>
  <c r="G22" i="8"/>
  <c r="H22" i="8" s="1"/>
  <c r="G104" i="8"/>
  <c r="H104" i="8" s="1"/>
  <c r="G66" i="8"/>
  <c r="H66" i="8" s="1"/>
  <c r="G228" i="8"/>
  <c r="H228" i="8" s="1"/>
  <c r="L296" i="8"/>
  <c r="D62" i="4"/>
  <c r="D122" i="4"/>
  <c r="D192" i="4"/>
  <c r="D272" i="4"/>
  <c r="D182" i="4"/>
  <c r="D52" i="4"/>
  <c r="D162" i="4"/>
  <c r="D31" i="4"/>
  <c r="D102" i="4"/>
  <c r="D152" i="4"/>
  <c r="D222" i="4"/>
  <c r="D262" i="4"/>
  <c r="D282" i="4"/>
  <c r="D92" i="4"/>
  <c r="D202" i="4"/>
  <c r="D252" i="4"/>
  <c r="D132" i="4"/>
  <c r="D292" i="4"/>
  <c r="D21" i="4"/>
  <c r="D142" i="4"/>
  <c r="D232" i="4"/>
  <c r="D11" i="4"/>
  <c r="D112" i="4"/>
  <c r="D172" i="4"/>
  <c r="D242" i="4"/>
  <c r="D42" i="4"/>
  <c r="D72" i="4"/>
  <c r="D82" i="4"/>
  <c r="D212" i="4"/>
  <c r="F152" i="4"/>
  <c r="F232" i="4"/>
  <c r="F282" i="4"/>
  <c r="F62" i="4"/>
  <c r="F92" i="4"/>
  <c r="F112" i="4"/>
  <c r="F182" i="4"/>
  <c r="F212" i="4"/>
  <c r="F262" i="4"/>
  <c r="F42" i="4"/>
  <c r="F252" i="4"/>
  <c r="F292" i="4"/>
  <c r="F21" i="4"/>
  <c r="F72" i="4"/>
  <c r="F142" i="4"/>
  <c r="F162" i="4"/>
  <c r="F11" i="4"/>
  <c r="F52" i="4"/>
  <c r="F122" i="4"/>
  <c r="F192" i="4"/>
  <c r="F242" i="4"/>
  <c r="F31" i="4"/>
  <c r="F202" i="4"/>
  <c r="F172" i="4"/>
  <c r="F222" i="4"/>
  <c r="F272" i="4"/>
  <c r="F82" i="4"/>
  <c r="F102" i="4"/>
  <c r="F132" i="4"/>
  <c r="H297" i="8"/>
  <c r="G138" i="8"/>
  <c r="H138" i="8" s="1"/>
  <c r="G84" i="8"/>
  <c r="H84" i="8" s="1"/>
  <c r="G86" i="8"/>
  <c r="H86" i="8" s="1"/>
  <c r="G236" i="8"/>
  <c r="H236" i="8" s="1"/>
  <c r="G153" i="8"/>
  <c r="H153" i="8" s="1"/>
  <c r="G230" i="8"/>
  <c r="H230" i="8" s="1"/>
  <c r="G68" i="8"/>
  <c r="H68" i="8" s="1"/>
  <c r="G83" i="8"/>
  <c r="H83" i="8" s="1"/>
  <c r="G5" i="8"/>
  <c r="H5" i="8" s="1"/>
  <c r="G75" i="8"/>
  <c r="H75" i="8" s="1"/>
  <c r="G193" i="8"/>
  <c r="H193" i="8" s="1"/>
  <c r="G110" i="8"/>
  <c r="H110" i="8" s="1"/>
  <c r="G85" i="8"/>
  <c r="H85" i="8" s="1"/>
  <c r="G237" i="8"/>
  <c r="H237" i="8" s="1"/>
  <c r="G253" i="7"/>
  <c r="H253" i="7" s="1"/>
  <c r="G26" i="7"/>
  <c r="H26" i="7" s="1"/>
  <c r="G195" i="7"/>
  <c r="H195" i="7" s="1"/>
  <c r="G386" i="5"/>
  <c r="H386" i="5" s="1"/>
  <c r="G34" i="7"/>
  <c r="H34" i="7" s="1"/>
  <c r="G160" i="7"/>
  <c r="H160" i="7" s="1"/>
  <c r="G384" i="5"/>
  <c r="H384" i="5" s="1"/>
  <c r="G277" i="7"/>
  <c r="H277" i="7" s="1"/>
  <c r="G107" i="7"/>
  <c r="H107" i="7" s="1"/>
  <c r="G83" i="7"/>
  <c r="H83" i="7" s="1"/>
  <c r="G25" i="7"/>
  <c r="H25" i="7" s="1"/>
  <c r="G13" i="7"/>
  <c r="H13" i="7" s="1"/>
  <c r="G240" i="7"/>
  <c r="H240" i="7" s="1"/>
  <c r="G73" i="7"/>
  <c r="H73" i="7" s="1"/>
  <c r="G131" i="7"/>
  <c r="H131" i="7" s="1"/>
  <c r="G409" i="5"/>
  <c r="H409" i="5" s="1"/>
  <c r="G144" i="7"/>
  <c r="H144" i="7" s="1"/>
  <c r="G361" i="7"/>
  <c r="H361" i="7" s="1"/>
  <c r="G48" i="7"/>
  <c r="H48" i="7" s="1"/>
  <c r="G181" i="7"/>
  <c r="H181" i="7" s="1"/>
  <c r="G288" i="7"/>
  <c r="H288" i="7" s="1"/>
  <c r="G336" i="7"/>
  <c r="H336" i="7" s="1"/>
  <c r="G192" i="7"/>
  <c r="H192" i="7" s="1"/>
  <c r="G312" i="7"/>
  <c r="H312" i="7" s="1"/>
  <c r="G85" i="7"/>
  <c r="H85" i="7" s="1"/>
  <c r="G266" i="5"/>
  <c r="H266" i="5" s="1"/>
  <c r="G12" i="7"/>
  <c r="H12" i="7" s="1"/>
  <c r="G408" i="5"/>
  <c r="H408" i="5" s="1"/>
  <c r="G157" i="7"/>
  <c r="H157" i="7" s="1"/>
  <c r="G373" i="7"/>
  <c r="H373" i="7" s="1"/>
  <c r="G119" i="7"/>
  <c r="H119" i="7" s="1"/>
  <c r="G397" i="7"/>
  <c r="H397" i="7" s="1"/>
  <c r="G228" i="7"/>
  <c r="H228" i="7" s="1"/>
  <c r="G95" i="7"/>
  <c r="H95" i="7" s="1"/>
  <c r="G348" i="7"/>
  <c r="H348" i="7" s="1"/>
  <c r="G204" i="7"/>
  <c r="H204" i="7" s="1"/>
  <c r="G409" i="7"/>
  <c r="H409" i="7" s="1"/>
  <c r="G120" i="7"/>
  <c r="H120" i="7" s="1"/>
  <c r="G252" i="7"/>
  <c r="H252" i="7" s="1"/>
  <c r="G132" i="7"/>
  <c r="H132" i="7" s="1"/>
  <c r="G324" i="7"/>
  <c r="H324" i="7" s="1"/>
  <c r="G385" i="7"/>
  <c r="H385" i="7" s="1"/>
  <c r="G205" i="7"/>
  <c r="H205" i="7" s="1"/>
  <c r="G180" i="7"/>
  <c r="H180" i="7" s="1"/>
  <c r="G145" i="7"/>
  <c r="H145" i="7" s="1"/>
  <c r="G265" i="7"/>
  <c r="H265" i="7" s="1"/>
  <c r="G121" i="7"/>
  <c r="H121" i="7" s="1"/>
  <c r="G229" i="7"/>
  <c r="H229" i="7" s="1"/>
  <c r="G37" i="7"/>
  <c r="H37" i="7" s="1"/>
  <c r="G325" i="7"/>
  <c r="H325" i="7" s="1"/>
  <c r="G192" i="5"/>
  <c r="H192" i="5" s="1"/>
  <c r="G349" i="5"/>
  <c r="H349" i="5" s="1"/>
  <c r="G228" i="5"/>
  <c r="H228" i="5" s="1"/>
  <c r="G265" i="5"/>
  <c r="H265" i="5" s="1"/>
  <c r="G35" i="7"/>
  <c r="H35" i="7" s="1"/>
  <c r="G61" i="7"/>
  <c r="H61" i="7" s="1"/>
  <c r="G217" i="7"/>
  <c r="H217" i="7" s="1"/>
  <c r="G276" i="7"/>
  <c r="H276" i="7" s="1"/>
  <c r="G109" i="7"/>
  <c r="H109" i="7" s="1"/>
  <c r="G156" i="7"/>
  <c r="H156" i="7" s="1"/>
  <c r="G133" i="7"/>
  <c r="H133" i="7" s="1"/>
  <c r="G349" i="7"/>
  <c r="H349" i="7" s="1"/>
  <c r="G97" i="7"/>
  <c r="H97" i="7" s="1"/>
  <c r="G193" i="7"/>
  <c r="H193" i="7" s="1"/>
  <c r="G24" i="7"/>
  <c r="H24" i="7" s="1"/>
  <c r="G421" i="7"/>
  <c r="H421" i="7" s="1"/>
  <c r="G47" i="7"/>
  <c r="H47" i="7" s="1"/>
  <c r="G216" i="7"/>
  <c r="H216" i="7" s="1"/>
  <c r="G360" i="7"/>
  <c r="H360" i="7" s="1"/>
  <c r="G384" i="7"/>
  <c r="H384" i="7" s="1"/>
  <c r="G143" i="7"/>
  <c r="H143" i="7" s="1"/>
  <c r="G72" i="7"/>
  <c r="H72" i="7" s="1"/>
  <c r="G301" i="7"/>
  <c r="H301" i="7" s="1"/>
  <c r="G84" i="7"/>
  <c r="H84" i="7" s="1"/>
  <c r="G420" i="7"/>
  <c r="H420" i="7" s="1"/>
  <c r="G11" i="7"/>
  <c r="H11" i="7" s="1"/>
  <c r="K398" i="5"/>
  <c r="L398" i="5" s="1"/>
  <c r="G408" i="7"/>
  <c r="H408" i="7" s="1"/>
  <c r="G36" i="7"/>
  <c r="H36" i="7" s="1"/>
  <c r="G169" i="7"/>
  <c r="H169" i="7" s="1"/>
  <c r="G122" i="7"/>
  <c r="H122" i="7" s="1"/>
  <c r="G300" i="7"/>
  <c r="H300" i="7" s="1"/>
  <c r="G96" i="7"/>
  <c r="H96" i="7" s="1"/>
  <c r="G60" i="7"/>
  <c r="H60" i="7" s="1"/>
  <c r="G289" i="7"/>
  <c r="H289" i="7" s="1"/>
  <c r="G71" i="7"/>
  <c r="H71" i="7" s="1"/>
  <c r="G313" i="7"/>
  <c r="H313" i="7" s="1"/>
  <c r="G372" i="7"/>
  <c r="H372" i="7" s="1"/>
  <c r="G23" i="7"/>
  <c r="H23" i="7" s="1"/>
  <c r="G168" i="7"/>
  <c r="H168" i="7" s="1"/>
  <c r="G337" i="7"/>
  <c r="H337" i="7" s="1"/>
  <c r="G108" i="7"/>
  <c r="H108" i="7" s="1"/>
  <c r="G49" i="7"/>
  <c r="H49" i="7" s="1"/>
  <c r="G59" i="7"/>
  <c r="H59" i="7" s="1"/>
  <c r="G241" i="7"/>
  <c r="H241" i="7" s="1"/>
  <c r="G396" i="7"/>
  <c r="H396" i="7" s="1"/>
  <c r="G264" i="7"/>
  <c r="H264" i="7" s="1"/>
  <c r="G32" i="8"/>
  <c r="H32" i="8" s="1"/>
  <c r="G99" i="8"/>
  <c r="H99" i="8" s="1"/>
  <c r="G39" i="8"/>
  <c r="H39" i="8" s="1"/>
  <c r="G173" i="8"/>
  <c r="H173" i="8" s="1"/>
  <c r="G190" i="8"/>
  <c r="H190" i="8" s="1"/>
  <c r="G213" i="8"/>
  <c r="H213" i="8" s="1"/>
  <c r="G290" i="8"/>
  <c r="H290" i="8" s="1"/>
  <c r="G113" i="8"/>
  <c r="H113" i="8" s="1"/>
  <c r="G260" i="8"/>
  <c r="H260" i="8" s="1"/>
  <c r="G155" i="8"/>
  <c r="H155" i="8" s="1"/>
  <c r="G115" i="8"/>
  <c r="H115" i="8" s="1"/>
  <c r="G289" i="8"/>
  <c r="H289" i="8" s="1"/>
  <c r="G183" i="8"/>
  <c r="H183" i="8" s="1"/>
  <c r="G175" i="8"/>
  <c r="H175" i="8" s="1"/>
  <c r="G33" i="8"/>
  <c r="H33" i="8" s="1"/>
  <c r="G264" i="8"/>
  <c r="H264" i="8" s="1"/>
  <c r="G38" i="8"/>
  <c r="H38" i="8" s="1"/>
  <c r="G154" i="8"/>
  <c r="H154" i="8" s="1"/>
  <c r="G12" i="8"/>
  <c r="H12" i="8" s="1"/>
  <c r="G56" i="8"/>
  <c r="H56" i="8" s="1"/>
  <c r="G146" i="8"/>
  <c r="H146" i="8" s="1"/>
  <c r="G58" i="8"/>
  <c r="H58" i="8" s="1"/>
  <c r="G273" i="8"/>
  <c r="H273" i="8" s="1"/>
  <c r="G51" i="8"/>
  <c r="H51" i="8" s="1"/>
  <c r="G157" i="8"/>
  <c r="H157" i="8" s="1"/>
  <c r="G218" i="8"/>
  <c r="H218" i="8" s="1"/>
  <c r="G189" i="8"/>
  <c r="H189" i="8" s="1"/>
  <c r="G29" i="8"/>
  <c r="H29" i="8" s="1"/>
  <c r="G278" i="8"/>
  <c r="H278" i="8" s="1"/>
  <c r="G41" i="8"/>
  <c r="H41" i="8" s="1"/>
  <c r="G180" i="8"/>
  <c r="H180" i="8" s="1"/>
  <c r="G284" i="8"/>
  <c r="H284" i="8" s="1"/>
  <c r="G28" i="8"/>
  <c r="H28" i="8" s="1"/>
  <c r="G20" i="8"/>
  <c r="H20" i="8" s="1"/>
  <c r="G123" i="8"/>
  <c r="H123" i="8" s="1"/>
  <c r="G156" i="8"/>
  <c r="H156" i="8" s="1"/>
  <c r="G235" i="8"/>
  <c r="H235" i="8" s="1"/>
  <c r="G261" i="8"/>
  <c r="H261" i="8" s="1"/>
  <c r="G111" i="8"/>
  <c r="H111" i="8" s="1"/>
  <c r="G40" i="8"/>
  <c r="H40" i="8" s="1"/>
  <c r="G16" i="8"/>
  <c r="H16" i="8" s="1"/>
  <c r="G105" i="8"/>
  <c r="H105" i="8" s="1"/>
  <c r="G43" i="8"/>
  <c r="H43" i="8" s="1"/>
  <c r="G101" i="8"/>
  <c r="H101" i="8" s="1"/>
  <c r="G13" i="8"/>
  <c r="H13" i="8" s="1"/>
  <c r="G241" i="8"/>
  <c r="H241" i="8" s="1"/>
  <c r="G255" i="8"/>
  <c r="H255" i="8" s="1"/>
  <c r="G87" i="8"/>
  <c r="H87" i="8" s="1"/>
  <c r="G163" i="8"/>
  <c r="H163" i="8" s="1"/>
  <c r="G225" i="8"/>
  <c r="H225" i="8" s="1"/>
  <c r="G209" i="8"/>
  <c r="H209" i="8" s="1"/>
  <c r="G25" i="8"/>
  <c r="H25" i="8" s="1"/>
  <c r="G184" i="8"/>
  <c r="H184" i="8" s="1"/>
  <c r="G207" i="8"/>
  <c r="H207" i="8" s="1"/>
  <c r="G287" i="8"/>
  <c r="H287" i="8" s="1"/>
  <c r="G109" i="8"/>
  <c r="H109" i="8" s="1"/>
  <c r="G124" i="8"/>
  <c r="H124" i="8" s="1"/>
  <c r="G217" i="8"/>
  <c r="H217" i="8" s="1"/>
  <c r="G103" i="8"/>
  <c r="H103" i="8" s="1"/>
  <c r="G95" i="8"/>
  <c r="H95" i="8" s="1"/>
  <c r="G177" i="8"/>
  <c r="H177" i="8" s="1"/>
  <c r="G57" i="8"/>
  <c r="H57" i="8" s="1"/>
  <c r="G226" i="8"/>
  <c r="H226" i="8" s="1"/>
  <c r="G69" i="8"/>
  <c r="H69" i="8" s="1"/>
  <c r="G210" i="8"/>
  <c r="H210" i="8" s="1"/>
  <c r="G3" i="8"/>
  <c r="H3" i="8" s="1"/>
  <c r="G70" i="8"/>
  <c r="H70" i="8" s="1"/>
  <c r="G199" i="8"/>
  <c r="H199" i="8" s="1"/>
  <c r="G219" i="8"/>
  <c r="H219" i="8" s="1"/>
  <c r="G127" i="8"/>
  <c r="H127" i="8" s="1"/>
  <c r="G74" i="8"/>
  <c r="H74" i="8" s="1"/>
  <c r="G50" i="8"/>
  <c r="H50" i="8" s="1"/>
  <c r="G244" i="8"/>
  <c r="H244" i="8" s="1"/>
  <c r="G47" i="8"/>
  <c r="H47" i="8" s="1"/>
  <c r="G67" i="8"/>
  <c r="H67" i="8" s="1"/>
  <c r="G271" i="8"/>
  <c r="H271" i="8" s="1"/>
  <c r="G200" i="8"/>
  <c r="H200" i="8" s="1"/>
  <c r="G136" i="8"/>
  <c r="H136" i="8" s="1"/>
  <c r="G88" i="8"/>
  <c r="H88" i="8" s="1"/>
  <c r="I7" i="4"/>
  <c r="J7" i="4" s="1"/>
  <c r="K7" i="4" s="1"/>
  <c r="L7" i="4" s="1"/>
  <c r="I6" i="4"/>
  <c r="J6" i="4" s="1"/>
  <c r="K6" i="4" s="1"/>
  <c r="L6" i="4" s="1"/>
  <c r="I4" i="4"/>
  <c r="J4" i="4" s="1"/>
  <c r="K4" i="4" s="1"/>
  <c r="L4" i="4" s="1"/>
  <c r="G263" i="8"/>
  <c r="H263" i="8" s="1"/>
  <c r="I9" i="4"/>
  <c r="J9" i="4" s="1"/>
  <c r="K9" i="4" s="1"/>
  <c r="L9" i="4" s="1"/>
  <c r="I5" i="4"/>
  <c r="J5" i="4" s="1"/>
  <c r="K5" i="4" s="1"/>
  <c r="L5" i="4" s="1"/>
  <c r="I2" i="4"/>
  <c r="J2" i="4" s="1"/>
  <c r="K2" i="4" s="1"/>
  <c r="L2" i="4" s="1"/>
  <c r="I3" i="4"/>
  <c r="J3" i="4" s="1"/>
  <c r="K3" i="4" s="1"/>
  <c r="L3" i="4" s="1"/>
  <c r="I10" i="4"/>
  <c r="J10" i="4" s="1"/>
  <c r="K10" i="4" s="1"/>
  <c r="L10" i="4" s="1"/>
  <c r="I8" i="4"/>
  <c r="J8" i="4" s="1"/>
  <c r="K8" i="4" s="1"/>
  <c r="L8" i="4" s="1"/>
  <c r="G380" i="7"/>
  <c r="H380" i="7" s="1"/>
  <c r="G137" i="7"/>
  <c r="H137" i="7" s="1"/>
  <c r="G414" i="7"/>
  <c r="H414" i="7" s="1"/>
  <c r="G99" i="7"/>
  <c r="H99" i="7" s="1"/>
  <c r="G332" i="7"/>
  <c r="H332" i="7" s="1"/>
  <c r="G231" i="7"/>
  <c r="H231" i="7" s="1"/>
  <c r="G75" i="7"/>
  <c r="H75" i="7" s="1"/>
  <c r="G308" i="7"/>
  <c r="H308" i="7" s="1"/>
  <c r="G87" i="7"/>
  <c r="H87" i="7" s="1"/>
  <c r="G364" i="7"/>
  <c r="H364" i="7" s="1"/>
  <c r="G324" i="5"/>
  <c r="H324" i="5" s="1"/>
  <c r="G268" i="5"/>
  <c r="H268" i="5" s="1"/>
  <c r="G312" i="5"/>
  <c r="H312" i="5" s="1"/>
  <c r="G325" i="5"/>
  <c r="H325" i="5" s="1"/>
  <c r="G252" i="5"/>
  <c r="H252" i="5" s="1"/>
  <c r="G205" i="5"/>
  <c r="H205" i="5" s="1"/>
  <c r="G336" i="5"/>
  <c r="H336" i="5" s="1"/>
  <c r="K362" i="5"/>
  <c r="L362" i="5" s="1"/>
  <c r="K326" i="5"/>
  <c r="L326" i="5" s="1"/>
  <c r="K304" i="5"/>
  <c r="L304" i="5" s="1"/>
  <c r="G420" i="5"/>
  <c r="H420" i="5" s="1"/>
  <c r="G372" i="5"/>
  <c r="H372" i="5" s="1"/>
  <c r="G204" i="5"/>
  <c r="H204" i="5" s="1"/>
  <c r="G361" i="5"/>
  <c r="H361" i="5" s="1"/>
  <c r="G229" i="5"/>
  <c r="H229" i="5" s="1"/>
  <c r="G303" i="5"/>
  <c r="H303" i="5" s="1"/>
  <c r="G302" i="5"/>
  <c r="H302" i="5" s="1"/>
  <c r="G396" i="5"/>
  <c r="H396" i="5" s="1"/>
  <c r="G348" i="5"/>
  <c r="H348" i="5" s="1"/>
  <c r="G277" i="5"/>
  <c r="H277" i="5" s="1"/>
  <c r="G373" i="5"/>
  <c r="H373" i="5" s="1"/>
  <c r="G350" i="5"/>
  <c r="H350" i="5" s="1"/>
  <c r="K376" i="5"/>
  <c r="L376" i="5" s="1"/>
  <c r="G337" i="5"/>
  <c r="H337" i="5" s="1"/>
  <c r="G241" i="5"/>
  <c r="H241" i="5" s="1"/>
  <c r="G240" i="5"/>
  <c r="H240" i="5" s="1"/>
  <c r="G397" i="5"/>
  <c r="H397" i="5" s="1"/>
  <c r="J290" i="5"/>
  <c r="K290" i="5" s="1"/>
  <c r="L290" i="5" s="1"/>
  <c r="L267" i="5"/>
  <c r="J305" i="5"/>
  <c r="K305" i="5" s="1"/>
  <c r="L305" i="5" s="1"/>
  <c r="G385" i="5"/>
  <c r="H385" i="5" s="1"/>
  <c r="G288" i="5"/>
  <c r="H288" i="5" s="1"/>
  <c r="G313" i="5"/>
  <c r="H313" i="5" s="1"/>
  <c r="G289" i="5"/>
  <c r="H289" i="5" s="1"/>
  <c r="J338" i="5"/>
  <c r="K338" i="5" s="1"/>
  <c r="L338" i="5" s="1"/>
  <c r="L375" i="5"/>
  <c r="J303" i="5"/>
  <c r="K303" i="5" s="1"/>
  <c r="L303" i="5" s="1"/>
  <c r="G216" i="5"/>
  <c r="H216" i="5" s="1"/>
  <c r="G217" i="5"/>
  <c r="H217" i="5" s="1"/>
  <c r="G300" i="5"/>
  <c r="H300" i="5" s="1"/>
  <c r="G253" i="5"/>
  <c r="H253" i="5" s="1"/>
  <c r="L350" i="5"/>
  <c r="G264" i="5"/>
  <c r="H264" i="5" s="1"/>
  <c r="G276" i="5"/>
  <c r="H276" i="5" s="1"/>
  <c r="G301" i="5"/>
  <c r="H301" i="5" s="1"/>
  <c r="G360" i="5"/>
  <c r="H360" i="5" s="1"/>
  <c r="G58" i="5"/>
  <c r="H58" i="5" s="1"/>
  <c r="G147" i="5"/>
  <c r="H147" i="5" s="1"/>
  <c r="G219" i="5"/>
  <c r="H219" i="5" s="1"/>
  <c r="G168" i="5"/>
  <c r="H168" i="5" s="1"/>
  <c r="G363" i="5"/>
  <c r="H363" i="5" s="1"/>
  <c r="G172" i="5"/>
  <c r="H172" i="5" s="1"/>
  <c r="G39" i="7"/>
  <c r="H39" i="7" s="1"/>
  <c r="G371" i="5"/>
  <c r="H371" i="5" s="1"/>
  <c r="G244" i="5"/>
  <c r="H244" i="5" s="1"/>
  <c r="G212" i="5"/>
  <c r="H212" i="5" s="1"/>
  <c r="G170" i="5"/>
  <c r="H170" i="5" s="1"/>
  <c r="G120" i="5"/>
  <c r="H120" i="5" s="1"/>
  <c r="G169" i="5"/>
  <c r="H169" i="5" s="1"/>
  <c r="G119" i="5"/>
  <c r="H119" i="5" s="1"/>
  <c r="G181" i="5"/>
  <c r="H181" i="5" s="1"/>
  <c r="G143" i="5"/>
  <c r="H143" i="5" s="1"/>
  <c r="G73" i="5"/>
  <c r="H73" i="5" s="1"/>
  <c r="G108" i="5"/>
  <c r="H108" i="5" s="1"/>
  <c r="G85" i="5"/>
  <c r="H85" i="5" s="1"/>
  <c r="G123" i="7"/>
  <c r="H123" i="7" s="1"/>
  <c r="K158" i="5"/>
  <c r="L158" i="5" s="1"/>
  <c r="G96" i="5"/>
  <c r="H96" i="5" s="1"/>
  <c r="G72" i="5"/>
  <c r="H72" i="5" s="1"/>
  <c r="G84" i="5"/>
  <c r="H84" i="5" s="1"/>
  <c r="G48" i="5"/>
  <c r="H48" i="5" s="1"/>
  <c r="G15" i="7"/>
  <c r="H15" i="7" s="1"/>
  <c r="G260" i="5"/>
  <c r="H260" i="5" s="1"/>
  <c r="G218" i="5"/>
  <c r="H218" i="5" s="1"/>
  <c r="G71" i="5"/>
  <c r="H71" i="5" s="1"/>
  <c r="G193" i="5"/>
  <c r="H193" i="5" s="1"/>
  <c r="G47" i="5"/>
  <c r="H47" i="5" s="1"/>
  <c r="G131" i="5"/>
  <c r="H131" i="5" s="1"/>
  <c r="G121" i="5"/>
  <c r="H121" i="5" s="1"/>
  <c r="G95" i="5"/>
  <c r="H95" i="5" s="1"/>
  <c r="G83" i="5"/>
  <c r="H83" i="5" s="1"/>
  <c r="G60" i="5"/>
  <c r="H60" i="5" s="1"/>
  <c r="G145" i="5"/>
  <c r="H145" i="5" s="1"/>
  <c r="G97" i="5"/>
  <c r="H97" i="5" s="1"/>
  <c r="G107" i="5"/>
  <c r="H107" i="5" s="1"/>
  <c r="G157" i="5"/>
  <c r="H157" i="5" s="1"/>
  <c r="G180" i="5"/>
  <c r="H180" i="5" s="1"/>
  <c r="G49" i="5"/>
  <c r="H49" i="5" s="1"/>
  <c r="G156" i="5"/>
  <c r="H156" i="5" s="1"/>
  <c r="G144" i="5"/>
  <c r="H144" i="5" s="1"/>
  <c r="G109" i="5"/>
  <c r="H109" i="5" s="1"/>
  <c r="G132" i="5"/>
  <c r="H132" i="5" s="1"/>
  <c r="G133" i="5"/>
  <c r="H133" i="5" s="1"/>
  <c r="G61" i="5"/>
  <c r="H61" i="5" s="1"/>
  <c r="G196" i="5"/>
  <c r="H196" i="5" s="1"/>
  <c r="G164" i="5"/>
  <c r="H164" i="5" s="1"/>
  <c r="G347" i="5"/>
  <c r="H347" i="5" s="1"/>
  <c r="G236" i="5"/>
  <c r="H236" i="5" s="1"/>
  <c r="G194" i="5"/>
  <c r="H194" i="5" s="1"/>
  <c r="G24" i="5"/>
  <c r="H24" i="5" s="1"/>
  <c r="G421" i="5"/>
  <c r="H421" i="5" s="1"/>
  <c r="G25" i="5"/>
  <c r="H25" i="5" s="1"/>
  <c r="G23" i="5"/>
  <c r="H23" i="5" s="1"/>
  <c r="G13" i="5"/>
  <c r="H13" i="5" s="1"/>
  <c r="G11" i="5"/>
  <c r="H11" i="5" s="1"/>
  <c r="G37" i="5"/>
  <c r="H37" i="5" s="1"/>
  <c r="G36" i="5"/>
  <c r="H36" i="5" s="1"/>
  <c r="G12" i="5"/>
  <c r="H12" i="5" s="1"/>
  <c r="G35" i="5"/>
  <c r="H35" i="5" s="1"/>
  <c r="G304" i="5"/>
  <c r="H304" i="5" s="1"/>
  <c r="G290" i="5"/>
  <c r="H290" i="5" s="1"/>
  <c r="G407" i="5"/>
  <c r="H407" i="5" s="1"/>
  <c r="G356" i="5"/>
  <c r="H356" i="5" s="1"/>
  <c r="G419" i="5"/>
  <c r="H419" i="5" s="1"/>
  <c r="G203" i="5"/>
  <c r="H203" i="5" s="1"/>
  <c r="G235" i="5"/>
  <c r="H235" i="5" s="1"/>
  <c r="G32" i="5"/>
  <c r="H32" i="5" s="1"/>
  <c r="G155" i="7"/>
  <c r="H155" i="7" s="1"/>
  <c r="G135" i="7"/>
  <c r="H135" i="7" s="1"/>
  <c r="G280" i="7"/>
  <c r="H280" i="7" s="1"/>
  <c r="G106" i="7"/>
  <c r="H106" i="7" s="1"/>
  <c r="G170" i="7"/>
  <c r="H170" i="7" s="1"/>
  <c r="G158" i="7"/>
  <c r="H158" i="7" s="1"/>
  <c r="G259" i="5"/>
  <c r="H259" i="5" s="1"/>
  <c r="G50" i="7"/>
  <c r="H50" i="7" s="1"/>
  <c r="G149" i="7"/>
  <c r="H149" i="7" s="1"/>
  <c r="G153" i="7"/>
  <c r="H153" i="7" s="1"/>
  <c r="G322" i="7"/>
  <c r="H322" i="7" s="1"/>
  <c r="G388" i="5"/>
  <c r="H388" i="5" s="1"/>
  <c r="G291" i="5"/>
  <c r="H291" i="5" s="1"/>
  <c r="G14" i="7"/>
  <c r="H14" i="7" s="1"/>
  <c r="G79" i="7"/>
  <c r="H79" i="7" s="1"/>
  <c r="G257" i="7"/>
  <c r="H257" i="7" s="1"/>
  <c r="G110" i="7"/>
  <c r="H110" i="7" s="1"/>
  <c r="G68" i="5"/>
  <c r="H68" i="5" s="1"/>
  <c r="G27" i="7"/>
  <c r="H27" i="7" s="1"/>
  <c r="G237" i="7"/>
  <c r="H237" i="7" s="1"/>
  <c r="G51" i="7"/>
  <c r="H51" i="7" s="1"/>
  <c r="G315" i="7"/>
  <c r="H315" i="7" s="1"/>
  <c r="G275" i="5"/>
  <c r="H275" i="5" s="1"/>
  <c r="G43" i="7"/>
  <c r="H43" i="7" s="1"/>
  <c r="G178" i="7"/>
  <c r="H178" i="7" s="1"/>
  <c r="G233" i="7"/>
  <c r="H233" i="7" s="1"/>
  <c r="G294" i="7"/>
  <c r="H294" i="7" s="1"/>
  <c r="G307" i="5"/>
  <c r="H307" i="5" s="1"/>
  <c r="G404" i="5"/>
  <c r="H404" i="5" s="1"/>
  <c r="G63" i="7"/>
  <c r="H63" i="7" s="1"/>
  <c r="G208" i="7"/>
  <c r="H208" i="7" s="1"/>
  <c r="G281" i="7"/>
  <c r="H281" i="7" s="1"/>
  <c r="G177" i="7"/>
  <c r="H177" i="7" s="1"/>
  <c r="G3" i="7"/>
  <c r="H3" i="7" s="1"/>
  <c r="G221" i="7"/>
  <c r="H221" i="7" s="1"/>
  <c r="G389" i="7"/>
  <c r="H389" i="7" s="1"/>
  <c r="G182" i="7"/>
  <c r="H182" i="7" s="1"/>
  <c r="G168" i="8"/>
  <c r="H168" i="8" s="1"/>
  <c r="G23" i="8"/>
  <c r="H23" i="8" s="1"/>
  <c r="G106" i="8"/>
  <c r="H106" i="8" s="1"/>
  <c r="G147" i="7"/>
  <c r="H147" i="7" s="1"/>
  <c r="G379" i="5"/>
  <c r="H379" i="5" s="1"/>
  <c r="G171" i="5"/>
  <c r="H171" i="5" s="1"/>
  <c r="G67" i="7"/>
  <c r="H67" i="7" s="1"/>
  <c r="G387" i="7"/>
  <c r="H387" i="7" s="1"/>
  <c r="G6" i="7"/>
  <c r="H6" i="7" s="1"/>
  <c r="G299" i="5"/>
  <c r="H299" i="5" s="1"/>
  <c r="G155" i="5"/>
  <c r="H155" i="5" s="1"/>
  <c r="G194" i="7"/>
  <c r="H194" i="7" s="1"/>
  <c r="G174" i="7"/>
  <c r="H174" i="7" s="1"/>
  <c r="G341" i="7"/>
  <c r="H341" i="7" s="1"/>
  <c r="G331" i="5"/>
  <c r="H331" i="5" s="1"/>
  <c r="G187" i="5"/>
  <c r="H187" i="5" s="1"/>
  <c r="G224" i="7"/>
  <c r="H224" i="7" s="1"/>
  <c r="G346" i="7"/>
  <c r="H346" i="7" s="1"/>
  <c r="G66" i="7"/>
  <c r="H66" i="7" s="1"/>
  <c r="G140" i="7"/>
  <c r="H140" i="7" s="1"/>
  <c r="G30" i="5"/>
  <c r="H30" i="5" s="1"/>
  <c r="G28" i="7"/>
  <c r="H28" i="7" s="1"/>
  <c r="G130" i="7"/>
  <c r="H130" i="7" s="1"/>
  <c r="G254" i="7"/>
  <c r="H254" i="7" s="1"/>
  <c r="G391" i="7"/>
  <c r="H391" i="7" s="1"/>
  <c r="G333" i="7"/>
  <c r="H333" i="7" s="1"/>
  <c r="G234" i="7"/>
  <c r="H234" i="7" s="1"/>
  <c r="G304" i="7"/>
  <c r="H304" i="7" s="1"/>
  <c r="G31" i="7"/>
  <c r="H31" i="7" s="1"/>
  <c r="G68" i="7"/>
  <c r="H68" i="7" s="1"/>
  <c r="G347" i="7"/>
  <c r="H347" i="7" s="1"/>
  <c r="G379" i="7"/>
  <c r="H379" i="7" s="1"/>
  <c r="G150" i="7"/>
  <c r="H150" i="7" s="1"/>
  <c r="G154" i="5"/>
  <c r="H154" i="5" s="1"/>
  <c r="G292" i="7"/>
  <c r="H292" i="7" s="1"/>
  <c r="G355" i="7"/>
  <c r="H355" i="7" s="1"/>
  <c r="G20" i="5"/>
  <c r="H20" i="5" s="1"/>
  <c r="G111" i="7"/>
  <c r="H111" i="7" s="1"/>
  <c r="G148" i="7"/>
  <c r="H148" i="7" s="1"/>
  <c r="G418" i="7"/>
  <c r="H418" i="7" s="1"/>
  <c r="G227" i="5"/>
  <c r="H227" i="5" s="1"/>
  <c r="G161" i="7"/>
  <c r="H161" i="7" s="1"/>
  <c r="G338" i="7"/>
  <c r="H338" i="7" s="1"/>
  <c r="G269" i="7"/>
  <c r="H269" i="7" s="1"/>
  <c r="G46" i="7"/>
  <c r="H46" i="7" s="1"/>
  <c r="G212" i="7"/>
  <c r="H212" i="7" s="1"/>
  <c r="G218" i="7"/>
  <c r="H218" i="7" s="1"/>
  <c r="G338" i="5"/>
  <c r="H338" i="5" s="1"/>
  <c r="G92" i="5"/>
  <c r="H92" i="5" s="1"/>
  <c r="G164" i="8"/>
  <c r="H164" i="8" s="1"/>
  <c r="G277" i="8"/>
  <c r="H277" i="8" s="1"/>
  <c r="G135" i="8"/>
  <c r="H135" i="8" s="1"/>
  <c r="G128" i="8"/>
  <c r="H128" i="8" s="1"/>
  <c r="G253" i="8"/>
  <c r="H253" i="8" s="1"/>
  <c r="G4" i="8"/>
  <c r="H4" i="8" s="1"/>
  <c r="G137" i="8"/>
  <c r="H137" i="8" s="1"/>
  <c r="G270" i="8"/>
  <c r="H270" i="8" s="1"/>
  <c r="G78" i="8"/>
  <c r="H78" i="8" s="1"/>
  <c r="G288" i="8"/>
  <c r="H288" i="8" s="1"/>
  <c r="G269" i="8"/>
  <c r="H269" i="8" s="1"/>
  <c r="G34" i="8"/>
  <c r="H34" i="8" s="1"/>
  <c r="G130" i="8"/>
  <c r="H130" i="8" s="1"/>
  <c r="G248" i="8"/>
  <c r="H248" i="8" s="1"/>
  <c r="G245" i="8"/>
  <c r="H245" i="8" s="1"/>
  <c r="G77" i="8"/>
  <c r="H77" i="8" s="1"/>
  <c r="G131" i="8"/>
  <c r="H131" i="8" s="1"/>
  <c r="G216" i="8"/>
  <c r="H216" i="8" s="1"/>
  <c r="G93" i="8"/>
  <c r="H93" i="8" s="1"/>
  <c r="G6" i="8"/>
  <c r="H6" i="8" s="1"/>
  <c r="G24" i="8"/>
  <c r="H24" i="8" s="1"/>
  <c r="G165" i="8"/>
  <c r="H165" i="8" s="1"/>
  <c r="G220" i="8"/>
  <c r="H220" i="8" s="1"/>
  <c r="G234" i="8"/>
  <c r="H234" i="8" s="1"/>
  <c r="G147" i="8"/>
  <c r="H147" i="8" s="1"/>
  <c r="G181" i="8"/>
  <c r="H181" i="8" s="1"/>
  <c r="G281" i="8"/>
  <c r="H281" i="8" s="1"/>
  <c r="G139" i="8"/>
  <c r="H139" i="8" s="1"/>
  <c r="G280" i="8"/>
  <c r="H280" i="8" s="1"/>
  <c r="G96" i="8"/>
  <c r="H96" i="8" s="1"/>
  <c r="G279" i="8"/>
  <c r="H279" i="8" s="1"/>
  <c r="G76" i="8"/>
  <c r="H76" i="8" s="1"/>
  <c r="G204" i="8"/>
  <c r="H204" i="8" s="1"/>
  <c r="G174" i="8"/>
  <c r="H174" i="8" s="1"/>
  <c r="G166" i="8"/>
  <c r="H166" i="8" s="1"/>
  <c r="G129" i="8"/>
  <c r="H129" i="8" s="1"/>
  <c r="G243" i="8"/>
  <c r="H243" i="8" s="1"/>
  <c r="G150" i="8"/>
  <c r="H150" i="8" s="1"/>
  <c r="G256" i="8"/>
  <c r="H256" i="8" s="1"/>
  <c r="G187" i="8"/>
  <c r="H187" i="8" s="1"/>
  <c r="G291" i="8"/>
  <c r="H291" i="8" s="1"/>
  <c r="G134" i="8"/>
  <c r="H134" i="8" s="1"/>
  <c r="G283" i="8"/>
  <c r="H283" i="8" s="1"/>
  <c r="G17" i="8"/>
  <c r="H17" i="8" s="1"/>
  <c r="G14" i="8"/>
  <c r="H14" i="8" s="1"/>
  <c r="G158" i="8"/>
  <c r="H158" i="8" s="1"/>
  <c r="G89" i="8"/>
  <c r="H89" i="8" s="1"/>
  <c r="G18" i="8"/>
  <c r="H18" i="8" s="1"/>
  <c r="G46" i="8"/>
  <c r="H46" i="8" s="1"/>
  <c r="G141" i="8"/>
  <c r="H141" i="8" s="1"/>
  <c r="G7" i="8"/>
  <c r="H7" i="8" s="1"/>
  <c r="D184" i="4"/>
  <c r="F236" i="4"/>
  <c r="G198" i="8"/>
  <c r="H198" i="8" s="1"/>
  <c r="G60" i="8"/>
  <c r="H60" i="8" s="1"/>
  <c r="G145" i="8"/>
  <c r="H145" i="8" s="1"/>
  <c r="G121" i="8"/>
  <c r="H121" i="8" s="1"/>
  <c r="G120" i="8"/>
  <c r="H120" i="8" s="1"/>
  <c r="G206" i="8"/>
  <c r="H206" i="8" s="1"/>
  <c r="G94" i="8"/>
  <c r="H94" i="8" s="1"/>
  <c r="G100" i="8"/>
  <c r="H100" i="8" s="1"/>
  <c r="G254" i="8"/>
  <c r="H254" i="8" s="1"/>
  <c r="G35" i="8"/>
  <c r="H35" i="8" s="1"/>
  <c r="G239" i="8"/>
  <c r="H239" i="8" s="1"/>
  <c r="F33" i="4"/>
  <c r="D27" i="4"/>
  <c r="D33" i="4"/>
  <c r="D244" i="4"/>
  <c r="F270" i="4"/>
  <c r="F275" i="4"/>
  <c r="F276" i="4"/>
  <c r="F265" i="4"/>
  <c r="D96" i="4"/>
  <c r="F229" i="4"/>
  <c r="D234" i="4"/>
  <c r="D223" i="4"/>
  <c r="F5" i="4"/>
  <c r="F291" i="4"/>
  <c r="F106" i="4"/>
  <c r="F210" i="4"/>
  <c r="F225" i="4"/>
  <c r="F190" i="4"/>
  <c r="F23" i="4"/>
  <c r="F99" i="4"/>
  <c r="F165" i="4"/>
  <c r="F80" i="4"/>
  <c r="F148" i="4"/>
  <c r="F188" i="4"/>
  <c r="F227" i="4"/>
  <c r="F268" i="4"/>
  <c r="F24" i="4"/>
  <c r="F67" i="4"/>
  <c r="F107" i="4"/>
  <c r="F226" i="4"/>
  <c r="F279" i="4"/>
  <c r="F66" i="4"/>
  <c r="D216" i="4"/>
  <c r="F160" i="4"/>
  <c r="D201" i="4"/>
  <c r="D193" i="4"/>
  <c r="D195" i="4"/>
  <c r="D4" i="4"/>
  <c r="D198" i="4"/>
  <c r="D228" i="4"/>
  <c r="D29" i="4"/>
  <c r="D104" i="4"/>
  <c r="D157" i="4"/>
  <c r="D145" i="4"/>
  <c r="D63" i="4"/>
  <c r="D250" i="4"/>
  <c r="D185" i="4"/>
  <c r="D37" i="4"/>
  <c r="D119" i="4"/>
  <c r="D120" i="4"/>
  <c r="D265" i="4"/>
  <c r="D160" i="4"/>
  <c r="F151" i="4"/>
  <c r="F144" i="4"/>
  <c r="F145" i="4"/>
  <c r="F113" i="4"/>
  <c r="D110" i="4"/>
  <c r="D115" i="4"/>
  <c r="D123" i="4"/>
  <c r="F74" i="4"/>
  <c r="D70" i="4"/>
  <c r="F76" i="4"/>
  <c r="F261" i="4"/>
  <c r="D2" i="4"/>
  <c r="D71" i="4"/>
  <c r="D273" i="4"/>
  <c r="D153" i="4"/>
  <c r="D224" i="4"/>
  <c r="D3" i="4"/>
  <c r="F4" i="4"/>
  <c r="G118" i="8"/>
  <c r="H118" i="8" s="1"/>
  <c r="G251" i="8"/>
  <c r="H251" i="8" s="1"/>
  <c r="G36" i="8"/>
  <c r="H36" i="8" s="1"/>
  <c r="G176" i="8"/>
  <c r="H176" i="8" s="1"/>
  <c r="G107" i="8"/>
  <c r="H107" i="8" s="1"/>
  <c r="G37" i="8"/>
  <c r="H37" i="8" s="1"/>
  <c r="G224" i="8"/>
  <c r="H224" i="8" s="1"/>
  <c r="G211" i="8"/>
  <c r="H211" i="8" s="1"/>
  <c r="G133" i="8"/>
  <c r="H133" i="8" s="1"/>
  <c r="G54" i="8"/>
  <c r="H54" i="8" s="1"/>
  <c r="G179" i="8"/>
  <c r="H179" i="8" s="1"/>
  <c r="G285" i="8"/>
  <c r="H285" i="8" s="1"/>
  <c r="G30" i="8"/>
  <c r="H30" i="8" s="1"/>
  <c r="G240" i="8"/>
  <c r="H240" i="8" s="1"/>
  <c r="G160" i="8"/>
  <c r="H160" i="8" s="1"/>
  <c r="G80" i="8"/>
  <c r="H80" i="8" s="1"/>
  <c r="G126" i="8"/>
  <c r="H126" i="8" s="1"/>
  <c r="D269" i="4"/>
  <c r="D229" i="4"/>
  <c r="D189" i="4"/>
  <c r="F150" i="4"/>
  <c r="D121" i="4"/>
  <c r="F73" i="4"/>
  <c r="F41" i="4"/>
  <c r="F217" i="4"/>
  <c r="D274" i="4"/>
  <c r="F230" i="4"/>
  <c r="F191" i="4"/>
  <c r="D150" i="4"/>
  <c r="D98" i="4"/>
  <c r="F59" i="4"/>
  <c r="F15" i="4"/>
  <c r="F189" i="4"/>
  <c r="D275" i="4"/>
  <c r="D235" i="4"/>
  <c r="F184" i="4"/>
  <c r="F143" i="4"/>
  <c r="F104" i="4"/>
  <c r="D75" i="4"/>
  <c r="F29" i="4"/>
  <c r="D68" i="4"/>
  <c r="D263" i="4"/>
  <c r="F221" i="4"/>
  <c r="D183" i="4"/>
  <c r="D144" i="4"/>
  <c r="F101" i="4"/>
  <c r="F61" i="4"/>
  <c r="D84" i="4"/>
  <c r="F254" i="4"/>
  <c r="D225" i="4"/>
  <c r="F174" i="4"/>
  <c r="F134" i="4"/>
  <c r="D105" i="4"/>
  <c r="D65" i="4"/>
  <c r="F22" i="4"/>
  <c r="D203" i="4"/>
  <c r="F267" i="4"/>
  <c r="D226" i="4"/>
  <c r="F187" i="4"/>
  <c r="F147" i="4"/>
  <c r="D106" i="4"/>
  <c r="D66" i="4"/>
  <c r="D23" i="4"/>
  <c r="D80" i="4"/>
  <c r="D267" i="4"/>
  <c r="D227" i="4"/>
  <c r="D187" i="4"/>
  <c r="D147" i="4"/>
  <c r="F108" i="4"/>
  <c r="D79" i="4"/>
  <c r="F25" i="4"/>
  <c r="F125" i="4"/>
  <c r="D287" i="4"/>
  <c r="D143" i="4"/>
  <c r="D197" i="4"/>
  <c r="D170" i="4"/>
  <c r="D255" i="4"/>
  <c r="F58" i="4"/>
  <c r="F28" i="4"/>
  <c r="D10" i="4"/>
  <c r="G59" i="8"/>
  <c r="H59" i="8" s="1"/>
  <c r="G117" i="8"/>
  <c r="H117" i="8" s="1"/>
  <c r="G223" i="8"/>
  <c r="H223" i="8" s="1"/>
  <c r="G53" i="8"/>
  <c r="H53" i="8" s="1"/>
  <c r="G259" i="8"/>
  <c r="H259" i="8" s="1"/>
  <c r="G274" i="8"/>
  <c r="H274" i="8" s="1"/>
  <c r="G205" i="8"/>
  <c r="H205" i="8" s="1"/>
  <c r="G229" i="8"/>
  <c r="H229" i="8" s="1"/>
  <c r="G149" i="8"/>
  <c r="H149" i="8" s="1"/>
  <c r="G191" i="8"/>
  <c r="H191" i="8" s="1"/>
  <c r="G227" i="8"/>
  <c r="H227" i="8" s="1"/>
  <c r="G119" i="8"/>
  <c r="H119" i="8" s="1"/>
  <c r="F258" i="4"/>
  <c r="F218" i="4"/>
  <c r="F178" i="4"/>
  <c r="D149" i="4"/>
  <c r="F110" i="4"/>
  <c r="D81" i="4"/>
  <c r="D39" i="4"/>
  <c r="D200" i="4"/>
  <c r="D270" i="4"/>
  <c r="D230" i="4"/>
  <c r="D190" i="4"/>
  <c r="D138" i="4"/>
  <c r="F87" i="4"/>
  <c r="D58" i="4"/>
  <c r="D14" i="4"/>
  <c r="D164" i="4"/>
  <c r="F264" i="4"/>
  <c r="F223" i="4"/>
  <c r="F183" i="4"/>
  <c r="D151" i="4"/>
  <c r="F103" i="4"/>
  <c r="F64" i="4"/>
  <c r="F16" i="4"/>
  <c r="D44" i="4"/>
  <c r="D260" i="4"/>
  <c r="D220" i="4"/>
  <c r="F181" i="4"/>
  <c r="F141" i="4"/>
  <c r="D100" i="4"/>
  <c r="D60" i="4"/>
  <c r="D56" i="4"/>
  <c r="F253" i="4"/>
  <c r="F214" i="4"/>
  <c r="F173" i="4"/>
  <c r="F133" i="4"/>
  <c r="F94" i="4"/>
  <c r="F54" i="4"/>
  <c r="D30" i="4"/>
  <c r="D176" i="4"/>
  <c r="D266" i="4"/>
  <c r="F215" i="4"/>
  <c r="D186" i="4"/>
  <c r="D146" i="4"/>
  <c r="F95" i="4"/>
  <c r="F55" i="4"/>
  <c r="F19" i="4"/>
  <c r="F26" i="4"/>
  <c r="F256" i="4"/>
  <c r="F216" i="4"/>
  <c r="F176" i="4"/>
  <c r="F136" i="4"/>
  <c r="D107" i="4"/>
  <c r="D67" i="4"/>
  <c r="D24" i="4"/>
  <c r="F97" i="4"/>
  <c r="D259" i="4"/>
  <c r="F129" i="4"/>
  <c r="F170" i="4"/>
  <c r="D133" i="4"/>
  <c r="D215" i="4"/>
  <c r="D286" i="4"/>
  <c r="F231" i="4"/>
  <c r="G91" i="8"/>
  <c r="H91" i="8" s="1"/>
  <c r="G246" i="8"/>
  <c r="H246" i="8" s="1"/>
  <c r="G15" i="8"/>
  <c r="H15" i="8" s="1"/>
  <c r="G197" i="8"/>
  <c r="H197" i="8" s="1"/>
  <c r="G233" i="8"/>
  <c r="H233" i="8" s="1"/>
  <c r="G221" i="8"/>
  <c r="H221" i="8" s="1"/>
  <c r="G258" i="8"/>
  <c r="H258" i="8" s="1"/>
  <c r="G55" i="8"/>
  <c r="H55" i="8" s="1"/>
  <c r="G194" i="8"/>
  <c r="H194" i="8" s="1"/>
  <c r="G125" i="8"/>
  <c r="H125" i="8" s="1"/>
  <c r="G114" i="8"/>
  <c r="H114" i="8" s="1"/>
  <c r="G286" i="8"/>
  <c r="H286" i="8" s="1"/>
  <c r="G195" i="8"/>
  <c r="H195" i="8" s="1"/>
  <c r="G108" i="8"/>
  <c r="H108" i="8" s="1"/>
  <c r="D257" i="4"/>
  <c r="D217" i="4"/>
  <c r="D177" i="4"/>
  <c r="F138" i="4"/>
  <c r="D109" i="4"/>
  <c r="F70" i="4"/>
  <c r="F27" i="4"/>
  <c r="F161" i="4"/>
  <c r="F259" i="4"/>
  <c r="F219" i="4"/>
  <c r="F179" i="4"/>
  <c r="F127" i="4"/>
  <c r="D86" i="4"/>
  <c r="F47" i="4"/>
  <c r="D28" i="4"/>
  <c r="F137" i="4"/>
  <c r="F263" i="4"/>
  <c r="D231" i="4"/>
  <c r="D191" i="4"/>
  <c r="F140" i="4"/>
  <c r="D111" i="4"/>
  <c r="F63" i="4"/>
  <c r="D280" i="4"/>
  <c r="F12" i="4"/>
  <c r="F249" i="4"/>
  <c r="F209" i="4"/>
  <c r="D180" i="4"/>
  <c r="D140" i="4"/>
  <c r="D88" i="4"/>
  <c r="F49" i="4"/>
  <c r="F13" i="4"/>
  <c r="D261" i="4"/>
  <c r="F213" i="4"/>
  <c r="D181" i="4"/>
  <c r="D141" i="4"/>
  <c r="F93" i="4"/>
  <c r="F53" i="4"/>
  <c r="F18" i="4"/>
  <c r="D148" i="4"/>
  <c r="F255" i="4"/>
  <c r="D214" i="4"/>
  <c r="F175" i="4"/>
  <c r="F135" i="4"/>
  <c r="D94" i="4"/>
  <c r="D54" i="4"/>
  <c r="D18" i="4"/>
  <c r="F284" i="4"/>
  <c r="F244" i="4"/>
  <c r="F204" i="4"/>
  <c r="D175" i="4"/>
  <c r="D135" i="4"/>
  <c r="F96" i="4"/>
  <c r="F56" i="4"/>
  <c r="D19" i="4"/>
  <c r="F81" i="4"/>
  <c r="F220" i="4"/>
  <c r="D103" i="4"/>
  <c r="F78" i="4"/>
  <c r="D93" i="4"/>
  <c r="D233" i="4"/>
  <c r="D41" i="4"/>
  <c r="F2" i="4"/>
  <c r="F119" i="4"/>
  <c r="F38" i="4"/>
  <c r="F10" i="4"/>
  <c r="F9" i="4"/>
  <c r="G186" i="8"/>
  <c r="H186" i="8" s="1"/>
  <c r="G10" i="8"/>
  <c r="H10" i="8" s="1"/>
  <c r="G231" i="8"/>
  <c r="H231" i="8" s="1"/>
  <c r="G247" i="8"/>
  <c r="H247" i="8" s="1"/>
  <c r="G178" i="8"/>
  <c r="H178" i="8" s="1"/>
  <c r="G26" i="8"/>
  <c r="H26" i="8" s="1"/>
  <c r="G44" i="8"/>
  <c r="H44" i="8" s="1"/>
  <c r="G45" i="8"/>
  <c r="H45" i="8" s="1"/>
  <c r="G275" i="8"/>
  <c r="H275" i="8" s="1"/>
  <c r="G19" i="8"/>
  <c r="H19" i="8" s="1"/>
  <c r="G97" i="8"/>
  <c r="H97" i="8" s="1"/>
  <c r="G61" i="8"/>
  <c r="H61" i="8" s="1"/>
  <c r="F286" i="4"/>
  <c r="F246" i="4"/>
  <c r="F206" i="4"/>
  <c r="F166" i="4"/>
  <c r="D137" i="4"/>
  <c r="F98" i="4"/>
  <c r="D69" i="4"/>
  <c r="D26" i="4"/>
  <c r="D108" i="4"/>
  <c r="D258" i="4"/>
  <c r="D218" i="4"/>
  <c r="D178" i="4"/>
  <c r="D126" i="4"/>
  <c r="F75" i="4"/>
  <c r="D46" i="4"/>
  <c r="D15" i="4"/>
  <c r="F85" i="4"/>
  <c r="D271" i="4"/>
  <c r="D219" i="4"/>
  <c r="F168" i="4"/>
  <c r="D139" i="4"/>
  <c r="F100" i="4"/>
  <c r="F60" i="4"/>
  <c r="F205" i="4"/>
  <c r="F289" i="4"/>
  <c r="D248" i="4"/>
  <c r="D208" i="4"/>
  <c r="F169" i="4"/>
  <c r="D128" i="4"/>
  <c r="F77" i="4"/>
  <c r="D48" i="4"/>
  <c r="F290" i="4"/>
  <c r="F250" i="4"/>
  <c r="D221" i="4"/>
  <c r="D169" i="4"/>
  <c r="F130" i="4"/>
  <c r="D101" i="4"/>
  <c r="F50" i="4"/>
  <c r="D17" i="4"/>
  <c r="F121" i="4"/>
  <c r="D254" i="4"/>
  <c r="D213" i="4"/>
  <c r="D174" i="4"/>
  <c r="D134" i="4"/>
  <c r="F91" i="4"/>
  <c r="D53" i="4"/>
  <c r="F20" i="4"/>
  <c r="F283" i="4"/>
  <c r="F243" i="4"/>
  <c r="F203" i="4"/>
  <c r="F164" i="4"/>
  <c r="F124" i="4"/>
  <c r="D95" i="4"/>
  <c r="D55" i="4"/>
  <c r="D284" i="4"/>
  <c r="D38" i="4"/>
  <c r="F180" i="4"/>
  <c r="F89" i="4"/>
  <c r="D61" i="4"/>
  <c r="D22" i="4"/>
  <c r="F149" i="4"/>
  <c r="D206" i="4"/>
  <c r="F17" i="4"/>
  <c r="D8" i="4"/>
  <c r="D7" i="4"/>
  <c r="F8" i="4"/>
  <c r="G201" i="8"/>
  <c r="H201" i="8" s="1"/>
  <c r="G266" i="8"/>
  <c r="H266" i="8" s="1"/>
  <c r="G151" i="8"/>
  <c r="H151" i="8" s="1"/>
  <c r="G73" i="8"/>
  <c r="H73" i="8" s="1"/>
  <c r="G2" i="8"/>
  <c r="H2" i="8" s="1"/>
  <c r="G188" i="8"/>
  <c r="H188" i="8" s="1"/>
  <c r="G167" i="8"/>
  <c r="H167" i="8" s="1"/>
  <c r="G98" i="8"/>
  <c r="H98" i="8" s="1"/>
  <c r="G215" i="8"/>
  <c r="H215" i="8" s="1"/>
  <c r="G276" i="8"/>
  <c r="H276" i="8" s="1"/>
  <c r="G196" i="8"/>
  <c r="H196" i="8" s="1"/>
  <c r="G116" i="8"/>
  <c r="H116" i="8" s="1"/>
  <c r="G90" i="8"/>
  <c r="H90" i="8" s="1"/>
  <c r="G8" i="8"/>
  <c r="H8" i="8" s="1"/>
  <c r="D285" i="4"/>
  <c r="D245" i="4"/>
  <c r="D205" i="4"/>
  <c r="D165" i="4"/>
  <c r="F126" i="4"/>
  <c r="D97" i="4"/>
  <c r="D57" i="4"/>
  <c r="F14" i="4"/>
  <c r="F45" i="4"/>
  <c r="F247" i="4"/>
  <c r="F207" i="4"/>
  <c r="F167" i="4"/>
  <c r="F115" i="4"/>
  <c r="D74" i="4"/>
  <c r="F34" i="4"/>
  <c r="D16" i="4"/>
  <c r="F57" i="4"/>
  <c r="F260" i="4"/>
  <c r="F208" i="4"/>
  <c r="D167" i="4"/>
  <c r="F128" i="4"/>
  <c r="D99" i="4"/>
  <c r="D59" i="4"/>
  <c r="F177" i="4"/>
  <c r="D288" i="4"/>
  <c r="F237" i="4"/>
  <c r="F196" i="4"/>
  <c r="D168" i="4"/>
  <c r="F117" i="4"/>
  <c r="D76" i="4"/>
  <c r="F36" i="4"/>
  <c r="D289" i="4"/>
  <c r="D249" i="4"/>
  <c r="D209" i="4"/>
  <c r="F158" i="4"/>
  <c r="D129" i="4"/>
  <c r="F90" i="4"/>
  <c r="D49" i="4"/>
  <c r="F285" i="4"/>
  <c r="F69" i="4"/>
  <c r="D253" i="4"/>
  <c r="F211" i="4"/>
  <c r="D173" i="4"/>
  <c r="F131" i="4"/>
  <c r="D90" i="4"/>
  <c r="F51" i="4"/>
  <c r="D240" i="4"/>
  <c r="D291" i="4"/>
  <c r="D251" i="4"/>
  <c r="D211" i="4"/>
  <c r="F163" i="4"/>
  <c r="F123" i="4"/>
  <c r="F84" i="4"/>
  <c r="F44" i="4"/>
  <c r="D256" i="4"/>
  <c r="F271" i="4"/>
  <c r="D179" i="4"/>
  <c r="D32" i="4"/>
  <c r="D290" i="4"/>
  <c r="F68" i="4"/>
  <c r="D83" i="4"/>
  <c r="D161" i="4"/>
  <c r="D268" i="4"/>
  <c r="F3" i="4"/>
  <c r="D9" i="4"/>
  <c r="F7" i="4"/>
  <c r="G148" i="8"/>
  <c r="H148" i="8" s="1"/>
  <c r="G171" i="8"/>
  <c r="H171" i="8" s="1"/>
  <c r="G81" i="8"/>
  <c r="H81" i="8" s="1"/>
  <c r="G208" i="8"/>
  <c r="H208" i="8" s="1"/>
  <c r="G140" i="8"/>
  <c r="H140" i="8" s="1"/>
  <c r="G71" i="8"/>
  <c r="H71" i="8" s="1"/>
  <c r="G268" i="8"/>
  <c r="H268" i="8" s="1"/>
  <c r="G49" i="8"/>
  <c r="H49" i="8" s="1"/>
  <c r="G249" i="8"/>
  <c r="H249" i="8" s="1"/>
  <c r="G265" i="8"/>
  <c r="H265" i="8" s="1"/>
  <c r="G185" i="8"/>
  <c r="H185" i="8" s="1"/>
  <c r="G170" i="8"/>
  <c r="H170" i="8" s="1"/>
  <c r="G79" i="8"/>
  <c r="H79" i="8" s="1"/>
  <c r="G144" i="8"/>
  <c r="H144" i="8" s="1"/>
  <c r="G64" i="8"/>
  <c r="H64" i="8" s="1"/>
  <c r="F274" i="4"/>
  <c r="F234" i="4"/>
  <c r="F201" i="4"/>
  <c r="F154" i="4"/>
  <c r="D125" i="4"/>
  <c r="F86" i="4"/>
  <c r="F46" i="4"/>
  <c r="D13" i="4"/>
  <c r="D25" i="4"/>
  <c r="D246" i="4"/>
  <c r="F194" i="4"/>
  <c r="D166" i="4"/>
  <c r="D114" i="4"/>
  <c r="D73" i="4"/>
  <c r="F32" i="4"/>
  <c r="D283" i="4"/>
  <c r="F40" i="4"/>
  <c r="F248" i="4"/>
  <c r="D207" i="4"/>
  <c r="F156" i="4"/>
  <c r="D127" i="4"/>
  <c r="F88" i="4"/>
  <c r="D47" i="4"/>
  <c r="D159" i="4"/>
  <c r="F277" i="4"/>
  <c r="D236" i="4"/>
  <c r="D196" i="4"/>
  <c r="F157" i="4"/>
  <c r="D116" i="4"/>
  <c r="F65" i="4"/>
  <c r="D34" i="4"/>
  <c r="F278" i="4"/>
  <c r="F238" i="4"/>
  <c r="F197" i="4"/>
  <c r="D156" i="4"/>
  <c r="F118" i="4"/>
  <c r="D89" i="4"/>
  <c r="F37" i="4"/>
  <c r="F257" i="4"/>
  <c r="D43" i="4"/>
  <c r="F239" i="4"/>
  <c r="D210" i="4"/>
  <c r="F171" i="4"/>
  <c r="D130" i="4"/>
  <c r="F79" i="4"/>
  <c r="D50" i="4"/>
  <c r="D163" i="4"/>
  <c r="F280" i="4"/>
  <c r="F240" i="4"/>
  <c r="F199" i="4"/>
  <c r="D171" i="4"/>
  <c r="D131" i="4"/>
  <c r="F83" i="4"/>
  <c r="F43" i="4"/>
  <c r="F228" i="4"/>
  <c r="F48" i="4"/>
  <c r="F200" i="4"/>
  <c r="F241" i="4"/>
  <c r="D278" i="4"/>
  <c r="D51" i="4"/>
  <c r="D281" i="4"/>
  <c r="F139" i="4"/>
  <c r="D188" i="4"/>
  <c r="D6" i="4"/>
  <c r="D5" i="4"/>
  <c r="F6" i="4"/>
  <c r="G65" i="8"/>
  <c r="H65" i="8" s="1"/>
  <c r="G161" i="8"/>
  <c r="H161" i="8" s="1"/>
  <c r="G267" i="8"/>
  <c r="H267" i="8" s="1"/>
  <c r="G257" i="8"/>
  <c r="H257" i="8" s="1"/>
  <c r="G214" i="8"/>
  <c r="H214" i="8" s="1"/>
  <c r="G203" i="8"/>
  <c r="H203" i="8" s="1"/>
  <c r="G27" i="8"/>
  <c r="H27" i="8" s="1"/>
  <c r="G48" i="8"/>
  <c r="H48" i="8" s="1"/>
  <c r="G238" i="8"/>
  <c r="H238" i="8" s="1"/>
  <c r="G169" i="8"/>
  <c r="H169" i="8" s="1"/>
  <c r="G9" i="8"/>
  <c r="H9" i="8" s="1"/>
  <c r="G250" i="8"/>
  <c r="H250" i="8" s="1"/>
  <c r="G159" i="8"/>
  <c r="H159" i="8" s="1"/>
  <c r="G143" i="8"/>
  <c r="H143" i="8" s="1"/>
  <c r="G63" i="8"/>
  <c r="H63" i="8" s="1"/>
  <c r="F273" i="4"/>
  <c r="F233" i="4"/>
  <c r="F193" i="4"/>
  <c r="F153" i="4"/>
  <c r="F114" i="4"/>
  <c r="D85" i="4"/>
  <c r="D45" i="4"/>
  <c r="F269" i="4"/>
  <c r="F287" i="4"/>
  <c r="F235" i="4"/>
  <c r="D194" i="4"/>
  <c r="F155" i="4"/>
  <c r="F111" i="4"/>
  <c r="F71" i="4"/>
  <c r="D40" i="4"/>
  <c r="D243" i="4"/>
  <c r="F288" i="4"/>
  <c r="D247" i="4"/>
  <c r="F195" i="4"/>
  <c r="D154" i="4"/>
  <c r="F116" i="4"/>
  <c r="D87" i="4"/>
  <c r="F35" i="4"/>
  <c r="D124" i="4"/>
  <c r="D276" i="4"/>
  <c r="F224" i="4"/>
  <c r="F185" i="4"/>
  <c r="D155" i="4"/>
  <c r="F105" i="4"/>
  <c r="D64" i="4"/>
  <c r="F30" i="4"/>
  <c r="F266" i="4"/>
  <c r="D237" i="4"/>
  <c r="F186" i="4"/>
  <c r="F146" i="4"/>
  <c r="D117" i="4"/>
  <c r="D77" i="4"/>
  <c r="D35" i="4"/>
  <c r="F245" i="4"/>
  <c r="D20" i="4"/>
  <c r="D238" i="4"/>
  <c r="F198" i="4"/>
  <c r="F159" i="4"/>
  <c r="D118" i="4"/>
  <c r="D78" i="4"/>
  <c r="D36" i="4"/>
  <c r="D136" i="4"/>
  <c r="D279" i="4"/>
  <c r="D239" i="4"/>
  <c r="D199" i="4"/>
  <c r="D158" i="4"/>
  <c r="F120" i="4"/>
  <c r="D91" i="4"/>
  <c r="F39" i="4"/>
  <c r="D204" i="4"/>
  <c r="F281" i="4"/>
  <c r="D264" i="4"/>
  <c r="D277" i="4"/>
  <c r="F251" i="4"/>
  <c r="D12" i="4"/>
  <c r="D241" i="4"/>
  <c r="D113" i="4"/>
  <c r="F109" i="4"/>
  <c r="G94" i="7"/>
  <c r="H94" i="7" s="1"/>
  <c r="G58" i="7"/>
  <c r="H58" i="7" s="1"/>
  <c r="G187" i="7"/>
  <c r="H187" i="7" s="1"/>
  <c r="G298" i="7"/>
  <c r="H298" i="7" s="1"/>
  <c r="G297" i="7"/>
  <c r="H297" i="7" s="1"/>
  <c r="G188" i="7"/>
  <c r="H188" i="7" s="1"/>
  <c r="G284" i="7"/>
  <c r="H284" i="7" s="1"/>
  <c r="G323" i="7"/>
  <c r="H323" i="7" s="1"/>
  <c r="G362" i="7"/>
  <c r="H362" i="7" s="1"/>
  <c r="G90" i="7"/>
  <c r="H90" i="7" s="1"/>
  <c r="G38" i="7"/>
  <c r="H38" i="7" s="1"/>
  <c r="G101" i="7"/>
  <c r="H101" i="7" s="1"/>
  <c r="G77" i="7"/>
  <c r="H77" i="7" s="1"/>
  <c r="G159" i="7"/>
  <c r="H159" i="7" s="1"/>
  <c r="G189" i="7"/>
  <c r="H189" i="7" s="1"/>
  <c r="G258" i="7"/>
  <c r="H258" i="7" s="1"/>
  <c r="G357" i="7"/>
  <c r="H357" i="7" s="1"/>
  <c r="G86" i="7"/>
  <c r="H86" i="7" s="1"/>
  <c r="G250" i="7"/>
  <c r="H250" i="7" s="1"/>
  <c r="G310" i="7"/>
  <c r="H310" i="7" s="1"/>
  <c r="G411" i="7"/>
  <c r="H411" i="7" s="1"/>
  <c r="G198" i="7"/>
  <c r="H198" i="7" s="1"/>
  <c r="G243" i="7"/>
  <c r="H243" i="7" s="1"/>
  <c r="G7" i="7"/>
  <c r="H7" i="7" s="1"/>
  <c r="G307" i="7"/>
  <c r="H307" i="7" s="1"/>
  <c r="G127" i="7"/>
  <c r="H127" i="7" s="1"/>
  <c r="G211" i="7"/>
  <c r="H211" i="7" s="1"/>
  <c r="G92" i="7"/>
  <c r="H92" i="7" s="1"/>
  <c r="G381" i="7"/>
  <c r="H381" i="7" s="1"/>
  <c r="G100" i="7"/>
  <c r="H100" i="7" s="1"/>
  <c r="G239" i="7"/>
  <c r="H239" i="7" s="1"/>
  <c r="G316" i="7"/>
  <c r="H316" i="7" s="1"/>
  <c r="G40" i="7"/>
  <c r="H40" i="7" s="1"/>
  <c r="G52" i="7"/>
  <c r="H52" i="7" s="1"/>
  <c r="G124" i="7"/>
  <c r="H124" i="7" s="1"/>
  <c r="G166" i="7"/>
  <c r="H166" i="7" s="1"/>
  <c r="G201" i="7"/>
  <c r="H201" i="7" s="1"/>
  <c r="G278" i="7"/>
  <c r="H278" i="7" s="1"/>
  <c r="G235" i="7"/>
  <c r="H235" i="7" s="1"/>
  <c r="G175" i="7"/>
  <c r="H175" i="7" s="1"/>
  <c r="G104" i="7"/>
  <c r="H104" i="7" s="1"/>
  <c r="G126" i="7"/>
  <c r="H126" i="7" s="1"/>
  <c r="G267" i="7"/>
  <c r="H267" i="7" s="1"/>
  <c r="G80" i="7"/>
  <c r="H80" i="7" s="1"/>
  <c r="G268" i="7"/>
  <c r="H268" i="7" s="1"/>
  <c r="G334" i="7"/>
  <c r="H334" i="7" s="1"/>
  <c r="G366" i="7"/>
  <c r="H366" i="7" s="1"/>
  <c r="G377" i="7"/>
  <c r="H377" i="7" s="1"/>
  <c r="G20" i="7"/>
  <c r="H20" i="7" s="1"/>
  <c r="G113" i="7"/>
  <c r="H113" i="7" s="1"/>
  <c r="G351" i="7"/>
  <c r="H351" i="7" s="1"/>
  <c r="G18" i="7"/>
  <c r="H18" i="7" s="1"/>
  <c r="G102" i="7"/>
  <c r="H102" i="7" s="1"/>
  <c r="G283" i="7"/>
  <c r="H283" i="7" s="1"/>
  <c r="G78" i="7"/>
  <c r="H78" i="7" s="1"/>
  <c r="G367" i="7"/>
  <c r="H367" i="7" s="1"/>
  <c r="G330" i="7"/>
  <c r="H330" i="7" s="1"/>
  <c r="G56" i="7"/>
  <c r="H56" i="7" s="1"/>
  <c r="G209" i="7"/>
  <c r="H209" i="7" s="1"/>
  <c r="G219" i="7"/>
  <c r="H219" i="7" s="1"/>
  <c r="G317" i="7"/>
  <c r="H317" i="7" s="1"/>
  <c r="G19" i="7"/>
  <c r="H19" i="7" s="1"/>
  <c r="G222" i="7"/>
  <c r="H222" i="7" s="1"/>
  <c r="G139" i="7"/>
  <c r="H139" i="7" s="1"/>
  <c r="G190" i="7"/>
  <c r="H190" i="7" s="1"/>
  <c r="G246" i="7"/>
  <c r="H246" i="7" s="1"/>
  <c r="G403" i="7"/>
  <c r="H403" i="7" s="1"/>
  <c r="G369" i="7"/>
  <c r="H369" i="7" s="1"/>
  <c r="G167" i="7"/>
  <c r="H167" i="7" s="1"/>
  <c r="G251" i="7"/>
  <c r="H251" i="7" s="1"/>
  <c r="G352" i="7"/>
  <c r="H352" i="7" s="1"/>
  <c r="G152" i="7"/>
  <c r="H152" i="7" s="1"/>
  <c r="G311" i="7"/>
  <c r="H311" i="7" s="1"/>
  <c r="G53" i="7"/>
  <c r="H53" i="7" s="1"/>
  <c r="G255" i="7"/>
  <c r="H255" i="7" s="1"/>
  <c r="G378" i="7"/>
  <c r="H378" i="7" s="1"/>
  <c r="G125" i="7"/>
  <c r="H125" i="7" s="1"/>
  <c r="G146" i="7"/>
  <c r="H146" i="7" s="1"/>
  <c r="G248" i="7"/>
  <c r="H248" i="7" s="1"/>
  <c r="G279" i="7"/>
  <c r="H279" i="7" s="1"/>
  <c r="G302" i="7"/>
  <c r="H302" i="7" s="1"/>
  <c r="G354" i="7"/>
  <c r="H354" i="7" s="1"/>
  <c r="G171" i="7"/>
  <c r="H171" i="7" s="1"/>
  <c r="G76" i="7"/>
  <c r="H76" i="7" s="1"/>
  <c r="G16" i="7"/>
  <c r="H16" i="7" s="1"/>
  <c r="G22" i="7"/>
  <c r="H22" i="7" s="1"/>
  <c r="G64" i="7"/>
  <c r="H64" i="7" s="1"/>
  <c r="G165" i="7"/>
  <c r="H165" i="7" s="1"/>
  <c r="G176" i="7"/>
  <c r="H176" i="7" s="1"/>
  <c r="G249" i="7"/>
  <c r="H249" i="7" s="1"/>
  <c r="G327" i="7"/>
  <c r="H327" i="7" s="1"/>
  <c r="G356" i="7"/>
  <c r="H356" i="7" s="1"/>
  <c r="G382" i="7"/>
  <c r="H382" i="7" s="1"/>
  <c r="G393" i="7"/>
  <c r="H393" i="7" s="1"/>
  <c r="G52" i="5"/>
  <c r="H52" i="5" s="1"/>
  <c r="G152" i="5"/>
  <c r="H152" i="5" s="1"/>
  <c r="G42" i="7"/>
  <c r="H42" i="7" s="1"/>
  <c r="G70" i="7"/>
  <c r="H70" i="7" s="1"/>
  <c r="G183" i="7"/>
  <c r="H183" i="7" s="1"/>
  <c r="G261" i="7"/>
  <c r="H261" i="7" s="1"/>
  <c r="G275" i="7"/>
  <c r="H275" i="7" s="1"/>
  <c r="G370" i="7"/>
  <c r="H370" i="7" s="1"/>
  <c r="G116" i="5"/>
  <c r="H116" i="5" s="1"/>
  <c r="G162" i="7"/>
  <c r="H162" i="7" s="1"/>
  <c r="G286" i="7"/>
  <c r="H286" i="7" s="1"/>
  <c r="G359" i="7"/>
  <c r="H359" i="7" s="1"/>
  <c r="G417" i="7"/>
  <c r="H417" i="7" s="1"/>
  <c r="G285" i="7"/>
  <c r="H285" i="7" s="1"/>
  <c r="G353" i="7"/>
  <c r="H353" i="7" s="1"/>
  <c r="G186" i="7"/>
  <c r="H186" i="7" s="1"/>
  <c r="G282" i="7"/>
  <c r="H282" i="7" s="1"/>
  <c r="G375" i="7"/>
  <c r="H375" i="7" s="1"/>
  <c r="G8" i="5"/>
  <c r="H8" i="5" s="1"/>
  <c r="G4" i="5"/>
  <c r="H4" i="5" s="1"/>
  <c r="G213" i="7"/>
  <c r="H213" i="7" s="1"/>
  <c r="G318" i="7"/>
  <c r="H318" i="7" s="1"/>
  <c r="G326" i="7"/>
  <c r="H326" i="7" s="1"/>
  <c r="G335" i="7"/>
  <c r="H335" i="7" s="1"/>
  <c r="G293" i="7"/>
  <c r="H293" i="7" s="1"/>
  <c r="G350" i="7"/>
  <c r="H350" i="7" s="1"/>
  <c r="G386" i="7"/>
  <c r="H386" i="7" s="1"/>
  <c r="G371" i="7"/>
  <c r="H371" i="7" s="1"/>
  <c r="G405" i="7"/>
  <c r="H405" i="7" s="1"/>
  <c r="G195" i="5"/>
  <c r="H195" i="5" s="1"/>
  <c r="G163" i="5"/>
  <c r="H163" i="5" s="1"/>
  <c r="G8" i="7"/>
  <c r="H8" i="7" s="1"/>
  <c r="G179" i="7"/>
  <c r="H179" i="7" s="1"/>
  <c r="G214" i="7"/>
  <c r="H214" i="7" s="1"/>
  <c r="G251" i="5"/>
  <c r="H251" i="5" s="1"/>
  <c r="G56" i="5"/>
  <c r="H56" i="5" s="1"/>
  <c r="G232" i="7"/>
  <c r="H232" i="7" s="1"/>
  <c r="G128" i="7"/>
  <c r="H128" i="7" s="1"/>
  <c r="G173" i="7"/>
  <c r="H173" i="7" s="1"/>
  <c r="G343" i="7"/>
  <c r="H343" i="7" s="1"/>
  <c r="G44" i="7"/>
  <c r="H44" i="7" s="1"/>
  <c r="G62" i="7"/>
  <c r="H62" i="7" s="1"/>
  <c r="G98" i="7"/>
  <c r="H98" i="7" s="1"/>
  <c r="G118" i="7"/>
  <c r="H118" i="7" s="1"/>
  <c r="G134" i="7"/>
  <c r="H134" i="7" s="1"/>
  <c r="G191" i="7"/>
  <c r="H191" i="7" s="1"/>
  <c r="G199" i="7"/>
  <c r="H199" i="7" s="1"/>
  <c r="G226" i="7"/>
  <c r="H226" i="7" s="1"/>
  <c r="G227" i="7"/>
  <c r="H227" i="7" s="1"/>
  <c r="G266" i="7"/>
  <c r="H266" i="7" s="1"/>
  <c r="G273" i="7"/>
  <c r="H273" i="7" s="1"/>
  <c r="G263" i="7"/>
  <c r="H263" i="7" s="1"/>
  <c r="G291" i="7"/>
  <c r="H291" i="7" s="1"/>
  <c r="G314" i="7"/>
  <c r="H314" i="7" s="1"/>
  <c r="G329" i="7"/>
  <c r="H329" i="7" s="1"/>
  <c r="G410" i="7"/>
  <c r="H410" i="7" s="1"/>
  <c r="G395" i="7"/>
  <c r="H395" i="7" s="1"/>
  <c r="G110" i="5"/>
  <c r="H110" i="5" s="1"/>
  <c r="G5" i="7"/>
  <c r="H5" i="7" s="1"/>
  <c r="G400" i="7"/>
  <c r="H400" i="7" s="1"/>
  <c r="G88" i="7"/>
  <c r="H88" i="7" s="1"/>
  <c r="G142" i="7"/>
  <c r="H142" i="7" s="1"/>
  <c r="G154" i="7"/>
  <c r="H154" i="7" s="1"/>
  <c r="G184" i="7"/>
  <c r="H184" i="7" s="1"/>
  <c r="G202" i="7"/>
  <c r="H202" i="7" s="1"/>
  <c r="G200" i="7"/>
  <c r="H200" i="7" s="1"/>
  <c r="G215" i="7"/>
  <c r="H215" i="7" s="1"/>
  <c r="G223" i="7"/>
  <c r="H223" i="7" s="1"/>
  <c r="G244" i="7"/>
  <c r="H244" i="7" s="1"/>
  <c r="G299" i="7"/>
  <c r="H299" i="7" s="1"/>
  <c r="G272" i="7"/>
  <c r="H272" i="7" s="1"/>
  <c r="G305" i="7"/>
  <c r="H305" i="7" s="1"/>
  <c r="G287" i="7"/>
  <c r="H287" i="7" s="1"/>
  <c r="G306" i="7"/>
  <c r="H306" i="7" s="1"/>
  <c r="G365" i="7"/>
  <c r="H365" i="7" s="1"/>
  <c r="G374" i="7"/>
  <c r="H374" i="7" s="1"/>
  <c r="G390" i="7"/>
  <c r="H390" i="7" s="1"/>
  <c r="G407" i="7"/>
  <c r="H407" i="7" s="1"/>
  <c r="G416" i="7"/>
  <c r="H416" i="7" s="1"/>
  <c r="G283" i="5"/>
  <c r="H283" i="5" s="1"/>
  <c r="G74" i="5"/>
  <c r="H74" i="5" s="1"/>
  <c r="G411" i="5"/>
  <c r="H411" i="5" s="1"/>
  <c r="G197" i="7"/>
  <c r="H197" i="7" s="1"/>
  <c r="G136" i="7"/>
  <c r="H136" i="7" s="1"/>
  <c r="G185" i="7"/>
  <c r="H185" i="7" s="1"/>
  <c r="G206" i="7"/>
  <c r="H206" i="7" s="1"/>
  <c r="G230" i="7"/>
  <c r="H230" i="7" s="1"/>
  <c r="G225" i="7"/>
  <c r="H225" i="7" s="1"/>
  <c r="G236" i="7"/>
  <c r="H236" i="7" s="1"/>
  <c r="G247" i="7"/>
  <c r="H247" i="7" s="1"/>
  <c r="G309" i="7"/>
  <c r="H309" i="7" s="1"/>
  <c r="G321" i="7"/>
  <c r="H321" i="7" s="1"/>
  <c r="G320" i="7"/>
  <c r="H320" i="7" s="1"/>
  <c r="G340" i="7"/>
  <c r="H340" i="7" s="1"/>
  <c r="G388" i="7"/>
  <c r="H388" i="7" s="1"/>
  <c r="G413" i="7"/>
  <c r="H413" i="7" s="1"/>
  <c r="G315" i="5"/>
  <c r="H315" i="5" s="1"/>
  <c r="G328" i="7"/>
  <c r="H328" i="7" s="1"/>
  <c r="G256" i="7"/>
  <c r="H256" i="7" s="1"/>
  <c r="G296" i="7"/>
  <c r="H296" i="7" s="1"/>
  <c r="G41" i="7"/>
  <c r="H41" i="7" s="1"/>
  <c r="G17" i="7"/>
  <c r="H17" i="7" s="1"/>
  <c r="G65" i="7"/>
  <c r="H65" i="7" s="1"/>
  <c r="G89" i="7"/>
  <c r="H89" i="7" s="1"/>
  <c r="G112" i="7"/>
  <c r="H112" i="7" s="1"/>
  <c r="G103" i="7"/>
  <c r="H103" i="7" s="1"/>
  <c r="G203" i="7"/>
  <c r="H203" i="7" s="1"/>
  <c r="G207" i="7"/>
  <c r="H207" i="7" s="1"/>
  <c r="G260" i="7"/>
  <c r="H260" i="7" s="1"/>
  <c r="G270" i="7"/>
  <c r="H270" i="7" s="1"/>
  <c r="G290" i="7"/>
  <c r="H290" i="7" s="1"/>
  <c r="G303" i="7"/>
  <c r="H303" i="7" s="1"/>
  <c r="G331" i="7"/>
  <c r="H331" i="7" s="1"/>
  <c r="G368" i="7"/>
  <c r="H368" i="7" s="1"/>
  <c r="G404" i="7"/>
  <c r="H404" i="7" s="1"/>
  <c r="G323" i="5"/>
  <c r="H323" i="5" s="1"/>
  <c r="G308" i="5"/>
  <c r="H308" i="5" s="1"/>
  <c r="G28" i="5"/>
  <c r="H28" i="5" s="1"/>
  <c r="G6" i="5"/>
  <c r="H6" i="5" s="1"/>
  <c r="G10" i="7"/>
  <c r="H10" i="7" s="1"/>
  <c r="G4" i="7"/>
  <c r="H4" i="7" s="1"/>
  <c r="G151" i="7"/>
  <c r="H151" i="7" s="1"/>
  <c r="G164" i="7"/>
  <c r="H164" i="7" s="1"/>
  <c r="G172" i="7"/>
  <c r="H172" i="7" s="1"/>
  <c r="G245" i="7"/>
  <c r="H245" i="7" s="1"/>
  <c r="G274" i="7"/>
  <c r="H274" i="7" s="1"/>
  <c r="G319" i="7"/>
  <c r="H319" i="7" s="1"/>
  <c r="G363" i="7"/>
  <c r="H363" i="7" s="1"/>
  <c r="G401" i="7"/>
  <c r="H401" i="7" s="1"/>
  <c r="G46" i="5"/>
  <c r="H46" i="5" s="1"/>
  <c r="G98" i="5"/>
  <c r="H98" i="5" s="1"/>
  <c r="G100" i="5"/>
  <c r="H100" i="5" s="1"/>
  <c r="G18" i="5"/>
  <c r="H18" i="5" s="1"/>
  <c r="G138" i="5"/>
  <c r="H138" i="5" s="1"/>
  <c r="G90" i="5"/>
  <c r="H90" i="5" s="1"/>
  <c r="G103" i="5"/>
  <c r="H103" i="5" s="1"/>
  <c r="G55" i="5"/>
  <c r="H55" i="5" s="1"/>
  <c r="G128" i="5"/>
  <c r="H128" i="5" s="1"/>
  <c r="G29" i="7"/>
  <c r="H29" i="7" s="1"/>
  <c r="G30" i="7"/>
  <c r="H30" i="7" s="1"/>
  <c r="G55" i="7"/>
  <c r="H55" i="7" s="1"/>
  <c r="G82" i="7"/>
  <c r="H82" i="7" s="1"/>
  <c r="G196" i="7"/>
  <c r="H196" i="7" s="1"/>
  <c r="G242" i="7"/>
  <c r="H242" i="7" s="1"/>
  <c r="G383" i="7"/>
  <c r="H383" i="7" s="1"/>
  <c r="G394" i="7"/>
  <c r="H394" i="7" s="1"/>
  <c r="G211" i="5"/>
  <c r="H211" i="5" s="1"/>
  <c r="G179" i="5"/>
  <c r="H179" i="5" s="1"/>
  <c r="G34" i="5"/>
  <c r="H34" i="5" s="1"/>
  <c r="G134" i="5"/>
  <c r="H134" i="5" s="1"/>
  <c r="G86" i="5"/>
  <c r="H86" i="5" s="1"/>
  <c r="G126" i="5"/>
  <c r="H126" i="5" s="1"/>
  <c r="G78" i="5"/>
  <c r="H78" i="5" s="1"/>
  <c r="G32" i="7"/>
  <c r="H32" i="7" s="1"/>
  <c r="G115" i="7"/>
  <c r="H115" i="7" s="1"/>
  <c r="G138" i="7"/>
  <c r="H138" i="7" s="1"/>
  <c r="G210" i="7"/>
  <c r="H210" i="7" s="1"/>
  <c r="G238" i="7"/>
  <c r="H238" i="7" s="1"/>
  <c r="G259" i="7"/>
  <c r="H259" i="7" s="1"/>
  <c r="G295" i="7"/>
  <c r="H295" i="7" s="1"/>
  <c r="G339" i="7"/>
  <c r="H339" i="7" s="1"/>
  <c r="G376" i="7"/>
  <c r="H376" i="7" s="1"/>
  <c r="G130" i="5"/>
  <c r="H130" i="5" s="1"/>
  <c r="G82" i="5"/>
  <c r="H82" i="5" s="1"/>
  <c r="G113" i="5"/>
  <c r="H113" i="5" s="1"/>
  <c r="G65" i="5"/>
  <c r="H65" i="5" s="1"/>
  <c r="G17" i="5"/>
  <c r="H17" i="5" s="1"/>
  <c r="G141" i="5"/>
  <c r="H141" i="5" s="1"/>
  <c r="G93" i="5"/>
  <c r="H93" i="5" s="1"/>
  <c r="G45" i="5"/>
  <c r="H45" i="5" s="1"/>
  <c r="G116" i="7"/>
  <c r="H116" i="7" s="1"/>
  <c r="G243" i="5"/>
  <c r="H243" i="5" s="1"/>
  <c r="G22" i="5"/>
  <c r="H22" i="5" s="1"/>
  <c r="G122" i="5"/>
  <c r="H122" i="5" s="1"/>
  <c r="G399" i="5"/>
  <c r="H399" i="5" s="1"/>
  <c r="G124" i="5"/>
  <c r="H124" i="5" s="1"/>
  <c r="G76" i="5"/>
  <c r="H76" i="5" s="1"/>
  <c r="G114" i="5"/>
  <c r="H114" i="5" s="1"/>
  <c r="G66" i="5"/>
  <c r="H66" i="5" s="1"/>
  <c r="G127" i="5"/>
  <c r="H127" i="5" s="1"/>
  <c r="G79" i="5"/>
  <c r="H79" i="5" s="1"/>
  <c r="G31" i="5"/>
  <c r="H31" i="5" s="1"/>
  <c r="G74" i="7"/>
  <c r="H74" i="7" s="1"/>
  <c r="G345" i="7"/>
  <c r="H345" i="7" s="1"/>
  <c r="G344" i="7"/>
  <c r="H344" i="7" s="1"/>
  <c r="G358" i="7"/>
  <c r="H358" i="7" s="1"/>
  <c r="G91" i="7"/>
  <c r="H91" i="7" s="1"/>
  <c r="G114" i="7"/>
  <c r="H114" i="7" s="1"/>
  <c r="G163" i="7"/>
  <c r="H163" i="7" s="1"/>
  <c r="G220" i="7"/>
  <c r="H220" i="7" s="1"/>
  <c r="G262" i="7"/>
  <c r="H262" i="7" s="1"/>
  <c r="G271" i="7"/>
  <c r="H271" i="7" s="1"/>
  <c r="G342" i="7"/>
  <c r="H342" i="7" s="1"/>
  <c r="G106" i="5"/>
  <c r="H106" i="5" s="1"/>
  <c r="G137" i="5"/>
  <c r="H137" i="5" s="1"/>
  <c r="G89" i="5"/>
  <c r="H89" i="5" s="1"/>
  <c r="G41" i="5"/>
  <c r="H41" i="5" s="1"/>
  <c r="G117" i="5"/>
  <c r="H117" i="5" s="1"/>
  <c r="G69" i="5"/>
  <c r="H69" i="5" s="1"/>
  <c r="G21" i="5"/>
  <c r="H21" i="5" s="1"/>
  <c r="G406" i="7"/>
  <c r="H406" i="7" s="1"/>
  <c r="G412" i="7"/>
  <c r="H412" i="7" s="1"/>
  <c r="G415" i="7"/>
  <c r="H415" i="7" s="1"/>
  <c r="G339" i="5"/>
  <c r="H339" i="5" s="1"/>
  <c r="G118" i="5"/>
  <c r="H118" i="5" s="1"/>
  <c r="G70" i="5"/>
  <c r="H70" i="5" s="1"/>
  <c r="G332" i="5"/>
  <c r="H332" i="5" s="1"/>
  <c r="G62" i="5"/>
  <c r="H62" i="5" s="1"/>
  <c r="G414" i="5"/>
  <c r="H414" i="5" s="1"/>
  <c r="G2" i="5"/>
  <c r="H2" i="5" s="1"/>
  <c r="G341" i="5"/>
  <c r="H341" i="5" s="1"/>
  <c r="G285" i="5"/>
  <c r="H285" i="5" s="1"/>
  <c r="G334" i="5"/>
  <c r="H334" i="5" s="1"/>
  <c r="G149" i="5"/>
  <c r="H149" i="5" s="1"/>
  <c r="G101" i="5"/>
  <c r="H101" i="5" s="1"/>
  <c r="G53" i="5"/>
  <c r="H53" i="5" s="1"/>
  <c r="G5" i="5"/>
  <c r="H5" i="5" s="1"/>
  <c r="G359" i="5"/>
  <c r="H359" i="5" s="1"/>
  <c r="G279" i="5"/>
  <c r="H279" i="5" s="1"/>
  <c r="G231" i="5"/>
  <c r="H231" i="5" s="1"/>
  <c r="G296" i="5"/>
  <c r="H296" i="5" s="1"/>
  <c r="G160" i="5"/>
  <c r="H160" i="5" s="1"/>
  <c r="G416" i="5"/>
  <c r="H416" i="5" s="1"/>
  <c r="G353" i="5"/>
  <c r="H353" i="5" s="1"/>
  <c r="G233" i="5"/>
  <c r="H233" i="5" s="1"/>
  <c r="G201" i="5"/>
  <c r="H201" i="5" s="1"/>
  <c r="G354" i="5"/>
  <c r="H354" i="5" s="1"/>
  <c r="G298" i="5"/>
  <c r="H298" i="5" s="1"/>
  <c r="G250" i="5"/>
  <c r="H250" i="5" s="1"/>
  <c r="G129" i="5"/>
  <c r="H129" i="5" s="1"/>
  <c r="G81" i="5"/>
  <c r="H81" i="5" s="1"/>
  <c r="G33" i="5"/>
  <c r="H33" i="5" s="1"/>
  <c r="G399" i="7"/>
  <c r="H399" i="7" s="1"/>
  <c r="G10" i="5"/>
  <c r="H10" i="5" s="1"/>
  <c r="G380" i="5"/>
  <c r="H380" i="5" s="1"/>
  <c r="G50" i="5"/>
  <c r="H50" i="5" s="1"/>
  <c r="G413" i="5"/>
  <c r="H413" i="5" s="1"/>
  <c r="G389" i="5"/>
  <c r="H389" i="5" s="1"/>
  <c r="G333" i="5"/>
  <c r="H333" i="5" s="1"/>
  <c r="G197" i="5"/>
  <c r="H197" i="5" s="1"/>
  <c r="G165" i="5"/>
  <c r="H165" i="5" s="1"/>
  <c r="G112" i="5"/>
  <c r="H112" i="5" s="1"/>
  <c r="G64" i="5"/>
  <c r="H64" i="5" s="1"/>
  <c r="G390" i="5"/>
  <c r="H390" i="5" s="1"/>
  <c r="G318" i="5"/>
  <c r="H318" i="5" s="1"/>
  <c r="G222" i="5"/>
  <c r="H222" i="5" s="1"/>
  <c r="G190" i="5"/>
  <c r="H190" i="5" s="1"/>
  <c r="G343" i="5"/>
  <c r="H343" i="5" s="1"/>
  <c r="G287" i="5"/>
  <c r="H287" i="5" s="1"/>
  <c r="G239" i="5"/>
  <c r="H239" i="5" s="1"/>
  <c r="G183" i="5"/>
  <c r="H183" i="5" s="1"/>
  <c r="G150" i="5"/>
  <c r="H150" i="5" s="1"/>
  <c r="G102" i="5"/>
  <c r="H102" i="5" s="1"/>
  <c r="G54" i="5"/>
  <c r="H54" i="5" s="1"/>
  <c r="G392" i="5"/>
  <c r="H392" i="5" s="1"/>
  <c r="G344" i="5"/>
  <c r="H344" i="5" s="1"/>
  <c r="G280" i="5"/>
  <c r="H280" i="5" s="1"/>
  <c r="G232" i="5"/>
  <c r="H232" i="5" s="1"/>
  <c r="G200" i="5"/>
  <c r="H200" i="5" s="1"/>
  <c r="G158" i="5"/>
  <c r="H158" i="5" s="1"/>
  <c r="G115" i="5"/>
  <c r="H115" i="5" s="1"/>
  <c r="G67" i="5"/>
  <c r="H67" i="5" s="1"/>
  <c r="G7" i="5"/>
  <c r="H7" i="5" s="1"/>
  <c r="G401" i="5"/>
  <c r="H401" i="5" s="1"/>
  <c r="G305" i="5"/>
  <c r="H305" i="5" s="1"/>
  <c r="G273" i="5"/>
  <c r="H273" i="5" s="1"/>
  <c r="G402" i="5"/>
  <c r="H402" i="5" s="1"/>
  <c r="G282" i="5"/>
  <c r="H282" i="5" s="1"/>
  <c r="G162" i="5"/>
  <c r="H162" i="5" s="1"/>
  <c r="G402" i="7"/>
  <c r="H402" i="7" s="1"/>
  <c r="G387" i="5"/>
  <c r="H387" i="5" s="1"/>
  <c r="G316" i="5"/>
  <c r="H316" i="5" s="1"/>
  <c r="G38" i="5"/>
  <c r="H38" i="5" s="1"/>
  <c r="G403" i="5"/>
  <c r="H403" i="5" s="1"/>
  <c r="G16" i="5"/>
  <c r="H16" i="5" s="1"/>
  <c r="G381" i="5"/>
  <c r="H381" i="5" s="1"/>
  <c r="G317" i="5"/>
  <c r="H317" i="5" s="1"/>
  <c r="G269" i="5"/>
  <c r="H269" i="5" s="1"/>
  <c r="G237" i="5"/>
  <c r="H237" i="5" s="1"/>
  <c r="G310" i="5"/>
  <c r="H310" i="5" s="1"/>
  <c r="G262" i="5"/>
  <c r="H262" i="5" s="1"/>
  <c r="G223" i="5"/>
  <c r="H223" i="5" s="1"/>
  <c r="G191" i="5"/>
  <c r="H191" i="5" s="1"/>
  <c r="G42" i="5"/>
  <c r="H42" i="5" s="1"/>
  <c r="G328" i="5"/>
  <c r="H328" i="5" s="1"/>
  <c r="G278" i="5"/>
  <c r="H278" i="5" s="1"/>
  <c r="G230" i="5"/>
  <c r="H230" i="5" s="1"/>
  <c r="G140" i="5"/>
  <c r="H140" i="5" s="1"/>
  <c r="G393" i="5"/>
  <c r="H393" i="5" s="1"/>
  <c r="G345" i="5"/>
  <c r="H345" i="5" s="1"/>
  <c r="G185" i="5"/>
  <c r="H185" i="5" s="1"/>
  <c r="G346" i="5"/>
  <c r="H346" i="5" s="1"/>
  <c r="G234" i="5"/>
  <c r="H234" i="5" s="1"/>
  <c r="G202" i="5"/>
  <c r="H202" i="5" s="1"/>
  <c r="G395" i="5"/>
  <c r="H395" i="5" s="1"/>
  <c r="G410" i="5"/>
  <c r="H410" i="5" s="1"/>
  <c r="G364" i="5"/>
  <c r="H364" i="5" s="1"/>
  <c r="G314" i="5"/>
  <c r="H314" i="5" s="1"/>
  <c r="G220" i="5"/>
  <c r="H220" i="5" s="1"/>
  <c r="G188" i="5"/>
  <c r="H188" i="5" s="1"/>
  <c r="G146" i="5"/>
  <c r="H146" i="5" s="1"/>
  <c r="G26" i="5"/>
  <c r="H26" i="5" s="1"/>
  <c r="G383" i="5"/>
  <c r="H383" i="5" s="1"/>
  <c r="G365" i="5"/>
  <c r="H365" i="5" s="1"/>
  <c r="G148" i="5"/>
  <c r="H148" i="5" s="1"/>
  <c r="G40" i="5"/>
  <c r="H40" i="5" s="1"/>
  <c r="G382" i="5"/>
  <c r="H382" i="5" s="1"/>
  <c r="G294" i="5"/>
  <c r="H294" i="5" s="1"/>
  <c r="G174" i="5"/>
  <c r="H174" i="5" s="1"/>
  <c r="G319" i="5"/>
  <c r="H319" i="5" s="1"/>
  <c r="G271" i="5"/>
  <c r="H271" i="5" s="1"/>
  <c r="G376" i="5"/>
  <c r="H376" i="5" s="1"/>
  <c r="G326" i="5"/>
  <c r="H326" i="5" s="1"/>
  <c r="G272" i="5"/>
  <c r="H272" i="5" s="1"/>
  <c r="G184" i="5"/>
  <c r="H184" i="5" s="1"/>
  <c r="G151" i="5"/>
  <c r="H151" i="5" s="1"/>
  <c r="G257" i="5"/>
  <c r="H257" i="5" s="1"/>
  <c r="G225" i="5"/>
  <c r="H225" i="5" s="1"/>
  <c r="G330" i="5"/>
  <c r="H330" i="5" s="1"/>
  <c r="G274" i="5"/>
  <c r="H274" i="5" s="1"/>
  <c r="G142" i="5"/>
  <c r="H142" i="5" s="1"/>
  <c r="G94" i="5"/>
  <c r="H94" i="5" s="1"/>
  <c r="G362" i="5"/>
  <c r="H362" i="5" s="1"/>
  <c r="G14" i="5"/>
  <c r="H14" i="5" s="1"/>
  <c r="G375" i="5"/>
  <c r="H375" i="5" s="1"/>
  <c r="G412" i="5"/>
  <c r="H412" i="5" s="1"/>
  <c r="G221" i="5"/>
  <c r="H221" i="5" s="1"/>
  <c r="G189" i="5"/>
  <c r="H189" i="5" s="1"/>
  <c r="G366" i="5"/>
  <c r="H366" i="5" s="1"/>
  <c r="G246" i="5"/>
  <c r="H246" i="5" s="1"/>
  <c r="G214" i="5"/>
  <c r="H214" i="5" s="1"/>
  <c r="G125" i="5"/>
  <c r="H125" i="5" s="1"/>
  <c r="G77" i="5"/>
  <c r="H77" i="5" s="1"/>
  <c r="G29" i="5"/>
  <c r="H29" i="5" s="1"/>
  <c r="G391" i="5"/>
  <c r="H391" i="5" s="1"/>
  <c r="G207" i="5"/>
  <c r="H207" i="5" s="1"/>
  <c r="G175" i="5"/>
  <c r="H175" i="5" s="1"/>
  <c r="G415" i="5"/>
  <c r="H415" i="5" s="1"/>
  <c r="G374" i="5"/>
  <c r="H374" i="5" s="1"/>
  <c r="G320" i="5"/>
  <c r="H320" i="5" s="1"/>
  <c r="G256" i="5"/>
  <c r="H256" i="5" s="1"/>
  <c r="G224" i="5"/>
  <c r="H224" i="5" s="1"/>
  <c r="G182" i="5"/>
  <c r="H182" i="5" s="1"/>
  <c r="G377" i="5"/>
  <c r="H377" i="5" s="1"/>
  <c r="G329" i="5"/>
  <c r="H329" i="5" s="1"/>
  <c r="G297" i="5"/>
  <c r="H297" i="5" s="1"/>
  <c r="G104" i="5"/>
  <c r="H104" i="5" s="1"/>
  <c r="G394" i="5"/>
  <c r="H394" i="5" s="1"/>
  <c r="G322" i="5"/>
  <c r="H322" i="5" s="1"/>
  <c r="G186" i="5"/>
  <c r="H186" i="5" s="1"/>
  <c r="G153" i="5"/>
  <c r="H153" i="5" s="1"/>
  <c r="G105" i="5"/>
  <c r="H105" i="5" s="1"/>
  <c r="G57" i="5"/>
  <c r="H57" i="5" s="1"/>
  <c r="G9" i="5"/>
  <c r="H9" i="5" s="1"/>
  <c r="G419" i="7"/>
  <c r="H419" i="7" s="1"/>
  <c r="G292" i="5"/>
  <c r="H292" i="5" s="1"/>
  <c r="G418" i="5"/>
  <c r="H418" i="5" s="1"/>
  <c r="G355" i="5"/>
  <c r="H355" i="5" s="1"/>
  <c r="G309" i="5"/>
  <c r="H309" i="5" s="1"/>
  <c r="G261" i="5"/>
  <c r="H261" i="5" s="1"/>
  <c r="G136" i="5"/>
  <c r="H136" i="5" s="1"/>
  <c r="G88" i="5"/>
  <c r="H88" i="5" s="1"/>
  <c r="G358" i="5"/>
  <c r="H358" i="5" s="1"/>
  <c r="G286" i="5"/>
  <c r="H286" i="5" s="1"/>
  <c r="G367" i="5"/>
  <c r="H367" i="5" s="1"/>
  <c r="G255" i="5"/>
  <c r="H255" i="5" s="1"/>
  <c r="G215" i="5"/>
  <c r="H215" i="5" s="1"/>
  <c r="G368" i="5"/>
  <c r="H368" i="5" s="1"/>
  <c r="G254" i="5"/>
  <c r="H254" i="5" s="1"/>
  <c r="G139" i="5"/>
  <c r="H139" i="5" s="1"/>
  <c r="G91" i="5"/>
  <c r="H91" i="5" s="1"/>
  <c r="G43" i="5"/>
  <c r="H43" i="5" s="1"/>
  <c r="G209" i="5"/>
  <c r="H209" i="5" s="1"/>
  <c r="G177" i="5"/>
  <c r="H177" i="5" s="1"/>
  <c r="G80" i="5"/>
  <c r="H80" i="5" s="1"/>
  <c r="G378" i="5"/>
  <c r="H378" i="5" s="1"/>
  <c r="G258" i="5"/>
  <c r="H258" i="5" s="1"/>
  <c r="G226" i="5"/>
  <c r="H226" i="5" s="1"/>
  <c r="G392" i="7"/>
  <c r="H392" i="7" s="1"/>
  <c r="G340" i="5"/>
  <c r="H340" i="5" s="1"/>
  <c r="G335" i="5"/>
  <c r="H335" i="5" s="1"/>
  <c r="G357" i="5"/>
  <c r="H357" i="5" s="1"/>
  <c r="G173" i="5"/>
  <c r="H173" i="5" s="1"/>
  <c r="G342" i="5"/>
  <c r="H342" i="5" s="1"/>
  <c r="G198" i="5"/>
  <c r="H198" i="5" s="1"/>
  <c r="G166" i="5"/>
  <c r="H166" i="5" s="1"/>
  <c r="G311" i="5"/>
  <c r="H311" i="5" s="1"/>
  <c r="G263" i="5"/>
  <c r="H263" i="5" s="1"/>
  <c r="G159" i="5"/>
  <c r="H159" i="5" s="1"/>
  <c r="G19" i="5"/>
  <c r="H19" i="5" s="1"/>
  <c r="G400" i="5"/>
  <c r="H400" i="5" s="1"/>
  <c r="G352" i="5"/>
  <c r="H352" i="5" s="1"/>
  <c r="G208" i="5"/>
  <c r="H208" i="5" s="1"/>
  <c r="G176" i="5"/>
  <c r="H176" i="5" s="1"/>
  <c r="G281" i="5"/>
  <c r="H281" i="5" s="1"/>
  <c r="G249" i="5"/>
  <c r="H249" i="5" s="1"/>
  <c r="G44" i="5"/>
  <c r="H44" i="5" s="1"/>
  <c r="G370" i="5"/>
  <c r="H370" i="5" s="1"/>
  <c r="G306" i="5"/>
  <c r="H306" i="5" s="1"/>
  <c r="G398" i="7"/>
  <c r="H398" i="7" s="1"/>
  <c r="G284" i="5"/>
  <c r="H284" i="5" s="1"/>
  <c r="G327" i="5"/>
  <c r="H327" i="5" s="1"/>
  <c r="G405" i="5"/>
  <c r="H405" i="5" s="1"/>
  <c r="G293" i="5"/>
  <c r="H293" i="5" s="1"/>
  <c r="G245" i="5"/>
  <c r="H245" i="5" s="1"/>
  <c r="G213" i="5"/>
  <c r="H213" i="5" s="1"/>
  <c r="G406" i="5"/>
  <c r="H406" i="5" s="1"/>
  <c r="G270" i="5"/>
  <c r="H270" i="5" s="1"/>
  <c r="G238" i="5"/>
  <c r="H238" i="5" s="1"/>
  <c r="G351" i="5"/>
  <c r="H351" i="5" s="1"/>
  <c r="G295" i="5"/>
  <c r="H295" i="5" s="1"/>
  <c r="G247" i="5"/>
  <c r="H247" i="5" s="1"/>
  <c r="G199" i="5"/>
  <c r="H199" i="5" s="1"/>
  <c r="G167" i="5"/>
  <c r="H167" i="5" s="1"/>
  <c r="G398" i="5"/>
  <c r="H398" i="5" s="1"/>
  <c r="G248" i="5"/>
  <c r="H248" i="5" s="1"/>
  <c r="G206" i="5"/>
  <c r="H206" i="5" s="1"/>
  <c r="G369" i="5"/>
  <c r="H369" i="5" s="1"/>
  <c r="G321" i="5"/>
  <c r="H321" i="5" s="1"/>
  <c r="G161" i="5"/>
  <c r="H161" i="5" s="1"/>
  <c r="G417" i="5"/>
  <c r="H417" i="5" s="1"/>
  <c r="G210" i="5"/>
  <c r="H210" i="5" s="1"/>
  <c r="G178" i="5"/>
  <c r="H178" i="5" s="1"/>
  <c r="G2" i="7"/>
  <c r="H2" i="7" s="1"/>
  <c r="B97" i="2"/>
  <c r="F97" i="2"/>
  <c r="AO90" i="2"/>
  <c r="AP90" i="2"/>
  <c r="AQ90" i="2"/>
  <c r="AR90" i="2"/>
  <c r="AT90" i="2"/>
  <c r="AU90" i="2"/>
  <c r="AV90" i="2"/>
  <c r="AW90" i="2"/>
  <c r="AX90" i="2"/>
  <c r="AY90" i="2"/>
  <c r="AZ90" i="2"/>
  <c r="BA90" i="2"/>
  <c r="BB90" i="2"/>
  <c r="BC90" i="2"/>
  <c r="BD90" i="2"/>
  <c r="BE90" i="2"/>
  <c r="BF90" i="2"/>
  <c r="BG90" i="2"/>
  <c r="BH90" i="2"/>
  <c r="BI90" i="2"/>
  <c r="BJ90" i="2"/>
  <c r="BL90" i="2"/>
  <c r="BM90" i="2"/>
  <c r="BN90" i="2"/>
  <c r="BO90" i="2"/>
  <c r="BP90" i="2"/>
  <c r="BR90" i="2"/>
  <c r="BS90" i="2"/>
  <c r="BU90" i="2"/>
  <c r="BV90" i="2"/>
  <c r="BW90" i="2"/>
  <c r="BX90" i="2"/>
  <c r="BY90" i="2"/>
  <c r="BZ90" i="2"/>
  <c r="CA90" i="2"/>
  <c r="CB90" i="2"/>
  <c r="CC90" i="2"/>
  <c r="CD90" i="2"/>
  <c r="CE90" i="2"/>
  <c r="CF90" i="2"/>
  <c r="CG90" i="2"/>
  <c r="CH90" i="2"/>
  <c r="CI90" i="2"/>
  <c r="CJ90" i="2"/>
  <c r="AL90" i="2"/>
  <c r="AM90" i="2"/>
  <c r="AN90" i="2"/>
  <c r="AI90" i="2"/>
  <c r="AJ90" i="2"/>
  <c r="AK90" i="2"/>
  <c r="AF90" i="2"/>
  <c r="AG90" i="2"/>
  <c r="AH90" i="2"/>
  <c r="AC90" i="2"/>
  <c r="AD90" i="2"/>
  <c r="AE90" i="2"/>
  <c r="Z90" i="2"/>
  <c r="AA90" i="2"/>
  <c r="AB90" i="2"/>
  <c r="W90" i="2"/>
  <c r="X90" i="2"/>
  <c r="Y90" i="2"/>
  <c r="T90" i="2"/>
  <c r="U90" i="2"/>
  <c r="V90" i="2"/>
  <c r="Q90" i="2"/>
  <c r="R90" i="2"/>
  <c r="S90" i="2"/>
  <c r="N90" i="2"/>
  <c r="O90" i="2"/>
  <c r="P90" i="2"/>
  <c r="K90" i="2"/>
  <c r="L90" i="2"/>
  <c r="M90" i="2"/>
  <c r="H90" i="2"/>
  <c r="I90" i="2"/>
  <c r="J90" i="2"/>
  <c r="E90" i="2"/>
  <c r="F90" i="2"/>
  <c r="G90" i="2"/>
  <c r="N143" i="7" l="1"/>
  <c r="P143" i="7" s="1"/>
  <c r="M36" i="7"/>
  <c r="M108" i="7"/>
  <c r="N243" i="5"/>
  <c r="P243" i="5" s="1"/>
  <c r="N313" i="7"/>
  <c r="P313" i="7" s="1"/>
  <c r="N336" i="7"/>
  <c r="P336" i="7" s="1"/>
  <c r="N84" i="7"/>
  <c r="P84" i="7" s="1"/>
  <c r="N337" i="5"/>
  <c r="P337" i="5" s="1"/>
  <c r="N376" i="5"/>
  <c r="P376" i="5" s="1"/>
  <c r="M99" i="7"/>
  <c r="N187" i="5"/>
  <c r="P187" i="5" s="1"/>
  <c r="N211" i="5"/>
  <c r="P211" i="5" s="1"/>
  <c r="N227" i="5"/>
  <c r="P227" i="5" s="1"/>
  <c r="N48" i="7"/>
  <c r="P48" i="7" s="1"/>
  <c r="M229" i="7"/>
  <c r="N41" i="5"/>
  <c r="P41" i="5" s="1"/>
  <c r="N37" i="7"/>
  <c r="P37" i="7" s="1"/>
  <c r="N95" i="7"/>
  <c r="N128" i="7"/>
  <c r="P128" i="7" s="1"/>
  <c r="N360" i="7"/>
  <c r="P360" i="7" s="1"/>
  <c r="N193" i="7"/>
  <c r="P193" i="7" s="1"/>
  <c r="N169" i="7"/>
  <c r="P169" i="7" s="1"/>
  <c r="N12" i="7"/>
  <c r="P12" i="7" s="1"/>
  <c r="N61" i="7"/>
  <c r="P61" i="7" s="1"/>
  <c r="N408" i="7"/>
  <c r="P408" i="7" s="1"/>
  <c r="N229" i="7"/>
  <c r="P229" i="7" s="1"/>
  <c r="N107" i="7"/>
  <c r="P107" i="7" s="1"/>
  <c r="O198" i="8"/>
  <c r="P198" i="8" s="1"/>
  <c r="M205" i="7"/>
  <c r="N205" i="7"/>
  <c r="P205" i="7" s="1"/>
  <c r="N409" i="7"/>
  <c r="P409" i="7" s="1"/>
  <c r="N168" i="7"/>
  <c r="P168" i="7" s="1"/>
  <c r="N148" i="7"/>
  <c r="P148" i="7" s="1"/>
  <c r="N204" i="7"/>
  <c r="P204" i="7" s="1"/>
  <c r="N120" i="7"/>
  <c r="P120" i="7" s="1"/>
  <c r="M11" i="7"/>
  <c r="N177" i="7"/>
  <c r="P177" i="7" s="1"/>
  <c r="N239" i="5"/>
  <c r="P239" i="5" s="1"/>
  <c r="N369" i="5"/>
  <c r="P369" i="5" s="1"/>
  <c r="N177" i="5"/>
  <c r="P177" i="5" s="1"/>
  <c r="N84" i="5"/>
  <c r="P84" i="5" s="1"/>
  <c r="N336" i="5"/>
  <c r="P336" i="5" s="1"/>
  <c r="N360" i="5"/>
  <c r="P360" i="5" s="1"/>
  <c r="N379" i="5"/>
  <c r="P379" i="5" s="1"/>
  <c r="N22" i="5"/>
  <c r="P22" i="5" s="1"/>
  <c r="N386" i="5"/>
  <c r="P386" i="5" s="1"/>
  <c r="N359" i="5"/>
  <c r="P359" i="5" s="1"/>
  <c r="N257" i="5"/>
  <c r="P257" i="5" s="1"/>
  <c r="N312" i="5"/>
  <c r="P312" i="5" s="1"/>
  <c r="N90" i="5"/>
  <c r="P90" i="5" s="1"/>
  <c r="N174" i="5"/>
  <c r="P174" i="5" s="1"/>
  <c r="N264" i="5"/>
  <c r="P264" i="5" s="1"/>
  <c r="N42" i="5"/>
  <c r="P42" i="5" s="1"/>
  <c r="N73" i="5"/>
  <c r="P73" i="5" s="1"/>
  <c r="N138" i="5"/>
  <c r="P138" i="5" s="1"/>
  <c r="N192" i="5"/>
  <c r="P192" i="5" s="1"/>
  <c r="N202" i="5"/>
  <c r="P202" i="5" s="1"/>
  <c r="N349" i="5"/>
  <c r="P349" i="5" s="1"/>
  <c r="N290" i="5"/>
  <c r="P290" i="5" s="1"/>
  <c r="N74" i="5"/>
  <c r="P74" i="5" s="1"/>
  <c r="N232" i="7"/>
  <c r="P232" i="7" s="1"/>
  <c r="N13" i="5"/>
  <c r="P13" i="5" s="1"/>
  <c r="N273" i="5"/>
  <c r="P273" i="5" s="1"/>
  <c r="N14" i="5"/>
  <c r="P14" i="5" s="1"/>
  <c r="N144" i="5"/>
  <c r="P144" i="5" s="1"/>
  <c r="N234" i="5"/>
  <c r="P234" i="5" s="1"/>
  <c r="N356" i="5"/>
  <c r="P356" i="5" s="1"/>
  <c r="N210" i="7"/>
  <c r="P210" i="7" s="1"/>
  <c r="N140" i="5"/>
  <c r="P140" i="5" s="1"/>
  <c r="N127" i="5"/>
  <c r="P127" i="5" s="1"/>
  <c r="N192" i="7"/>
  <c r="P192" i="7" s="1"/>
  <c r="N373" i="5"/>
  <c r="P373" i="5" s="1"/>
  <c r="N331" i="5"/>
  <c r="P331" i="5" s="1"/>
  <c r="N271" i="5"/>
  <c r="P271" i="5" s="1"/>
  <c r="N103" i="5"/>
  <c r="P103" i="5" s="1"/>
  <c r="N11" i="5"/>
  <c r="P11" i="5" s="1"/>
  <c r="N390" i="5"/>
  <c r="P390" i="5" s="1"/>
  <c r="N153" i="5"/>
  <c r="P153" i="5" s="1"/>
  <c r="N304" i="5"/>
  <c r="P304" i="5" s="1"/>
  <c r="N108" i="5"/>
  <c r="P108" i="5" s="1"/>
  <c r="N230" i="5"/>
  <c r="P230" i="5" s="1"/>
  <c r="N121" i="5"/>
  <c r="P121" i="5" s="1"/>
  <c r="N250" i="5"/>
  <c r="P250" i="5" s="1"/>
  <c r="N300" i="7"/>
  <c r="P300" i="7" s="1"/>
  <c r="N131" i="7"/>
  <c r="P131" i="7" s="1"/>
  <c r="M234" i="7"/>
  <c r="M175" i="7"/>
  <c r="N87" i="7"/>
  <c r="N5" i="7"/>
  <c r="P5" i="7" s="1"/>
  <c r="N97" i="5"/>
  <c r="P97" i="5" s="1"/>
  <c r="N288" i="5"/>
  <c r="P288" i="5" s="1"/>
  <c r="N280" i="5"/>
  <c r="P280" i="5" s="1"/>
  <c r="N96" i="5"/>
  <c r="P96" i="5" s="1"/>
  <c r="N323" i="5"/>
  <c r="P323" i="5" s="1"/>
  <c r="M335" i="7"/>
  <c r="N347" i="7"/>
  <c r="P347" i="7" s="1"/>
  <c r="N124" i="7"/>
  <c r="P124" i="7" s="1"/>
  <c r="M378" i="7"/>
  <c r="O378" i="7" s="1"/>
  <c r="M144" i="7"/>
  <c r="O144" i="7" s="1"/>
  <c r="M3" i="7"/>
  <c r="O3" i="7" s="1"/>
  <c r="M25" i="7"/>
  <c r="O25" i="7" s="1"/>
  <c r="N12" i="5"/>
  <c r="P12" i="5" s="1"/>
  <c r="N348" i="5"/>
  <c r="P348" i="5" s="1"/>
  <c r="N88" i="5"/>
  <c r="P88" i="5" s="1"/>
  <c r="N23" i="5"/>
  <c r="P23" i="5" s="1"/>
  <c r="N93" i="5"/>
  <c r="P93" i="5" s="1"/>
  <c r="M407" i="7"/>
  <c r="N314" i="7"/>
  <c r="P314" i="7" s="1"/>
  <c r="N41" i="7"/>
  <c r="P41" i="7" s="1"/>
  <c r="N104" i="5"/>
  <c r="P104" i="5" s="1"/>
  <c r="N391" i="5"/>
  <c r="P391" i="5" s="1"/>
  <c r="N155" i="5"/>
  <c r="P155" i="5" s="1"/>
  <c r="N216" i="7"/>
  <c r="P216" i="7" s="1"/>
  <c r="N21" i="5"/>
  <c r="P21" i="5" s="1"/>
  <c r="M264" i="7"/>
  <c r="O264" i="7" s="1"/>
  <c r="N36" i="5"/>
  <c r="P36" i="5" s="1"/>
  <c r="N414" i="5"/>
  <c r="P414" i="5" s="1"/>
  <c r="N315" i="5"/>
  <c r="P315" i="5" s="1"/>
  <c r="N91" i="5"/>
  <c r="P91" i="5" s="1"/>
  <c r="N150" i="7"/>
  <c r="P150" i="7" s="1"/>
  <c r="N162" i="7"/>
  <c r="P162" i="7" s="1"/>
  <c r="N165" i="7"/>
  <c r="P165" i="7" s="1"/>
  <c r="M86" i="7"/>
  <c r="M68" i="7"/>
  <c r="N185" i="5"/>
  <c r="P185" i="5" s="1"/>
  <c r="N311" i="5"/>
  <c r="P311" i="5" s="1"/>
  <c r="N236" i="5"/>
  <c r="P236" i="5" s="1"/>
  <c r="N124" i="5"/>
  <c r="P124" i="5" s="1"/>
  <c r="N164" i="5"/>
  <c r="P164" i="5" s="1"/>
  <c r="N324" i="5"/>
  <c r="P324" i="5" s="1"/>
  <c r="N203" i="5"/>
  <c r="P203" i="5" s="1"/>
  <c r="N136" i="5"/>
  <c r="P136" i="5" s="1"/>
  <c r="N401" i="5"/>
  <c r="P401" i="5" s="1"/>
  <c r="N119" i="5"/>
  <c r="P119" i="5" s="1"/>
  <c r="N245" i="5"/>
  <c r="P245" i="5" s="1"/>
  <c r="N271" i="7"/>
  <c r="P271" i="7" s="1"/>
  <c r="N64" i="5"/>
  <c r="P64" i="5" s="1"/>
  <c r="N140" i="7"/>
  <c r="P140" i="7" s="1"/>
  <c r="N350" i="7"/>
  <c r="P350" i="7" s="1"/>
  <c r="N406" i="7"/>
  <c r="P406" i="7" s="1"/>
  <c r="N234" i="7"/>
  <c r="P234" i="7" s="1"/>
  <c r="N252" i="5"/>
  <c r="P252" i="5" s="1"/>
  <c r="N338" i="5"/>
  <c r="P338" i="5" s="1"/>
  <c r="N215" i="5"/>
  <c r="P215" i="5" s="1"/>
  <c r="N409" i="5"/>
  <c r="P409" i="5" s="1"/>
  <c r="N181" i="5"/>
  <c r="P181" i="5" s="1"/>
  <c r="N267" i="5"/>
  <c r="P267" i="5" s="1"/>
  <c r="N303" i="5"/>
  <c r="P303" i="5" s="1"/>
  <c r="N312" i="7"/>
  <c r="P312" i="7" s="1"/>
  <c r="N206" i="5"/>
  <c r="P206" i="5" s="1"/>
  <c r="N48" i="5"/>
  <c r="P48" i="5" s="1"/>
  <c r="N233" i="5"/>
  <c r="P233" i="5" s="1"/>
  <c r="N262" i="7"/>
  <c r="P262" i="7" s="1"/>
  <c r="N387" i="5"/>
  <c r="P387" i="5" s="1"/>
  <c r="N415" i="5"/>
  <c r="P415" i="5" s="1"/>
  <c r="N335" i="7"/>
  <c r="P335" i="7" s="1"/>
  <c r="N65" i="5"/>
  <c r="P65" i="5" s="1"/>
  <c r="N377" i="5"/>
  <c r="P377" i="5" s="1"/>
  <c r="N105" i="5"/>
  <c r="P105" i="5" s="1"/>
  <c r="N301" i="5"/>
  <c r="P301" i="5" s="1"/>
  <c r="N154" i="5"/>
  <c r="P154" i="5" s="1"/>
  <c r="N247" i="5"/>
  <c r="P247" i="5" s="1"/>
  <c r="N420" i="5"/>
  <c r="P420" i="5" s="1"/>
  <c r="N72" i="5"/>
  <c r="P72" i="5" s="1"/>
  <c r="N79" i="5"/>
  <c r="P79" i="5" s="1"/>
  <c r="N221" i="5"/>
  <c r="P221" i="5" s="1"/>
  <c r="N300" i="5"/>
  <c r="P300" i="5" s="1"/>
  <c r="N222" i="5"/>
  <c r="P222" i="5" s="1"/>
  <c r="N24" i="5"/>
  <c r="P24" i="5" s="1"/>
  <c r="M390" i="7"/>
  <c r="N215" i="7"/>
  <c r="P215" i="7" s="1"/>
  <c r="N354" i="5"/>
  <c r="P354" i="5" s="1"/>
  <c r="N224" i="7"/>
  <c r="P224" i="7" s="1"/>
  <c r="N33" i="5"/>
  <c r="P33" i="5" s="1"/>
  <c r="N6" i="5"/>
  <c r="P6" i="5" s="1"/>
  <c r="N244" i="5"/>
  <c r="P244" i="5" s="1"/>
  <c r="N30" i="5"/>
  <c r="P30" i="5" s="1"/>
  <c r="N147" i="5"/>
  <c r="P147" i="5" s="1"/>
  <c r="N328" i="5"/>
  <c r="P328" i="5" s="1"/>
  <c r="N398" i="5"/>
  <c r="P398" i="5" s="1"/>
  <c r="N156" i="7"/>
  <c r="P156" i="7" s="1"/>
  <c r="N168" i="5"/>
  <c r="P168" i="5" s="1"/>
  <c r="N218" i="5"/>
  <c r="P218" i="5" s="1"/>
  <c r="N225" i="5"/>
  <c r="P225" i="5" s="1"/>
  <c r="N89" i="5"/>
  <c r="P89" i="5" s="1"/>
  <c r="N166" i="5"/>
  <c r="P166" i="5" s="1"/>
  <c r="N132" i="7"/>
  <c r="P132" i="7" s="1"/>
  <c r="N228" i="5"/>
  <c r="P228" i="5" s="1"/>
  <c r="N8" i="5"/>
  <c r="P8" i="5" s="1"/>
  <c r="N171" i="5"/>
  <c r="P171" i="5" s="1"/>
  <c r="M397" i="7"/>
  <c r="O397" i="7" s="1"/>
  <c r="N72" i="7"/>
  <c r="P72" i="7" s="1"/>
  <c r="N107" i="5"/>
  <c r="P107" i="5" s="1"/>
  <c r="N69" i="5"/>
  <c r="P69" i="5" s="1"/>
  <c r="N7" i="5"/>
  <c r="P7" i="5" s="1"/>
  <c r="N272" i="5"/>
  <c r="P272" i="5" s="1"/>
  <c r="N399" i="5"/>
  <c r="P399" i="5" s="1"/>
  <c r="N384" i="7"/>
  <c r="P384" i="7" s="1"/>
  <c r="N229" i="5"/>
  <c r="P229" i="5" s="1"/>
  <c r="N196" i="5"/>
  <c r="P196" i="5" s="1"/>
  <c r="N144" i="7"/>
  <c r="P144" i="7" s="1"/>
  <c r="N85" i="5"/>
  <c r="P85" i="5" s="1"/>
  <c r="N81" i="5"/>
  <c r="P81" i="5" s="1"/>
  <c r="N371" i="5"/>
  <c r="P371" i="5" s="1"/>
  <c r="N161" i="5"/>
  <c r="P161" i="5" s="1"/>
  <c r="N44" i="5"/>
  <c r="P44" i="5" s="1"/>
  <c r="M301" i="7"/>
  <c r="N361" i="5"/>
  <c r="P361" i="5" s="1"/>
  <c r="N363" i="5"/>
  <c r="P363" i="5" s="1"/>
  <c r="N255" i="5"/>
  <c r="P255" i="5" s="1"/>
  <c r="N276" i="5"/>
  <c r="P276" i="5" s="1"/>
  <c r="N172" i="5"/>
  <c r="P172" i="5" s="1"/>
  <c r="N100" i="5"/>
  <c r="P100" i="5" s="1"/>
  <c r="N220" i="5"/>
  <c r="P220" i="5" s="1"/>
  <c r="N390" i="7"/>
  <c r="P390" i="7" s="1"/>
  <c r="N89" i="7"/>
  <c r="P89" i="7" s="1"/>
  <c r="N167" i="5"/>
  <c r="P167" i="5" s="1"/>
  <c r="M299" i="7"/>
  <c r="O299" i="7" s="1"/>
  <c r="N30" i="7"/>
  <c r="P30" i="7" s="1"/>
  <c r="N158" i="5"/>
  <c r="P158" i="5" s="1"/>
  <c r="N311" i="7"/>
  <c r="P311" i="7" s="1"/>
  <c r="N246" i="7"/>
  <c r="P246" i="7" s="1"/>
  <c r="N217" i="7"/>
  <c r="N133" i="5"/>
  <c r="P133" i="5" s="1"/>
  <c r="N260" i="5"/>
  <c r="P260" i="5" s="1"/>
  <c r="N378" i="5"/>
  <c r="P378" i="5" s="1"/>
  <c r="N137" i="5"/>
  <c r="P137" i="5" s="1"/>
  <c r="N198" i="5"/>
  <c r="P198" i="5" s="1"/>
  <c r="N385" i="7"/>
  <c r="P385" i="7" s="1"/>
  <c r="N265" i="5"/>
  <c r="P265" i="5" s="1"/>
  <c r="N9" i="5"/>
  <c r="P9" i="5" s="1"/>
  <c r="N299" i="5"/>
  <c r="P299" i="5" s="1"/>
  <c r="M119" i="7"/>
  <c r="O119" i="7" s="1"/>
  <c r="N301" i="7"/>
  <c r="P301" i="7" s="1"/>
  <c r="N61" i="5"/>
  <c r="P61" i="5" s="1"/>
  <c r="N117" i="5"/>
  <c r="P117" i="5" s="1"/>
  <c r="N67" i="5"/>
  <c r="P67" i="5" s="1"/>
  <c r="N416" i="5"/>
  <c r="P416" i="5" s="1"/>
  <c r="N86" i="5"/>
  <c r="P86" i="5" s="1"/>
  <c r="N109" i="7"/>
  <c r="P109" i="7" s="1"/>
  <c r="N83" i="5"/>
  <c r="P83" i="5" s="1"/>
  <c r="M313" i="7"/>
  <c r="O313" i="7" s="1"/>
  <c r="N310" i="5"/>
  <c r="P310" i="5" s="1"/>
  <c r="N143" i="5"/>
  <c r="P143" i="5" s="1"/>
  <c r="N129" i="5"/>
  <c r="P129" i="5" s="1"/>
  <c r="N411" i="5"/>
  <c r="P411" i="5" s="1"/>
  <c r="N305" i="5"/>
  <c r="P305" i="5" s="1"/>
  <c r="N98" i="5"/>
  <c r="P98" i="5" s="1"/>
  <c r="M72" i="7"/>
  <c r="N49" i="5"/>
  <c r="P49" i="5" s="1"/>
  <c r="N18" i="5"/>
  <c r="P18" i="5" s="1"/>
  <c r="M133" i="7"/>
  <c r="O133" i="7" s="1"/>
  <c r="N372" i="5"/>
  <c r="P372" i="5" s="1"/>
  <c r="N308" i="5"/>
  <c r="P308" i="5" s="1"/>
  <c r="N150" i="5"/>
  <c r="P150" i="5" s="1"/>
  <c r="N395" i="5"/>
  <c r="P395" i="5" s="1"/>
  <c r="N374" i="7"/>
  <c r="P374" i="7" s="1"/>
  <c r="N14" i="7"/>
  <c r="P14" i="7" s="1"/>
  <c r="N199" i="5"/>
  <c r="P199" i="5" s="1"/>
  <c r="N399" i="7"/>
  <c r="P399" i="7" s="1"/>
  <c r="N189" i="7"/>
  <c r="P189" i="7" s="1"/>
  <c r="M170" i="7"/>
  <c r="M138" i="7"/>
  <c r="N221" i="7"/>
  <c r="P221" i="7" s="1"/>
  <c r="N152" i="7"/>
  <c r="P152" i="7" s="1"/>
  <c r="N240" i="7"/>
  <c r="P240" i="7" s="1"/>
  <c r="N156" i="5"/>
  <c r="P156" i="5" s="1"/>
  <c r="N179" i="5"/>
  <c r="P179" i="5" s="1"/>
  <c r="N68" i="5"/>
  <c r="P68" i="5" s="1"/>
  <c r="N254" i="5"/>
  <c r="P254" i="5" s="1"/>
  <c r="N421" i="7"/>
  <c r="P421" i="7" s="1"/>
  <c r="N47" i="5"/>
  <c r="P47" i="5" s="1"/>
  <c r="N57" i="5"/>
  <c r="P57" i="5" s="1"/>
  <c r="N55" i="5"/>
  <c r="P55" i="5" s="1"/>
  <c r="N408" i="5"/>
  <c r="P408" i="5" s="1"/>
  <c r="N131" i="5"/>
  <c r="P131" i="5" s="1"/>
  <c r="N194" i="5"/>
  <c r="P194" i="5" s="1"/>
  <c r="N115" i="5"/>
  <c r="P115" i="5" s="1"/>
  <c r="N76" i="5"/>
  <c r="P76" i="5" s="1"/>
  <c r="N134" i="5"/>
  <c r="P134" i="5" s="1"/>
  <c r="N241" i="7"/>
  <c r="P241" i="7" s="1"/>
  <c r="N193" i="5"/>
  <c r="P193" i="5" s="1"/>
  <c r="M71" i="7"/>
  <c r="O71" i="7" s="1"/>
  <c r="N313" i="5"/>
  <c r="P313" i="5" s="1"/>
  <c r="N71" i="5"/>
  <c r="P71" i="5" s="1"/>
  <c r="N242" i="5"/>
  <c r="P242" i="5" s="1"/>
  <c r="N31" i="5"/>
  <c r="P31" i="5" s="1"/>
  <c r="N160" i="5"/>
  <c r="P160" i="5" s="1"/>
  <c r="N189" i="5"/>
  <c r="P189" i="5" s="1"/>
  <c r="N11" i="7"/>
  <c r="P11" i="7" s="1"/>
  <c r="N180" i="5"/>
  <c r="P180" i="5" s="1"/>
  <c r="N78" i="5"/>
  <c r="P78" i="5" s="1"/>
  <c r="N349" i="7"/>
  <c r="P349" i="7" s="1"/>
  <c r="N145" i="5"/>
  <c r="P145" i="5" s="1"/>
  <c r="N43" i="5"/>
  <c r="P43" i="5" s="1"/>
  <c r="N197" i="5"/>
  <c r="P197" i="5" s="1"/>
  <c r="M284" i="7"/>
  <c r="O284" i="7" s="1"/>
  <c r="N306" i="7"/>
  <c r="P306" i="7" s="1"/>
  <c r="N291" i="7"/>
  <c r="P291" i="7" s="1"/>
  <c r="M154" i="7"/>
  <c r="O154" i="7" s="1"/>
  <c r="N352" i="7"/>
  <c r="P352" i="7" s="1"/>
  <c r="N157" i="7"/>
  <c r="P157" i="7" s="1"/>
  <c r="N386" i="7"/>
  <c r="P386" i="7" s="1"/>
  <c r="N328" i="7"/>
  <c r="P328" i="7" s="1"/>
  <c r="N160" i="7"/>
  <c r="P160" i="7" s="1"/>
  <c r="N92" i="7"/>
  <c r="P92" i="7" s="1"/>
  <c r="M288" i="7"/>
  <c r="O288" i="7" s="1"/>
  <c r="N240" i="5"/>
  <c r="P240" i="5" s="1"/>
  <c r="N25" i="5"/>
  <c r="P25" i="5" s="1"/>
  <c r="N219" i="5"/>
  <c r="P219" i="5" s="1"/>
  <c r="N92" i="5"/>
  <c r="P92" i="5" s="1"/>
  <c r="N384" i="5"/>
  <c r="P384" i="5" s="1"/>
  <c r="N20" i="5"/>
  <c r="P20" i="5" s="1"/>
  <c r="N186" i="5"/>
  <c r="P186" i="5" s="1"/>
  <c r="N353" i="5"/>
  <c r="P353" i="5" s="1"/>
  <c r="N295" i="5"/>
  <c r="P295" i="5" s="1"/>
  <c r="M23" i="7"/>
  <c r="O23" i="7" s="1"/>
  <c r="N289" i="5"/>
  <c r="P289" i="5" s="1"/>
  <c r="N396" i="5"/>
  <c r="P396" i="5" s="1"/>
  <c r="N32" i="5"/>
  <c r="P32" i="5" s="1"/>
  <c r="N235" i="5"/>
  <c r="P235" i="5" s="1"/>
  <c r="N402" i="5"/>
  <c r="P402" i="5" s="1"/>
  <c r="N263" i="5"/>
  <c r="P263" i="5" s="1"/>
  <c r="N106" i="5"/>
  <c r="P106" i="5" s="1"/>
  <c r="N163" i="5"/>
  <c r="P163" i="5" s="1"/>
  <c r="N248" i="5"/>
  <c r="P248" i="5" s="1"/>
  <c r="N45" i="5"/>
  <c r="P45" i="5" s="1"/>
  <c r="N208" i="5"/>
  <c r="P208" i="5" s="1"/>
  <c r="N383" i="5"/>
  <c r="P383" i="5" s="1"/>
  <c r="M416" i="7"/>
  <c r="M259" i="7"/>
  <c r="O259" i="7" s="1"/>
  <c r="M112" i="7"/>
  <c r="O112" i="7" s="1"/>
  <c r="M210" i="7"/>
  <c r="O210" i="7" s="1"/>
  <c r="N66" i="5"/>
  <c r="P66" i="5" s="1"/>
  <c r="M53" i="7"/>
  <c r="M285" i="7"/>
  <c r="M145" i="7"/>
  <c r="N397" i="7"/>
  <c r="N264" i="7"/>
  <c r="P264" i="7" s="1"/>
  <c r="M131" i="7"/>
  <c r="O131" i="7" s="1"/>
  <c r="N289" i="7"/>
  <c r="P289" i="7" s="1"/>
  <c r="N23" i="7"/>
  <c r="N97" i="7"/>
  <c r="P97" i="7" s="1"/>
  <c r="M96" i="7"/>
  <c r="N181" i="7"/>
  <c r="P181" i="7" s="1"/>
  <c r="M143" i="7"/>
  <c r="Q143" i="7" s="1"/>
  <c r="N96" i="7"/>
  <c r="P96" i="7" s="1"/>
  <c r="M97" i="7"/>
  <c r="O97" i="7" s="1"/>
  <c r="N85" i="7"/>
  <c r="P85" i="7" s="1"/>
  <c r="M410" i="7"/>
  <c r="O410" i="7" s="1"/>
  <c r="M254" i="7"/>
  <c r="M352" i="7"/>
  <c r="N367" i="7"/>
  <c r="P367" i="7" s="1"/>
  <c r="N257" i="7"/>
  <c r="P257" i="7" s="1"/>
  <c r="N115" i="7"/>
  <c r="P115" i="7" s="1"/>
  <c r="N218" i="7"/>
  <c r="P218" i="7" s="1"/>
  <c r="M139" i="7"/>
  <c r="O139" i="7" s="1"/>
  <c r="N333" i="5"/>
  <c r="P333" i="5" s="1"/>
  <c r="M176" i="7"/>
  <c r="M415" i="7"/>
  <c r="N329" i="7"/>
  <c r="P329" i="7" s="1"/>
  <c r="N103" i="7"/>
  <c r="P103" i="7" s="1"/>
  <c r="N420" i="7"/>
  <c r="P420" i="7" s="1"/>
  <c r="N266" i="5"/>
  <c r="P266" i="5" s="1"/>
  <c r="N380" i="5"/>
  <c r="P380" i="5" s="1"/>
  <c r="N293" i="7"/>
  <c r="P293" i="7" s="1"/>
  <c r="N197" i="7"/>
  <c r="P197" i="7" s="1"/>
  <c r="N15" i="7"/>
  <c r="P15" i="7" s="1"/>
  <c r="N130" i="7"/>
  <c r="P130" i="7" s="1"/>
  <c r="M275" i="7"/>
  <c r="O275" i="7" s="1"/>
  <c r="N182" i="7"/>
  <c r="P182" i="7" s="1"/>
  <c r="N389" i="7"/>
  <c r="P389" i="7" s="1"/>
  <c r="N155" i="7"/>
  <c r="P155" i="7" s="1"/>
  <c r="M184" i="7"/>
  <c r="O184" i="7" s="1"/>
  <c r="N136" i="7"/>
  <c r="P136" i="7" s="1"/>
  <c r="M180" i="7"/>
  <c r="N13" i="7"/>
  <c r="P13" i="7" s="1"/>
  <c r="M312" i="7"/>
  <c r="N180" i="7"/>
  <c r="P180" i="7" s="1"/>
  <c r="M135" i="7"/>
  <c r="O135" i="7" s="1"/>
  <c r="M13" i="7"/>
  <c r="O13" i="7" s="1"/>
  <c r="N60" i="7"/>
  <c r="P60" i="7" s="1"/>
  <c r="N35" i="7"/>
  <c r="P35" i="7" s="1"/>
  <c r="M169" i="7"/>
  <c r="N73" i="7"/>
  <c r="P73" i="7" s="1"/>
  <c r="M216" i="7"/>
  <c r="O216" i="7" s="1"/>
  <c r="N228" i="7"/>
  <c r="P228" i="7" s="1"/>
  <c r="M349" i="7"/>
  <c r="O349" i="7" s="1"/>
  <c r="N372" i="7"/>
  <c r="M130" i="7"/>
  <c r="O130" i="7" s="1"/>
  <c r="M293" i="7"/>
  <c r="N351" i="7"/>
  <c r="P351" i="7" s="1"/>
  <c r="N223" i="7"/>
  <c r="P223" i="7" s="1"/>
  <c r="N112" i="7"/>
  <c r="P112" i="7" s="1"/>
  <c r="N190" i="7"/>
  <c r="P190" i="7" s="1"/>
  <c r="M417" i="7"/>
  <c r="O417" i="7" s="1"/>
  <c r="N82" i="5"/>
  <c r="P82" i="5" s="1"/>
  <c r="M330" i="7"/>
  <c r="M224" i="7"/>
  <c r="N332" i="7"/>
  <c r="P332" i="7" s="1"/>
  <c r="N5" i="5"/>
  <c r="P5" i="5" s="1"/>
  <c r="N24" i="7"/>
  <c r="P24" i="7" s="1"/>
  <c r="N291" i="5"/>
  <c r="P291" i="5" s="1"/>
  <c r="M202" i="7"/>
  <c r="N338" i="7"/>
  <c r="P338" i="7" s="1"/>
  <c r="N158" i="7"/>
  <c r="P158" i="7" s="1"/>
  <c r="N376" i="7"/>
  <c r="P376" i="7" s="1"/>
  <c r="N51" i="7"/>
  <c r="P51" i="7" s="1"/>
  <c r="M368" i="7"/>
  <c r="N56" i="7"/>
  <c r="P56" i="7" s="1"/>
  <c r="N380" i="7"/>
  <c r="P380" i="7" s="1"/>
  <c r="N64" i="7"/>
  <c r="P64" i="7" s="1"/>
  <c r="M369" i="7"/>
  <c r="O369" i="7" s="1"/>
  <c r="N10" i="7"/>
  <c r="P10" i="7" s="1"/>
  <c r="M132" i="7"/>
  <c r="N47" i="7"/>
  <c r="P47" i="7" s="1"/>
  <c r="M181" i="7"/>
  <c r="N325" i="7"/>
  <c r="P325" i="7" s="1"/>
  <c r="M204" i="7"/>
  <c r="O204" i="7" s="1"/>
  <c r="M253" i="7"/>
  <c r="O253" i="7" s="1"/>
  <c r="N348" i="7"/>
  <c r="M51" i="7"/>
  <c r="O51" i="7" s="1"/>
  <c r="M59" i="7"/>
  <c r="N108" i="7"/>
  <c r="P108" i="7" s="1"/>
  <c r="M408" i="7"/>
  <c r="N337" i="7"/>
  <c r="P337" i="7" s="1"/>
  <c r="M87" i="7"/>
  <c r="O87" i="7" s="1"/>
  <c r="N324" i="7"/>
  <c r="P324" i="7" s="1"/>
  <c r="N133" i="7"/>
  <c r="P133" i="7" s="1"/>
  <c r="N3" i="7"/>
  <c r="P3" i="7" s="1"/>
  <c r="M276" i="7"/>
  <c r="O276" i="7" s="1"/>
  <c r="N119" i="7"/>
  <c r="M333" i="7"/>
  <c r="M101" i="7"/>
  <c r="O101" i="7" s="1"/>
  <c r="N287" i="7"/>
  <c r="P287" i="7" s="1"/>
  <c r="N200" i="7"/>
  <c r="P200" i="7" s="1"/>
  <c r="N31" i="7"/>
  <c r="N159" i="7"/>
  <c r="N198" i="7"/>
  <c r="P198" i="7" s="1"/>
  <c r="M98" i="7"/>
  <c r="M66" i="7"/>
  <c r="N410" i="7"/>
  <c r="P410" i="7" s="1"/>
  <c r="N263" i="7"/>
  <c r="P263" i="7" s="1"/>
  <c r="M102" i="7"/>
  <c r="O102" i="7" s="1"/>
  <c r="N145" i="7"/>
  <c r="P145" i="7" s="1"/>
  <c r="N304" i="7"/>
  <c r="P304" i="7" s="1"/>
  <c r="M334" i="7"/>
  <c r="N275" i="7"/>
  <c r="P275" i="7" s="1"/>
  <c r="N98" i="7"/>
  <c r="P98" i="7" s="1"/>
  <c r="N315" i="7"/>
  <c r="P315" i="7" s="1"/>
  <c r="N153" i="7"/>
  <c r="P153" i="7" s="1"/>
  <c r="M163" i="7"/>
  <c r="O163" i="7" s="1"/>
  <c r="N179" i="7"/>
  <c r="P179" i="7" s="1"/>
  <c r="N280" i="7"/>
  <c r="P280" i="7" s="1"/>
  <c r="N42" i="7"/>
  <c r="P42" i="7" s="1"/>
  <c r="N121" i="7"/>
  <c r="P121" i="7" s="1"/>
  <c r="N361" i="7"/>
  <c r="P361" i="7" s="1"/>
  <c r="M325" i="7"/>
  <c r="O325" i="7" s="1"/>
  <c r="N253" i="7"/>
  <c r="P253" i="7" s="1"/>
  <c r="M228" i="7"/>
  <c r="M12" i="7"/>
  <c r="N288" i="7"/>
  <c r="P288" i="7" s="1"/>
  <c r="M49" i="7"/>
  <c r="N59" i="7"/>
  <c r="P59" i="7" s="1"/>
  <c r="N265" i="7"/>
  <c r="P265" i="7" s="1"/>
  <c r="N122" i="7"/>
  <c r="P122" i="7" s="1"/>
  <c r="N71" i="7"/>
  <c r="P71" i="7" s="1"/>
  <c r="N276" i="7"/>
  <c r="M35" i="7"/>
  <c r="O35" i="7" s="1"/>
  <c r="N36" i="7"/>
  <c r="P36" i="7" s="1"/>
  <c r="M246" i="7"/>
  <c r="M296" i="7"/>
  <c r="O296" i="7" s="1"/>
  <c r="N416" i="7"/>
  <c r="P416" i="7" s="1"/>
  <c r="N342" i="7"/>
  <c r="P342" i="7" s="1"/>
  <c r="N202" i="7"/>
  <c r="P202" i="7" s="1"/>
  <c r="N27" i="7"/>
  <c r="P27" i="7" s="1"/>
  <c r="N126" i="7"/>
  <c r="P126" i="7" s="1"/>
  <c r="N43" i="7"/>
  <c r="P43" i="7" s="1"/>
  <c r="M55" i="7"/>
  <c r="O55" i="7" s="1"/>
  <c r="M203" i="7"/>
  <c r="N379" i="7"/>
  <c r="P379" i="7" s="1"/>
  <c r="N226" i="7"/>
  <c r="P226" i="7" s="1"/>
  <c r="N25" i="7"/>
  <c r="P25" i="7" s="1"/>
  <c r="N149" i="7"/>
  <c r="P149" i="7" s="1"/>
  <c r="M78" i="7"/>
  <c r="N261" i="7"/>
  <c r="P261" i="7" s="1"/>
  <c r="N111" i="7"/>
  <c r="P111" i="7" s="1"/>
  <c r="N295" i="7"/>
  <c r="P295" i="7" s="1"/>
  <c r="N298" i="5"/>
  <c r="P298" i="5" s="1"/>
  <c r="M294" i="7"/>
  <c r="O294" i="7" s="1"/>
  <c r="N248" i="7"/>
  <c r="P248" i="7" s="1"/>
  <c r="N406" i="5"/>
  <c r="P406" i="5" s="1"/>
  <c r="N279" i="7"/>
  <c r="P279" i="7" s="1"/>
  <c r="N341" i="5"/>
  <c r="P341" i="5" s="1"/>
  <c r="N83" i="7"/>
  <c r="P83" i="7" s="1"/>
  <c r="N396" i="7"/>
  <c r="P396" i="7" s="1"/>
  <c r="M127" i="7"/>
  <c r="O127" i="7" s="1"/>
  <c r="M227" i="7"/>
  <c r="O227" i="7" s="1"/>
  <c r="N407" i="7"/>
  <c r="P407" i="7" s="1"/>
  <c r="N299" i="7"/>
  <c r="P299" i="7" s="1"/>
  <c r="N184" i="7"/>
  <c r="P184" i="7" s="1"/>
  <c r="N6" i="7"/>
  <c r="P6" i="7" s="1"/>
  <c r="N53" i="7"/>
  <c r="P53" i="7" s="1"/>
  <c r="M8" i="7"/>
  <c r="O8" i="7" s="1"/>
  <c r="N359" i="7"/>
  <c r="P359" i="7" s="1"/>
  <c r="N191" i="7"/>
  <c r="P191" i="7" s="1"/>
  <c r="N412" i="7"/>
  <c r="P412" i="7" s="1"/>
  <c r="N252" i="7"/>
  <c r="P252" i="7" s="1"/>
  <c r="N29" i="7"/>
  <c r="P29" i="7" s="1"/>
  <c r="N405" i="7"/>
  <c r="P405" i="7" s="1"/>
  <c r="N255" i="7"/>
  <c r="P255" i="7" s="1"/>
  <c r="N106" i="7"/>
  <c r="P106" i="7" s="1"/>
  <c r="N188" i="7"/>
  <c r="P188" i="7" s="1"/>
  <c r="N339" i="7"/>
  <c r="P339" i="7" s="1"/>
  <c r="M41" i="7"/>
  <c r="O41" i="7" s="1"/>
  <c r="N242" i="7"/>
  <c r="P242" i="7" s="1"/>
  <c r="N343" i="7"/>
  <c r="P343" i="7" s="1"/>
  <c r="N260" i="7"/>
  <c r="P260" i="7" s="1"/>
  <c r="M37" i="7"/>
  <c r="M324" i="7"/>
  <c r="M85" i="7"/>
  <c r="M361" i="7"/>
  <c r="O361" i="7" s="1"/>
  <c r="M409" i="7"/>
  <c r="Q409" i="7" s="1"/>
  <c r="M107" i="7"/>
  <c r="O107" i="7" s="1"/>
  <c r="M168" i="7"/>
  <c r="Q168" i="7" s="1"/>
  <c r="M123" i="7"/>
  <c r="O123" i="7" s="1"/>
  <c r="M60" i="7"/>
  <c r="M360" i="7"/>
  <c r="M109" i="7"/>
  <c r="M146" i="7"/>
  <c r="O146" i="7" s="1"/>
  <c r="M19" i="7"/>
  <c r="O19" i="7" s="1"/>
  <c r="M197" i="7"/>
  <c r="O197" i="7" s="1"/>
  <c r="M251" i="7"/>
  <c r="O251" i="7" s="1"/>
  <c r="M317" i="7"/>
  <c r="O317" i="7" s="1"/>
  <c r="M365" i="7"/>
  <c r="O365" i="7" s="1"/>
  <c r="M383" i="7"/>
  <c r="M31" i="7"/>
  <c r="O31" i="7" s="1"/>
  <c r="M343" i="7"/>
  <c r="O343" i="7" s="1"/>
  <c r="M157" i="7"/>
  <c r="O157" i="7" s="1"/>
  <c r="M63" i="7"/>
  <c r="O63" i="7" s="1"/>
  <c r="M319" i="7"/>
  <c r="O319" i="7" s="1"/>
  <c r="M6" i="7"/>
  <c r="O6" i="7" s="1"/>
  <c r="M290" i="7"/>
  <c r="M382" i="7"/>
  <c r="M398" i="7"/>
  <c r="N319" i="5"/>
  <c r="P319" i="5" s="1"/>
  <c r="M225" i="7"/>
  <c r="O225" i="7" s="1"/>
  <c r="N387" i="7"/>
  <c r="P387" i="7" s="1"/>
  <c r="M295" i="7"/>
  <c r="O295" i="7" s="1"/>
  <c r="N394" i="7"/>
  <c r="P394" i="7" s="1"/>
  <c r="N175" i="7"/>
  <c r="P175" i="7" s="1"/>
  <c r="N63" i="7"/>
  <c r="M266" i="7"/>
  <c r="N404" i="7"/>
  <c r="P404" i="7" s="1"/>
  <c r="N26" i="7"/>
  <c r="P26" i="7" s="1"/>
  <c r="M111" i="7"/>
  <c r="M5" i="7"/>
  <c r="Q5" i="7" s="1"/>
  <c r="M149" i="7"/>
  <c r="O149" i="7" s="1"/>
  <c r="M44" i="7"/>
  <c r="M223" i="7"/>
  <c r="O223" i="7" s="1"/>
  <c r="M370" i="7"/>
  <c r="M388" i="7"/>
  <c r="O388" i="7" s="1"/>
  <c r="M258" i="7"/>
  <c r="O258" i="7" s="1"/>
  <c r="M362" i="7"/>
  <c r="M121" i="7"/>
  <c r="O121" i="7" s="1"/>
  <c r="M252" i="7"/>
  <c r="O252" i="7" s="1"/>
  <c r="M192" i="7"/>
  <c r="M348" i="7"/>
  <c r="O348" i="7" s="1"/>
  <c r="M73" i="7"/>
  <c r="M277" i="7"/>
  <c r="O277" i="7" s="1"/>
  <c r="M27" i="7"/>
  <c r="O27" i="7" s="1"/>
  <c r="M396" i="7"/>
  <c r="O396" i="7" s="1"/>
  <c r="M372" i="7"/>
  <c r="O372" i="7" s="1"/>
  <c r="M58" i="7"/>
  <c r="O58" i="7" s="1"/>
  <c r="M300" i="7"/>
  <c r="O300" i="7" s="1"/>
  <c r="M420" i="7"/>
  <c r="O420" i="7" s="1"/>
  <c r="M47" i="7"/>
  <c r="M24" i="7"/>
  <c r="Q24" i="7" s="1"/>
  <c r="M217" i="7"/>
  <c r="O217" i="7" s="1"/>
  <c r="M10" i="7"/>
  <c r="O10" i="7" s="1"/>
  <c r="M54" i="7"/>
  <c r="O54" i="7" s="1"/>
  <c r="M395" i="7"/>
  <c r="O395" i="7" s="1"/>
  <c r="M42" i="7"/>
  <c r="M90" i="7"/>
  <c r="M347" i="7"/>
  <c r="M140" i="7"/>
  <c r="Q140" i="7" s="1"/>
  <c r="M268" i="7"/>
  <c r="O268" i="7" s="1"/>
  <c r="M76" i="7"/>
  <c r="O76" i="7" s="1"/>
  <c r="M173" i="7"/>
  <c r="O173" i="7" s="1"/>
  <c r="M331" i="7"/>
  <c r="O331" i="7" s="1"/>
  <c r="N294" i="5"/>
  <c r="P294" i="5" s="1"/>
  <c r="M124" i="7"/>
  <c r="N267" i="7"/>
  <c r="P267" i="7" s="1"/>
  <c r="N237" i="5"/>
  <c r="P237" i="5" s="1"/>
  <c r="M357" i="7"/>
  <c r="O357" i="7" s="1"/>
  <c r="N316" i="7"/>
  <c r="P316" i="7" s="1"/>
  <c r="N146" i="7"/>
  <c r="P146" i="7" s="1"/>
  <c r="N377" i="7"/>
  <c r="P377" i="7" s="1"/>
  <c r="M307" i="7"/>
  <c r="N278" i="7"/>
  <c r="P278" i="7" s="1"/>
  <c r="N366" i="7"/>
  <c r="P366" i="7" s="1"/>
  <c r="M265" i="7"/>
  <c r="O265" i="7" s="1"/>
  <c r="M336" i="7"/>
  <c r="Q336" i="7" s="1"/>
  <c r="M95" i="7"/>
  <c r="O95" i="7" s="1"/>
  <c r="M240" i="7"/>
  <c r="O240" i="7" s="1"/>
  <c r="M241" i="7"/>
  <c r="M122" i="7"/>
  <c r="M84" i="7"/>
  <c r="M421" i="7"/>
  <c r="M193" i="7"/>
  <c r="O193" i="7" s="1"/>
  <c r="M61" i="7"/>
  <c r="Q61" i="7" s="1"/>
  <c r="M260" i="7"/>
  <c r="O260" i="7" s="1"/>
  <c r="M345" i="7"/>
  <c r="O345" i="7" s="1"/>
  <c r="M379" i="7"/>
  <c r="O379" i="7" s="1"/>
  <c r="M125" i="7"/>
  <c r="M185" i="7"/>
  <c r="O185" i="7" s="1"/>
  <c r="M128" i="7"/>
  <c r="M64" i="7"/>
  <c r="O64" i="7" s="1"/>
  <c r="M249" i="7"/>
  <c r="O249" i="7" s="1"/>
  <c r="M52" i="7"/>
  <c r="O52" i="7" s="1"/>
  <c r="M215" i="7"/>
  <c r="M106" i="7"/>
  <c r="M371" i="7"/>
  <c r="M148" i="7"/>
  <c r="Q148" i="7" s="1"/>
  <c r="M195" i="7"/>
  <c r="M351" i="7"/>
  <c r="Q351" i="7" s="1"/>
  <c r="M338" i="7"/>
  <c r="O338" i="7" s="1"/>
  <c r="M381" i="7"/>
  <c r="O381" i="7" s="1"/>
  <c r="M413" i="7"/>
  <c r="O413" i="7" s="1"/>
  <c r="M14" i="7"/>
  <c r="O14" i="7" s="1"/>
  <c r="M114" i="7"/>
  <c r="O114" i="7" s="1"/>
  <c r="M161" i="7"/>
  <c r="O161" i="7" s="1"/>
  <c r="M207" i="7"/>
  <c r="O207" i="7" s="1"/>
  <c r="M187" i="7"/>
  <c r="M126" i="7"/>
  <c r="O126" i="7" s="1"/>
  <c r="M261" i="7"/>
  <c r="O261" i="7" s="1"/>
  <c r="M385" i="7"/>
  <c r="O385" i="7" s="1"/>
  <c r="M48" i="7"/>
  <c r="O48" i="7" s="1"/>
  <c r="M120" i="7"/>
  <c r="M373" i="7"/>
  <c r="O373" i="7" s="1"/>
  <c r="M83" i="7"/>
  <c r="M337" i="7"/>
  <c r="Q337" i="7" s="1"/>
  <c r="M75" i="7"/>
  <c r="O75" i="7" s="1"/>
  <c r="M289" i="7"/>
  <c r="O289" i="7" s="1"/>
  <c r="M39" i="7"/>
  <c r="O39" i="7" s="1"/>
  <c r="M384" i="7"/>
  <c r="O384" i="7" s="1"/>
  <c r="M156" i="7"/>
  <c r="M15" i="7"/>
  <c r="O15" i="7" s="1"/>
  <c r="M16" i="7"/>
  <c r="M328" i="7"/>
  <c r="Q328" i="7" s="1"/>
  <c r="M286" i="7"/>
  <c r="O286" i="7" s="1"/>
  <c r="M28" i="7"/>
  <c r="M167" i="7"/>
  <c r="O167" i="7" s="1"/>
  <c r="M209" i="7"/>
  <c r="M280" i="7"/>
  <c r="M116" i="7"/>
  <c r="M304" i="7"/>
  <c r="M244" i="7"/>
  <c r="O244" i="7" s="1"/>
  <c r="M323" i="7"/>
  <c r="M392" i="7"/>
  <c r="M314" i="7"/>
  <c r="O314" i="7" s="1"/>
  <c r="M341" i="7"/>
  <c r="O341" i="7" s="1"/>
  <c r="M322" i="7"/>
  <c r="M198" i="7"/>
  <c r="O198" i="7" s="1"/>
  <c r="M326" i="7"/>
  <c r="M262" i="7"/>
  <c r="Q262" i="7" s="1"/>
  <c r="M232" i="7"/>
  <c r="O232" i="7" s="1"/>
  <c r="M406" i="7"/>
  <c r="O406" i="7" s="1"/>
  <c r="M103" i="7"/>
  <c r="O103" i="7" s="1"/>
  <c r="O115" i="8"/>
  <c r="P115" i="8" s="1"/>
  <c r="O223" i="8"/>
  <c r="P223" i="8" s="1"/>
  <c r="O181" i="8"/>
  <c r="P181" i="8" s="1"/>
  <c r="O27" i="8"/>
  <c r="P27" i="8" s="1"/>
  <c r="O108" i="8"/>
  <c r="P108" i="8" s="1"/>
  <c r="N419" i="5"/>
  <c r="P419" i="5" s="1"/>
  <c r="M399" i="7"/>
  <c r="O399" i="7" s="1"/>
  <c r="N327" i="7"/>
  <c r="P327" i="7" s="1"/>
  <c r="N38" i="7"/>
  <c r="P38" i="7" s="1"/>
  <c r="N314" i="5"/>
  <c r="P314" i="5" s="1"/>
  <c r="M403" i="7"/>
  <c r="M171" i="7"/>
  <c r="O171" i="7" s="1"/>
  <c r="N297" i="7"/>
  <c r="P297" i="7" s="1"/>
  <c r="N196" i="7"/>
  <c r="P196" i="7" s="1"/>
  <c r="N65" i="7"/>
  <c r="P65" i="7" s="1"/>
  <c r="M151" i="7"/>
  <c r="O151" i="7" s="1"/>
  <c r="M303" i="7"/>
  <c r="M230" i="7"/>
  <c r="N303" i="7"/>
  <c r="P303" i="7" s="1"/>
  <c r="N147" i="7"/>
  <c r="P147" i="7" s="1"/>
  <c r="N281" i="7"/>
  <c r="P281" i="7" s="1"/>
  <c r="N268" i="5"/>
  <c r="P268" i="5" s="1"/>
  <c r="N169" i="5"/>
  <c r="P169" i="5" s="1"/>
  <c r="M166" i="7"/>
  <c r="O166" i="7" s="1"/>
  <c r="M247" i="7"/>
  <c r="N310" i="7"/>
  <c r="P310" i="7" s="1"/>
  <c r="N183" i="7"/>
  <c r="N54" i="7"/>
  <c r="P54" i="7" s="1"/>
  <c r="N308" i="7"/>
  <c r="N345" i="7"/>
  <c r="P345" i="7" s="1"/>
  <c r="N366" i="5"/>
  <c r="P366" i="5" s="1"/>
  <c r="M191" i="7"/>
  <c r="O191" i="7" s="1"/>
  <c r="M56" i="7"/>
  <c r="N382" i="7"/>
  <c r="P382" i="7" s="1"/>
  <c r="N176" i="7"/>
  <c r="P176" i="7" s="1"/>
  <c r="M269" i="7"/>
  <c r="O269" i="7" s="1"/>
  <c r="M172" i="7"/>
  <c r="O172" i="7" s="1"/>
  <c r="M321" i="7"/>
  <c r="O321" i="7" s="1"/>
  <c r="N383" i="7"/>
  <c r="P383" i="7" s="1"/>
  <c r="N219" i="7"/>
  <c r="P219" i="7" s="1"/>
  <c r="N86" i="7"/>
  <c r="P86" i="7" s="1"/>
  <c r="N8" i="7"/>
  <c r="P8" i="7" s="1"/>
  <c r="N302" i="5"/>
  <c r="P302" i="5" s="1"/>
  <c r="M211" i="7"/>
  <c r="O211" i="7" s="1"/>
  <c r="N414" i="7"/>
  <c r="P414" i="7" s="1"/>
  <c r="N211" i="7"/>
  <c r="P211" i="7" s="1"/>
  <c r="N82" i="7"/>
  <c r="P82" i="7" s="1"/>
  <c r="M327" i="7"/>
  <c r="Q327" i="7" s="1"/>
  <c r="M328" i="5"/>
  <c r="O328" i="5" s="1"/>
  <c r="N352" i="5"/>
  <c r="P352" i="5" s="1"/>
  <c r="M267" i="7"/>
  <c r="N411" i="7"/>
  <c r="P411" i="7" s="1"/>
  <c r="N318" i="7"/>
  <c r="P318" i="7" s="1"/>
  <c r="N178" i="7"/>
  <c r="P178" i="7" s="1"/>
  <c r="N222" i="7"/>
  <c r="P222" i="7" s="1"/>
  <c r="N256" i="7"/>
  <c r="P256" i="7" s="1"/>
  <c r="N412" i="5"/>
  <c r="P412" i="5" s="1"/>
  <c r="M214" i="7"/>
  <c r="O214" i="7" s="1"/>
  <c r="M88" i="7"/>
  <c r="N362" i="7"/>
  <c r="P362" i="7" s="1"/>
  <c r="N94" i="7"/>
  <c r="P94" i="7" s="1"/>
  <c r="M218" i="7"/>
  <c r="O218" i="7" s="1"/>
  <c r="M342" i="7"/>
  <c r="O342" i="7" s="1"/>
  <c r="M405" i="7"/>
  <c r="N330" i="7"/>
  <c r="P330" i="7" s="1"/>
  <c r="N239" i="7"/>
  <c r="P239" i="7" s="1"/>
  <c r="N77" i="7"/>
  <c r="P77" i="7" s="1"/>
  <c r="N39" i="7"/>
  <c r="P39" i="7" s="1"/>
  <c r="M315" i="7"/>
  <c r="O315" i="7" s="1"/>
  <c r="M206" i="7"/>
  <c r="O206" i="7" s="1"/>
  <c r="N403" i="7"/>
  <c r="P403" i="7" s="1"/>
  <c r="N166" i="7"/>
  <c r="P166" i="7" s="1"/>
  <c r="N40" i="7"/>
  <c r="P40" i="7" s="1"/>
  <c r="N340" i="7"/>
  <c r="P340" i="7" s="1"/>
  <c r="N325" i="5"/>
  <c r="P325" i="5" s="1"/>
  <c r="N346" i="5"/>
  <c r="P346" i="5" s="1"/>
  <c r="N200" i="5"/>
  <c r="P200" i="5" s="1"/>
  <c r="N389" i="5"/>
  <c r="P389" i="5" s="1"/>
  <c r="N397" i="5"/>
  <c r="P397" i="5" s="1"/>
  <c r="N394" i="5"/>
  <c r="P394" i="5" s="1"/>
  <c r="N351" i="5"/>
  <c r="P351" i="5" s="1"/>
  <c r="N274" i="5"/>
  <c r="P274" i="5" s="1"/>
  <c r="N345" i="5"/>
  <c r="P345" i="5" s="1"/>
  <c r="N364" i="5"/>
  <c r="P364" i="5" s="1"/>
  <c r="M397" i="5"/>
  <c r="O397" i="5" s="1"/>
  <c r="M34" i="5"/>
  <c r="O34" i="5" s="1"/>
  <c r="M240" i="5"/>
  <c r="O240" i="5" s="1"/>
  <c r="M8" i="5"/>
  <c r="N241" i="5"/>
  <c r="P241" i="5" s="1"/>
  <c r="N95" i="5"/>
  <c r="P95" i="5" s="1"/>
  <c r="N195" i="5"/>
  <c r="P195" i="5" s="1"/>
  <c r="N126" i="5"/>
  <c r="P126" i="5" s="1"/>
  <c r="N190" i="5"/>
  <c r="P190" i="5" s="1"/>
  <c r="N205" i="5"/>
  <c r="P205" i="5" s="1"/>
  <c r="N109" i="5"/>
  <c r="P109" i="5" s="1"/>
  <c r="N141" i="5"/>
  <c r="P141" i="5" s="1"/>
  <c r="N139" i="5"/>
  <c r="P139" i="5" s="1"/>
  <c r="N52" i="5"/>
  <c r="P52" i="5" s="1"/>
  <c r="N293" i="5"/>
  <c r="P293" i="5" s="1"/>
  <c r="N330" i="5"/>
  <c r="P330" i="5" s="1"/>
  <c r="N287" i="5"/>
  <c r="P287" i="5" s="1"/>
  <c r="N112" i="5"/>
  <c r="P112" i="5" s="1"/>
  <c r="N26" i="5"/>
  <c r="P26" i="5" s="1"/>
  <c r="N375" i="5"/>
  <c r="P375" i="5" s="1"/>
  <c r="N34" i="5"/>
  <c r="P34" i="5" s="1"/>
  <c r="N216" i="5"/>
  <c r="P216" i="5" s="1"/>
  <c r="N347" i="5"/>
  <c r="P347" i="5" s="1"/>
  <c r="N403" i="5"/>
  <c r="P403" i="5" s="1"/>
  <c r="N297" i="5"/>
  <c r="P297" i="5" s="1"/>
  <c r="N284" i="5"/>
  <c r="P284" i="5" s="1"/>
  <c r="N162" i="5"/>
  <c r="P162" i="5" s="1"/>
  <c r="N113" i="5"/>
  <c r="P113" i="5" s="1"/>
  <c r="N262" i="5"/>
  <c r="P262" i="5" s="1"/>
  <c r="N285" i="5"/>
  <c r="P285" i="5" s="1"/>
  <c r="N334" i="5"/>
  <c r="P334" i="5" s="1"/>
  <c r="N10" i="5"/>
  <c r="P10" i="5" s="1"/>
  <c r="N2" i="5"/>
  <c r="P2" i="5" s="1"/>
  <c r="M420" i="5"/>
  <c r="O420" i="5" s="1"/>
  <c r="M222" i="5"/>
  <c r="Q222" i="5" s="1"/>
  <c r="M287" i="5"/>
  <c r="N217" i="5"/>
  <c r="P217" i="5" s="1"/>
  <c r="N35" i="5"/>
  <c r="P35" i="5" s="1"/>
  <c r="N4" i="5"/>
  <c r="P4" i="5" s="1"/>
  <c r="N56" i="5"/>
  <c r="P56" i="5" s="1"/>
  <c r="N29" i="5"/>
  <c r="P29" i="5" s="1"/>
  <c r="N149" i="5"/>
  <c r="P149" i="5" s="1"/>
  <c r="N204" i="5"/>
  <c r="P204" i="5" s="1"/>
  <c r="N421" i="5"/>
  <c r="P421" i="5" s="1"/>
  <c r="N251" i="5"/>
  <c r="P251" i="5" s="1"/>
  <c r="N209" i="5"/>
  <c r="P209" i="5" s="1"/>
  <c r="N191" i="5"/>
  <c r="P191" i="5" s="1"/>
  <c r="N326" i="5"/>
  <c r="P326" i="5" s="1"/>
  <c r="N413" i="5"/>
  <c r="P413" i="5" s="1"/>
  <c r="N182" i="5"/>
  <c r="P182" i="5" s="1"/>
  <c r="N231" i="5"/>
  <c r="P231" i="5" s="1"/>
  <c r="N130" i="5"/>
  <c r="P130" i="5" s="1"/>
  <c r="N261" i="5"/>
  <c r="P261" i="5" s="1"/>
  <c r="N120" i="5"/>
  <c r="P120" i="5" s="1"/>
  <c r="N388" i="5"/>
  <c r="P388" i="5" s="1"/>
  <c r="N116" i="5"/>
  <c r="P116" i="5" s="1"/>
  <c r="N50" i="5"/>
  <c r="P50" i="5" s="1"/>
  <c r="N279" i="5"/>
  <c r="P279" i="5" s="1"/>
  <c r="N258" i="5"/>
  <c r="P258" i="5" s="1"/>
  <c r="N114" i="5"/>
  <c r="P114" i="5" s="1"/>
  <c r="N232" i="5"/>
  <c r="P232" i="5" s="1"/>
  <c r="N46" i="5"/>
  <c r="P46" i="5" s="1"/>
  <c r="N317" i="5"/>
  <c r="P317" i="5" s="1"/>
  <c r="N374" i="5"/>
  <c r="P374" i="5" s="1"/>
  <c r="N282" i="5"/>
  <c r="P282" i="5" s="1"/>
  <c r="M385" i="5"/>
  <c r="O385" i="5" s="1"/>
  <c r="M359" i="5"/>
  <c r="O359" i="5" s="1"/>
  <c r="M295" i="5"/>
  <c r="N385" i="5"/>
  <c r="P385" i="5" s="1"/>
  <c r="N170" i="5"/>
  <c r="P170" i="5" s="1"/>
  <c r="N178" i="5"/>
  <c r="P178" i="5" s="1"/>
  <c r="N77" i="5"/>
  <c r="P77" i="5" s="1"/>
  <c r="N253" i="5"/>
  <c r="P253" i="5" s="1"/>
  <c r="N283" i="5"/>
  <c r="P283" i="5" s="1"/>
  <c r="N321" i="5"/>
  <c r="P321" i="5" s="1"/>
  <c r="N40" i="5"/>
  <c r="P40" i="5" s="1"/>
  <c r="N184" i="5"/>
  <c r="P184" i="5" s="1"/>
  <c r="N223" i="5"/>
  <c r="P223" i="5" s="1"/>
  <c r="N343" i="5"/>
  <c r="P343" i="5" s="1"/>
  <c r="N249" i="5"/>
  <c r="P249" i="5" s="1"/>
  <c r="N157" i="5"/>
  <c r="P157" i="5" s="1"/>
  <c r="N128" i="5"/>
  <c r="P128" i="5" s="1"/>
  <c r="N54" i="5"/>
  <c r="P54" i="5" s="1"/>
  <c r="N94" i="5"/>
  <c r="P94" i="5" s="1"/>
  <c r="N418" i="5"/>
  <c r="P418" i="5" s="1"/>
  <c r="N404" i="5"/>
  <c r="P404" i="5" s="1"/>
  <c r="N201" i="5"/>
  <c r="P201" i="5" s="1"/>
  <c r="N175" i="5"/>
  <c r="P175" i="5" s="1"/>
  <c r="N329" i="5"/>
  <c r="P329" i="5" s="1"/>
  <c r="N292" i="5"/>
  <c r="P292" i="5" s="1"/>
  <c r="M64" i="5"/>
  <c r="Q64" i="5" s="1"/>
  <c r="M140" i="5"/>
  <c r="O140" i="5" s="1"/>
  <c r="M416" i="5"/>
  <c r="Q416" i="5" s="1"/>
  <c r="N132" i="5"/>
  <c r="P132" i="5" s="1"/>
  <c r="N212" i="5"/>
  <c r="P212" i="5" s="1"/>
  <c r="N210" i="5"/>
  <c r="P210" i="5" s="1"/>
  <c r="N125" i="5"/>
  <c r="P125" i="5" s="1"/>
  <c r="N60" i="5"/>
  <c r="P60" i="5" s="1"/>
  <c r="N28" i="5"/>
  <c r="P28" i="5" s="1"/>
  <c r="N80" i="5"/>
  <c r="P80" i="5" s="1"/>
  <c r="N176" i="5"/>
  <c r="P176" i="5" s="1"/>
  <c r="N165" i="5"/>
  <c r="P165" i="5" s="1"/>
  <c r="N340" i="5"/>
  <c r="P340" i="5" s="1"/>
  <c r="N53" i="5"/>
  <c r="P53" i="5" s="1"/>
  <c r="N256" i="5"/>
  <c r="P256" i="5" s="1"/>
  <c r="N62" i="5"/>
  <c r="P62" i="5" s="1"/>
  <c r="N58" i="5"/>
  <c r="P58" i="5" s="1"/>
  <c r="N226" i="5"/>
  <c r="P226" i="5" s="1"/>
  <c r="N151" i="5"/>
  <c r="P151" i="5" s="1"/>
  <c r="N142" i="5"/>
  <c r="P142" i="5" s="1"/>
  <c r="N286" i="5"/>
  <c r="P286" i="5" s="1"/>
  <c r="N275" i="5"/>
  <c r="P275" i="5" s="1"/>
  <c r="N19" i="5"/>
  <c r="P19" i="5" s="1"/>
  <c r="N207" i="5"/>
  <c r="P207" i="5" s="1"/>
  <c r="N278" i="5"/>
  <c r="P278" i="5" s="1"/>
  <c r="N410" i="5"/>
  <c r="P410" i="5" s="1"/>
  <c r="N146" i="5"/>
  <c r="P146" i="5" s="1"/>
  <c r="N335" i="5"/>
  <c r="P335" i="5" s="1"/>
  <c r="N342" i="5"/>
  <c r="P342" i="5" s="1"/>
  <c r="M165" i="5"/>
  <c r="N392" i="5"/>
  <c r="P392" i="5" s="1"/>
  <c r="N122" i="5"/>
  <c r="P122" i="5" s="1"/>
  <c r="N344" i="5"/>
  <c r="P344" i="5" s="1"/>
  <c r="N362" i="5"/>
  <c r="P362" i="5" s="1"/>
  <c r="N152" i="5"/>
  <c r="P152" i="5" s="1"/>
  <c r="N277" i="5"/>
  <c r="P277" i="5" s="1"/>
  <c r="N37" i="5"/>
  <c r="P37" i="5" s="1"/>
  <c r="N259" i="5"/>
  <c r="P259" i="5" s="1"/>
  <c r="N381" i="5"/>
  <c r="P381" i="5" s="1"/>
  <c r="N173" i="5"/>
  <c r="P173" i="5" s="1"/>
  <c r="N309" i="5"/>
  <c r="P309" i="5" s="1"/>
  <c r="N307" i="5"/>
  <c r="P307" i="5" s="1"/>
  <c r="N17" i="5"/>
  <c r="P17" i="5" s="1"/>
  <c r="M261" i="5"/>
  <c r="N368" i="5"/>
  <c r="P368" i="5" s="1"/>
  <c r="N188" i="5"/>
  <c r="P188" i="5" s="1"/>
  <c r="N365" i="5"/>
  <c r="P365" i="5" s="1"/>
  <c r="N110" i="5"/>
  <c r="P110" i="5" s="1"/>
  <c r="N402" i="7"/>
  <c r="P402" i="7" s="1"/>
  <c r="N305" i="7"/>
  <c r="P305" i="7" s="1"/>
  <c r="N244" i="7"/>
  <c r="N171" i="7"/>
  <c r="P171" i="7" s="1"/>
  <c r="N79" i="7"/>
  <c r="P79" i="7" s="1"/>
  <c r="N273" i="7"/>
  <c r="P273" i="7" s="1"/>
  <c r="N102" i="7"/>
  <c r="P102" i="7" s="1"/>
  <c r="N296" i="7"/>
  <c r="P296" i="7" s="1"/>
  <c r="N358" i="7"/>
  <c r="P358" i="7" s="1"/>
  <c r="N266" i="7"/>
  <c r="P266" i="7" s="1"/>
  <c r="N99" i="7"/>
  <c r="P99" i="7" s="1"/>
  <c r="N346" i="7"/>
  <c r="P346" i="7" s="1"/>
  <c r="N49" i="7"/>
  <c r="P49" i="7" s="1"/>
  <c r="N398" i="7"/>
  <c r="P398" i="7" s="1"/>
  <c r="N326" i="7"/>
  <c r="P326" i="7" s="1"/>
  <c r="N250" i="7"/>
  <c r="P250" i="7" s="1"/>
  <c r="N167" i="7"/>
  <c r="P167" i="7" s="1"/>
  <c r="N74" i="7"/>
  <c r="P74" i="7" s="1"/>
  <c r="N418" i="7"/>
  <c r="P418" i="7" s="1"/>
  <c r="N259" i="7"/>
  <c r="P259" i="7" s="1"/>
  <c r="N101" i="7"/>
  <c r="P101" i="7" s="1"/>
  <c r="N67" i="7"/>
  <c r="P67" i="7" s="1"/>
  <c r="N323" i="7"/>
  <c r="P323" i="7" s="1"/>
  <c r="N170" i="7"/>
  <c r="P170" i="7" s="1"/>
  <c r="N334" i="7"/>
  <c r="P334" i="7" s="1"/>
  <c r="N369" i="7"/>
  <c r="P369" i="7" s="1"/>
  <c r="N292" i="7"/>
  <c r="P292" i="7" s="1"/>
  <c r="N209" i="7"/>
  <c r="P209" i="7" s="1"/>
  <c r="N127" i="7"/>
  <c r="Q127" i="7" s="1"/>
  <c r="N28" i="7"/>
  <c r="P28" i="7" s="1"/>
  <c r="M164" i="7"/>
  <c r="O164" i="7" s="1"/>
  <c r="N173" i="7"/>
  <c r="P173" i="7" s="1"/>
  <c r="M310" i="7"/>
  <c r="O310" i="7" s="1"/>
  <c r="M393" i="7"/>
  <c r="N381" i="7"/>
  <c r="P381" i="7" s="1"/>
  <c r="N237" i="7"/>
  <c r="P237" i="7" s="1"/>
  <c r="N55" i="7"/>
  <c r="N58" i="7"/>
  <c r="P58" i="7" s="1"/>
  <c r="N272" i="7"/>
  <c r="P272" i="7" s="1"/>
  <c r="N235" i="7"/>
  <c r="P235" i="7" s="1"/>
  <c r="N163" i="7"/>
  <c r="P163" i="7" s="1"/>
  <c r="N68" i="7"/>
  <c r="P68" i="7" s="1"/>
  <c r="N251" i="7"/>
  <c r="P251" i="7" s="1"/>
  <c r="N78" i="7"/>
  <c r="P78" i="7" s="1"/>
  <c r="N268" i="7"/>
  <c r="N417" i="7"/>
  <c r="P417" i="7" s="1"/>
  <c r="N286" i="7"/>
  <c r="P286" i="7" s="1"/>
  <c r="N227" i="7"/>
  <c r="P227" i="7" s="1"/>
  <c r="N17" i="7"/>
  <c r="P17" i="7" s="1"/>
  <c r="N269" i="7"/>
  <c r="P269" i="7" s="1"/>
  <c r="N277" i="7"/>
  <c r="P277" i="7" s="1"/>
  <c r="N400" i="7"/>
  <c r="P400" i="7" s="1"/>
  <c r="N371" i="7"/>
  <c r="P371" i="7" s="1"/>
  <c r="N333" i="7"/>
  <c r="P333" i="7" s="1"/>
  <c r="N233" i="7"/>
  <c r="P233" i="7" s="1"/>
  <c r="N161" i="7"/>
  <c r="P161" i="7" s="1"/>
  <c r="N66" i="7"/>
  <c r="P66" i="7" s="1"/>
  <c r="N393" i="7"/>
  <c r="P393" i="7" s="1"/>
  <c r="N238" i="7"/>
  <c r="P238" i="7" s="1"/>
  <c r="N70" i="7"/>
  <c r="P70" i="7" s="1"/>
  <c r="N284" i="7"/>
  <c r="P284" i="7" s="1"/>
  <c r="N137" i="7"/>
  <c r="P137" i="7" s="1"/>
  <c r="N243" i="7"/>
  <c r="P243" i="7" s="1"/>
  <c r="N355" i="7"/>
  <c r="P355" i="7" s="1"/>
  <c r="N298" i="7"/>
  <c r="P298" i="7" s="1"/>
  <c r="N135" i="7"/>
  <c r="P135" i="7" s="1"/>
  <c r="N114" i="7"/>
  <c r="P114" i="7" s="1"/>
  <c r="N34" i="7"/>
  <c r="P34" i="7" s="1"/>
  <c r="M257" i="7"/>
  <c r="N62" i="7"/>
  <c r="P62" i="7" s="1"/>
  <c r="M226" i="7"/>
  <c r="M94" i="7"/>
  <c r="N331" i="7"/>
  <c r="P331" i="7" s="1"/>
  <c r="N231" i="7"/>
  <c r="P231" i="7" s="1"/>
  <c r="N52" i="7"/>
  <c r="P52" i="7" s="1"/>
  <c r="N415" i="7"/>
  <c r="P415" i="7" s="1"/>
  <c r="N365" i="7"/>
  <c r="P365" i="7" s="1"/>
  <c r="N307" i="7"/>
  <c r="P307" i="7" s="1"/>
  <c r="N220" i="7"/>
  <c r="P220" i="7" s="1"/>
  <c r="N134" i="7"/>
  <c r="P134" i="7" s="1"/>
  <c r="N46" i="7"/>
  <c r="P46" i="7" s="1"/>
  <c r="N212" i="7"/>
  <c r="P212" i="7" s="1"/>
  <c r="N113" i="7"/>
  <c r="P113" i="7" s="1"/>
  <c r="N395" i="7"/>
  <c r="P395" i="7" s="1"/>
  <c r="N344" i="7"/>
  <c r="P344" i="7" s="1"/>
  <c r="N199" i="7"/>
  <c r="P199" i="7" s="1"/>
  <c r="N91" i="7"/>
  <c r="P91" i="7" s="1"/>
  <c r="N373" i="7"/>
  <c r="P373" i="7" s="1"/>
  <c r="N214" i="7"/>
  <c r="P214" i="7" s="1"/>
  <c r="N370" i="7"/>
  <c r="P370" i="7" s="1"/>
  <c r="N294" i="7"/>
  <c r="P294" i="7" s="1"/>
  <c r="N213" i="7"/>
  <c r="P213" i="7" s="1"/>
  <c r="N138" i="7"/>
  <c r="P138" i="7" s="1"/>
  <c r="N19" i="7"/>
  <c r="P19" i="7" s="1"/>
  <c r="N356" i="7"/>
  <c r="P356" i="7" s="1"/>
  <c r="N123" i="7"/>
  <c r="P123" i="7" s="1"/>
  <c r="N44" i="7"/>
  <c r="P44" i="7" s="1"/>
  <c r="N392" i="7"/>
  <c r="P392" i="7" s="1"/>
  <c r="N249" i="7"/>
  <c r="P249" i="7" s="1"/>
  <c r="N80" i="7"/>
  <c r="P80" i="7" s="1"/>
  <c r="N88" i="7"/>
  <c r="P88" i="7" s="1"/>
  <c r="N391" i="7"/>
  <c r="P391" i="7" s="1"/>
  <c r="N317" i="7"/>
  <c r="P317" i="7" s="1"/>
  <c r="N254" i="7"/>
  <c r="P254" i="7" s="1"/>
  <c r="N187" i="7"/>
  <c r="P187" i="7" s="1"/>
  <c r="N90" i="7"/>
  <c r="P90" i="7" s="1"/>
  <c r="N302" i="7"/>
  <c r="P302" i="7" s="1"/>
  <c r="N174" i="7"/>
  <c r="P174" i="7" s="1"/>
  <c r="N18" i="7"/>
  <c r="P18" i="7" s="1"/>
  <c r="M400" i="7"/>
  <c r="M150" i="7"/>
  <c r="Q150" i="7" s="1"/>
  <c r="M350" i="7"/>
  <c r="O350" i="7" s="1"/>
  <c r="M30" i="7"/>
  <c r="O30" i="7" s="1"/>
  <c r="M118" i="7"/>
  <c r="O118" i="7" s="1"/>
  <c r="M332" i="7"/>
  <c r="O332" i="7" s="1"/>
  <c r="M67" i="7"/>
  <c r="O67" i="7" s="1"/>
  <c r="M174" i="7"/>
  <c r="M356" i="7"/>
  <c r="M272" i="7"/>
  <c r="O272" i="7" s="1"/>
  <c r="M366" i="7"/>
  <c r="Q366" i="7" s="1"/>
  <c r="M22" i="7"/>
  <c r="O22" i="7" s="1"/>
  <c r="M50" i="7"/>
  <c r="O50" i="7" s="1"/>
  <c r="M134" i="7"/>
  <c r="O134" i="7" s="1"/>
  <c r="M243" i="7"/>
  <c r="O243" i="7" s="1"/>
  <c r="M306" i="7"/>
  <c r="O306" i="7" s="1"/>
  <c r="M363" i="7"/>
  <c r="M178" i="7"/>
  <c r="O178" i="7" s="1"/>
  <c r="M386" i="7"/>
  <c r="Q386" i="7" s="1"/>
  <c r="M159" i="7"/>
  <c r="O159" i="7" s="1"/>
  <c r="M213" i="7"/>
  <c r="M279" i="7"/>
  <c r="M346" i="7"/>
  <c r="Q346" i="7" s="1"/>
  <c r="M43" i="7"/>
  <c r="M263" i="7"/>
  <c r="O263" i="7" s="1"/>
  <c r="M92" i="7"/>
  <c r="M305" i="7"/>
  <c r="M70" i="7"/>
  <c r="O70" i="7" s="1"/>
  <c r="M74" i="7"/>
  <c r="O74" i="7" s="1"/>
  <c r="M256" i="7"/>
  <c r="O256" i="7" s="1"/>
  <c r="M270" i="7"/>
  <c r="O270" i="7" s="1"/>
  <c r="M311" i="7"/>
  <c r="M359" i="7"/>
  <c r="M89" i="7"/>
  <c r="O89" i="7" s="1"/>
  <c r="M158" i="7"/>
  <c r="M222" i="7"/>
  <c r="O222" i="7" s="1"/>
  <c r="M110" i="7"/>
  <c r="O110" i="7" s="1"/>
  <c r="M235" i="7"/>
  <c r="O235" i="7" s="1"/>
  <c r="M291" i="7"/>
  <c r="O291" i="7" s="1"/>
  <c r="M355" i="7"/>
  <c r="O355" i="7" s="1"/>
  <c r="M26" i="7"/>
  <c r="O26" i="7" s="1"/>
  <c r="M65" i="7"/>
  <c r="O65" i="7" s="1"/>
  <c r="M183" i="7"/>
  <c r="O183" i="7" s="1"/>
  <c r="M238" i="7"/>
  <c r="O238" i="7" s="1"/>
  <c r="M237" i="7"/>
  <c r="M271" i="7"/>
  <c r="O271" i="7" s="1"/>
  <c r="M77" i="7"/>
  <c r="M147" i="7"/>
  <c r="M367" i="7"/>
  <c r="M364" i="7"/>
  <c r="O364" i="7" s="1"/>
  <c r="M62" i="7"/>
  <c r="O62" i="7" s="1"/>
  <c r="M165" i="7"/>
  <c r="O165" i="7" s="1"/>
  <c r="M329" i="7"/>
  <c r="O329" i="7" s="1"/>
  <c r="N375" i="7"/>
  <c r="P375" i="7" s="1"/>
  <c r="N341" i="7"/>
  <c r="P341" i="7" s="1"/>
  <c r="N207" i="7"/>
  <c r="P207" i="7" s="1"/>
  <c r="N118" i="7"/>
  <c r="P118" i="7" s="1"/>
  <c r="N172" i="7"/>
  <c r="P172" i="7" s="1"/>
  <c r="M194" i="7"/>
  <c r="O194" i="7" s="1"/>
  <c r="N247" i="7"/>
  <c r="P247" i="7" s="1"/>
  <c r="M402" i="7"/>
  <c r="O402" i="7" s="1"/>
  <c r="M292" i="7"/>
  <c r="O292" i="7" s="1"/>
  <c r="M212" i="7"/>
  <c r="O212" i="7" s="1"/>
  <c r="M179" i="7"/>
  <c r="M282" i="7"/>
  <c r="O282" i="7" s="1"/>
  <c r="M339" i="7"/>
  <c r="M233" i="7"/>
  <c r="M38" i="7"/>
  <c r="O38" i="7" s="1"/>
  <c r="M82" i="7"/>
  <c r="M189" i="7"/>
  <c r="M255" i="7"/>
  <c r="Q255" i="7" s="1"/>
  <c r="M340" i="7"/>
  <c r="M394" i="7"/>
  <c r="M273" i="7"/>
  <c r="Q273" i="7" s="1"/>
  <c r="N419" i="7"/>
  <c r="P419" i="7" s="1"/>
  <c r="N368" i="7"/>
  <c r="P368" i="7" s="1"/>
  <c r="N282" i="7"/>
  <c r="P282" i="7" s="1"/>
  <c r="N201" i="7"/>
  <c r="P201" i="7" s="1"/>
  <c r="N110" i="7"/>
  <c r="P110" i="7" s="1"/>
  <c r="N151" i="7"/>
  <c r="P151" i="7" s="1"/>
  <c r="M153" i="7"/>
  <c r="N195" i="7"/>
  <c r="P195" i="7" s="1"/>
  <c r="M391" i="7"/>
  <c r="O391" i="7" s="1"/>
  <c r="M17" i="7"/>
  <c r="O17" i="7" s="1"/>
  <c r="M142" i="7"/>
  <c r="O142" i="7" s="1"/>
  <c r="M200" i="7"/>
  <c r="O200" i="7" s="1"/>
  <c r="M358" i="7"/>
  <c r="O358" i="7" s="1"/>
  <c r="M283" i="7"/>
  <c r="O283" i="7" s="1"/>
  <c r="M79" i="7"/>
  <c r="M155" i="7"/>
  <c r="O155" i="7" s="1"/>
  <c r="M199" i="7"/>
  <c r="O199" i="7" s="1"/>
  <c r="M46" i="7"/>
  <c r="Q46" i="7" s="1"/>
  <c r="M100" i="7"/>
  <c r="O100" i="7" s="1"/>
  <c r="M231" i="7"/>
  <c r="O231" i="7" s="1"/>
  <c r="M418" i="7"/>
  <c r="M287" i="7"/>
  <c r="O287" i="7" s="1"/>
  <c r="M375" i="7"/>
  <c r="M32" i="7"/>
  <c r="M298" i="7"/>
  <c r="O298" i="7" s="1"/>
  <c r="M248" i="7"/>
  <c r="O248" i="7" s="1"/>
  <c r="M196" i="7"/>
  <c r="M297" i="7"/>
  <c r="M354" i="7"/>
  <c r="M308" i="7"/>
  <c r="O308" i="7" s="1"/>
  <c r="M188" i="7"/>
  <c r="M374" i="7"/>
  <c r="O374" i="7" s="1"/>
  <c r="M162" i="7"/>
  <c r="Q162" i="7" s="1"/>
  <c r="N354" i="7"/>
  <c r="P354" i="7" s="1"/>
  <c r="N290" i="7"/>
  <c r="P290" i="7" s="1"/>
  <c r="N186" i="7"/>
  <c r="P186" i="7" s="1"/>
  <c r="N76" i="7"/>
  <c r="P76" i="7" s="1"/>
  <c r="N142" i="7"/>
  <c r="P142" i="7" s="1"/>
  <c r="M414" i="7"/>
  <c r="N50" i="7"/>
  <c r="P50" i="7" s="1"/>
  <c r="O260" i="8"/>
  <c r="P260" i="8" s="1"/>
  <c r="O149" i="8"/>
  <c r="P149" i="8" s="1"/>
  <c r="O176" i="8"/>
  <c r="P176" i="8" s="1"/>
  <c r="O80" i="8"/>
  <c r="P80" i="8" s="1"/>
  <c r="O257" i="8"/>
  <c r="P257" i="8" s="1"/>
  <c r="O25" i="8"/>
  <c r="P25" i="8" s="1"/>
  <c r="O188" i="8"/>
  <c r="P188" i="8" s="1"/>
  <c r="O218" i="8"/>
  <c r="P218" i="8" s="1"/>
  <c r="O229" i="8"/>
  <c r="P229" i="8" s="1"/>
  <c r="O245" i="8"/>
  <c r="P245" i="8" s="1"/>
  <c r="O160" i="8"/>
  <c r="P160" i="8" s="1"/>
  <c r="O185" i="8"/>
  <c r="P185" i="8" s="1"/>
  <c r="O186" i="8"/>
  <c r="P186" i="8" s="1"/>
  <c r="O51" i="8"/>
  <c r="P51" i="8" s="1"/>
  <c r="O136" i="8"/>
  <c r="P136" i="8" s="1"/>
  <c r="O139" i="8"/>
  <c r="P139" i="8" s="1"/>
  <c r="O6" i="8"/>
  <c r="P6" i="8" s="1"/>
  <c r="O204" i="8"/>
  <c r="P204" i="8" s="1"/>
  <c r="O199" i="8"/>
  <c r="P199" i="8" s="1"/>
  <c r="O234" i="8"/>
  <c r="P234" i="8" s="1"/>
  <c r="O274" i="8"/>
  <c r="P274" i="8" s="1"/>
  <c r="O88" i="8"/>
  <c r="P88" i="8" s="1"/>
  <c r="O140" i="8"/>
  <c r="P140" i="8" s="1"/>
  <c r="O287" i="8"/>
  <c r="P287" i="8" s="1"/>
  <c r="M291" i="8"/>
  <c r="N291" i="8" s="1"/>
  <c r="O270" i="8"/>
  <c r="P270" i="8" s="1"/>
  <c r="O259" i="8"/>
  <c r="P259" i="8" s="1"/>
  <c r="O224" i="8"/>
  <c r="P224" i="8" s="1"/>
  <c r="O26" i="8"/>
  <c r="P26" i="8" s="1"/>
  <c r="O137" i="8"/>
  <c r="P137" i="8" s="1"/>
  <c r="M237" i="8"/>
  <c r="N237" i="8" s="1"/>
  <c r="O217" i="8"/>
  <c r="P217" i="8" s="1"/>
  <c r="O53" i="8"/>
  <c r="P53" i="8" s="1"/>
  <c r="O37" i="8"/>
  <c r="P37" i="8" s="1"/>
  <c r="O48" i="8"/>
  <c r="P48" i="8" s="1"/>
  <c r="O261" i="8"/>
  <c r="P261" i="8" s="1"/>
  <c r="O233" i="8"/>
  <c r="P233" i="8" s="1"/>
  <c r="O251" i="8"/>
  <c r="P251" i="8" s="1"/>
  <c r="O279" i="8"/>
  <c r="P279" i="8" s="1"/>
  <c r="O200" i="8"/>
  <c r="P200" i="8" s="1"/>
  <c r="O93" i="8"/>
  <c r="P93" i="8" s="1"/>
  <c r="O9" i="8"/>
  <c r="P9" i="8" s="1"/>
  <c r="O264" i="8"/>
  <c r="P264" i="8" s="1"/>
  <c r="O283" i="8"/>
  <c r="P283" i="8" s="1"/>
  <c r="N75" i="8"/>
  <c r="Q189" i="5"/>
  <c r="O189" i="5"/>
  <c r="O80" i="7"/>
  <c r="M251" i="8"/>
  <c r="O180" i="7"/>
  <c r="M59" i="5"/>
  <c r="M105" i="5"/>
  <c r="M297" i="5"/>
  <c r="M242" i="5"/>
  <c r="M49" i="5"/>
  <c r="M238" i="5"/>
  <c r="P183" i="7"/>
  <c r="M239" i="8"/>
  <c r="O205" i="7"/>
  <c r="Q205" i="7"/>
  <c r="M289" i="5"/>
  <c r="M169" i="5"/>
  <c r="M13" i="5"/>
  <c r="M153" i="5"/>
  <c r="Q48" i="7"/>
  <c r="M330" i="5"/>
  <c r="O49" i="7"/>
  <c r="M81" i="5"/>
  <c r="M403" i="5"/>
  <c r="M89" i="5"/>
  <c r="O234" i="7"/>
  <c r="O335" i="7"/>
  <c r="O68" i="7"/>
  <c r="M185" i="5"/>
  <c r="O170" i="7"/>
  <c r="O371" i="7"/>
  <c r="O78" i="7"/>
  <c r="M352" i="5"/>
  <c r="M188" i="5"/>
  <c r="M70" i="5"/>
  <c r="M164" i="5"/>
  <c r="M288" i="5"/>
  <c r="M120" i="5"/>
  <c r="M42" i="5"/>
  <c r="M388" i="5"/>
  <c r="M23" i="5"/>
  <c r="M321" i="5"/>
  <c r="O367" i="7"/>
  <c r="M221" i="8"/>
  <c r="M49" i="8"/>
  <c r="O99" i="7"/>
  <c r="M291" i="5"/>
  <c r="M351" i="5"/>
  <c r="M419" i="5"/>
  <c r="M134" i="5"/>
  <c r="M387" i="5"/>
  <c r="M74" i="5"/>
  <c r="M146" i="5"/>
  <c r="M263" i="5"/>
  <c r="M369" i="5"/>
  <c r="M219" i="5"/>
  <c r="M67" i="5"/>
  <c r="M69" i="5"/>
  <c r="M86" i="5"/>
  <c r="M396" i="5"/>
  <c r="M363" i="5"/>
  <c r="M41" i="5"/>
  <c r="M90" i="5"/>
  <c r="M209" i="5"/>
  <c r="M16" i="5"/>
  <c r="M40" i="5"/>
  <c r="M139" i="5"/>
  <c r="M141" i="5"/>
  <c r="M26" i="5"/>
  <c r="M125" i="5"/>
  <c r="M208" i="5"/>
  <c r="M210" i="5"/>
  <c r="M421" i="5"/>
  <c r="M193" i="5"/>
  <c r="M33" i="5"/>
  <c r="M198" i="5"/>
  <c r="M247" i="5"/>
  <c r="M296" i="5"/>
  <c r="M353" i="5"/>
  <c r="M282" i="5"/>
  <c r="M25" i="5"/>
  <c r="M73" i="5"/>
  <c r="M372" i="5"/>
  <c r="M239" i="5"/>
  <c r="M278" i="5"/>
  <c r="M345" i="5"/>
  <c r="M274" i="5"/>
  <c r="M192" i="5"/>
  <c r="M341" i="5"/>
  <c r="M318" i="5"/>
  <c r="M68" i="5"/>
  <c r="M55" i="5"/>
  <c r="M104" i="5"/>
  <c r="M57" i="5"/>
  <c r="M275" i="5"/>
  <c r="M243" i="5"/>
  <c r="M50" i="5"/>
  <c r="M339" i="5"/>
  <c r="M293" i="5"/>
  <c r="M331" i="5"/>
  <c r="M98" i="5"/>
  <c r="M248" i="5"/>
  <c r="M172" i="5"/>
  <c r="M7" i="5"/>
  <c r="M21" i="5"/>
  <c r="M24" i="5"/>
  <c r="M84" i="5"/>
  <c r="M348" i="5"/>
  <c r="M307" i="5"/>
  <c r="M323" i="5"/>
  <c r="M389" i="5"/>
  <c r="M30" i="5"/>
  <c r="M177" i="5"/>
  <c r="M132" i="5"/>
  <c r="M381" i="5"/>
  <c r="M382" i="5"/>
  <c r="M18" i="5"/>
  <c r="M91" i="5"/>
  <c r="M93" i="5"/>
  <c r="M380" i="5"/>
  <c r="M383" i="5"/>
  <c r="M77" i="5"/>
  <c r="M126" i="5"/>
  <c r="M176" i="5"/>
  <c r="M178" i="5"/>
  <c r="M36" i="5"/>
  <c r="M47" i="5"/>
  <c r="M324" i="5"/>
  <c r="M354" i="5"/>
  <c r="M121" i="5"/>
  <c r="M173" i="5"/>
  <c r="M166" i="5"/>
  <c r="M199" i="5"/>
  <c r="M305" i="5"/>
  <c r="M157" i="5"/>
  <c r="M204" i="5"/>
  <c r="M149" i="5"/>
  <c r="M183" i="5"/>
  <c r="M230" i="5"/>
  <c r="M409" i="5"/>
  <c r="M52" i="5"/>
  <c r="M122" i="5"/>
  <c r="M343" i="5"/>
  <c r="M394" i="5"/>
  <c r="M9" i="5"/>
  <c r="M48" i="5"/>
  <c r="M313" i="5"/>
  <c r="M195" i="5"/>
  <c r="M386" i="5"/>
  <c r="M413" i="5"/>
  <c r="M299" i="5"/>
  <c r="M56" i="5"/>
  <c r="M406" i="5"/>
  <c r="M283" i="5"/>
  <c r="M411" i="5"/>
  <c r="M14" i="5"/>
  <c r="M136" i="5"/>
  <c r="M159" i="5"/>
  <c r="M206" i="5"/>
  <c r="M357" i="5"/>
  <c r="M401" i="5"/>
  <c r="M346" i="5"/>
  <c r="M156" i="5"/>
  <c r="M277" i="5"/>
  <c r="M379" i="5"/>
  <c r="M259" i="5"/>
  <c r="M404" i="5"/>
  <c r="M399" i="5"/>
  <c r="M94" i="5"/>
  <c r="M333" i="5"/>
  <c r="M310" i="5"/>
  <c r="M32" i="5"/>
  <c r="M20" i="5"/>
  <c r="M80" i="5"/>
  <c r="M133" i="5"/>
  <c r="M216" i="5"/>
  <c r="M317" i="5"/>
  <c r="M294" i="5"/>
  <c r="M415" i="5"/>
  <c r="M43" i="5"/>
  <c r="M44" i="5"/>
  <c r="M45" i="5"/>
  <c r="M108" i="5"/>
  <c r="M316" i="5"/>
  <c r="M28" i="5"/>
  <c r="M29" i="5"/>
  <c r="M78" i="5"/>
  <c r="M131" i="5"/>
  <c r="M349" i="5"/>
  <c r="M298" i="5"/>
  <c r="M95" i="5"/>
  <c r="M312" i="5"/>
  <c r="M410" i="5"/>
  <c r="M418" i="5"/>
  <c r="M113" i="5"/>
  <c r="M167" i="5"/>
  <c r="M273" i="5"/>
  <c r="M302" i="5"/>
  <c r="M361" i="5"/>
  <c r="M101" i="5"/>
  <c r="M150" i="5"/>
  <c r="M257" i="5"/>
  <c r="M163" i="5"/>
  <c r="M332" i="5"/>
  <c r="M142" i="5"/>
  <c r="M251" i="5"/>
  <c r="M235" i="5"/>
  <c r="M375" i="5"/>
  <c r="M88" i="5"/>
  <c r="M233" i="5"/>
  <c r="M76" i="5"/>
  <c r="M280" i="5"/>
  <c r="M373" i="5"/>
  <c r="M211" i="5"/>
  <c r="M356" i="5"/>
  <c r="M327" i="5"/>
  <c r="M362" i="5"/>
  <c r="M371" i="5"/>
  <c r="M269" i="5"/>
  <c r="M262" i="5"/>
  <c r="M376" i="5"/>
  <c r="M378" i="5"/>
  <c r="M11" i="5"/>
  <c r="M61" i="5"/>
  <c r="M217" i="5"/>
  <c r="M194" i="5"/>
  <c r="M319" i="5"/>
  <c r="M374" i="5"/>
  <c r="M370" i="5"/>
  <c r="M119" i="5"/>
  <c r="M264" i="5"/>
  <c r="M266" i="5"/>
  <c r="M365" i="5"/>
  <c r="M366" i="5"/>
  <c r="M6" i="5"/>
  <c r="M161" i="5"/>
  <c r="M311" i="5"/>
  <c r="M228" i="5"/>
  <c r="M250" i="5"/>
  <c r="M12" i="5"/>
  <c r="M83" i="5"/>
  <c r="M325" i="5"/>
  <c r="M364" i="5"/>
  <c r="M355" i="5"/>
  <c r="M65" i="5"/>
  <c r="M114" i="5"/>
  <c r="M160" i="5"/>
  <c r="M162" i="5"/>
  <c r="M229" i="5"/>
  <c r="M53" i="5"/>
  <c r="M102" i="5"/>
  <c r="M225" i="5"/>
  <c r="M340" i="5"/>
  <c r="M414" i="5"/>
  <c r="M197" i="5"/>
  <c r="M190" i="5"/>
  <c r="M223" i="5"/>
  <c r="M272" i="5"/>
  <c r="M338" i="5"/>
  <c r="M203" i="5"/>
  <c r="M187" i="5"/>
  <c r="M314" i="5"/>
  <c r="M412" i="5"/>
  <c r="M4" i="5"/>
  <c r="M127" i="5"/>
  <c r="M201" i="5"/>
  <c r="M395" i="5"/>
  <c r="M46" i="5"/>
  <c r="M232" i="5"/>
  <c r="M234" i="5"/>
  <c r="M408" i="5"/>
  <c r="M292" i="5"/>
  <c r="M179" i="5"/>
  <c r="M290" i="5"/>
  <c r="M405" i="5"/>
  <c r="M237" i="5"/>
  <c r="M271" i="5"/>
  <c r="M326" i="5"/>
  <c r="M377" i="5"/>
  <c r="M72" i="5"/>
  <c r="M300" i="5"/>
  <c r="M320" i="5"/>
  <c r="M306" i="5"/>
  <c r="M37" i="5"/>
  <c r="M85" i="5"/>
  <c r="M276" i="5"/>
  <c r="M391" i="5"/>
  <c r="M417" i="5"/>
  <c r="M265" i="5"/>
  <c r="M35" i="5"/>
  <c r="M60" i="5"/>
  <c r="M252" i="5"/>
  <c r="M308" i="5"/>
  <c r="M17" i="5"/>
  <c r="M66" i="5"/>
  <c r="M5" i="5"/>
  <c r="M54" i="5"/>
  <c r="M109" i="5"/>
  <c r="M337" i="5"/>
  <c r="M284" i="5"/>
  <c r="M124" i="5"/>
  <c r="M335" i="5"/>
  <c r="M268" i="5"/>
  <c r="M154" i="5"/>
  <c r="M358" i="5"/>
  <c r="M19" i="5"/>
  <c r="M79" i="5"/>
  <c r="M155" i="5"/>
  <c r="M315" i="5"/>
  <c r="M116" i="5"/>
  <c r="M200" i="5"/>
  <c r="M202" i="5"/>
  <c r="M407" i="5"/>
  <c r="M244" i="5"/>
  <c r="M334" i="5"/>
  <c r="M213" i="5"/>
  <c r="M256" i="5"/>
  <c r="M329" i="5"/>
  <c r="M258" i="5"/>
  <c r="M253" i="5"/>
  <c r="M110" i="5"/>
  <c r="M174" i="5"/>
  <c r="M207" i="5"/>
  <c r="M254" i="5"/>
  <c r="M168" i="5"/>
  <c r="M301" i="5"/>
  <c r="M58" i="5"/>
  <c r="M246" i="5"/>
  <c r="M368" i="5"/>
  <c r="M145" i="5"/>
  <c r="M205" i="5"/>
  <c r="M260" i="5"/>
  <c r="M342" i="5"/>
  <c r="M152" i="5"/>
  <c r="M96" i="5"/>
  <c r="M92" i="5"/>
  <c r="M128" i="5"/>
  <c r="M181" i="5"/>
  <c r="M241" i="5"/>
  <c r="M130" i="5"/>
  <c r="M2" i="5"/>
  <c r="M112" i="5"/>
  <c r="M184" i="5"/>
  <c r="M186" i="5"/>
  <c r="M22" i="5"/>
  <c r="M196" i="5"/>
  <c r="M118" i="5"/>
  <c r="M236" i="5"/>
  <c r="M227" i="5"/>
  <c r="M347" i="5"/>
  <c r="M106" i="5"/>
  <c r="M220" i="5"/>
  <c r="M309" i="5"/>
  <c r="M286" i="5"/>
  <c r="M367" i="5"/>
  <c r="M400" i="5"/>
  <c r="M31" i="5"/>
  <c r="M279" i="5"/>
  <c r="M158" i="5"/>
  <c r="M180" i="5"/>
  <c r="M245" i="5"/>
  <c r="M212" i="5"/>
  <c r="M285" i="5"/>
  <c r="M137" i="5"/>
  <c r="M224" i="5"/>
  <c r="M226" i="5"/>
  <c r="M38" i="5"/>
  <c r="M148" i="5"/>
  <c r="M175" i="5"/>
  <c r="M281" i="5"/>
  <c r="M360" i="5"/>
  <c r="M10" i="5"/>
  <c r="M147" i="5"/>
  <c r="M221" i="5"/>
  <c r="M214" i="5"/>
  <c r="M255" i="5"/>
  <c r="M304" i="5"/>
  <c r="M129" i="5"/>
  <c r="M336" i="5"/>
  <c r="M218" i="5"/>
  <c r="M398" i="5"/>
  <c r="M402" i="5"/>
  <c r="M97" i="5"/>
  <c r="M231" i="5"/>
  <c r="M344" i="5"/>
  <c r="M182" i="5"/>
  <c r="M170" i="5"/>
  <c r="M384" i="5"/>
  <c r="M267" i="5"/>
  <c r="P63" i="7"/>
  <c r="H425" i="7"/>
  <c r="M183" i="8"/>
  <c r="Q229" i="7"/>
  <c r="O229" i="7"/>
  <c r="Q132" i="7"/>
  <c r="O132" i="7"/>
  <c r="P217" i="7"/>
  <c r="M322" i="5"/>
  <c r="M103" i="5"/>
  <c r="M143" i="5"/>
  <c r="M392" i="5"/>
  <c r="M107" i="5"/>
  <c r="M350" i="5"/>
  <c r="M71" i="5"/>
  <c r="M215" i="5"/>
  <c r="M270" i="5"/>
  <c r="M117" i="5"/>
  <c r="O307" i="7"/>
  <c r="Q307" i="7"/>
  <c r="M114" i="8"/>
  <c r="M151" i="5"/>
  <c r="M191" i="5"/>
  <c r="M390" i="5"/>
  <c r="M62" i="5"/>
  <c r="M82" i="5"/>
  <c r="O336" i="7"/>
  <c r="M144" i="5"/>
  <c r="M393" i="5"/>
  <c r="M249" i="5"/>
  <c r="M100" i="5"/>
  <c r="O156" i="7"/>
  <c r="M138" i="5"/>
  <c r="M171" i="5"/>
  <c r="O5" i="7"/>
  <c r="M303" i="5"/>
  <c r="M115" i="5"/>
  <c r="O195" i="7"/>
  <c r="O56" i="7"/>
  <c r="O138" i="7"/>
  <c r="N355" i="5"/>
  <c r="P355" i="5" s="1"/>
  <c r="M250" i="7"/>
  <c r="M18" i="7"/>
  <c r="M152" i="7"/>
  <c r="M201" i="7"/>
  <c r="N413" i="7"/>
  <c r="P413" i="7" s="1"/>
  <c r="N285" i="7"/>
  <c r="P285" i="7" s="1"/>
  <c r="N258" i="7"/>
  <c r="P258" i="7" s="1"/>
  <c r="N185" i="7"/>
  <c r="P185" i="7" s="1"/>
  <c r="M91" i="7"/>
  <c r="O208" i="8"/>
  <c r="P208" i="8" s="1"/>
  <c r="O94" i="8"/>
  <c r="P94" i="8" s="1"/>
  <c r="O121" i="8"/>
  <c r="P121" i="8" s="1"/>
  <c r="O60" i="8"/>
  <c r="P60" i="8" s="1"/>
  <c r="Q108" i="7"/>
  <c r="O108" i="7"/>
  <c r="O64" i="8"/>
  <c r="P64" i="8" s="1"/>
  <c r="O265" i="8"/>
  <c r="P265" i="8" s="1"/>
  <c r="O5" i="8"/>
  <c r="P5" i="8" s="1"/>
  <c r="O220" i="8"/>
  <c r="P220" i="8" s="1"/>
  <c r="O60" i="7"/>
  <c r="O84" i="8"/>
  <c r="P84" i="8" s="1"/>
  <c r="O35" i="8"/>
  <c r="P35" i="8" s="1"/>
  <c r="O43" i="8"/>
  <c r="P43" i="8" s="1"/>
  <c r="O290" i="8"/>
  <c r="P290" i="8" s="1"/>
  <c r="O277" i="8"/>
  <c r="P277" i="8" s="1"/>
  <c r="O19" i="8"/>
  <c r="P19" i="8" s="1"/>
  <c r="O45" i="8"/>
  <c r="P45" i="8" s="1"/>
  <c r="O109" i="8"/>
  <c r="P109" i="8" s="1"/>
  <c r="O12" i="8"/>
  <c r="P12" i="8" s="1"/>
  <c r="O109" i="7"/>
  <c r="Q109" i="7"/>
  <c r="O235" i="8"/>
  <c r="P235" i="8" s="1"/>
  <c r="O56" i="8"/>
  <c r="P56" i="8" s="1"/>
  <c r="O120" i="8"/>
  <c r="P120" i="8" s="1"/>
  <c r="O23" i="8"/>
  <c r="P23" i="8" s="1"/>
  <c r="O333" i="7"/>
  <c r="Q333" i="7"/>
  <c r="Q89" i="7"/>
  <c r="O4" i="8"/>
  <c r="P4" i="8" s="1"/>
  <c r="O18" i="8"/>
  <c r="P18" i="8" s="1"/>
  <c r="O65" i="8"/>
  <c r="P65" i="8" s="1"/>
  <c r="O267" i="8"/>
  <c r="P267" i="8" s="1"/>
  <c r="Q210" i="7"/>
  <c r="O322" i="7"/>
  <c r="Q198" i="7"/>
  <c r="O247" i="7"/>
  <c r="O398" i="7"/>
  <c r="Q398" i="7"/>
  <c r="N159" i="5"/>
  <c r="P159" i="5" s="1"/>
  <c r="O153" i="7"/>
  <c r="N224" i="5"/>
  <c r="P224" i="5" s="1"/>
  <c r="M236" i="7"/>
  <c r="O236" i="7" s="1"/>
  <c r="M7" i="7"/>
  <c r="M182" i="7"/>
  <c r="M245" i="7"/>
  <c r="M302" i="7"/>
  <c r="N388" i="7"/>
  <c r="P388" i="7" s="1"/>
  <c r="N283" i="7"/>
  <c r="P283" i="7" s="1"/>
  <c r="N245" i="7"/>
  <c r="P245" i="7" s="1"/>
  <c r="N164" i="7"/>
  <c r="P164" i="7" s="1"/>
  <c r="N183" i="5"/>
  <c r="P183" i="5" s="1"/>
  <c r="M387" i="7"/>
  <c r="O387" i="7" s="1"/>
  <c r="O145" i="7"/>
  <c r="O119" i="8"/>
  <c r="P119" i="8" s="1"/>
  <c r="O67" i="8"/>
  <c r="P67" i="8" s="1"/>
  <c r="O131" i="8"/>
  <c r="P131" i="8" s="1"/>
  <c r="O36" i="8"/>
  <c r="P36" i="8" s="1"/>
  <c r="O85" i="7"/>
  <c r="O66" i="8"/>
  <c r="P66" i="8" s="1"/>
  <c r="O240" i="8"/>
  <c r="P240" i="8" s="1"/>
  <c r="O179" i="8"/>
  <c r="P179" i="8" s="1"/>
  <c r="O107" i="8"/>
  <c r="P107" i="8" s="1"/>
  <c r="O15" i="8"/>
  <c r="P15" i="8" s="1"/>
  <c r="O174" i="8"/>
  <c r="P174" i="8" s="1"/>
  <c r="O203" i="8"/>
  <c r="P203" i="8" s="1"/>
  <c r="O129" i="8"/>
  <c r="P129" i="8" s="1"/>
  <c r="O144" i="8"/>
  <c r="P144" i="8" s="1"/>
  <c r="O41" i="8"/>
  <c r="P41" i="8" s="1"/>
  <c r="O87" i="8"/>
  <c r="P87" i="8" s="1"/>
  <c r="O289" i="8"/>
  <c r="P289" i="8" s="1"/>
  <c r="O96" i="7"/>
  <c r="P95" i="7"/>
  <c r="O38" i="8"/>
  <c r="P38" i="8" s="1"/>
  <c r="O116" i="8"/>
  <c r="P116" i="8" s="1"/>
  <c r="O124" i="8"/>
  <c r="P124" i="8" s="1"/>
  <c r="O2" i="8"/>
  <c r="P2" i="8" s="1"/>
  <c r="Q360" i="7"/>
  <c r="O360" i="7"/>
  <c r="O103" i="8"/>
  <c r="P103" i="8" s="1"/>
  <c r="O114" i="8"/>
  <c r="P114" i="8" s="1"/>
  <c r="O178" i="8"/>
  <c r="P178" i="8" s="1"/>
  <c r="O106" i="8"/>
  <c r="P106" i="8" s="1"/>
  <c r="P372" i="7"/>
  <c r="O29" i="8"/>
  <c r="P29" i="8" s="1"/>
  <c r="O125" i="8"/>
  <c r="P125" i="8" s="1"/>
  <c r="O189" i="8"/>
  <c r="P189" i="8" s="1"/>
  <c r="O117" i="8"/>
  <c r="P117" i="8" s="1"/>
  <c r="O280" i="7"/>
  <c r="O116" i="7"/>
  <c r="O176" i="7"/>
  <c r="Q176" i="7"/>
  <c r="O141" i="8"/>
  <c r="P141" i="8" s="1"/>
  <c r="O89" i="8"/>
  <c r="P89" i="8" s="1"/>
  <c r="O134" i="8"/>
  <c r="P134" i="8" s="1"/>
  <c r="O70" i="8"/>
  <c r="P70" i="8" s="1"/>
  <c r="O339" i="7"/>
  <c r="N148" i="5"/>
  <c r="P148" i="5" s="1"/>
  <c r="N400" i="5"/>
  <c r="P400" i="5" s="1"/>
  <c r="O266" i="7"/>
  <c r="M220" i="7"/>
  <c r="N75" i="7"/>
  <c r="P75" i="7" s="1"/>
  <c r="N238" i="5"/>
  <c r="P238" i="5" s="1"/>
  <c r="N70" i="5"/>
  <c r="P70" i="5" s="1"/>
  <c r="N393" i="5"/>
  <c r="P393" i="5" s="1"/>
  <c r="M2" i="7"/>
  <c r="N322" i="5"/>
  <c r="P322" i="5" s="1"/>
  <c r="M208" i="7"/>
  <c r="M281" i="7"/>
  <c r="M344" i="7"/>
  <c r="M401" i="7"/>
  <c r="N401" i="7"/>
  <c r="P401" i="7" s="1"/>
  <c r="N320" i="7"/>
  <c r="P320" i="7" s="1"/>
  <c r="N236" i="7"/>
  <c r="N154" i="7"/>
  <c r="P154" i="7" s="1"/>
  <c r="M160" i="7"/>
  <c r="N364" i="7"/>
  <c r="P364" i="7" s="1"/>
  <c r="O288" i="8"/>
  <c r="P288" i="8" s="1"/>
  <c r="O7" i="8"/>
  <c r="P7" i="8" s="1"/>
  <c r="O281" i="8"/>
  <c r="P281" i="8" s="1"/>
  <c r="O187" i="8"/>
  <c r="P187" i="8" s="1"/>
  <c r="O63" i="8"/>
  <c r="P63" i="8" s="1"/>
  <c r="O254" i="8"/>
  <c r="P254" i="8" s="1"/>
  <c r="O284" i="8"/>
  <c r="P284" i="8" s="1"/>
  <c r="O209" i="8"/>
  <c r="P209" i="8" s="1"/>
  <c r="O79" i="8"/>
  <c r="P79" i="8" s="1"/>
  <c r="O111" i="8"/>
  <c r="P111" i="8" s="1"/>
  <c r="O156" i="8"/>
  <c r="P156" i="8" s="1"/>
  <c r="O83" i="8"/>
  <c r="P83" i="8" s="1"/>
  <c r="O86" i="8"/>
  <c r="P86" i="8" s="1"/>
  <c r="O196" i="8"/>
  <c r="P196" i="8" s="1"/>
  <c r="O215" i="8"/>
  <c r="P215" i="8" s="1"/>
  <c r="O73" i="8"/>
  <c r="P73" i="8" s="1"/>
  <c r="O11" i="7"/>
  <c r="Q300" i="7"/>
  <c r="O244" i="8"/>
  <c r="P244" i="8" s="1"/>
  <c r="O184" i="8"/>
  <c r="P184" i="8" s="1"/>
  <c r="O193" i="8"/>
  <c r="P193" i="8" s="1"/>
  <c r="O247" i="8"/>
  <c r="P247" i="8" s="1"/>
  <c r="O197" i="8"/>
  <c r="P197" i="8" s="1"/>
  <c r="O104" i="8"/>
  <c r="P104" i="8" s="1"/>
  <c r="O194" i="8"/>
  <c r="P194" i="8" s="1"/>
  <c r="O258" i="8"/>
  <c r="P258" i="8" s="1"/>
  <c r="O219" i="8"/>
  <c r="P219" i="8" s="1"/>
  <c r="O246" i="7"/>
  <c r="Q246" i="7"/>
  <c r="O383" i="7"/>
  <c r="O415" i="7"/>
  <c r="O46" i="8"/>
  <c r="P46" i="8" s="1"/>
  <c r="O158" i="8"/>
  <c r="P158" i="8" s="1"/>
  <c r="O213" i="8"/>
  <c r="P213" i="8" s="1"/>
  <c r="O161" i="8"/>
  <c r="P161" i="8" s="1"/>
  <c r="O290" i="7"/>
  <c r="O334" i="7"/>
  <c r="O382" i="7"/>
  <c r="Q382" i="7"/>
  <c r="O375" i="7"/>
  <c r="O32" i="7"/>
  <c r="N102" i="5"/>
  <c r="P102" i="5" s="1"/>
  <c r="N269" i="5"/>
  <c r="P269" i="5" s="1"/>
  <c r="N318" i="5"/>
  <c r="P318" i="5" s="1"/>
  <c r="N316" i="5"/>
  <c r="P316" i="5" s="1"/>
  <c r="N246" i="5"/>
  <c r="P246" i="5" s="1"/>
  <c r="M40" i="7"/>
  <c r="N125" i="7"/>
  <c r="P125" i="7" s="1"/>
  <c r="N270" i="5"/>
  <c r="P270" i="5" s="1"/>
  <c r="N118" i="5"/>
  <c r="P118" i="5" s="1"/>
  <c r="N320" i="5"/>
  <c r="P320" i="5" s="1"/>
  <c r="N358" i="5"/>
  <c r="P358" i="5" s="1"/>
  <c r="M404" i="7"/>
  <c r="M20" i="7"/>
  <c r="M389" i="7"/>
  <c r="M4" i="7"/>
  <c r="N378" i="7"/>
  <c r="P378" i="7" s="1"/>
  <c r="N319" i="7"/>
  <c r="P319" i="7" s="1"/>
  <c r="N225" i="7"/>
  <c r="P225" i="7" s="1"/>
  <c r="N116" i="7"/>
  <c r="P116" i="7" s="1"/>
  <c r="N407" i="5"/>
  <c r="P407" i="5" s="1"/>
  <c r="M34" i="7"/>
  <c r="N322" i="7"/>
  <c r="P322" i="7" s="1"/>
  <c r="O32" i="8"/>
  <c r="P32" i="8" s="1"/>
  <c r="O205" i="8"/>
  <c r="P205" i="8" s="1"/>
  <c r="O269" i="8"/>
  <c r="P269" i="8" s="1"/>
  <c r="O230" i="8"/>
  <c r="P230" i="8" s="1"/>
  <c r="Q192" i="7"/>
  <c r="O192" i="7"/>
  <c r="O130" i="8"/>
  <c r="P130" i="8" s="1"/>
  <c r="O78" i="8"/>
  <c r="P78" i="8" s="1"/>
  <c r="O54" i="8"/>
  <c r="P54" i="8" s="1"/>
  <c r="O256" i="8"/>
  <c r="P256" i="8" s="1"/>
  <c r="O83" i="7"/>
  <c r="Q83" i="7"/>
  <c r="O143" i="8"/>
  <c r="P143" i="8" s="1"/>
  <c r="O28" i="8"/>
  <c r="P28" i="8" s="1"/>
  <c r="O76" i="8"/>
  <c r="P76" i="8" s="1"/>
  <c r="O278" i="8"/>
  <c r="P278" i="8" s="1"/>
  <c r="Q264" i="7"/>
  <c r="O75" i="8"/>
  <c r="P75" i="8" s="1"/>
  <c r="O170" i="8"/>
  <c r="P170" i="8" s="1"/>
  <c r="O180" i="8"/>
  <c r="P180" i="8" s="1"/>
  <c r="O225" i="8"/>
  <c r="P225" i="8" s="1"/>
  <c r="O175" i="8"/>
  <c r="P175" i="8" s="1"/>
  <c r="O122" i="7"/>
  <c r="O155" i="8"/>
  <c r="P155" i="8" s="1"/>
  <c r="O276" i="8"/>
  <c r="P276" i="8" s="1"/>
  <c r="O16" i="8"/>
  <c r="P16" i="8" s="1"/>
  <c r="O151" i="8"/>
  <c r="P151" i="8" s="1"/>
  <c r="O47" i="7"/>
  <c r="Q47" i="7"/>
  <c r="O57" i="8"/>
  <c r="P57" i="8" s="1"/>
  <c r="O275" i="8"/>
  <c r="P275" i="8" s="1"/>
  <c r="O271" i="8"/>
  <c r="P271" i="8" s="1"/>
  <c r="O210" i="8"/>
  <c r="P210" i="8" s="1"/>
  <c r="Q119" i="7"/>
  <c r="P119" i="7"/>
  <c r="O39" i="8"/>
  <c r="P39" i="8" s="1"/>
  <c r="O195" i="8"/>
  <c r="P195" i="8" s="1"/>
  <c r="O273" i="8"/>
  <c r="P273" i="8" s="1"/>
  <c r="O221" i="8"/>
  <c r="P221" i="8" s="1"/>
  <c r="O254" i="7"/>
  <c r="O352" i="7"/>
  <c r="O400" i="7"/>
  <c r="O215" i="7"/>
  <c r="O148" i="8"/>
  <c r="P148" i="8" s="1"/>
  <c r="O227" i="8"/>
  <c r="P227" i="8" s="1"/>
  <c r="O291" i="8"/>
  <c r="P291" i="8" s="1"/>
  <c r="O243" i="8"/>
  <c r="P243" i="8" s="1"/>
  <c r="O79" i="7"/>
  <c r="P308" i="7"/>
  <c r="O88" i="7"/>
  <c r="N296" i="5"/>
  <c r="P296" i="5" s="1"/>
  <c r="N357" i="5"/>
  <c r="P357" i="5" s="1"/>
  <c r="N101" i="5"/>
  <c r="P101" i="5" s="1"/>
  <c r="N370" i="5"/>
  <c r="P370" i="5" s="1"/>
  <c r="N382" i="5"/>
  <c r="P382" i="5" s="1"/>
  <c r="N327" i="5"/>
  <c r="P327" i="5" s="1"/>
  <c r="N339" i="5"/>
  <c r="P339" i="5" s="1"/>
  <c r="M242" i="7"/>
  <c r="M411" i="7"/>
  <c r="M136" i="7"/>
  <c r="M186" i="7"/>
  <c r="N270" i="7"/>
  <c r="P270" i="7" s="1"/>
  <c r="N203" i="7"/>
  <c r="P203" i="7" s="1"/>
  <c r="N104" i="7"/>
  <c r="P104" i="7" s="1"/>
  <c r="N32" i="7"/>
  <c r="P32" i="7" s="1"/>
  <c r="N16" i="7"/>
  <c r="P16" i="7" s="1"/>
  <c r="M316" i="7"/>
  <c r="N7" i="7"/>
  <c r="P7" i="7" s="1"/>
  <c r="M137" i="7"/>
  <c r="N213" i="5"/>
  <c r="P213" i="5" s="1"/>
  <c r="M309" i="7"/>
  <c r="M353" i="7"/>
  <c r="M104" i="7"/>
  <c r="M177" i="7"/>
  <c r="N363" i="7"/>
  <c r="P363" i="7" s="1"/>
  <c r="N321" i="7"/>
  <c r="P321" i="7" s="1"/>
  <c r="N230" i="7"/>
  <c r="P230" i="7" s="1"/>
  <c r="N100" i="7"/>
  <c r="P100" i="7" s="1"/>
  <c r="N214" i="5"/>
  <c r="P214" i="5" s="1"/>
  <c r="M29" i="7"/>
  <c r="N208" i="7"/>
  <c r="P208" i="7" s="1"/>
  <c r="O34" i="8"/>
  <c r="P34" i="8" s="1"/>
  <c r="O147" i="8"/>
  <c r="P147" i="8" s="1"/>
  <c r="O133" i="8"/>
  <c r="P133" i="8" s="1"/>
  <c r="O59" i="8"/>
  <c r="P59" i="8" s="1"/>
  <c r="O68" i="8"/>
  <c r="P68" i="8" s="1"/>
  <c r="O100" i="8"/>
  <c r="P100" i="8" s="1"/>
  <c r="O145" i="8"/>
  <c r="P145" i="8" s="1"/>
  <c r="O81" i="8"/>
  <c r="P81" i="8" s="1"/>
  <c r="O101" i="8"/>
  <c r="P101" i="8" s="1"/>
  <c r="O263" i="8"/>
  <c r="P263" i="8" s="1"/>
  <c r="O249" i="8"/>
  <c r="P249" i="8" s="1"/>
  <c r="O177" i="8"/>
  <c r="P177" i="8" s="1"/>
  <c r="O266" i="8"/>
  <c r="P266" i="8" s="1"/>
  <c r="O153" i="8"/>
  <c r="P153" i="8" s="1"/>
  <c r="O169" i="7"/>
  <c r="Q169" i="7"/>
  <c r="O8" i="8"/>
  <c r="P8" i="8" s="1"/>
  <c r="O33" i="8"/>
  <c r="P33" i="8" s="1"/>
  <c r="O98" i="8"/>
  <c r="P98" i="8" s="1"/>
  <c r="O231" i="8"/>
  <c r="P231" i="8" s="1"/>
  <c r="Q84" i="7"/>
  <c r="O84" i="7"/>
  <c r="O421" i="7"/>
  <c r="Q421" i="7"/>
  <c r="O226" i="8"/>
  <c r="P226" i="8" s="1"/>
  <c r="O47" i="8"/>
  <c r="P47" i="8" s="1"/>
  <c r="O44" i="8"/>
  <c r="P44" i="8" s="1"/>
  <c r="O3" i="8"/>
  <c r="P3" i="8" s="1"/>
  <c r="Q35" i="7"/>
  <c r="O128" i="8"/>
  <c r="P128" i="8" s="1"/>
  <c r="O286" i="8"/>
  <c r="P286" i="8" s="1"/>
  <c r="O55" i="8"/>
  <c r="P55" i="8" s="1"/>
  <c r="O14" i="8"/>
  <c r="P14" i="8" s="1"/>
  <c r="O42" i="7"/>
  <c r="Q42" i="7"/>
  <c r="O90" i="7"/>
  <c r="O304" i="7"/>
  <c r="O66" i="7"/>
  <c r="O175" i="7"/>
  <c r="Q175" i="7"/>
  <c r="O224" i="7"/>
  <c r="O239" i="8"/>
  <c r="P239" i="8" s="1"/>
  <c r="O17" i="8"/>
  <c r="P17" i="8" s="1"/>
  <c r="O246" i="8"/>
  <c r="P246" i="8" s="1"/>
  <c r="O44" i="7"/>
  <c r="Q223" i="7"/>
  <c r="O370" i="7"/>
  <c r="O368" i="7"/>
  <c r="Q124" i="7"/>
  <c r="O124" i="7"/>
  <c r="O226" i="7"/>
  <c r="O394" i="7"/>
  <c r="O230" i="7"/>
  <c r="O285" i="7"/>
  <c r="M412" i="7"/>
  <c r="N281" i="5"/>
  <c r="P281" i="5" s="1"/>
  <c r="M380" i="7"/>
  <c r="N405" i="5"/>
  <c r="P405" i="5" s="1"/>
  <c r="M115" i="7"/>
  <c r="M113" i="7"/>
  <c r="M221" i="7"/>
  <c r="M278" i="7"/>
  <c r="N357" i="7"/>
  <c r="P357" i="7" s="1"/>
  <c r="N309" i="7"/>
  <c r="P309" i="7" s="1"/>
  <c r="N206" i="7"/>
  <c r="P206" i="7" s="1"/>
  <c r="N20" i="7"/>
  <c r="P20" i="7" s="1"/>
  <c r="N38" i="5"/>
  <c r="P38" i="5" s="1"/>
  <c r="M190" i="7"/>
  <c r="N139" i="7"/>
  <c r="P139" i="7" s="1"/>
  <c r="O37" i="7"/>
  <c r="Q37" i="7"/>
  <c r="O324" i="7"/>
  <c r="O22" i="8"/>
  <c r="P22" i="8" s="1"/>
  <c r="O206" i="8"/>
  <c r="P206" i="8" s="1"/>
  <c r="O77" i="8"/>
  <c r="P77" i="8" s="1"/>
  <c r="O24" i="8"/>
  <c r="P24" i="8" s="1"/>
  <c r="O126" i="8"/>
  <c r="P126" i="8" s="1"/>
  <c r="O216" i="8"/>
  <c r="P216" i="8" s="1"/>
  <c r="O211" i="8"/>
  <c r="P211" i="8" s="1"/>
  <c r="O150" i="8"/>
  <c r="P150" i="8" s="1"/>
  <c r="O120" i="7"/>
  <c r="P348" i="7"/>
  <c r="O159" i="8"/>
  <c r="P159" i="8" s="1"/>
  <c r="O169" i="8"/>
  <c r="P169" i="8" s="1"/>
  <c r="O214" i="8"/>
  <c r="P214" i="8" s="1"/>
  <c r="O163" i="8"/>
  <c r="P163" i="8" s="1"/>
  <c r="O190" i="8"/>
  <c r="P190" i="8" s="1"/>
  <c r="O20" i="8"/>
  <c r="P20" i="8" s="1"/>
  <c r="O40" i="8"/>
  <c r="P40" i="8" s="1"/>
  <c r="O268" i="8"/>
  <c r="P268" i="8" s="1"/>
  <c r="Q313" i="7"/>
  <c r="O36" i="7"/>
  <c r="O90" i="8"/>
  <c r="P90" i="8" s="1"/>
  <c r="O113" i="8"/>
  <c r="P113" i="8" s="1"/>
  <c r="O167" i="8"/>
  <c r="P167" i="8" s="1"/>
  <c r="O10" i="8"/>
  <c r="P10" i="8" s="1"/>
  <c r="O301" i="7"/>
  <c r="O50" i="8"/>
  <c r="P50" i="8" s="1"/>
  <c r="O127" i="8"/>
  <c r="P127" i="8" s="1"/>
  <c r="O135" i="8"/>
  <c r="P135" i="8" s="1"/>
  <c r="O74" i="8"/>
  <c r="P74" i="8" s="1"/>
  <c r="O146" i="8"/>
  <c r="P146" i="8" s="1"/>
  <c r="O58" i="8"/>
  <c r="P58" i="8" s="1"/>
  <c r="O157" i="8"/>
  <c r="P157" i="8" s="1"/>
  <c r="O85" i="8"/>
  <c r="P85" i="8" s="1"/>
  <c r="O16" i="7"/>
  <c r="O125" i="7"/>
  <c r="O128" i="7"/>
  <c r="Q98" i="7"/>
  <c r="O98" i="7"/>
  <c r="O347" i="7"/>
  <c r="Q347" i="7"/>
  <c r="O203" i="7"/>
  <c r="O164" i="8"/>
  <c r="P164" i="8" s="1"/>
  <c r="O91" i="8"/>
  <c r="P91" i="8" s="1"/>
  <c r="O99" i="8"/>
  <c r="P99" i="8" s="1"/>
  <c r="O49" i="8"/>
  <c r="P49" i="8" s="1"/>
  <c r="O267" i="7"/>
  <c r="Q267" i="7"/>
  <c r="P87" i="7"/>
  <c r="O363" i="7"/>
  <c r="O53" i="7"/>
  <c r="Q53" i="7"/>
  <c r="N417" i="5"/>
  <c r="P417" i="5" s="1"/>
  <c r="N306" i="5"/>
  <c r="P306" i="5" s="1"/>
  <c r="Q188" i="7"/>
  <c r="O188" i="7"/>
  <c r="O273" i="7"/>
  <c r="N4" i="7"/>
  <c r="P4" i="7" s="1"/>
  <c r="M376" i="7"/>
  <c r="N16" i="5"/>
  <c r="P16" i="5" s="1"/>
  <c r="N367" i="5"/>
  <c r="P367" i="5" s="1"/>
  <c r="M318" i="7"/>
  <c r="M274" i="7"/>
  <c r="M219" i="7"/>
  <c r="M320" i="7"/>
  <c r="M377" i="7"/>
  <c r="N353" i="7"/>
  <c r="P353" i="7" s="1"/>
  <c r="N274" i="7"/>
  <c r="P274" i="7" s="1"/>
  <c r="N194" i="7"/>
  <c r="P194" i="7" s="1"/>
  <c r="N22" i="7"/>
  <c r="P22" i="7" s="1"/>
  <c r="M239" i="7"/>
  <c r="O110" i="8"/>
  <c r="P110" i="8" s="1"/>
  <c r="O69" i="8"/>
  <c r="P69" i="8" s="1"/>
  <c r="O168" i="8"/>
  <c r="P168" i="8" s="1"/>
  <c r="O96" i="8"/>
  <c r="P96" i="8" s="1"/>
  <c r="O181" i="7"/>
  <c r="Q181" i="7"/>
  <c r="O228" i="8"/>
  <c r="P228" i="8" s="1"/>
  <c r="O285" i="8"/>
  <c r="P285" i="8" s="1"/>
  <c r="O280" i="8"/>
  <c r="P280" i="8" s="1"/>
  <c r="O241" i="8"/>
  <c r="P241" i="8" s="1"/>
  <c r="O73" i="7"/>
  <c r="Q73" i="7"/>
  <c r="O30" i="8"/>
  <c r="P30" i="8" s="1"/>
  <c r="O250" i="8"/>
  <c r="P250" i="8" s="1"/>
  <c r="O238" i="8"/>
  <c r="P238" i="8" s="1"/>
  <c r="O166" i="8"/>
  <c r="P166" i="8" s="1"/>
  <c r="O255" i="8"/>
  <c r="P255" i="8" s="1"/>
  <c r="O59" i="7"/>
  <c r="Q59" i="7"/>
  <c r="O13" i="8"/>
  <c r="P13" i="8" s="1"/>
  <c r="O105" i="8"/>
  <c r="P105" i="8" s="1"/>
  <c r="O123" i="8"/>
  <c r="P123" i="8" s="1"/>
  <c r="O71" i="8"/>
  <c r="P71" i="8" s="1"/>
  <c r="Q408" i="7"/>
  <c r="O408" i="7"/>
  <c r="O173" i="8"/>
  <c r="P173" i="8" s="1"/>
  <c r="O183" i="8"/>
  <c r="P183" i="8" s="1"/>
  <c r="O191" i="8"/>
  <c r="P191" i="8" s="1"/>
  <c r="O236" i="8"/>
  <c r="P236" i="8" s="1"/>
  <c r="O95" i="8"/>
  <c r="P95" i="8" s="1"/>
  <c r="O72" i="7"/>
  <c r="Q72" i="7"/>
  <c r="O97" i="8"/>
  <c r="P97" i="8" s="1"/>
  <c r="O207" i="8"/>
  <c r="P207" i="8" s="1"/>
  <c r="O237" i="8"/>
  <c r="P237" i="8" s="1"/>
  <c r="O154" i="8"/>
  <c r="P154" i="8" s="1"/>
  <c r="Q15" i="7"/>
  <c r="O61" i="8"/>
  <c r="P61" i="8" s="1"/>
  <c r="O138" i="8"/>
  <c r="P138" i="8" s="1"/>
  <c r="O248" i="8"/>
  <c r="P248" i="8" s="1"/>
  <c r="O165" i="8"/>
  <c r="P165" i="8" s="1"/>
  <c r="Q293" i="7"/>
  <c r="O293" i="7"/>
  <c r="Q359" i="7"/>
  <c r="O359" i="7"/>
  <c r="O392" i="7"/>
  <c r="O253" i="8"/>
  <c r="P253" i="8" s="1"/>
  <c r="O171" i="8"/>
  <c r="P171" i="8" s="1"/>
  <c r="O201" i="8"/>
  <c r="P201" i="8" s="1"/>
  <c r="O174" i="7"/>
  <c r="O356" i="7"/>
  <c r="Q356" i="7"/>
  <c r="Q272" i="7"/>
  <c r="O326" i="7"/>
  <c r="O403" i="7"/>
  <c r="O303" i="7"/>
  <c r="Q303" i="7"/>
  <c r="O362" i="7"/>
  <c r="Q374" i="7"/>
  <c r="O414" i="7"/>
  <c r="Q414" i="7"/>
  <c r="N332" i="5"/>
  <c r="P332" i="5" s="1"/>
  <c r="O327" i="7"/>
  <c r="M419" i="7"/>
  <c r="M177" i="8"/>
  <c r="M55" i="8"/>
  <c r="M261" i="8"/>
  <c r="M148" i="8"/>
  <c r="M107" i="8"/>
  <c r="M86" i="8"/>
  <c r="M243" i="8"/>
  <c r="M106" i="8"/>
  <c r="M223" i="8"/>
  <c r="M22" i="8"/>
  <c r="M81" i="8"/>
  <c r="M208" i="8"/>
  <c r="M40" i="8"/>
  <c r="M140" i="8"/>
  <c r="M95" i="8"/>
  <c r="M213" i="8"/>
  <c r="M287" i="8"/>
  <c r="M136" i="8"/>
  <c r="M274" i="8"/>
  <c r="M225" i="8"/>
  <c r="M131" i="8"/>
  <c r="M121" i="8"/>
  <c r="M61" i="8"/>
  <c r="M79" i="8"/>
  <c r="M87" i="8"/>
  <c r="M238" i="8"/>
  <c r="M289" i="8"/>
  <c r="M88" i="8"/>
  <c r="M207" i="8"/>
  <c r="M46" i="8"/>
  <c r="M111" i="8"/>
  <c r="M57" i="8"/>
  <c r="M13" i="8"/>
  <c r="M214" i="8"/>
  <c r="M60" i="8"/>
  <c r="M126" i="8"/>
  <c r="M24" i="8"/>
  <c r="M228" i="8"/>
  <c r="M67" i="8"/>
  <c r="M133" i="8"/>
  <c r="M73" i="8"/>
  <c r="M235" i="8"/>
  <c r="M37" i="8"/>
  <c r="M188" i="8"/>
  <c r="M233" i="8"/>
  <c r="M7" i="8"/>
  <c r="M164" i="8"/>
  <c r="M3" i="8"/>
  <c r="M146" i="8"/>
  <c r="M234" i="8"/>
  <c r="M35" i="8"/>
  <c r="M71" i="8"/>
  <c r="M187" i="8"/>
  <c r="M19" i="8"/>
  <c r="M2" i="8"/>
  <c r="M168" i="8"/>
  <c r="M179" i="8"/>
  <c r="M33" i="8"/>
  <c r="M91" i="8"/>
  <c r="M185" i="8"/>
  <c r="M8" i="8"/>
  <c r="M138" i="8"/>
  <c r="M197" i="8"/>
  <c r="M178" i="8"/>
  <c r="M263" i="8"/>
  <c r="M16" i="8"/>
  <c r="M167" i="8"/>
  <c r="M211" i="8"/>
  <c r="M25" i="8"/>
  <c r="M288" i="8"/>
  <c r="M23" i="8"/>
  <c r="M174" i="8"/>
  <c r="M218" i="8"/>
  <c r="M201" i="8"/>
  <c r="M30" i="8"/>
  <c r="M129" i="8"/>
  <c r="M280" i="8"/>
  <c r="M41" i="8"/>
  <c r="M149" i="8"/>
  <c r="M199" i="8"/>
  <c r="M80" i="8"/>
  <c r="M217" i="8"/>
  <c r="M206" i="8"/>
  <c r="M171" i="8"/>
  <c r="M10" i="8"/>
  <c r="M90" i="8"/>
  <c r="M28" i="8"/>
  <c r="M135" i="8"/>
  <c r="M250" i="8"/>
  <c r="M104" i="8"/>
  <c r="M184" i="8"/>
  <c r="M195" i="8"/>
  <c r="M94" i="8"/>
  <c r="M245" i="8"/>
  <c r="M6" i="8"/>
  <c r="M109" i="8"/>
  <c r="M204" i="8"/>
  <c r="M108" i="8"/>
  <c r="M259" i="8"/>
  <c r="M20" i="8"/>
  <c r="M231" i="8"/>
  <c r="M220" i="8"/>
  <c r="M123" i="8"/>
  <c r="M266" i="8"/>
  <c r="M27" i="8"/>
  <c r="M160" i="8"/>
  <c r="M230" i="8"/>
  <c r="M215" i="8"/>
  <c r="M68" i="8"/>
  <c r="M134" i="8"/>
  <c r="M275" i="8"/>
  <c r="M65" i="8"/>
  <c r="M180" i="8"/>
  <c r="M5" i="8"/>
  <c r="M159" i="8"/>
  <c r="M279" i="8"/>
  <c r="M264" i="8"/>
  <c r="M103" i="8"/>
  <c r="M161" i="8"/>
  <c r="M277" i="8"/>
  <c r="M84" i="8"/>
  <c r="M38" i="8"/>
  <c r="M175" i="8"/>
  <c r="M269" i="8"/>
  <c r="M93" i="8"/>
  <c r="M186" i="8"/>
  <c r="M39" i="8"/>
  <c r="M98" i="8"/>
  <c r="M89" i="8"/>
  <c r="M101" i="8"/>
  <c r="M194" i="8"/>
  <c r="M47" i="8"/>
  <c r="M113" i="8"/>
  <c r="M119" i="8"/>
  <c r="M170" i="8"/>
  <c r="M200" i="8"/>
  <c r="M54" i="8"/>
  <c r="M127" i="8"/>
  <c r="M169" i="8"/>
  <c r="M155" i="8"/>
  <c r="M286" i="8"/>
  <c r="M139" i="8"/>
  <c r="M226" i="8"/>
  <c r="M270" i="8"/>
  <c r="M157" i="8"/>
  <c r="M273" i="8"/>
  <c r="M76" i="8"/>
  <c r="M241" i="8"/>
  <c r="M150" i="8"/>
  <c r="M58" i="8"/>
  <c r="M209" i="8"/>
  <c r="M254" i="8"/>
  <c r="M236" i="8"/>
  <c r="M44" i="8"/>
  <c r="M116" i="8"/>
  <c r="M246" i="8"/>
  <c r="M278" i="8"/>
  <c r="M17" i="8"/>
  <c r="M257" i="8"/>
  <c r="M110" i="8"/>
  <c r="M198" i="8"/>
  <c r="M268" i="8"/>
  <c r="M43" i="8"/>
  <c r="M265" i="8"/>
  <c r="M118" i="8"/>
  <c r="M205" i="8"/>
  <c r="M70" i="8"/>
  <c r="M120" i="8"/>
  <c r="M271" i="8"/>
  <c r="M125" i="8"/>
  <c r="M219" i="8"/>
  <c r="M128" i="8"/>
  <c r="M190" i="8"/>
  <c r="M74" i="8"/>
  <c r="M210" i="8"/>
  <c r="M285" i="8"/>
  <c r="M244" i="8"/>
  <c r="M249" i="8"/>
  <c r="M96" i="8"/>
  <c r="M147" i="8"/>
  <c r="M165" i="8"/>
  <c r="M48" i="8"/>
  <c r="M158" i="8"/>
  <c r="M12" i="8"/>
  <c r="M63" i="8"/>
  <c r="M117" i="8"/>
  <c r="M100" i="8"/>
  <c r="M216" i="8"/>
  <c r="M34" i="8"/>
  <c r="M77" i="8"/>
  <c r="M53" i="8"/>
  <c r="M45" i="8"/>
  <c r="M181" i="8"/>
  <c r="M276" i="8"/>
  <c r="M85" i="8"/>
  <c r="M78" i="8"/>
  <c r="M59" i="8"/>
  <c r="M189" i="8"/>
  <c r="M290" i="8"/>
  <c r="M227" i="8"/>
  <c r="M156" i="8"/>
  <c r="M66" i="8"/>
  <c r="M196" i="8"/>
  <c r="M153" i="8"/>
  <c r="M248" i="8"/>
  <c r="M50" i="8"/>
  <c r="M166" i="8"/>
  <c r="M281" i="8"/>
  <c r="M18" i="8"/>
  <c r="M99" i="8"/>
  <c r="M51" i="8"/>
  <c r="M203" i="8"/>
  <c r="M247" i="8"/>
  <c r="M224" i="8"/>
  <c r="M256" i="8"/>
  <c r="M229" i="8"/>
  <c r="M83" i="8"/>
  <c r="M163" i="8"/>
  <c r="M26" i="8"/>
  <c r="M115" i="8"/>
  <c r="M193" i="8"/>
  <c r="M32" i="8"/>
  <c r="M105" i="8"/>
  <c r="M124" i="8"/>
  <c r="M15" i="8"/>
  <c r="M130" i="8"/>
  <c r="M253" i="8"/>
  <c r="M283" i="8"/>
  <c r="M141" i="8"/>
  <c r="M29" i="8"/>
  <c r="M145" i="8"/>
  <c r="M260" i="8"/>
  <c r="M284" i="8"/>
  <c r="M191" i="8"/>
  <c r="M36" i="8"/>
  <c r="M151" i="8"/>
  <c r="M267" i="8"/>
  <c r="M137" i="8"/>
  <c r="M64" i="8"/>
  <c r="M143" i="8"/>
  <c r="M258" i="8"/>
  <c r="M69" i="8"/>
  <c r="M176" i="8"/>
  <c r="M14" i="8"/>
  <c r="M144" i="8"/>
  <c r="M4" i="8"/>
  <c r="M56" i="8"/>
  <c r="M97" i="8"/>
  <c r="M173" i="8"/>
  <c r="M9" i="8"/>
  <c r="M154" i="8"/>
  <c r="M240" i="8"/>
  <c r="M255" i="8"/>
  <c r="D301" i="4"/>
  <c r="M277" i="4" s="1"/>
  <c r="O277" i="4" s="1"/>
  <c r="G168" i="4"/>
  <c r="H168" i="4" s="1"/>
  <c r="G175" i="4"/>
  <c r="H175" i="4" s="1"/>
  <c r="G103" i="4"/>
  <c r="H103" i="4" s="1"/>
  <c r="G80" i="4"/>
  <c r="H80" i="4" s="1"/>
  <c r="G28" i="4"/>
  <c r="H28" i="4" s="1"/>
  <c r="F301" i="4"/>
  <c r="N265" i="4" s="1"/>
  <c r="P265" i="4" s="1"/>
  <c r="G18" i="4"/>
  <c r="H18" i="4" s="1"/>
  <c r="G140" i="4"/>
  <c r="H140" i="4" s="1"/>
  <c r="G147" i="4"/>
  <c r="H147" i="4" s="1"/>
  <c r="G210" i="4"/>
  <c r="H210" i="4" s="1"/>
  <c r="G150" i="4"/>
  <c r="H150" i="4" s="1"/>
  <c r="G45" i="4"/>
  <c r="H45" i="4" s="1"/>
  <c r="G219" i="4"/>
  <c r="H219" i="4" s="1"/>
  <c r="G42" i="4"/>
  <c r="H42" i="4" s="1"/>
  <c r="G171" i="4"/>
  <c r="H171" i="4" s="1"/>
  <c r="G31" i="4"/>
  <c r="H31" i="4" s="1"/>
  <c r="G232" i="4"/>
  <c r="H232" i="4" s="1"/>
  <c r="G213" i="4"/>
  <c r="H213" i="4" s="1"/>
  <c r="G279" i="4"/>
  <c r="H279" i="4" s="1"/>
  <c r="G21" i="4"/>
  <c r="H21" i="4" s="1"/>
  <c r="G82" i="4"/>
  <c r="H82" i="4" s="1"/>
  <c r="G142" i="4"/>
  <c r="H142" i="4" s="1"/>
  <c r="G262" i="4"/>
  <c r="H262" i="4" s="1"/>
  <c r="G272" i="4"/>
  <c r="H272" i="4" s="1"/>
  <c r="G222" i="4"/>
  <c r="H222" i="4" s="1"/>
  <c r="G192" i="4"/>
  <c r="H192" i="4" s="1"/>
  <c r="G72" i="4"/>
  <c r="H72" i="4" s="1"/>
  <c r="L297" i="4"/>
  <c r="G292" i="4"/>
  <c r="H292" i="4" s="1"/>
  <c r="G152" i="4"/>
  <c r="H152" i="4" s="1"/>
  <c r="G122" i="4"/>
  <c r="H122" i="4" s="1"/>
  <c r="H295" i="8"/>
  <c r="G242" i="4"/>
  <c r="H242" i="4" s="1"/>
  <c r="G132" i="4"/>
  <c r="H132" i="4" s="1"/>
  <c r="G102" i="4"/>
  <c r="H102" i="4" s="1"/>
  <c r="G62" i="4"/>
  <c r="H62" i="4" s="1"/>
  <c r="G53" i="4"/>
  <c r="H53" i="4" s="1"/>
  <c r="G172" i="4"/>
  <c r="H172" i="4" s="1"/>
  <c r="G252" i="4"/>
  <c r="H252" i="4" s="1"/>
  <c r="G112" i="4"/>
  <c r="H112" i="4" s="1"/>
  <c r="G202" i="4"/>
  <c r="H202" i="4" s="1"/>
  <c r="G162" i="4"/>
  <c r="H162" i="4" s="1"/>
  <c r="H298" i="4"/>
  <c r="G11" i="4"/>
  <c r="H11" i="4" s="1"/>
  <c r="G92" i="4"/>
  <c r="H92" i="4" s="1"/>
  <c r="G52" i="4"/>
  <c r="H52" i="4" s="1"/>
  <c r="G212" i="4"/>
  <c r="H212" i="4" s="1"/>
  <c r="G282" i="4"/>
  <c r="H282" i="4" s="1"/>
  <c r="G182" i="4"/>
  <c r="H182" i="4" s="1"/>
  <c r="G155" i="4"/>
  <c r="H155" i="4" s="1"/>
  <c r="G167" i="4"/>
  <c r="H167" i="4" s="1"/>
  <c r="G187" i="4"/>
  <c r="H187" i="4" s="1"/>
  <c r="L426" i="5"/>
  <c r="H425" i="5"/>
  <c r="G90" i="4"/>
  <c r="H90" i="4" s="1"/>
  <c r="G231" i="4"/>
  <c r="H231" i="4" s="1"/>
  <c r="G174" i="4"/>
  <c r="H174" i="4" s="1"/>
  <c r="G221" i="4"/>
  <c r="H221" i="4" s="1"/>
  <c r="G124" i="4"/>
  <c r="H124" i="4" s="1"/>
  <c r="G179" i="4"/>
  <c r="H179" i="4" s="1"/>
  <c r="G16" i="4"/>
  <c r="H16" i="4" s="1"/>
  <c r="G26" i="4"/>
  <c r="H26" i="4" s="1"/>
  <c r="G230" i="4"/>
  <c r="H230" i="4" s="1"/>
  <c r="G135" i="4"/>
  <c r="H135" i="4" s="1"/>
  <c r="G97" i="4"/>
  <c r="H97" i="4" s="1"/>
  <c r="G166" i="4"/>
  <c r="H166" i="4" s="1"/>
  <c r="G130" i="4"/>
  <c r="H130" i="4" s="1"/>
  <c r="G227" i="4"/>
  <c r="H227" i="4" s="1"/>
  <c r="G225" i="4"/>
  <c r="H225" i="4" s="1"/>
  <c r="G236" i="4"/>
  <c r="H236" i="4" s="1"/>
  <c r="G184" i="4"/>
  <c r="H184" i="4" s="1"/>
  <c r="G129" i="4"/>
  <c r="H129" i="4" s="1"/>
  <c r="G77" i="4"/>
  <c r="H77" i="4" s="1"/>
  <c r="G50" i="4"/>
  <c r="H50" i="4" s="1"/>
  <c r="G267" i="4"/>
  <c r="H267" i="4" s="1"/>
  <c r="G211" i="4"/>
  <c r="H211" i="4" s="1"/>
  <c r="G148" i="4"/>
  <c r="H148" i="4" s="1"/>
  <c r="G106" i="4"/>
  <c r="H106" i="4" s="1"/>
  <c r="G261" i="4"/>
  <c r="H261" i="4" s="1"/>
  <c r="G254" i="4"/>
  <c r="H254" i="4" s="1"/>
  <c r="G204" i="4"/>
  <c r="H204" i="4" s="1"/>
  <c r="G239" i="4"/>
  <c r="H239" i="4" s="1"/>
  <c r="G238" i="4"/>
  <c r="H238" i="4" s="1"/>
  <c r="G237" i="4"/>
  <c r="H237" i="4" s="1"/>
  <c r="G276" i="4"/>
  <c r="H276" i="4" s="1"/>
  <c r="G246" i="4"/>
  <c r="H246" i="4" s="1"/>
  <c r="G217" i="4"/>
  <c r="H217" i="4" s="1"/>
  <c r="G169" i="4"/>
  <c r="H169" i="4" s="1"/>
  <c r="G209" i="4"/>
  <c r="H209" i="4" s="1"/>
  <c r="G9" i="4"/>
  <c r="H9" i="4" s="1"/>
  <c r="G113" i="4"/>
  <c r="H113" i="4" s="1"/>
  <c r="G64" i="4"/>
  <c r="H64" i="4" s="1"/>
  <c r="G188" i="4"/>
  <c r="H188" i="4" s="1"/>
  <c r="G78" i="4"/>
  <c r="H78" i="4" s="1"/>
  <c r="G19" i="4"/>
  <c r="H19" i="4" s="1"/>
  <c r="G66" i="4"/>
  <c r="H66" i="4" s="1"/>
  <c r="G118" i="4"/>
  <c r="H118" i="4" s="1"/>
  <c r="G117" i="4"/>
  <c r="H117" i="4" s="1"/>
  <c r="G154" i="4"/>
  <c r="H154" i="4" s="1"/>
  <c r="G127" i="4"/>
  <c r="H127" i="4" s="1"/>
  <c r="G134" i="4"/>
  <c r="H134" i="4" s="1"/>
  <c r="G93" i="4"/>
  <c r="H93" i="4" s="1"/>
  <c r="G191" i="4"/>
  <c r="H191" i="4" s="1"/>
  <c r="G229" i="4"/>
  <c r="H229" i="4" s="1"/>
  <c r="G253" i="4"/>
  <c r="H253" i="4" s="1"/>
  <c r="G190" i="4"/>
  <c r="H190" i="4" s="1"/>
  <c r="G91" i="4"/>
  <c r="H91" i="4" s="1"/>
  <c r="G268" i="4"/>
  <c r="H268" i="4" s="1"/>
  <c r="G256" i="4"/>
  <c r="H256" i="4" s="1"/>
  <c r="G40" i="4"/>
  <c r="H40" i="4" s="1"/>
  <c r="G87" i="4"/>
  <c r="H87" i="4" s="1"/>
  <c r="G241" i="4"/>
  <c r="H241" i="4" s="1"/>
  <c r="G160" i="4"/>
  <c r="H160" i="4" s="1"/>
  <c r="G249" i="4"/>
  <c r="H249" i="4" s="1"/>
  <c r="G89" i="4"/>
  <c r="H89" i="4" s="1"/>
  <c r="G55" i="4"/>
  <c r="H55" i="4" s="1"/>
  <c r="G54" i="4"/>
  <c r="H54" i="4" s="1"/>
  <c r="G158" i="4"/>
  <c r="H158" i="4" s="1"/>
  <c r="G277" i="4"/>
  <c r="H277" i="4" s="1"/>
  <c r="G247" i="4"/>
  <c r="H247" i="4" s="1"/>
  <c r="G136" i="4"/>
  <c r="H136" i="4" s="1"/>
  <c r="G6" i="4"/>
  <c r="H6" i="4" s="1"/>
  <c r="G283" i="4"/>
  <c r="H283" i="4" s="1"/>
  <c r="G13" i="4"/>
  <c r="H13" i="4" s="1"/>
  <c r="G107" i="4"/>
  <c r="H107" i="4" s="1"/>
  <c r="G151" i="4"/>
  <c r="H151" i="4" s="1"/>
  <c r="G133" i="4"/>
  <c r="H133" i="4" s="1"/>
  <c r="G73" i="4"/>
  <c r="H73" i="4" s="1"/>
  <c r="G59" i="4"/>
  <c r="H59" i="4" s="1"/>
  <c r="G284" i="4"/>
  <c r="H284" i="4" s="1"/>
  <c r="G206" i="4"/>
  <c r="H206" i="4" s="1"/>
  <c r="G270" i="4"/>
  <c r="H270" i="4" s="1"/>
  <c r="G265" i="4"/>
  <c r="H265" i="4" s="1"/>
  <c r="G199" i="4"/>
  <c r="H199" i="4" s="1"/>
  <c r="G156" i="4"/>
  <c r="H156" i="4" s="1"/>
  <c r="G196" i="4"/>
  <c r="H196" i="4" s="1"/>
  <c r="G207" i="4"/>
  <c r="H207" i="4" s="1"/>
  <c r="G165" i="4"/>
  <c r="H165" i="4" s="1"/>
  <c r="G22" i="4"/>
  <c r="H22" i="4" s="1"/>
  <c r="G178" i="4"/>
  <c r="H178" i="4" s="1"/>
  <c r="G290" i="4"/>
  <c r="H290" i="4" s="1"/>
  <c r="G205" i="4"/>
  <c r="H205" i="4" s="1"/>
  <c r="G61" i="4"/>
  <c r="H61" i="4" s="1"/>
  <c r="G181" i="4"/>
  <c r="H181" i="4" s="1"/>
  <c r="G5" i="4"/>
  <c r="H5" i="4" s="1"/>
  <c r="G25" i="4"/>
  <c r="H25" i="4" s="1"/>
  <c r="G85" i="4"/>
  <c r="H85" i="4" s="1"/>
  <c r="G163" i="4"/>
  <c r="H163" i="4" s="1"/>
  <c r="G291" i="4"/>
  <c r="H291" i="4" s="1"/>
  <c r="G289" i="4"/>
  <c r="H289" i="4" s="1"/>
  <c r="G38" i="4"/>
  <c r="H38" i="4" s="1"/>
  <c r="G15" i="4"/>
  <c r="H15" i="4" s="1"/>
  <c r="G240" i="4"/>
  <c r="H240" i="4" s="1"/>
  <c r="G57" i="4"/>
  <c r="H57" i="4" s="1"/>
  <c r="G48" i="4"/>
  <c r="H48" i="4" s="1"/>
  <c r="G46" i="4"/>
  <c r="H46" i="4" s="1"/>
  <c r="G69" i="4"/>
  <c r="H69" i="4" s="1"/>
  <c r="G186" i="4"/>
  <c r="H186" i="4" s="1"/>
  <c r="G220" i="4"/>
  <c r="H220" i="4" s="1"/>
  <c r="G79" i="4"/>
  <c r="H79" i="4" s="1"/>
  <c r="G98" i="4"/>
  <c r="H98" i="4" s="1"/>
  <c r="G121" i="4"/>
  <c r="H121" i="4" s="1"/>
  <c r="G224" i="4"/>
  <c r="H224" i="4" s="1"/>
  <c r="G145" i="4"/>
  <c r="H145" i="4" s="1"/>
  <c r="G193" i="4"/>
  <c r="H193" i="4" s="1"/>
  <c r="G244" i="4"/>
  <c r="H244" i="4" s="1"/>
  <c r="G281" i="4"/>
  <c r="H281" i="4" s="1"/>
  <c r="G125" i="4"/>
  <c r="H125" i="4" s="1"/>
  <c r="G161" i="4"/>
  <c r="H161" i="4" s="1"/>
  <c r="G76" i="4"/>
  <c r="H76" i="4" s="1"/>
  <c r="G41" i="4"/>
  <c r="H41" i="4" s="1"/>
  <c r="G109" i="4"/>
  <c r="H109" i="4" s="1"/>
  <c r="G260" i="4"/>
  <c r="H260" i="4" s="1"/>
  <c r="G255" i="4"/>
  <c r="H255" i="4" s="1"/>
  <c r="G144" i="4"/>
  <c r="H144" i="4" s="1"/>
  <c r="G157" i="4"/>
  <c r="H157" i="4" s="1"/>
  <c r="G234" i="4"/>
  <c r="H234" i="4" s="1"/>
  <c r="G33" i="4"/>
  <c r="H33" i="4" s="1"/>
  <c r="G12" i="4"/>
  <c r="H12" i="4" s="1"/>
  <c r="G95" i="4"/>
  <c r="H95" i="4" s="1"/>
  <c r="G137" i="4"/>
  <c r="H137" i="4" s="1"/>
  <c r="G94" i="4"/>
  <c r="H94" i="4" s="1"/>
  <c r="G259" i="4"/>
  <c r="H259" i="4" s="1"/>
  <c r="G189" i="4"/>
  <c r="H189" i="4" s="1"/>
  <c r="G278" i="4"/>
  <c r="H278" i="4" s="1"/>
  <c r="G141" i="4"/>
  <c r="H141" i="4" s="1"/>
  <c r="G226" i="4"/>
  <c r="H226" i="4" s="1"/>
  <c r="G275" i="4"/>
  <c r="H275" i="4" s="1"/>
  <c r="G243" i="4"/>
  <c r="H243" i="4" s="1"/>
  <c r="G36" i="4"/>
  <c r="H36" i="4" s="1"/>
  <c r="G35" i="4"/>
  <c r="H35" i="4" s="1"/>
  <c r="G34" i="4"/>
  <c r="H34" i="4" s="1"/>
  <c r="G47" i="4"/>
  <c r="H47" i="4" s="1"/>
  <c r="G8" i="4"/>
  <c r="H8" i="4" s="1"/>
  <c r="G280" i="4"/>
  <c r="H280" i="4" s="1"/>
  <c r="G146" i="4"/>
  <c r="H146" i="4" s="1"/>
  <c r="G23" i="4"/>
  <c r="H23" i="4" s="1"/>
  <c r="G75" i="4"/>
  <c r="H75" i="4" s="1"/>
  <c r="G3" i="4"/>
  <c r="H3" i="4" s="1"/>
  <c r="G70" i="4"/>
  <c r="H70" i="4" s="1"/>
  <c r="G63" i="4"/>
  <c r="H63" i="4" s="1"/>
  <c r="G195" i="4"/>
  <c r="H195" i="4" s="1"/>
  <c r="G223" i="4"/>
  <c r="H223" i="4" s="1"/>
  <c r="G111" i="4"/>
  <c r="H111" i="4" s="1"/>
  <c r="G105" i="4"/>
  <c r="H105" i="4" s="1"/>
  <c r="G153" i="4"/>
  <c r="H153" i="4" s="1"/>
  <c r="G123" i="4"/>
  <c r="H123" i="4" s="1"/>
  <c r="G201" i="4"/>
  <c r="H201" i="4" s="1"/>
  <c r="G65" i="4"/>
  <c r="H65" i="4" s="1"/>
  <c r="G74" i="4"/>
  <c r="H74" i="4" s="1"/>
  <c r="G88" i="4"/>
  <c r="H88" i="4" s="1"/>
  <c r="G86" i="4"/>
  <c r="H86" i="4" s="1"/>
  <c r="G194" i="4"/>
  <c r="H194" i="4" s="1"/>
  <c r="G51" i="4"/>
  <c r="H51" i="4" s="1"/>
  <c r="G131" i="4"/>
  <c r="H131" i="4" s="1"/>
  <c r="G83" i="4"/>
  <c r="H83" i="4" s="1"/>
  <c r="G101" i="4"/>
  <c r="H101" i="4" s="1"/>
  <c r="G128" i="4"/>
  <c r="H128" i="4" s="1"/>
  <c r="G139" i="4"/>
  <c r="H139" i="4" s="1"/>
  <c r="G126" i="4"/>
  <c r="H126" i="4" s="1"/>
  <c r="G233" i="4"/>
  <c r="H233" i="4" s="1"/>
  <c r="G266" i="4"/>
  <c r="H266" i="4" s="1"/>
  <c r="G44" i="4"/>
  <c r="H44" i="4" s="1"/>
  <c r="G164" i="4"/>
  <c r="H164" i="4" s="1"/>
  <c r="G200" i="4"/>
  <c r="H200" i="4" s="1"/>
  <c r="G170" i="4"/>
  <c r="H170" i="4" s="1"/>
  <c r="G183" i="4"/>
  <c r="H183" i="4" s="1"/>
  <c r="G273" i="4"/>
  <c r="H273" i="4" s="1"/>
  <c r="G115" i="4"/>
  <c r="H115" i="4" s="1"/>
  <c r="G120" i="4"/>
  <c r="H120" i="4" s="1"/>
  <c r="G104" i="4"/>
  <c r="H104" i="4" s="1"/>
  <c r="G27" i="4"/>
  <c r="H27" i="4" s="1"/>
  <c r="G180" i="4"/>
  <c r="H180" i="4" s="1"/>
  <c r="G177" i="4"/>
  <c r="H177" i="4" s="1"/>
  <c r="G176" i="4"/>
  <c r="H176" i="4" s="1"/>
  <c r="G56" i="4"/>
  <c r="H56" i="4" s="1"/>
  <c r="G14" i="4"/>
  <c r="H14" i="4" s="1"/>
  <c r="G39" i="4"/>
  <c r="H39" i="4" s="1"/>
  <c r="G197" i="4"/>
  <c r="H197" i="4" s="1"/>
  <c r="G235" i="4"/>
  <c r="H235" i="4" s="1"/>
  <c r="G71" i="4"/>
  <c r="H71" i="4" s="1"/>
  <c r="G110" i="4"/>
  <c r="H110" i="4" s="1"/>
  <c r="G119" i="4"/>
  <c r="H119" i="4" s="1"/>
  <c r="G29" i="4"/>
  <c r="H29" i="4" s="1"/>
  <c r="G216" i="4"/>
  <c r="H216" i="4" s="1"/>
  <c r="G96" i="4"/>
  <c r="H96" i="4" s="1"/>
  <c r="G99" i="4"/>
  <c r="H99" i="4" s="1"/>
  <c r="G173" i="4"/>
  <c r="H173" i="4" s="1"/>
  <c r="G208" i="4"/>
  <c r="H208" i="4" s="1"/>
  <c r="G218" i="4"/>
  <c r="H218" i="4" s="1"/>
  <c r="G24" i="4"/>
  <c r="H24" i="4" s="1"/>
  <c r="G30" i="4"/>
  <c r="H30" i="4" s="1"/>
  <c r="G60" i="4"/>
  <c r="H60" i="4" s="1"/>
  <c r="G58" i="4"/>
  <c r="H58" i="4" s="1"/>
  <c r="G81" i="4"/>
  <c r="H81" i="4" s="1"/>
  <c r="G143" i="4"/>
  <c r="H143" i="4" s="1"/>
  <c r="G263" i="4"/>
  <c r="H263" i="4" s="1"/>
  <c r="G274" i="4"/>
  <c r="H274" i="4" s="1"/>
  <c r="G269" i="4"/>
  <c r="H269" i="4" s="1"/>
  <c r="G2" i="4"/>
  <c r="H2" i="4" s="1"/>
  <c r="G37" i="4"/>
  <c r="H37" i="4" s="1"/>
  <c r="G228" i="4"/>
  <c r="H228" i="4" s="1"/>
  <c r="G17" i="4"/>
  <c r="H17" i="4" s="1"/>
  <c r="G114" i="4"/>
  <c r="H114" i="4" s="1"/>
  <c r="G49" i="4"/>
  <c r="H49" i="4" s="1"/>
  <c r="G264" i="4"/>
  <c r="H264" i="4" s="1"/>
  <c r="G20" i="4"/>
  <c r="H20" i="4" s="1"/>
  <c r="G32" i="4"/>
  <c r="H32" i="4" s="1"/>
  <c r="G245" i="4"/>
  <c r="H245" i="4" s="1"/>
  <c r="G248" i="4"/>
  <c r="H248" i="4" s="1"/>
  <c r="G271" i="4"/>
  <c r="H271" i="4" s="1"/>
  <c r="G258" i="4"/>
  <c r="H258" i="4" s="1"/>
  <c r="G214" i="4"/>
  <c r="H214" i="4" s="1"/>
  <c r="G257" i="4"/>
  <c r="H257" i="4" s="1"/>
  <c r="G286" i="4"/>
  <c r="H286" i="4" s="1"/>
  <c r="G67" i="4"/>
  <c r="H67" i="4" s="1"/>
  <c r="G100" i="4"/>
  <c r="H100" i="4" s="1"/>
  <c r="G287" i="4"/>
  <c r="H287" i="4" s="1"/>
  <c r="G68" i="4"/>
  <c r="H68" i="4" s="1"/>
  <c r="G185" i="4"/>
  <c r="H185" i="4" s="1"/>
  <c r="G198" i="4"/>
  <c r="H198" i="4" s="1"/>
  <c r="G116" i="4"/>
  <c r="H116" i="4" s="1"/>
  <c r="G43" i="4"/>
  <c r="H43" i="4" s="1"/>
  <c r="G159" i="4"/>
  <c r="H159" i="4" s="1"/>
  <c r="G251" i="4"/>
  <c r="H251" i="4" s="1"/>
  <c r="G288" i="4"/>
  <c r="H288" i="4" s="1"/>
  <c r="G285" i="4"/>
  <c r="H285" i="4" s="1"/>
  <c r="G7" i="4"/>
  <c r="H7" i="4" s="1"/>
  <c r="G108" i="4"/>
  <c r="H108" i="4" s="1"/>
  <c r="G215" i="4"/>
  <c r="H215" i="4" s="1"/>
  <c r="G138" i="4"/>
  <c r="H138" i="4" s="1"/>
  <c r="G149" i="4"/>
  <c r="H149" i="4" s="1"/>
  <c r="G10" i="4"/>
  <c r="H10" i="4" s="1"/>
  <c r="G203" i="4"/>
  <c r="H203" i="4" s="1"/>
  <c r="G84" i="4"/>
  <c r="H84" i="4" s="1"/>
  <c r="G250" i="4"/>
  <c r="H250" i="4" s="1"/>
  <c r="G4" i="4"/>
  <c r="H4" i="4" s="1"/>
  <c r="F38" i="1"/>
  <c r="B38" i="1"/>
  <c r="DA21" i="1"/>
  <c r="CX21" i="1"/>
  <c r="CU21" i="1"/>
  <c r="CR21" i="1"/>
  <c r="CO21" i="1"/>
  <c r="CL21" i="1"/>
  <c r="CI21" i="1"/>
  <c r="CF21" i="1"/>
  <c r="CC21" i="1"/>
  <c r="BZ21" i="1"/>
  <c r="BW21" i="1"/>
  <c r="BT21" i="1"/>
  <c r="BQ21" i="1"/>
  <c r="BN21" i="1"/>
  <c r="BK21" i="1"/>
  <c r="BH21" i="1"/>
  <c r="BE21" i="1"/>
  <c r="BB21" i="1"/>
  <c r="AY21" i="1"/>
  <c r="AV21" i="1"/>
  <c r="AS21" i="1"/>
  <c r="AP21" i="1"/>
  <c r="AM21" i="1"/>
  <c r="F74" i="2"/>
  <c r="B74" i="2"/>
  <c r="F51" i="2"/>
  <c r="B51" i="2"/>
  <c r="AN27" i="1"/>
  <c r="AQ27" i="1"/>
  <c r="AT27" i="1"/>
  <c r="AW27" i="1"/>
  <c r="AZ27" i="1"/>
  <c r="BC27" i="1"/>
  <c r="BF27" i="1"/>
  <c r="BI27" i="1"/>
  <c r="BL27" i="1"/>
  <c r="BO27" i="1"/>
  <c r="BR27" i="1"/>
  <c r="BU27" i="1"/>
  <c r="BX27" i="1"/>
  <c r="CA27" i="1"/>
  <c r="CD27" i="1"/>
  <c r="CG27" i="1"/>
  <c r="CJ27" i="1"/>
  <c r="CM27" i="1"/>
  <c r="CP27" i="1"/>
  <c r="CS27" i="1"/>
  <c r="CV27" i="1"/>
  <c r="CY27" i="1"/>
  <c r="DB27" i="1"/>
  <c r="AL27" i="1"/>
  <c r="AM27" i="1"/>
  <c r="AO27" i="1"/>
  <c r="AP27" i="1"/>
  <c r="AR27" i="1"/>
  <c r="AS27" i="1"/>
  <c r="AU27" i="1"/>
  <c r="AV27" i="1"/>
  <c r="AX27" i="1"/>
  <c r="AY27" i="1"/>
  <c r="BA27" i="1"/>
  <c r="BB27" i="1"/>
  <c r="BD27" i="1"/>
  <c r="BE27" i="1"/>
  <c r="BG27" i="1"/>
  <c r="BH27" i="1"/>
  <c r="BJ27" i="1"/>
  <c r="BK27" i="1"/>
  <c r="BM27" i="1"/>
  <c r="BN27" i="1"/>
  <c r="BP27" i="1"/>
  <c r="BQ27" i="1"/>
  <c r="BS27" i="1"/>
  <c r="BT27" i="1"/>
  <c r="BV27" i="1"/>
  <c r="BW27" i="1"/>
  <c r="BY27" i="1"/>
  <c r="BZ27" i="1"/>
  <c r="CB27" i="1"/>
  <c r="CC27" i="1"/>
  <c r="CE27" i="1"/>
  <c r="CF27" i="1"/>
  <c r="CH27" i="1"/>
  <c r="CI27" i="1"/>
  <c r="CK27" i="1"/>
  <c r="CL27" i="1"/>
  <c r="CN27" i="1"/>
  <c r="CO27" i="1"/>
  <c r="CQ27" i="1"/>
  <c r="CR27" i="1"/>
  <c r="CT27" i="1"/>
  <c r="CU27" i="1"/>
  <c r="CW27" i="1"/>
  <c r="CX27" i="1"/>
  <c r="CZ27" i="1"/>
  <c r="DA27" i="1"/>
  <c r="I28" i="1"/>
  <c r="J28" i="1"/>
  <c r="L28" i="1"/>
  <c r="M28" i="1"/>
  <c r="N28" i="1"/>
  <c r="R28" i="1"/>
  <c r="S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BF28" i="1"/>
  <c r="BG28" i="1"/>
  <c r="BH28" i="1"/>
  <c r="BI28" i="1"/>
  <c r="BJ28" i="1"/>
  <c r="BK28" i="1"/>
  <c r="BL28" i="1"/>
  <c r="BM28" i="1"/>
  <c r="BN28" i="1"/>
  <c r="BO28" i="1"/>
  <c r="BP28" i="1"/>
  <c r="BQ28" i="1"/>
  <c r="BR28" i="1"/>
  <c r="BS28" i="1"/>
  <c r="BT28" i="1"/>
  <c r="BU28" i="1"/>
  <c r="BV28" i="1"/>
  <c r="BW28" i="1"/>
  <c r="BX28" i="1"/>
  <c r="BY28" i="1"/>
  <c r="BZ28" i="1"/>
  <c r="CA28" i="1"/>
  <c r="CB28" i="1"/>
  <c r="CC28" i="1"/>
  <c r="CD28" i="1"/>
  <c r="CE28" i="1"/>
  <c r="CF28" i="1"/>
  <c r="CG28" i="1"/>
  <c r="CH28" i="1"/>
  <c r="CI28" i="1"/>
  <c r="CJ28" i="1"/>
  <c r="CK28" i="1"/>
  <c r="CL28" i="1"/>
  <c r="CM28" i="1"/>
  <c r="CN28" i="1"/>
  <c r="CO28" i="1"/>
  <c r="CP28" i="1"/>
  <c r="CQ28" i="1"/>
  <c r="CR28" i="1"/>
  <c r="CS28" i="1"/>
  <c r="CT28" i="1"/>
  <c r="CU28" i="1"/>
  <c r="CV28" i="1"/>
  <c r="CW28" i="1"/>
  <c r="CX28" i="1"/>
  <c r="CY28" i="1"/>
  <c r="CZ28" i="1"/>
  <c r="DA28" i="1"/>
  <c r="DB28" i="1"/>
  <c r="J29" i="1"/>
  <c r="M29" i="1"/>
  <c r="S29" i="1"/>
  <c r="AE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BH29" i="1"/>
  <c r="BI29" i="1"/>
  <c r="BJ29" i="1"/>
  <c r="BK29" i="1"/>
  <c r="BL29" i="1"/>
  <c r="BM29" i="1"/>
  <c r="BN29" i="1"/>
  <c r="BO29" i="1"/>
  <c r="BP29" i="1"/>
  <c r="BQ29" i="1"/>
  <c r="BR29" i="1"/>
  <c r="BS29" i="1"/>
  <c r="BT29" i="1"/>
  <c r="BU29" i="1"/>
  <c r="BV29" i="1"/>
  <c r="BW29" i="1"/>
  <c r="BX29" i="1"/>
  <c r="BY29" i="1"/>
  <c r="BZ29" i="1"/>
  <c r="CA29" i="1"/>
  <c r="CB29" i="1"/>
  <c r="CC29" i="1"/>
  <c r="CD29" i="1"/>
  <c r="CE29" i="1"/>
  <c r="CF29" i="1"/>
  <c r="CG29" i="1"/>
  <c r="CH29" i="1"/>
  <c r="CI29" i="1"/>
  <c r="CJ29" i="1"/>
  <c r="CK29" i="1"/>
  <c r="CL29" i="1"/>
  <c r="CM29" i="1"/>
  <c r="CN29" i="1"/>
  <c r="CO29" i="1"/>
  <c r="CP29" i="1"/>
  <c r="CQ29" i="1"/>
  <c r="CR29" i="1"/>
  <c r="CS29" i="1"/>
  <c r="CT29" i="1"/>
  <c r="CU29" i="1"/>
  <c r="CV29" i="1"/>
  <c r="CW29" i="1"/>
  <c r="CX29" i="1"/>
  <c r="CY29" i="1"/>
  <c r="CZ29" i="1"/>
  <c r="DA29" i="1"/>
  <c r="DB29" i="1"/>
  <c r="B67" i="2"/>
  <c r="C67" i="2"/>
  <c r="D67" i="2"/>
  <c r="E67" i="2"/>
  <c r="F67" i="2"/>
  <c r="G67" i="2"/>
  <c r="H67" i="2"/>
  <c r="I67" i="2"/>
  <c r="J67" i="2"/>
  <c r="K67" i="2"/>
  <c r="L67" i="2"/>
  <c r="M67" i="2"/>
  <c r="N67" i="2"/>
  <c r="O67" i="2"/>
  <c r="P67" i="2"/>
  <c r="Q67" i="2"/>
  <c r="R67" i="2"/>
  <c r="S67" i="2"/>
  <c r="T67" i="2"/>
  <c r="U67" i="2"/>
  <c r="V67" i="2"/>
  <c r="W67" i="2"/>
  <c r="X67" i="2"/>
  <c r="Y67" i="2"/>
  <c r="Z67" i="2"/>
  <c r="AA67" i="2"/>
  <c r="AB67" i="2"/>
  <c r="AC67" i="2"/>
  <c r="AD67" i="2"/>
  <c r="AE67" i="2"/>
  <c r="AF67" i="2"/>
  <c r="AG67" i="2"/>
  <c r="AH67" i="2"/>
  <c r="AI67" i="2"/>
  <c r="AJ67" i="2"/>
  <c r="AK67" i="2"/>
  <c r="AL67" i="2"/>
  <c r="AM67" i="2"/>
  <c r="AN67" i="2"/>
  <c r="AO67" i="2"/>
  <c r="AP67" i="2"/>
  <c r="AQ67" i="2"/>
  <c r="AR67" i="2"/>
  <c r="AS67" i="2"/>
  <c r="AT67" i="2"/>
  <c r="AU67" i="2"/>
  <c r="AV67" i="2"/>
  <c r="AW67" i="2"/>
  <c r="AX67" i="2"/>
  <c r="AY67" i="2"/>
  <c r="AZ67" i="2"/>
  <c r="BA67" i="2"/>
  <c r="BB67" i="2"/>
  <c r="BC67" i="2"/>
  <c r="BD67" i="2"/>
  <c r="BE67" i="2"/>
  <c r="BF67" i="2"/>
  <c r="BG67" i="2"/>
  <c r="BH67" i="2"/>
  <c r="BI67" i="2"/>
  <c r="BJ67" i="2"/>
  <c r="BK67" i="2"/>
  <c r="BL67" i="2"/>
  <c r="BM67" i="2"/>
  <c r="BN67" i="2"/>
  <c r="BO67" i="2"/>
  <c r="BP67" i="2"/>
  <c r="BQ67" i="2"/>
  <c r="BR67" i="2"/>
  <c r="BS67" i="2"/>
  <c r="BT67" i="2"/>
  <c r="BU67" i="2"/>
  <c r="BV67" i="2"/>
  <c r="BW67" i="2"/>
  <c r="BX67" i="2"/>
  <c r="BY67" i="2"/>
  <c r="BZ67" i="2"/>
  <c r="CA67" i="2"/>
  <c r="CB67" i="2"/>
  <c r="CC67" i="2"/>
  <c r="CD67" i="2"/>
  <c r="CE67" i="2"/>
  <c r="CF67" i="2"/>
  <c r="CG67" i="2"/>
  <c r="CH67" i="2"/>
  <c r="CI67" i="2"/>
  <c r="CJ67" i="2"/>
  <c r="C44" i="2"/>
  <c r="D44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S44" i="2"/>
  <c r="T44" i="2"/>
  <c r="U44" i="2"/>
  <c r="V44" i="2"/>
  <c r="W44" i="2"/>
  <c r="X44" i="2"/>
  <c r="Y44" i="2"/>
  <c r="Z44" i="2"/>
  <c r="AA44" i="2"/>
  <c r="AB44" i="2"/>
  <c r="AC44" i="2"/>
  <c r="AD44" i="2"/>
  <c r="AE44" i="2"/>
  <c r="AF44" i="2"/>
  <c r="AG44" i="2"/>
  <c r="AH44" i="2"/>
  <c r="AI44" i="2"/>
  <c r="AJ44" i="2"/>
  <c r="AK44" i="2"/>
  <c r="AL44" i="2"/>
  <c r="AM44" i="2"/>
  <c r="AN44" i="2"/>
  <c r="AO44" i="2"/>
  <c r="AP44" i="2"/>
  <c r="AQ44" i="2"/>
  <c r="AR44" i="2"/>
  <c r="AS44" i="2"/>
  <c r="AT44" i="2"/>
  <c r="AU44" i="2"/>
  <c r="AV44" i="2"/>
  <c r="AW44" i="2"/>
  <c r="AX44" i="2"/>
  <c r="AY44" i="2"/>
  <c r="AZ44" i="2"/>
  <c r="BA44" i="2"/>
  <c r="BB44" i="2"/>
  <c r="BC44" i="2"/>
  <c r="BD44" i="2"/>
  <c r="BE44" i="2"/>
  <c r="BF44" i="2"/>
  <c r="BG44" i="2"/>
  <c r="BH44" i="2"/>
  <c r="BI44" i="2"/>
  <c r="BJ44" i="2"/>
  <c r="BK44" i="2"/>
  <c r="BL44" i="2"/>
  <c r="BM44" i="2"/>
  <c r="BN44" i="2"/>
  <c r="BO44" i="2"/>
  <c r="BP44" i="2"/>
  <c r="BQ44" i="2"/>
  <c r="BR44" i="2"/>
  <c r="BS44" i="2"/>
  <c r="BT44" i="2"/>
  <c r="BU44" i="2"/>
  <c r="BV44" i="2"/>
  <c r="BW44" i="2"/>
  <c r="BX44" i="2"/>
  <c r="BY44" i="2"/>
  <c r="BZ44" i="2"/>
  <c r="CA44" i="2"/>
  <c r="CB44" i="2"/>
  <c r="CC44" i="2"/>
  <c r="CD44" i="2"/>
  <c r="CE44" i="2"/>
  <c r="CF44" i="2"/>
  <c r="CG44" i="2"/>
  <c r="CH44" i="2"/>
  <c r="CI44" i="2"/>
  <c r="CJ44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AJ26" i="2"/>
  <c r="AK26" i="2"/>
  <c r="AL26" i="2"/>
  <c r="AM26" i="2"/>
  <c r="AN26" i="2"/>
  <c r="AO26" i="2"/>
  <c r="AP26" i="2"/>
  <c r="AQ26" i="2"/>
  <c r="AR26" i="2"/>
  <c r="AS26" i="2"/>
  <c r="AT26" i="2"/>
  <c r="AU26" i="2"/>
  <c r="AV26" i="2"/>
  <c r="AW26" i="2"/>
  <c r="AX26" i="2"/>
  <c r="AY26" i="2"/>
  <c r="AZ26" i="2"/>
  <c r="BA26" i="2"/>
  <c r="BB26" i="2"/>
  <c r="BC26" i="2"/>
  <c r="BD26" i="2"/>
  <c r="BE26" i="2"/>
  <c r="BF26" i="2"/>
  <c r="BG26" i="2"/>
  <c r="BH26" i="2"/>
  <c r="BI26" i="2"/>
  <c r="BJ26" i="2"/>
  <c r="BK26" i="2"/>
  <c r="BL26" i="2"/>
  <c r="BM26" i="2"/>
  <c r="BN26" i="2"/>
  <c r="BO26" i="2"/>
  <c r="BP26" i="2"/>
  <c r="BQ26" i="2"/>
  <c r="BR26" i="2"/>
  <c r="BS26" i="2"/>
  <c r="BT26" i="2"/>
  <c r="BU26" i="2"/>
  <c r="BV26" i="2"/>
  <c r="BW26" i="2"/>
  <c r="BX26" i="2"/>
  <c r="BY26" i="2"/>
  <c r="BZ26" i="2"/>
  <c r="CA26" i="2"/>
  <c r="CB26" i="2"/>
  <c r="CC26" i="2"/>
  <c r="CD26" i="2"/>
  <c r="CE26" i="2"/>
  <c r="CF26" i="2"/>
  <c r="CG26" i="2"/>
  <c r="CH26" i="2"/>
  <c r="CI26" i="2"/>
  <c r="CJ26" i="2"/>
  <c r="D26" i="2"/>
  <c r="C26" i="2"/>
  <c r="B26" i="2"/>
  <c r="Q43" i="7" l="1"/>
  <c r="Q55" i="7"/>
  <c r="Q12" i="7"/>
  <c r="Q8" i="7"/>
  <c r="Q323" i="7"/>
  <c r="Q77" i="7"/>
  <c r="Q86" i="7"/>
  <c r="Q407" i="7"/>
  <c r="O148" i="7"/>
  <c r="O323" i="7"/>
  <c r="O61" i="7"/>
  <c r="Q96" i="7"/>
  <c r="Q153" i="7"/>
  <c r="Q263" i="7"/>
  <c r="Q217" i="7"/>
  <c r="O407" i="7"/>
  <c r="Q405" i="7"/>
  <c r="Q215" i="7"/>
  <c r="Q25" i="7"/>
  <c r="Q111" i="7"/>
  <c r="Q276" i="7"/>
  <c r="Q228" i="7"/>
  <c r="O409" i="7"/>
  <c r="Q157" i="7"/>
  <c r="Q397" i="7"/>
  <c r="Q390" i="7"/>
  <c r="Q71" i="7"/>
  <c r="Q120" i="7"/>
  <c r="O86" i="7"/>
  <c r="O366" i="7"/>
  <c r="Q26" i="7"/>
  <c r="Q328" i="5"/>
  <c r="Q268" i="7"/>
  <c r="Q128" i="7"/>
  <c r="Q144" i="7"/>
  <c r="Q87" i="7"/>
  <c r="Q420" i="7"/>
  <c r="M286" i="4"/>
  <c r="O286" i="4" s="1"/>
  <c r="M273" i="4"/>
  <c r="O273" i="4" s="1"/>
  <c r="M191" i="4"/>
  <c r="O191" i="4" s="1"/>
  <c r="M118" i="4"/>
  <c r="O118" i="4" s="1"/>
  <c r="M145" i="4"/>
  <c r="O145" i="4" s="1"/>
  <c r="M232" i="4"/>
  <c r="O232" i="4" s="1"/>
  <c r="M93" i="4"/>
  <c r="O93" i="4" s="1"/>
  <c r="M147" i="4"/>
  <c r="O147" i="4" s="1"/>
  <c r="M112" i="4"/>
  <c r="O112" i="4" s="1"/>
  <c r="M250" i="4"/>
  <c r="O250" i="4" s="1"/>
  <c r="M212" i="4"/>
  <c r="O212" i="4" s="1"/>
  <c r="M126" i="4"/>
  <c r="O126" i="4" s="1"/>
  <c r="M265" i="4"/>
  <c r="O265" i="4" s="1"/>
  <c r="M119" i="4"/>
  <c r="O119" i="4" s="1"/>
  <c r="M101" i="4"/>
  <c r="O101" i="4" s="1"/>
  <c r="M259" i="4"/>
  <c r="O259" i="4" s="1"/>
  <c r="M270" i="4"/>
  <c r="O270" i="4" s="1"/>
  <c r="M8" i="4"/>
  <c r="O8" i="4" s="1"/>
  <c r="M222" i="4"/>
  <c r="O222" i="4" s="1"/>
  <c r="M110" i="4"/>
  <c r="O110" i="4" s="1"/>
  <c r="M83" i="4"/>
  <c r="O83" i="4" s="1"/>
  <c r="M111" i="4"/>
  <c r="O111" i="4" s="1"/>
  <c r="M174" i="4"/>
  <c r="O174" i="4" s="1"/>
  <c r="M187" i="4"/>
  <c r="O187" i="4" s="1"/>
  <c r="M194" i="4"/>
  <c r="O194" i="4" s="1"/>
  <c r="M97" i="4"/>
  <c r="O97" i="4" s="1"/>
  <c r="M240" i="4"/>
  <c r="O240" i="4" s="1"/>
  <c r="M70" i="4"/>
  <c r="O70" i="4" s="1"/>
  <c r="M227" i="4"/>
  <c r="O227" i="4" s="1"/>
  <c r="M197" i="4"/>
  <c r="O197" i="4" s="1"/>
  <c r="N146" i="4"/>
  <c r="P146" i="4" s="1"/>
  <c r="M99" i="4"/>
  <c r="O99" i="4" s="1"/>
  <c r="M91" i="4"/>
  <c r="O91" i="4" s="1"/>
  <c r="M177" i="4"/>
  <c r="O177" i="4" s="1"/>
  <c r="M11" i="4"/>
  <c r="O11" i="4" s="1"/>
  <c r="M89" i="4"/>
  <c r="O89" i="4" s="1"/>
  <c r="M172" i="4"/>
  <c r="O172" i="4" s="1"/>
  <c r="M285" i="4"/>
  <c r="O285" i="4" s="1"/>
  <c r="Q56" i="7"/>
  <c r="Q361" i="7"/>
  <c r="O390" i="7"/>
  <c r="O351" i="7"/>
  <c r="Q38" i="7"/>
  <c r="Q204" i="7"/>
  <c r="Q66" i="7"/>
  <c r="Q31" i="7"/>
  <c r="Q348" i="7"/>
  <c r="M96" i="4"/>
  <c r="O96" i="4" s="1"/>
  <c r="M14" i="4"/>
  <c r="O14" i="4" s="1"/>
  <c r="M139" i="4"/>
  <c r="O139" i="4" s="1"/>
  <c r="M61" i="4"/>
  <c r="O61" i="4" s="1"/>
  <c r="M170" i="4"/>
  <c r="O170" i="4" s="1"/>
  <c r="M114" i="4"/>
  <c r="O114" i="4" s="1"/>
  <c r="M150" i="4"/>
  <c r="O150" i="4" s="1"/>
  <c r="M185" i="4"/>
  <c r="O185" i="4" s="1"/>
  <c r="M188" i="4"/>
  <c r="O188" i="4" s="1"/>
  <c r="M159" i="4"/>
  <c r="O159" i="4" s="1"/>
  <c r="M103" i="4"/>
  <c r="O103" i="4" s="1"/>
  <c r="M37" i="4"/>
  <c r="O37" i="4" s="1"/>
  <c r="M216" i="4"/>
  <c r="O216" i="4" s="1"/>
  <c r="M56" i="4"/>
  <c r="O56" i="4" s="1"/>
  <c r="M128" i="4"/>
  <c r="O128" i="4" s="1"/>
  <c r="M92" i="4"/>
  <c r="O92" i="4" s="1"/>
  <c r="M44" i="4"/>
  <c r="O44" i="4" s="1"/>
  <c r="M127" i="4"/>
  <c r="O127" i="4" s="1"/>
  <c r="M105" i="4"/>
  <c r="O105" i="4" s="1"/>
  <c r="M208" i="4"/>
  <c r="O208" i="4" s="1"/>
  <c r="M87" i="4"/>
  <c r="O87" i="4" s="1"/>
  <c r="M287" i="4"/>
  <c r="O287" i="4" s="1"/>
  <c r="M229" i="4"/>
  <c r="O229" i="4" s="1"/>
  <c r="M180" i="4"/>
  <c r="O180" i="4" s="1"/>
  <c r="M130" i="4"/>
  <c r="O130" i="4" s="1"/>
  <c r="M189" i="4"/>
  <c r="O189" i="4" s="1"/>
  <c r="M53" i="4"/>
  <c r="O53" i="4" s="1"/>
  <c r="M162" i="4"/>
  <c r="O162" i="4" s="1"/>
  <c r="M48" i="4"/>
  <c r="O48" i="4" s="1"/>
  <c r="M79" i="4"/>
  <c r="O79" i="4" s="1"/>
  <c r="M3" i="4"/>
  <c r="O3" i="4" s="1"/>
  <c r="M199" i="4"/>
  <c r="O199" i="4" s="1"/>
  <c r="M182" i="4"/>
  <c r="O182" i="4" s="1"/>
  <c r="M235" i="4"/>
  <c r="O235" i="4" s="1"/>
  <c r="M135" i="4"/>
  <c r="O135" i="4" s="1"/>
  <c r="M51" i="4"/>
  <c r="O51" i="4" s="1"/>
  <c r="M183" i="4"/>
  <c r="O183" i="4" s="1"/>
  <c r="M55" i="4"/>
  <c r="O55" i="4" s="1"/>
  <c r="M202" i="4"/>
  <c r="O202" i="4" s="1"/>
  <c r="M284" i="4"/>
  <c r="O284" i="4" s="1"/>
  <c r="M107" i="4"/>
  <c r="O107" i="4" s="1"/>
  <c r="M237" i="4"/>
  <c r="O237" i="4" s="1"/>
  <c r="M7" i="4"/>
  <c r="O7" i="4" s="1"/>
  <c r="M5" i="4"/>
  <c r="O5" i="4" s="1"/>
  <c r="Q232" i="7"/>
  <c r="P31" i="7"/>
  <c r="Q352" i="7"/>
  <c r="Q343" i="7"/>
  <c r="Q372" i="7"/>
  <c r="Q234" i="7"/>
  <c r="Q189" i="7"/>
  <c r="Q279" i="7"/>
  <c r="O12" i="7"/>
  <c r="Q224" i="7"/>
  <c r="O168" i="7"/>
  <c r="Q338" i="7"/>
  <c r="Q13" i="7"/>
  <c r="Q295" i="7"/>
  <c r="Q85" i="7"/>
  <c r="Q312" i="7"/>
  <c r="Q416" i="7"/>
  <c r="Q145" i="7"/>
  <c r="Q240" i="7"/>
  <c r="Q41" i="7"/>
  <c r="Q121" i="7"/>
  <c r="Q180" i="7"/>
  <c r="Q126" i="7"/>
  <c r="Q54" i="7"/>
  <c r="Q65" i="7"/>
  <c r="Q156" i="7"/>
  <c r="Q140" i="5"/>
  <c r="Q385" i="7"/>
  <c r="Q179" i="7"/>
  <c r="Q311" i="7"/>
  <c r="Q326" i="7"/>
  <c r="Q214" i="7"/>
  <c r="O346" i="7"/>
  <c r="O46" i="7"/>
  <c r="Q334" i="7"/>
  <c r="Q417" i="7"/>
  <c r="Q284" i="7"/>
  <c r="O143" i="7"/>
  <c r="Q367" i="7"/>
  <c r="Q324" i="7"/>
  <c r="Q155" i="7"/>
  <c r="Q340" i="7"/>
  <c r="Q106" i="7"/>
  <c r="Q241" i="7"/>
  <c r="Q286" i="7"/>
  <c r="Q172" i="7"/>
  <c r="Q195" i="7"/>
  <c r="Q289" i="7"/>
  <c r="Q146" i="7"/>
  <c r="Q314" i="7"/>
  <c r="Q350" i="7"/>
  <c r="Q216" i="7"/>
  <c r="O140" i="7"/>
  <c r="O340" i="7"/>
  <c r="O111" i="7"/>
  <c r="O279" i="7"/>
  <c r="Q287" i="5"/>
  <c r="Q8" i="5"/>
  <c r="Q231" i="7"/>
  <c r="Q187" i="7"/>
  <c r="Q335" i="7"/>
  <c r="Q233" i="7"/>
  <c r="Q373" i="7"/>
  <c r="Q345" i="7"/>
  <c r="Q14" i="7"/>
  <c r="Q247" i="7"/>
  <c r="Q397" i="5"/>
  <c r="Q285" i="7"/>
  <c r="O262" i="7"/>
  <c r="Q167" i="7"/>
  <c r="Q265" i="7"/>
  <c r="Q359" i="5"/>
  <c r="O222" i="5"/>
  <c r="O328" i="7"/>
  <c r="Q244" i="7"/>
  <c r="Q28" i="7"/>
  <c r="Q362" i="7"/>
  <c r="Q202" i="7"/>
  <c r="Q154" i="7"/>
  <c r="Q133" i="7"/>
  <c r="O416" i="7"/>
  <c r="Q339" i="7"/>
  <c r="Q301" i="7"/>
  <c r="Q165" i="7"/>
  <c r="Q44" i="7"/>
  <c r="Q122" i="7"/>
  <c r="Q11" i="7"/>
  <c r="O337" i="7"/>
  <c r="Q238" i="7"/>
  <c r="Q92" i="7"/>
  <c r="Q171" i="7"/>
  <c r="O187" i="7"/>
  <c r="Q275" i="7"/>
  <c r="Q248" i="7"/>
  <c r="Q193" i="7"/>
  <c r="O24" i="7"/>
  <c r="Q39" i="7"/>
  <c r="O312" i="7"/>
  <c r="Q103" i="7"/>
  <c r="O64" i="5"/>
  <c r="Q368" i="7"/>
  <c r="Q226" i="7"/>
  <c r="Q30" i="7"/>
  <c r="Q310" i="7"/>
  <c r="Q17" i="7"/>
  <c r="P397" i="7"/>
  <c r="Q325" i="7"/>
  <c r="Q147" i="7"/>
  <c r="Q257" i="7"/>
  <c r="Q354" i="7"/>
  <c r="Q203" i="7"/>
  <c r="O228" i="7"/>
  <c r="O28" i="7"/>
  <c r="Q218" i="7"/>
  <c r="Q63" i="7"/>
  <c r="Q196" i="7"/>
  <c r="Q295" i="5"/>
  <c r="Q381" i="7"/>
  <c r="Q349" i="7"/>
  <c r="Q131" i="7"/>
  <c r="Q97" i="7"/>
  <c r="P244" i="7"/>
  <c r="Q251" i="7"/>
  <c r="O416" i="5"/>
  <c r="P276" i="7"/>
  <c r="Q107" i="7"/>
  <c r="Q271" i="7"/>
  <c r="Q27" i="7"/>
  <c r="Q34" i="5"/>
  <c r="Q396" i="7"/>
  <c r="Q363" i="7"/>
  <c r="Q163" i="7"/>
  <c r="Q197" i="7"/>
  <c r="Q211" i="7"/>
  <c r="Q385" i="5"/>
  <c r="Q178" i="7"/>
  <c r="Q406" i="7"/>
  <c r="Q277" i="7"/>
  <c r="O202" i="7"/>
  <c r="O189" i="7"/>
  <c r="Q249" i="7"/>
  <c r="Q253" i="7"/>
  <c r="Q112" i="7"/>
  <c r="Q95" i="7"/>
  <c r="Q64" i="7"/>
  <c r="Q174" i="7"/>
  <c r="Q209" i="7"/>
  <c r="Q159" i="7"/>
  <c r="Q330" i="7"/>
  <c r="Q23" i="7"/>
  <c r="Q399" i="7"/>
  <c r="Q299" i="7"/>
  <c r="Q240" i="5"/>
  <c r="Q418" i="7"/>
  <c r="Q261" i="5"/>
  <c r="O257" i="7"/>
  <c r="Q261" i="7"/>
  <c r="P55" i="7"/>
  <c r="O311" i="7"/>
  <c r="Q184" i="7"/>
  <c r="Q243" i="7"/>
  <c r="Q379" i="7"/>
  <c r="Q58" i="7"/>
  <c r="Q260" i="7"/>
  <c r="O43" i="7"/>
  <c r="O354" i="7"/>
  <c r="O77" i="7"/>
  <c r="O330" i="7"/>
  <c r="Q317" i="7"/>
  <c r="O209" i="7"/>
  <c r="Q280" i="7"/>
  <c r="Q51" i="7"/>
  <c r="Q10" i="7"/>
  <c r="O255" i="7"/>
  <c r="Q79" i="7"/>
  <c r="Q259" i="7"/>
  <c r="Q415" i="7"/>
  <c r="Q383" i="7"/>
  <c r="Q252" i="7"/>
  <c r="Q60" i="7"/>
  <c r="O261" i="5"/>
  <c r="Q371" i="7"/>
  <c r="O241" i="7"/>
  <c r="Q394" i="7"/>
  <c r="Q88" i="7"/>
  <c r="Q384" i="7"/>
  <c r="Q365" i="7"/>
  <c r="Q130" i="7"/>
  <c r="Q341" i="7"/>
  <c r="Q395" i="7"/>
  <c r="Q410" i="7"/>
  <c r="Q3" i="7"/>
  <c r="O405" i="7"/>
  <c r="O106" i="7"/>
  <c r="Q101" i="7"/>
  <c r="Q191" i="7"/>
  <c r="P23" i="7"/>
  <c r="Q149" i="7"/>
  <c r="Q36" i="7"/>
  <c r="Q304" i="7"/>
  <c r="P127" i="7"/>
  <c r="Q358" i="7"/>
  <c r="P268" i="7"/>
  <c r="Q207" i="7"/>
  <c r="O179" i="7"/>
  <c r="Q291" i="7"/>
  <c r="P159" i="7"/>
  <c r="Q82" i="7"/>
  <c r="Q308" i="7"/>
  <c r="Q306" i="7"/>
  <c r="Q331" i="7"/>
  <c r="Q125" i="7"/>
  <c r="Q288" i="7"/>
  <c r="Q166" i="7"/>
  <c r="O418" i="7"/>
  <c r="Q342" i="7"/>
  <c r="Q222" i="7"/>
  <c r="Q6" i="7"/>
  <c r="Q49" i="7"/>
  <c r="Q151" i="7"/>
  <c r="Q403" i="7"/>
  <c r="Q400" i="7"/>
  <c r="Q70" i="7"/>
  <c r="O147" i="7"/>
  <c r="Q67" i="7"/>
  <c r="Q138" i="7"/>
  <c r="Q158" i="7"/>
  <c r="Q19" i="7"/>
  <c r="Q76" i="7"/>
  <c r="Q78" i="7"/>
  <c r="Q393" i="7"/>
  <c r="Q80" i="7"/>
  <c r="M90" i="4"/>
  <c r="O90" i="4" s="1"/>
  <c r="M52" i="4"/>
  <c r="O52" i="4" s="1"/>
  <c r="M206" i="4"/>
  <c r="O206" i="4" s="1"/>
  <c r="M155" i="4"/>
  <c r="O155" i="4" s="1"/>
  <c r="M33" i="4"/>
  <c r="O33" i="4" s="1"/>
  <c r="M260" i="4"/>
  <c r="O260" i="4" s="1"/>
  <c r="M256" i="4"/>
  <c r="O256" i="4" s="1"/>
  <c r="M244" i="4"/>
  <c r="O244" i="4" s="1"/>
  <c r="M26" i="4"/>
  <c r="O26" i="4" s="1"/>
  <c r="M72" i="4"/>
  <c r="O72" i="4" s="1"/>
  <c r="M133" i="4"/>
  <c r="O133" i="4" s="1"/>
  <c r="M253" i="4"/>
  <c r="O253" i="4" s="1"/>
  <c r="M219" i="4"/>
  <c r="O219" i="4" s="1"/>
  <c r="M248" i="4"/>
  <c r="O248" i="4" s="1"/>
  <c r="M269" i="4"/>
  <c r="O269" i="4" s="1"/>
  <c r="M117" i="4"/>
  <c r="O117" i="4" s="1"/>
  <c r="N23" i="4"/>
  <c r="P23" i="4" s="1"/>
  <c r="M109" i="4"/>
  <c r="O109" i="4" s="1"/>
  <c r="M268" i="4"/>
  <c r="O268" i="4" s="1"/>
  <c r="M223" i="4"/>
  <c r="O223" i="4" s="1"/>
  <c r="M15" i="4"/>
  <c r="O15" i="4" s="1"/>
  <c r="M267" i="4"/>
  <c r="O267" i="4" s="1"/>
  <c r="M28" i="4"/>
  <c r="O28" i="4" s="1"/>
  <c r="M13" i="4"/>
  <c r="O13" i="4" s="1"/>
  <c r="M4" i="4"/>
  <c r="O4" i="4" s="1"/>
  <c r="M32" i="4"/>
  <c r="O32" i="4" s="1"/>
  <c r="M228" i="4"/>
  <c r="O228" i="4" s="1"/>
  <c r="M238" i="4"/>
  <c r="O238" i="4" s="1"/>
  <c r="M131" i="4"/>
  <c r="O131" i="4" s="1"/>
  <c r="M104" i="4"/>
  <c r="O104" i="4" s="1"/>
  <c r="M266" i="4"/>
  <c r="O266" i="4" s="1"/>
  <c r="M161" i="4"/>
  <c r="O161" i="4" s="1"/>
  <c r="M12" i="4"/>
  <c r="O12" i="4" s="1"/>
  <c r="M123" i="4"/>
  <c r="O123" i="4" s="1"/>
  <c r="M69" i="4"/>
  <c r="O69" i="4" s="1"/>
  <c r="M241" i="4"/>
  <c r="O241" i="4" s="1"/>
  <c r="M98" i="4"/>
  <c r="O98" i="4" s="1"/>
  <c r="M291" i="4"/>
  <c r="O291" i="4" s="1"/>
  <c r="M102" i="4"/>
  <c r="O102" i="4" s="1"/>
  <c r="M148" i="4"/>
  <c r="O148" i="4" s="1"/>
  <c r="M43" i="4"/>
  <c r="O43" i="4" s="1"/>
  <c r="M84" i="4"/>
  <c r="O84" i="4" s="1"/>
  <c r="M279" i="4"/>
  <c r="O279" i="4" s="1"/>
  <c r="M217" i="4"/>
  <c r="O217" i="4" s="1"/>
  <c r="M225" i="4"/>
  <c r="O225" i="4" s="1"/>
  <c r="M125" i="4"/>
  <c r="O125" i="4" s="1"/>
  <c r="M68" i="4"/>
  <c r="O68" i="4" s="1"/>
  <c r="M153" i="4"/>
  <c r="O153" i="4" s="1"/>
  <c r="M46" i="4"/>
  <c r="O46" i="4" s="1"/>
  <c r="M21" i="4"/>
  <c r="O21" i="4" s="1"/>
  <c r="M65" i="4"/>
  <c r="O65" i="4" s="1"/>
  <c r="M47" i="4"/>
  <c r="O47" i="4" s="1"/>
  <c r="M63" i="4"/>
  <c r="O63" i="4" s="1"/>
  <c r="M254" i="4"/>
  <c r="O254" i="4" s="1"/>
  <c r="M45" i="4"/>
  <c r="O45" i="4" s="1"/>
  <c r="M203" i="4"/>
  <c r="O203" i="4" s="1"/>
  <c r="M192" i="4"/>
  <c r="O192" i="4" s="1"/>
  <c r="M207" i="4"/>
  <c r="O207" i="4" s="1"/>
  <c r="M113" i="4"/>
  <c r="O113" i="4" s="1"/>
  <c r="M146" i="4"/>
  <c r="O146" i="4" s="1"/>
  <c r="M288" i="4"/>
  <c r="O288" i="4" s="1"/>
  <c r="M214" i="4"/>
  <c r="O214" i="4" s="1"/>
  <c r="M261" i="4"/>
  <c r="O261" i="4" s="1"/>
  <c r="M168" i="4"/>
  <c r="O168" i="4" s="1"/>
  <c r="Q392" i="7"/>
  <c r="Q369" i="7"/>
  <c r="Q135" i="7"/>
  <c r="O295" i="5"/>
  <c r="Q370" i="7"/>
  <c r="Q315" i="7"/>
  <c r="Q305" i="7"/>
  <c r="Q94" i="7"/>
  <c r="O82" i="7"/>
  <c r="Q266" i="7"/>
  <c r="O393" i="7"/>
  <c r="O287" i="5"/>
  <c r="Q90" i="7"/>
  <c r="Q68" i="7"/>
  <c r="O8" i="5"/>
  <c r="Q212" i="7"/>
  <c r="Q329" i="7"/>
  <c r="Q269" i="7"/>
  <c r="Q297" i="7"/>
  <c r="Q165" i="5"/>
  <c r="P423" i="5"/>
  <c r="P424" i="5" s="1"/>
  <c r="O165" i="5"/>
  <c r="Q420" i="5"/>
  <c r="O233" i="7"/>
  <c r="Q170" i="7"/>
  <c r="Q298" i="7"/>
  <c r="Q161" i="7"/>
  <c r="O150" i="7"/>
  <c r="O92" i="7"/>
  <c r="Q114" i="7"/>
  <c r="O386" i="7"/>
  <c r="Q102" i="7"/>
  <c r="Q413" i="7"/>
  <c r="Q294" i="7"/>
  <c r="Q391" i="7"/>
  <c r="Q183" i="7"/>
  <c r="Q355" i="7"/>
  <c r="Q173" i="7"/>
  <c r="O158" i="7"/>
  <c r="Q296" i="7"/>
  <c r="Q22" i="7"/>
  <c r="Q227" i="7"/>
  <c r="Q199" i="7"/>
  <c r="O94" i="7"/>
  <c r="O162" i="7"/>
  <c r="Q270" i="7"/>
  <c r="Q319" i="7"/>
  <c r="Q75" i="7"/>
  <c r="Q254" i="7"/>
  <c r="Q62" i="7"/>
  <c r="O305" i="7"/>
  <c r="Q99" i="7"/>
  <c r="Q52" i="7"/>
  <c r="Q237" i="7"/>
  <c r="Q213" i="7"/>
  <c r="Q123" i="7"/>
  <c r="Q16" i="7"/>
  <c r="Q142" i="7"/>
  <c r="Q235" i="7"/>
  <c r="Q283" i="7"/>
  <c r="Q256" i="7"/>
  <c r="Q134" i="7"/>
  <c r="O297" i="7"/>
  <c r="O237" i="7"/>
  <c r="Q375" i="7"/>
  <c r="Q164" i="7"/>
  <c r="Q110" i="7"/>
  <c r="O213" i="7"/>
  <c r="Q185" i="7"/>
  <c r="Q292" i="7"/>
  <c r="Q118" i="7"/>
  <c r="Q287" i="7"/>
  <c r="Q282" i="7"/>
  <c r="Q74" i="7"/>
  <c r="Q50" i="7"/>
  <c r="O196" i="7"/>
  <c r="Q332" i="7"/>
  <c r="Q402" i="7"/>
  <c r="Q200" i="7"/>
  <c r="Q388" i="7"/>
  <c r="Q290" i="7"/>
  <c r="N218" i="4"/>
  <c r="P218" i="4" s="1"/>
  <c r="N56" i="8"/>
  <c r="Q56" i="8"/>
  <c r="N64" i="8"/>
  <c r="Q64" i="8"/>
  <c r="N145" i="8"/>
  <c r="Q145" i="8"/>
  <c r="Q105" i="8"/>
  <c r="N105" i="8"/>
  <c r="Q256" i="8"/>
  <c r="N256" i="8"/>
  <c r="Q166" i="8"/>
  <c r="N166" i="8"/>
  <c r="Q290" i="8"/>
  <c r="N290" i="8"/>
  <c r="Q53" i="8"/>
  <c r="N53" i="8"/>
  <c r="Q158" i="8"/>
  <c r="N158" i="8"/>
  <c r="Q210" i="8"/>
  <c r="N210" i="8"/>
  <c r="Q70" i="8"/>
  <c r="N70" i="8"/>
  <c r="Q257" i="8"/>
  <c r="N257" i="8"/>
  <c r="Q209" i="8"/>
  <c r="N209" i="8"/>
  <c r="N226" i="8"/>
  <c r="Q226" i="8"/>
  <c r="N170" i="8"/>
  <c r="Q170" i="8"/>
  <c r="N39" i="8"/>
  <c r="Q39" i="8"/>
  <c r="N161" i="8"/>
  <c r="Q161" i="8"/>
  <c r="Q275" i="8"/>
  <c r="N275" i="8"/>
  <c r="Q123" i="8"/>
  <c r="N123" i="8"/>
  <c r="Q6" i="8"/>
  <c r="N6" i="8"/>
  <c r="N28" i="8"/>
  <c r="Q28" i="8"/>
  <c r="Q149" i="8"/>
  <c r="N149" i="8"/>
  <c r="N23" i="8"/>
  <c r="Q23" i="8"/>
  <c r="N197" i="8"/>
  <c r="Q197" i="8"/>
  <c r="Q2" i="8"/>
  <c r="N2" i="8"/>
  <c r="N164" i="8"/>
  <c r="Q164" i="8"/>
  <c r="N67" i="8"/>
  <c r="Q67" i="8"/>
  <c r="N111" i="8"/>
  <c r="Q111" i="8"/>
  <c r="Q61" i="8"/>
  <c r="N61" i="8"/>
  <c r="Q95" i="8"/>
  <c r="N95" i="8"/>
  <c r="Q243" i="8"/>
  <c r="N243" i="8"/>
  <c r="O320" i="7"/>
  <c r="Q320" i="7"/>
  <c r="Q376" i="7"/>
  <c r="O376" i="7"/>
  <c r="O380" i="7"/>
  <c r="Q380" i="7"/>
  <c r="Q353" i="7"/>
  <c r="O353" i="7"/>
  <c r="Q34" i="7"/>
  <c r="O34" i="7"/>
  <c r="O389" i="7"/>
  <c r="Q389" i="7"/>
  <c r="O160" i="7"/>
  <c r="Q160" i="7"/>
  <c r="O208" i="7"/>
  <c r="Q208" i="7"/>
  <c r="O220" i="7"/>
  <c r="Q220" i="7"/>
  <c r="Q322" i="7"/>
  <c r="Q249" i="5"/>
  <c r="O249" i="5"/>
  <c r="Q144" i="5"/>
  <c r="O144" i="5"/>
  <c r="Q191" i="5"/>
  <c r="O191" i="5"/>
  <c r="Q392" i="5"/>
  <c r="O392" i="5"/>
  <c r="Q182" i="5"/>
  <c r="O182" i="5"/>
  <c r="Q231" i="5"/>
  <c r="O231" i="5"/>
  <c r="Q255" i="5"/>
  <c r="O255" i="5"/>
  <c r="Q148" i="5"/>
  <c r="O148" i="5"/>
  <c r="Q180" i="5"/>
  <c r="O180" i="5"/>
  <c r="Q220" i="5"/>
  <c r="O220" i="5"/>
  <c r="Q186" i="5"/>
  <c r="O186" i="5"/>
  <c r="Q92" i="5"/>
  <c r="O92" i="5"/>
  <c r="Q246" i="5"/>
  <c r="O246" i="5"/>
  <c r="Q253" i="5"/>
  <c r="O253" i="5"/>
  <c r="Q202" i="5"/>
  <c r="O202" i="5"/>
  <c r="Q154" i="5"/>
  <c r="O154" i="5"/>
  <c r="Q5" i="5"/>
  <c r="O5" i="5"/>
  <c r="Q417" i="5"/>
  <c r="O417" i="5"/>
  <c r="Q72" i="5"/>
  <c r="O72" i="5"/>
  <c r="O292" i="5"/>
  <c r="Q292" i="5"/>
  <c r="Q4" i="5"/>
  <c r="O4" i="5"/>
  <c r="Q190" i="5"/>
  <c r="O190" i="5"/>
  <c r="Q162" i="5"/>
  <c r="O162" i="5"/>
  <c r="Q12" i="5"/>
  <c r="O12" i="5"/>
  <c r="Q266" i="5"/>
  <c r="O266" i="5"/>
  <c r="Q61" i="5"/>
  <c r="O61" i="5"/>
  <c r="Q327" i="5"/>
  <c r="O327" i="5"/>
  <c r="Q375" i="5"/>
  <c r="O375" i="5"/>
  <c r="Q101" i="5"/>
  <c r="O101" i="5"/>
  <c r="Q312" i="5"/>
  <c r="O312" i="5"/>
  <c r="O316" i="5"/>
  <c r="Q316" i="5"/>
  <c r="Q216" i="5"/>
  <c r="O216" i="5"/>
  <c r="Q399" i="5"/>
  <c r="O399" i="5"/>
  <c r="Q357" i="5"/>
  <c r="O357" i="5"/>
  <c r="Q56" i="5"/>
  <c r="O56" i="5"/>
  <c r="Q394" i="5"/>
  <c r="O394" i="5"/>
  <c r="Q204" i="5"/>
  <c r="O204" i="5"/>
  <c r="O324" i="5"/>
  <c r="Q324" i="5"/>
  <c r="O380" i="5"/>
  <c r="Q380" i="5"/>
  <c r="Q30" i="5"/>
  <c r="O30" i="5"/>
  <c r="Q7" i="5"/>
  <c r="O7" i="5"/>
  <c r="Q243" i="5"/>
  <c r="O243" i="5"/>
  <c r="Q192" i="5"/>
  <c r="O192" i="5"/>
  <c r="Q282" i="5"/>
  <c r="O282" i="5"/>
  <c r="Q210" i="5"/>
  <c r="O210" i="5"/>
  <c r="Q209" i="5"/>
  <c r="O209" i="5"/>
  <c r="Q219" i="5"/>
  <c r="O219" i="5"/>
  <c r="Q351" i="5"/>
  <c r="O351" i="5"/>
  <c r="Q185" i="5"/>
  <c r="O185" i="5"/>
  <c r="M41" i="4"/>
  <c r="O41" i="4" s="1"/>
  <c r="M73" i="4"/>
  <c r="O73" i="4" s="1"/>
  <c r="M184" i="4"/>
  <c r="O184" i="4" s="1"/>
  <c r="M220" i="4"/>
  <c r="O220" i="4" s="1"/>
  <c r="M163" i="4"/>
  <c r="O163" i="4" s="1"/>
  <c r="M195" i="4"/>
  <c r="O195" i="4" s="1"/>
  <c r="M283" i="4"/>
  <c r="O283" i="4" s="1"/>
  <c r="M122" i="4"/>
  <c r="O122" i="4" s="1"/>
  <c r="M271" i="4"/>
  <c r="O271" i="4" s="1"/>
  <c r="M263" i="4"/>
  <c r="O263" i="4" s="1"/>
  <c r="M22" i="4"/>
  <c r="O22" i="4" s="1"/>
  <c r="N4" i="8"/>
  <c r="Q4" i="8"/>
  <c r="N137" i="8"/>
  <c r="Q137" i="8"/>
  <c r="Q29" i="8"/>
  <c r="N29" i="8"/>
  <c r="N32" i="8"/>
  <c r="Q32" i="8"/>
  <c r="Q224" i="8"/>
  <c r="N224" i="8"/>
  <c r="Q50" i="8"/>
  <c r="N50" i="8"/>
  <c r="N189" i="8"/>
  <c r="Q189" i="8"/>
  <c r="Q77" i="8"/>
  <c r="N77" i="8"/>
  <c r="N48" i="8"/>
  <c r="Q48" i="8"/>
  <c r="N74" i="8"/>
  <c r="Q74" i="8"/>
  <c r="Q205" i="8"/>
  <c r="N205" i="8"/>
  <c r="Q17" i="8"/>
  <c r="N17" i="8"/>
  <c r="N58" i="8"/>
  <c r="Q58" i="8"/>
  <c r="Q139" i="8"/>
  <c r="N139" i="8"/>
  <c r="N119" i="8"/>
  <c r="Q119" i="8"/>
  <c r="Q186" i="8"/>
  <c r="N186" i="8"/>
  <c r="N103" i="8"/>
  <c r="Q103" i="8"/>
  <c r="Q134" i="8"/>
  <c r="N134" i="8"/>
  <c r="Q220" i="8"/>
  <c r="N220" i="8"/>
  <c r="Q245" i="8"/>
  <c r="N245" i="8"/>
  <c r="N90" i="8"/>
  <c r="Q90" i="8"/>
  <c r="Q41" i="8"/>
  <c r="N41" i="8"/>
  <c r="N288" i="8"/>
  <c r="Q288" i="8"/>
  <c r="N138" i="8"/>
  <c r="Q138" i="8"/>
  <c r="N19" i="8"/>
  <c r="Q19" i="8"/>
  <c r="Q7" i="8"/>
  <c r="N7" i="8"/>
  <c r="Q228" i="8"/>
  <c r="N228" i="8"/>
  <c r="N46" i="8"/>
  <c r="Q46" i="8"/>
  <c r="Q121" i="8"/>
  <c r="N121" i="8"/>
  <c r="Q140" i="8"/>
  <c r="N140" i="8"/>
  <c r="Q86" i="8"/>
  <c r="N86" i="8"/>
  <c r="O239" i="7"/>
  <c r="Q239" i="7"/>
  <c r="Q219" i="7"/>
  <c r="O219" i="7"/>
  <c r="O309" i="7"/>
  <c r="Q309" i="7"/>
  <c r="Q20" i="7"/>
  <c r="O20" i="7"/>
  <c r="O40" i="7"/>
  <c r="Q40" i="7"/>
  <c r="Q378" i="7"/>
  <c r="O201" i="7"/>
  <c r="Q201" i="7"/>
  <c r="Q171" i="5"/>
  <c r="O171" i="5"/>
  <c r="Q151" i="5"/>
  <c r="O151" i="5"/>
  <c r="Q270" i="5"/>
  <c r="O270" i="5"/>
  <c r="Q143" i="5"/>
  <c r="O143" i="5"/>
  <c r="Q97" i="5"/>
  <c r="O97" i="5"/>
  <c r="Q214" i="5"/>
  <c r="O214" i="5"/>
  <c r="Q38" i="5"/>
  <c r="O38" i="5"/>
  <c r="Q158" i="5"/>
  <c r="O158" i="5"/>
  <c r="Q106" i="5"/>
  <c r="O106" i="5"/>
  <c r="Q184" i="5"/>
  <c r="O184" i="5"/>
  <c r="Q96" i="5"/>
  <c r="O96" i="5"/>
  <c r="Q58" i="5"/>
  <c r="O58" i="5"/>
  <c r="Q258" i="5"/>
  <c r="O258" i="5"/>
  <c r="Q200" i="5"/>
  <c r="O200" i="5"/>
  <c r="O268" i="5"/>
  <c r="Q268" i="5"/>
  <c r="Q66" i="5"/>
  <c r="O66" i="5"/>
  <c r="Q391" i="5"/>
  <c r="O391" i="5"/>
  <c r="Q377" i="5"/>
  <c r="O377" i="5"/>
  <c r="O408" i="5"/>
  <c r="Q408" i="5"/>
  <c r="O412" i="5"/>
  <c r="Q412" i="5"/>
  <c r="Q197" i="5"/>
  <c r="O197" i="5"/>
  <c r="Q160" i="5"/>
  <c r="O160" i="5"/>
  <c r="Q250" i="5"/>
  <c r="O250" i="5"/>
  <c r="Q264" i="5"/>
  <c r="O264" i="5"/>
  <c r="Q11" i="5"/>
  <c r="O11" i="5"/>
  <c r="O356" i="5"/>
  <c r="Q356" i="5"/>
  <c r="Q235" i="5"/>
  <c r="O235" i="5"/>
  <c r="Q361" i="5"/>
  <c r="O361" i="5"/>
  <c r="Q95" i="5"/>
  <c r="O95" i="5"/>
  <c r="Q108" i="5"/>
  <c r="O108" i="5"/>
  <c r="Q133" i="5"/>
  <c r="O133" i="5"/>
  <c r="Q404" i="5"/>
  <c r="O404" i="5"/>
  <c r="Q206" i="5"/>
  <c r="O206" i="5"/>
  <c r="Q299" i="5"/>
  <c r="O299" i="5"/>
  <c r="Q343" i="5"/>
  <c r="O343" i="5"/>
  <c r="Q157" i="5"/>
  <c r="O157" i="5"/>
  <c r="Q47" i="5"/>
  <c r="O47" i="5"/>
  <c r="Q93" i="5"/>
  <c r="O93" i="5"/>
  <c r="Q389" i="5"/>
  <c r="O389" i="5"/>
  <c r="Q172" i="5"/>
  <c r="O172" i="5"/>
  <c r="Q275" i="5"/>
  <c r="O275" i="5"/>
  <c r="Q274" i="5"/>
  <c r="O274" i="5"/>
  <c r="Q353" i="5"/>
  <c r="O353" i="5"/>
  <c r="Q208" i="5"/>
  <c r="O208" i="5"/>
  <c r="Q90" i="5"/>
  <c r="O90" i="5"/>
  <c r="Q369" i="5"/>
  <c r="O369" i="5"/>
  <c r="Q291" i="5"/>
  <c r="O291" i="5"/>
  <c r="Q70" i="5"/>
  <c r="O70" i="5"/>
  <c r="N140" i="4"/>
  <c r="P140" i="4" s="1"/>
  <c r="N111" i="4"/>
  <c r="P111" i="4" s="1"/>
  <c r="Q255" i="8"/>
  <c r="N255" i="8"/>
  <c r="N144" i="8"/>
  <c r="Q144" i="8"/>
  <c r="Q267" i="8"/>
  <c r="N267" i="8"/>
  <c r="Q141" i="8"/>
  <c r="N141" i="8"/>
  <c r="Q193" i="8"/>
  <c r="N193" i="8"/>
  <c r="Q247" i="8"/>
  <c r="N247" i="8"/>
  <c r="Q248" i="8"/>
  <c r="N248" i="8"/>
  <c r="Q59" i="8"/>
  <c r="N59" i="8"/>
  <c r="Q34" i="8"/>
  <c r="N34" i="8"/>
  <c r="N165" i="8"/>
  <c r="Q165" i="8"/>
  <c r="N190" i="8"/>
  <c r="Q190" i="8"/>
  <c r="N118" i="8"/>
  <c r="Q118" i="8"/>
  <c r="Q278" i="8"/>
  <c r="N278" i="8"/>
  <c r="Q150" i="8"/>
  <c r="N150" i="8"/>
  <c r="N286" i="8"/>
  <c r="Q286" i="8"/>
  <c r="Q113" i="8"/>
  <c r="N113" i="8"/>
  <c r="N93" i="8"/>
  <c r="Q93" i="8"/>
  <c r="Q264" i="8"/>
  <c r="N264" i="8"/>
  <c r="Q68" i="8"/>
  <c r="N68" i="8"/>
  <c r="Q231" i="8"/>
  <c r="N231" i="8"/>
  <c r="N94" i="8"/>
  <c r="Q94" i="8"/>
  <c r="N10" i="8"/>
  <c r="Q10" i="8"/>
  <c r="Q280" i="8"/>
  <c r="N280" i="8"/>
  <c r="Q25" i="8"/>
  <c r="N25" i="8"/>
  <c r="Q8" i="8"/>
  <c r="N8" i="8"/>
  <c r="Q187" i="8"/>
  <c r="N187" i="8"/>
  <c r="Q233" i="8"/>
  <c r="N233" i="8"/>
  <c r="Q24" i="8"/>
  <c r="N24" i="8"/>
  <c r="Q207" i="8"/>
  <c r="N207" i="8"/>
  <c r="Q131" i="8"/>
  <c r="N131" i="8"/>
  <c r="N40" i="8"/>
  <c r="Q40" i="8"/>
  <c r="Q107" i="8"/>
  <c r="N107" i="8"/>
  <c r="O274" i="7"/>
  <c r="Q274" i="7"/>
  <c r="O404" i="7"/>
  <c r="Q404" i="7"/>
  <c r="Q236" i="7"/>
  <c r="P236" i="7"/>
  <c r="Q2" i="7"/>
  <c r="O2" i="7"/>
  <c r="O152" i="7"/>
  <c r="Q152" i="7"/>
  <c r="Q402" i="5"/>
  <c r="O402" i="5"/>
  <c r="Q221" i="5"/>
  <c r="O221" i="5"/>
  <c r="Q226" i="5"/>
  <c r="O226" i="5"/>
  <c r="Q279" i="5"/>
  <c r="O279" i="5"/>
  <c r="Q347" i="5"/>
  <c r="O347" i="5"/>
  <c r="Q112" i="5"/>
  <c r="O112" i="5"/>
  <c r="Q152" i="5"/>
  <c r="O152" i="5"/>
  <c r="Q301" i="5"/>
  <c r="O301" i="5"/>
  <c r="Q329" i="5"/>
  <c r="O329" i="5"/>
  <c r="Q116" i="5"/>
  <c r="O116" i="5"/>
  <c r="Q335" i="5"/>
  <c r="O335" i="5"/>
  <c r="Q17" i="5"/>
  <c r="O17" i="5"/>
  <c r="Q276" i="5"/>
  <c r="O276" i="5"/>
  <c r="Q326" i="5"/>
  <c r="O326" i="5"/>
  <c r="Q234" i="5"/>
  <c r="O234" i="5"/>
  <c r="Q314" i="5"/>
  <c r="O314" i="5"/>
  <c r="Q414" i="5"/>
  <c r="O414" i="5"/>
  <c r="Q114" i="5"/>
  <c r="O114" i="5"/>
  <c r="Q228" i="5"/>
  <c r="O228" i="5"/>
  <c r="Q119" i="5"/>
  <c r="O119" i="5"/>
  <c r="Q378" i="5"/>
  <c r="O378" i="5"/>
  <c r="Q211" i="5"/>
  <c r="O211" i="5"/>
  <c r="Q251" i="5"/>
  <c r="O251" i="5"/>
  <c r="Q302" i="5"/>
  <c r="O302" i="5"/>
  <c r="Q298" i="5"/>
  <c r="O298" i="5"/>
  <c r="Q45" i="5"/>
  <c r="O45" i="5"/>
  <c r="Q80" i="5"/>
  <c r="O80" i="5"/>
  <c r="Q259" i="5"/>
  <c r="O259" i="5"/>
  <c r="Q159" i="5"/>
  <c r="O159" i="5"/>
  <c r="Q413" i="5"/>
  <c r="O413" i="5"/>
  <c r="Q122" i="5"/>
  <c r="O122" i="5"/>
  <c r="Q305" i="5"/>
  <c r="O305" i="5"/>
  <c r="Q36" i="5"/>
  <c r="O36" i="5"/>
  <c r="Q91" i="5"/>
  <c r="O91" i="5"/>
  <c r="Q323" i="5"/>
  <c r="O323" i="5"/>
  <c r="Q248" i="5"/>
  <c r="O248" i="5"/>
  <c r="Q57" i="5"/>
  <c r="O57" i="5"/>
  <c r="Q345" i="5"/>
  <c r="O345" i="5"/>
  <c r="Q296" i="5"/>
  <c r="O296" i="5"/>
  <c r="Q125" i="5"/>
  <c r="O125" i="5"/>
  <c r="Q41" i="5"/>
  <c r="O41" i="5"/>
  <c r="Q263" i="5"/>
  <c r="O263" i="5"/>
  <c r="N49" i="8"/>
  <c r="Q49" i="8"/>
  <c r="Q139" i="7"/>
  <c r="Q321" i="5"/>
  <c r="O321" i="5"/>
  <c r="Q403" i="5"/>
  <c r="O403" i="5"/>
  <c r="Q364" i="7"/>
  <c r="Q240" i="8"/>
  <c r="N240" i="8"/>
  <c r="N14" i="8"/>
  <c r="Q14" i="8"/>
  <c r="Q151" i="8"/>
  <c r="N151" i="8"/>
  <c r="N283" i="8"/>
  <c r="Q283" i="8"/>
  <c r="Q115" i="8"/>
  <c r="N115" i="8"/>
  <c r="Q203" i="8"/>
  <c r="N203" i="8"/>
  <c r="N153" i="8"/>
  <c r="Q153" i="8"/>
  <c r="Q78" i="8"/>
  <c r="N78" i="8"/>
  <c r="N216" i="8"/>
  <c r="Q216" i="8"/>
  <c r="N147" i="8"/>
  <c r="Q147" i="8"/>
  <c r="N128" i="8"/>
  <c r="Q128" i="8"/>
  <c r="Q265" i="8"/>
  <c r="N265" i="8"/>
  <c r="Q246" i="8"/>
  <c r="N246" i="8"/>
  <c r="Q241" i="8"/>
  <c r="N241" i="8"/>
  <c r="N155" i="8"/>
  <c r="Q155" i="8"/>
  <c r="N47" i="8"/>
  <c r="Q47" i="8"/>
  <c r="N269" i="8"/>
  <c r="Q269" i="8"/>
  <c r="N279" i="8"/>
  <c r="Q279" i="8"/>
  <c r="Q215" i="8"/>
  <c r="N215" i="8"/>
  <c r="Q20" i="8"/>
  <c r="N20" i="8"/>
  <c r="Q195" i="8"/>
  <c r="N195" i="8"/>
  <c r="Q171" i="8"/>
  <c r="N171" i="8"/>
  <c r="N129" i="8"/>
  <c r="Q129" i="8"/>
  <c r="Q211" i="8"/>
  <c r="N211" i="8"/>
  <c r="Q185" i="8"/>
  <c r="N185" i="8"/>
  <c r="Q71" i="8"/>
  <c r="N71" i="8"/>
  <c r="N188" i="8"/>
  <c r="Q188" i="8"/>
  <c r="N126" i="8"/>
  <c r="Q126" i="8"/>
  <c r="Q88" i="8"/>
  <c r="N88" i="8"/>
  <c r="Q225" i="8"/>
  <c r="N225" i="8"/>
  <c r="N208" i="8"/>
  <c r="Q208" i="8"/>
  <c r="Q148" i="8"/>
  <c r="N148" i="8"/>
  <c r="O318" i="7"/>
  <c r="Q318" i="7"/>
  <c r="O278" i="7"/>
  <c r="Q278" i="7"/>
  <c r="O412" i="7"/>
  <c r="Q412" i="7"/>
  <c r="O137" i="7"/>
  <c r="Q137" i="7"/>
  <c r="O186" i="7"/>
  <c r="Q186" i="7"/>
  <c r="O302" i="7"/>
  <c r="Q302" i="7"/>
  <c r="Q321" i="7"/>
  <c r="Q18" i="7"/>
  <c r="O18" i="7"/>
  <c r="Q115" i="5"/>
  <c r="O115" i="5"/>
  <c r="Q237" i="8"/>
  <c r="Q398" i="5"/>
  <c r="O398" i="5"/>
  <c r="Q147" i="5"/>
  <c r="O147" i="5"/>
  <c r="Q224" i="5"/>
  <c r="O224" i="5"/>
  <c r="Q31" i="5"/>
  <c r="O31" i="5"/>
  <c r="Q227" i="5"/>
  <c r="O227" i="5"/>
  <c r="O2" i="5"/>
  <c r="Q2" i="5"/>
  <c r="Q342" i="5"/>
  <c r="O342" i="5"/>
  <c r="Q168" i="5"/>
  <c r="O168" i="5"/>
  <c r="Q256" i="5"/>
  <c r="O256" i="5"/>
  <c r="Q315" i="5"/>
  <c r="O315" i="5"/>
  <c r="Q124" i="5"/>
  <c r="O124" i="5"/>
  <c r="Q308" i="5"/>
  <c r="O308" i="5"/>
  <c r="Q85" i="5"/>
  <c r="O85" i="5"/>
  <c r="Q271" i="5"/>
  <c r="O271" i="5"/>
  <c r="Q232" i="5"/>
  <c r="O232" i="5"/>
  <c r="Q187" i="5"/>
  <c r="O187" i="5"/>
  <c r="Q340" i="5"/>
  <c r="O340" i="5"/>
  <c r="Q65" i="5"/>
  <c r="O65" i="5"/>
  <c r="Q311" i="5"/>
  <c r="O311" i="5"/>
  <c r="Q370" i="5"/>
  <c r="O370" i="5"/>
  <c r="Q376" i="5"/>
  <c r="O376" i="5"/>
  <c r="Q373" i="5"/>
  <c r="O373" i="5"/>
  <c r="Q142" i="5"/>
  <c r="O142" i="5"/>
  <c r="Q273" i="5"/>
  <c r="O273" i="5"/>
  <c r="Q349" i="5"/>
  <c r="O349" i="5"/>
  <c r="Q44" i="5"/>
  <c r="O44" i="5"/>
  <c r="Q20" i="5"/>
  <c r="O20" i="5"/>
  <c r="Q379" i="5"/>
  <c r="O379" i="5"/>
  <c r="Q136" i="5"/>
  <c r="O136" i="5"/>
  <c r="Q386" i="5"/>
  <c r="O386" i="5"/>
  <c r="Q52" i="5"/>
  <c r="O52" i="5"/>
  <c r="Q199" i="5"/>
  <c r="O199" i="5"/>
  <c r="Q178" i="5"/>
  <c r="O178" i="5"/>
  <c r="O18" i="5"/>
  <c r="Q18" i="5"/>
  <c r="Q307" i="5"/>
  <c r="O307" i="5"/>
  <c r="Q98" i="5"/>
  <c r="O98" i="5"/>
  <c r="Q104" i="5"/>
  <c r="O104" i="5"/>
  <c r="Q278" i="5"/>
  <c r="O278" i="5"/>
  <c r="Q247" i="5"/>
  <c r="O247" i="5"/>
  <c r="Q26" i="5"/>
  <c r="O26" i="5"/>
  <c r="Q363" i="5"/>
  <c r="O363" i="5"/>
  <c r="Q146" i="5"/>
  <c r="O146" i="5"/>
  <c r="Q221" i="8"/>
  <c r="N221" i="8"/>
  <c r="Q23" i="5"/>
  <c r="O23" i="5"/>
  <c r="Q242" i="5"/>
  <c r="O242" i="5"/>
  <c r="N179" i="4"/>
  <c r="P179" i="4" s="1"/>
  <c r="Q154" i="8"/>
  <c r="N154" i="8"/>
  <c r="Q176" i="8"/>
  <c r="N176" i="8"/>
  <c r="Q36" i="8"/>
  <c r="N36" i="8"/>
  <c r="N253" i="8"/>
  <c r="Q253" i="8"/>
  <c r="Q26" i="8"/>
  <c r="N26" i="8"/>
  <c r="Q51" i="8"/>
  <c r="N51" i="8"/>
  <c r="Q196" i="8"/>
  <c r="N196" i="8"/>
  <c r="N85" i="8"/>
  <c r="Q85" i="8"/>
  <c r="Q100" i="8"/>
  <c r="N100" i="8"/>
  <c r="Q96" i="8"/>
  <c r="N96" i="8"/>
  <c r="Q219" i="8"/>
  <c r="N219" i="8"/>
  <c r="Q43" i="8"/>
  <c r="N43" i="8"/>
  <c r="Q116" i="8"/>
  <c r="N116" i="8"/>
  <c r="N76" i="8"/>
  <c r="Q76" i="8"/>
  <c r="Q169" i="8"/>
  <c r="N169" i="8"/>
  <c r="Q194" i="8"/>
  <c r="N194" i="8"/>
  <c r="Q175" i="8"/>
  <c r="N175" i="8"/>
  <c r="Q159" i="8"/>
  <c r="N159" i="8"/>
  <c r="Q230" i="8"/>
  <c r="N230" i="8"/>
  <c r="Q259" i="8"/>
  <c r="N259" i="8"/>
  <c r="Q184" i="8"/>
  <c r="N184" i="8"/>
  <c r="N206" i="8"/>
  <c r="Q206" i="8"/>
  <c r="N30" i="8"/>
  <c r="Q30" i="8"/>
  <c r="Q167" i="8"/>
  <c r="N167" i="8"/>
  <c r="Q91" i="8"/>
  <c r="N91" i="8"/>
  <c r="Q35" i="8"/>
  <c r="N35" i="8"/>
  <c r="N37" i="8"/>
  <c r="Q37" i="8"/>
  <c r="Q60" i="8"/>
  <c r="N60" i="8"/>
  <c r="Q289" i="8"/>
  <c r="N289" i="8"/>
  <c r="Q274" i="8"/>
  <c r="N274" i="8"/>
  <c r="N81" i="8"/>
  <c r="Q81" i="8"/>
  <c r="N261" i="8"/>
  <c r="Q261" i="8"/>
  <c r="O190" i="7"/>
  <c r="Q190" i="7"/>
  <c r="Q221" i="7"/>
  <c r="O221" i="7"/>
  <c r="O136" i="7"/>
  <c r="Q136" i="7"/>
  <c r="O245" i="7"/>
  <c r="Q245" i="7"/>
  <c r="Q206" i="7"/>
  <c r="Q258" i="7"/>
  <c r="O91" i="7"/>
  <c r="Q91" i="7"/>
  <c r="O250" i="7"/>
  <c r="Q250" i="7"/>
  <c r="Q303" i="5"/>
  <c r="O303" i="5"/>
  <c r="Q138" i="5"/>
  <c r="O138" i="5"/>
  <c r="Q114" i="8"/>
  <c r="N114" i="8"/>
  <c r="Q103" i="5"/>
  <c r="O103" i="5"/>
  <c r="N183" i="8"/>
  <c r="Q183" i="8"/>
  <c r="Q218" i="5"/>
  <c r="O218" i="5"/>
  <c r="Q10" i="5"/>
  <c r="O10" i="5"/>
  <c r="Q137" i="5"/>
  <c r="O137" i="5"/>
  <c r="Q400" i="5"/>
  <c r="O400" i="5"/>
  <c r="Q236" i="5"/>
  <c r="O236" i="5"/>
  <c r="Q130" i="5"/>
  <c r="O130" i="5"/>
  <c r="O260" i="5"/>
  <c r="Q260" i="5"/>
  <c r="Q254" i="5"/>
  <c r="O254" i="5"/>
  <c r="Q213" i="5"/>
  <c r="O213" i="5"/>
  <c r="Q155" i="5"/>
  <c r="O155" i="5"/>
  <c r="O284" i="5"/>
  <c r="Q284" i="5"/>
  <c r="Q252" i="5"/>
  <c r="O252" i="5"/>
  <c r="Q37" i="5"/>
  <c r="O37" i="5"/>
  <c r="Q237" i="5"/>
  <c r="O237" i="5"/>
  <c r="Q46" i="5"/>
  <c r="O46" i="5"/>
  <c r="Q203" i="5"/>
  <c r="O203" i="5"/>
  <c r="Q225" i="5"/>
  <c r="O225" i="5"/>
  <c r="Q355" i="5"/>
  <c r="O355" i="5"/>
  <c r="Q161" i="5"/>
  <c r="O161" i="5"/>
  <c r="Q374" i="5"/>
  <c r="O374" i="5"/>
  <c r="Q262" i="5"/>
  <c r="O262" i="5"/>
  <c r="O280" i="5"/>
  <c r="Q280" i="5"/>
  <c r="O332" i="5"/>
  <c r="Q332" i="5"/>
  <c r="Q167" i="5"/>
  <c r="O167" i="5"/>
  <c r="Q131" i="5"/>
  <c r="O131" i="5"/>
  <c r="Q43" i="5"/>
  <c r="O43" i="5"/>
  <c r="Q32" i="5"/>
  <c r="O32" i="5"/>
  <c r="Q277" i="5"/>
  <c r="O277" i="5"/>
  <c r="Q14" i="5"/>
  <c r="O14" i="5"/>
  <c r="Q195" i="5"/>
  <c r="O195" i="5"/>
  <c r="Q409" i="5"/>
  <c r="O409" i="5"/>
  <c r="Q166" i="5"/>
  <c r="O166" i="5"/>
  <c r="Q176" i="5"/>
  <c r="O176" i="5"/>
  <c r="Q382" i="5"/>
  <c r="O382" i="5"/>
  <c r="O348" i="5"/>
  <c r="Q348" i="5"/>
  <c r="Q331" i="5"/>
  <c r="O331" i="5"/>
  <c r="Q55" i="5"/>
  <c r="O55" i="5"/>
  <c r="Q239" i="5"/>
  <c r="O239" i="5"/>
  <c r="Q198" i="5"/>
  <c r="O198" i="5"/>
  <c r="Q141" i="5"/>
  <c r="O141" i="5"/>
  <c r="O396" i="5"/>
  <c r="Q396" i="5"/>
  <c r="Q74" i="5"/>
  <c r="O74" i="5"/>
  <c r="O388" i="5"/>
  <c r="Q388" i="5"/>
  <c r="Q13" i="5"/>
  <c r="O13" i="5"/>
  <c r="Q297" i="5"/>
  <c r="O297" i="5"/>
  <c r="N61" i="4"/>
  <c r="P61" i="4" s="1"/>
  <c r="Q9" i="8"/>
  <c r="N9" i="8"/>
  <c r="Q69" i="8"/>
  <c r="N69" i="8"/>
  <c r="N191" i="8"/>
  <c r="Q191" i="8"/>
  <c r="Q130" i="8"/>
  <c r="N130" i="8"/>
  <c r="Q163" i="8"/>
  <c r="N163" i="8"/>
  <c r="N99" i="8"/>
  <c r="Q99" i="8"/>
  <c r="N66" i="8"/>
  <c r="Q66" i="8"/>
  <c r="Q276" i="8"/>
  <c r="N276" i="8"/>
  <c r="N117" i="8"/>
  <c r="Q117" i="8"/>
  <c r="Q249" i="8"/>
  <c r="N249" i="8"/>
  <c r="Q125" i="8"/>
  <c r="N125" i="8"/>
  <c r="N268" i="8"/>
  <c r="Q268" i="8"/>
  <c r="Q44" i="8"/>
  <c r="N44" i="8"/>
  <c r="Q273" i="8"/>
  <c r="N273" i="8"/>
  <c r="N127" i="8"/>
  <c r="Q127" i="8"/>
  <c r="N101" i="8"/>
  <c r="Q101" i="8"/>
  <c r="Q38" i="8"/>
  <c r="N38" i="8"/>
  <c r="N5" i="8"/>
  <c r="Q5" i="8"/>
  <c r="Q160" i="8"/>
  <c r="N160" i="8"/>
  <c r="N108" i="8"/>
  <c r="Q108" i="8"/>
  <c r="Q104" i="8"/>
  <c r="N104" i="8"/>
  <c r="N217" i="8"/>
  <c r="Q217" i="8"/>
  <c r="Q201" i="8"/>
  <c r="N201" i="8"/>
  <c r="Q16" i="8"/>
  <c r="N16" i="8"/>
  <c r="Q33" i="8"/>
  <c r="N33" i="8"/>
  <c r="Q234" i="8"/>
  <c r="N234" i="8"/>
  <c r="N235" i="8"/>
  <c r="Q235" i="8"/>
  <c r="Q214" i="8"/>
  <c r="N214" i="8"/>
  <c r="Q238" i="8"/>
  <c r="N238" i="8"/>
  <c r="Q136" i="8"/>
  <c r="N136" i="8"/>
  <c r="N22" i="8"/>
  <c r="Q22" i="8"/>
  <c r="N55" i="8"/>
  <c r="Q55" i="8"/>
  <c r="O113" i="7"/>
  <c r="Q113" i="7"/>
  <c r="Q230" i="7"/>
  <c r="O316" i="7"/>
  <c r="Q316" i="7"/>
  <c r="O411" i="7"/>
  <c r="Q411" i="7"/>
  <c r="Q100" i="7"/>
  <c r="Q32" i="7"/>
  <c r="Q401" i="7"/>
  <c r="O401" i="7"/>
  <c r="O182" i="7"/>
  <c r="Q182" i="7"/>
  <c r="Q225" i="7"/>
  <c r="Q82" i="5"/>
  <c r="O82" i="5"/>
  <c r="Q322" i="5"/>
  <c r="O322" i="5"/>
  <c r="Q267" i="5"/>
  <c r="O267" i="5"/>
  <c r="Q344" i="5"/>
  <c r="O344" i="5"/>
  <c r="Q336" i="5"/>
  <c r="O336" i="5"/>
  <c r="Q360" i="5"/>
  <c r="O360" i="5"/>
  <c r="Q285" i="5"/>
  <c r="O285" i="5"/>
  <c r="Q367" i="5"/>
  <c r="O367" i="5"/>
  <c r="Q118" i="5"/>
  <c r="O118" i="5"/>
  <c r="Q241" i="5"/>
  <c r="O241" i="5"/>
  <c r="Q205" i="5"/>
  <c r="O205" i="5"/>
  <c r="Q207" i="5"/>
  <c r="O207" i="5"/>
  <c r="Q334" i="5"/>
  <c r="O334" i="5"/>
  <c r="Q79" i="5"/>
  <c r="O79" i="5"/>
  <c r="Q337" i="5"/>
  <c r="O337" i="5"/>
  <c r="Q60" i="5"/>
  <c r="O60" i="5"/>
  <c r="Q306" i="5"/>
  <c r="O306" i="5"/>
  <c r="Q405" i="5"/>
  <c r="O405" i="5"/>
  <c r="Q395" i="5"/>
  <c r="O395" i="5"/>
  <c r="Q338" i="5"/>
  <c r="O338" i="5"/>
  <c r="Q102" i="5"/>
  <c r="O102" i="5"/>
  <c r="O364" i="5"/>
  <c r="Q364" i="5"/>
  <c r="Q6" i="5"/>
  <c r="O6" i="5"/>
  <c r="Q319" i="5"/>
  <c r="O319" i="5"/>
  <c r="Q269" i="5"/>
  <c r="O269" i="5"/>
  <c r="Q76" i="5"/>
  <c r="O76" i="5"/>
  <c r="Q163" i="5"/>
  <c r="O163" i="5"/>
  <c r="Q113" i="5"/>
  <c r="O113" i="5"/>
  <c r="Q78" i="5"/>
  <c r="O78" i="5"/>
  <c r="Q415" i="5"/>
  <c r="O415" i="5"/>
  <c r="Q310" i="5"/>
  <c r="O310" i="5"/>
  <c r="Q156" i="5"/>
  <c r="O156" i="5"/>
  <c r="Q411" i="5"/>
  <c r="O411" i="5"/>
  <c r="Q313" i="5"/>
  <c r="O313" i="5"/>
  <c r="Q230" i="5"/>
  <c r="O230" i="5"/>
  <c r="Q173" i="5"/>
  <c r="O173" i="5"/>
  <c r="Q126" i="5"/>
  <c r="O126" i="5"/>
  <c r="Q381" i="5"/>
  <c r="O381" i="5"/>
  <c r="Q84" i="5"/>
  <c r="O84" i="5"/>
  <c r="Q293" i="5"/>
  <c r="O293" i="5"/>
  <c r="Q68" i="5"/>
  <c r="O68" i="5"/>
  <c r="Q372" i="5"/>
  <c r="O372" i="5"/>
  <c r="Q33" i="5"/>
  <c r="O33" i="5"/>
  <c r="Q139" i="5"/>
  <c r="O139" i="5"/>
  <c r="Q86" i="5"/>
  <c r="O86" i="5"/>
  <c r="Q387" i="5"/>
  <c r="O387" i="5"/>
  <c r="Q291" i="8"/>
  <c r="Q194" i="7"/>
  <c r="Q42" i="5"/>
  <c r="O42" i="5"/>
  <c r="Q153" i="5"/>
  <c r="O153" i="5"/>
  <c r="Q169" i="5"/>
  <c r="O169" i="5"/>
  <c r="Q105" i="5"/>
  <c r="O105" i="5"/>
  <c r="Q251" i="8"/>
  <c r="N251" i="8"/>
  <c r="N173" i="8"/>
  <c r="Q173" i="8"/>
  <c r="Q258" i="8"/>
  <c r="N258" i="8"/>
  <c r="Q284" i="8"/>
  <c r="N284" i="8"/>
  <c r="Q15" i="8"/>
  <c r="N15" i="8"/>
  <c r="Q83" i="8"/>
  <c r="N83" i="8"/>
  <c r="Q18" i="8"/>
  <c r="N18" i="8"/>
  <c r="N156" i="8"/>
  <c r="Q156" i="8"/>
  <c r="N181" i="8"/>
  <c r="Q181" i="8"/>
  <c r="Q63" i="8"/>
  <c r="N63" i="8"/>
  <c r="N244" i="8"/>
  <c r="Q244" i="8"/>
  <c r="Q271" i="8"/>
  <c r="N271" i="8"/>
  <c r="N198" i="8"/>
  <c r="Q198" i="8"/>
  <c r="Q236" i="8"/>
  <c r="N236" i="8"/>
  <c r="Q157" i="8"/>
  <c r="N157" i="8"/>
  <c r="Q54" i="8"/>
  <c r="N54" i="8"/>
  <c r="Q89" i="8"/>
  <c r="N89" i="8"/>
  <c r="N84" i="8"/>
  <c r="Q84" i="8"/>
  <c r="Q180" i="8"/>
  <c r="N180" i="8"/>
  <c r="Q27" i="8"/>
  <c r="N27" i="8"/>
  <c r="Q204" i="8"/>
  <c r="N204" i="8"/>
  <c r="Q250" i="8"/>
  <c r="N250" i="8"/>
  <c r="Q80" i="8"/>
  <c r="N80" i="8"/>
  <c r="Q218" i="8"/>
  <c r="N218" i="8"/>
  <c r="Q263" i="8"/>
  <c r="N263" i="8"/>
  <c r="N179" i="8"/>
  <c r="Q179" i="8"/>
  <c r="N146" i="8"/>
  <c r="Q146" i="8"/>
  <c r="N73" i="8"/>
  <c r="Q73" i="8"/>
  <c r="N13" i="8"/>
  <c r="Q13" i="8"/>
  <c r="Q87" i="8"/>
  <c r="N87" i="8"/>
  <c r="N287" i="8"/>
  <c r="Q287" i="8"/>
  <c r="Q223" i="8"/>
  <c r="N223" i="8"/>
  <c r="Q177" i="8"/>
  <c r="N177" i="8"/>
  <c r="O115" i="7"/>
  <c r="Q115" i="7"/>
  <c r="O177" i="7"/>
  <c r="Q177" i="7"/>
  <c r="O242" i="7"/>
  <c r="Q242" i="7"/>
  <c r="Q344" i="7"/>
  <c r="O344" i="7"/>
  <c r="Q116" i="7"/>
  <c r="O7" i="7"/>
  <c r="Q7" i="7"/>
  <c r="Q62" i="5"/>
  <c r="O62" i="5"/>
  <c r="Q117" i="5"/>
  <c r="O117" i="5"/>
  <c r="Q215" i="5"/>
  <c r="O215" i="5"/>
  <c r="Q350" i="5"/>
  <c r="O350" i="5"/>
  <c r="Q384" i="5"/>
  <c r="O384" i="5"/>
  <c r="Q129" i="5"/>
  <c r="O129" i="5"/>
  <c r="Q281" i="5"/>
  <c r="O281" i="5"/>
  <c r="Q212" i="5"/>
  <c r="O212" i="5"/>
  <c r="Q286" i="5"/>
  <c r="O286" i="5"/>
  <c r="Q196" i="5"/>
  <c r="O196" i="5"/>
  <c r="Q181" i="5"/>
  <c r="O181" i="5"/>
  <c r="Q145" i="5"/>
  <c r="O145" i="5"/>
  <c r="Q174" i="5"/>
  <c r="O174" i="5"/>
  <c r="Q244" i="5"/>
  <c r="O244" i="5"/>
  <c r="Q19" i="5"/>
  <c r="O19" i="5"/>
  <c r="Q109" i="5"/>
  <c r="O109" i="5"/>
  <c r="Q35" i="5"/>
  <c r="O35" i="5"/>
  <c r="Q320" i="5"/>
  <c r="O320" i="5"/>
  <c r="Q290" i="5"/>
  <c r="O290" i="5"/>
  <c r="Q201" i="5"/>
  <c r="O201" i="5"/>
  <c r="Q272" i="5"/>
  <c r="O272" i="5"/>
  <c r="Q53" i="5"/>
  <c r="O53" i="5"/>
  <c r="Q325" i="5"/>
  <c r="O325" i="5"/>
  <c r="Q366" i="5"/>
  <c r="O366" i="5"/>
  <c r="Q194" i="5"/>
  <c r="O194" i="5"/>
  <c r="Q371" i="5"/>
  <c r="O371" i="5"/>
  <c r="Q233" i="5"/>
  <c r="O233" i="5"/>
  <c r="Q257" i="5"/>
  <c r="O257" i="5"/>
  <c r="Q418" i="5"/>
  <c r="O418" i="5"/>
  <c r="Q29" i="5"/>
  <c r="O29" i="5"/>
  <c r="Q294" i="5"/>
  <c r="O294" i="5"/>
  <c r="Q333" i="5"/>
  <c r="O333" i="5"/>
  <c r="Q346" i="5"/>
  <c r="O346" i="5"/>
  <c r="Q283" i="5"/>
  <c r="O283" i="5"/>
  <c r="Q48" i="5"/>
  <c r="O48" i="5"/>
  <c r="Q183" i="5"/>
  <c r="O183" i="5"/>
  <c r="Q121" i="5"/>
  <c r="O121" i="5"/>
  <c r="Q77" i="5"/>
  <c r="O77" i="5"/>
  <c r="Q132" i="5"/>
  <c r="O132" i="5"/>
  <c r="Q24" i="5"/>
  <c r="O24" i="5"/>
  <c r="Q339" i="5"/>
  <c r="O339" i="5"/>
  <c r="Q318" i="5"/>
  <c r="O318" i="5"/>
  <c r="Q73" i="5"/>
  <c r="O73" i="5"/>
  <c r="Q193" i="5"/>
  <c r="O193" i="5"/>
  <c r="Q40" i="5"/>
  <c r="O40" i="5"/>
  <c r="Q69" i="5"/>
  <c r="O69" i="5"/>
  <c r="Q134" i="5"/>
  <c r="O134" i="5"/>
  <c r="Q120" i="5"/>
  <c r="O120" i="5"/>
  <c r="Q164" i="5"/>
  <c r="O164" i="5"/>
  <c r="Q188" i="5"/>
  <c r="O188" i="5"/>
  <c r="Q330" i="5"/>
  <c r="O330" i="5"/>
  <c r="Q289" i="5"/>
  <c r="O289" i="5"/>
  <c r="Q49" i="5"/>
  <c r="O49" i="5"/>
  <c r="Q59" i="5"/>
  <c r="O59" i="5"/>
  <c r="Q75" i="8"/>
  <c r="Q97" i="8"/>
  <c r="N97" i="8"/>
  <c r="Q143" i="8"/>
  <c r="N143" i="8"/>
  <c r="Q260" i="8"/>
  <c r="N260" i="8"/>
  <c r="Q124" i="8"/>
  <c r="N124" i="8"/>
  <c r="Q229" i="8"/>
  <c r="N229" i="8"/>
  <c r="Q281" i="8"/>
  <c r="N281" i="8"/>
  <c r="Q227" i="8"/>
  <c r="N227" i="8"/>
  <c r="Q45" i="8"/>
  <c r="N45" i="8"/>
  <c r="Q12" i="8"/>
  <c r="N12" i="8"/>
  <c r="Q285" i="8"/>
  <c r="N285" i="8"/>
  <c r="N120" i="8"/>
  <c r="Q120" i="8"/>
  <c r="N110" i="8"/>
  <c r="Q110" i="8"/>
  <c r="Q254" i="8"/>
  <c r="N254" i="8"/>
  <c r="N270" i="8"/>
  <c r="Q270" i="8"/>
  <c r="N200" i="8"/>
  <c r="Q200" i="8"/>
  <c r="Q98" i="8"/>
  <c r="N98" i="8"/>
  <c r="Q277" i="8"/>
  <c r="N277" i="8"/>
  <c r="Q65" i="8"/>
  <c r="N65" i="8"/>
  <c r="Q266" i="8"/>
  <c r="N266" i="8"/>
  <c r="Q109" i="8"/>
  <c r="N109" i="8"/>
  <c r="N135" i="8"/>
  <c r="Q135" i="8"/>
  <c r="N199" i="8"/>
  <c r="Q199" i="8"/>
  <c r="N174" i="8"/>
  <c r="Q174" i="8"/>
  <c r="Q178" i="8"/>
  <c r="N178" i="8"/>
  <c r="Q168" i="8"/>
  <c r="N168" i="8"/>
  <c r="N3" i="8"/>
  <c r="Q3" i="8"/>
  <c r="Q133" i="8"/>
  <c r="N133" i="8"/>
  <c r="N57" i="8"/>
  <c r="Q57" i="8"/>
  <c r="Q79" i="8"/>
  <c r="N79" i="8"/>
  <c r="Q213" i="8"/>
  <c r="N213" i="8"/>
  <c r="Q106" i="8"/>
  <c r="N106" i="8"/>
  <c r="O419" i="7"/>
  <c r="Q419" i="7"/>
  <c r="Q377" i="7"/>
  <c r="O377" i="7"/>
  <c r="O29" i="7"/>
  <c r="Q29" i="7"/>
  <c r="O104" i="7"/>
  <c r="Q104" i="7"/>
  <c r="Q4" i="7"/>
  <c r="O4" i="7"/>
  <c r="Q281" i="7"/>
  <c r="O281" i="7"/>
  <c r="Q357" i="7"/>
  <c r="P293" i="8"/>
  <c r="P294" i="8" s="1"/>
  <c r="Q100" i="5"/>
  <c r="O100" i="5"/>
  <c r="Q393" i="5"/>
  <c r="O393" i="5"/>
  <c r="Q390" i="5"/>
  <c r="O390" i="5"/>
  <c r="Q71" i="5"/>
  <c r="O71" i="5"/>
  <c r="Q107" i="5"/>
  <c r="O107" i="5"/>
  <c r="Q170" i="5"/>
  <c r="O170" i="5"/>
  <c r="Q304" i="5"/>
  <c r="O304" i="5"/>
  <c r="Q175" i="5"/>
  <c r="O175" i="5"/>
  <c r="Q245" i="5"/>
  <c r="O245" i="5"/>
  <c r="Q309" i="5"/>
  <c r="O309" i="5"/>
  <c r="Q22" i="5"/>
  <c r="O22" i="5"/>
  <c r="Q128" i="5"/>
  <c r="O128" i="5"/>
  <c r="Q368" i="5"/>
  <c r="O368" i="5"/>
  <c r="Q110" i="5"/>
  <c r="O110" i="5"/>
  <c r="Q407" i="5"/>
  <c r="O407" i="5"/>
  <c r="Q358" i="5"/>
  <c r="O358" i="5"/>
  <c r="Q54" i="5"/>
  <c r="O54" i="5"/>
  <c r="Q265" i="5"/>
  <c r="O265" i="5"/>
  <c r="O300" i="5"/>
  <c r="Q300" i="5"/>
  <c r="Q179" i="5"/>
  <c r="O179" i="5"/>
  <c r="Q127" i="5"/>
  <c r="O127" i="5"/>
  <c r="Q223" i="5"/>
  <c r="O223" i="5"/>
  <c r="Q229" i="5"/>
  <c r="O229" i="5"/>
  <c r="Q83" i="5"/>
  <c r="O83" i="5"/>
  <c r="Q365" i="5"/>
  <c r="O365" i="5"/>
  <c r="Q217" i="5"/>
  <c r="O217" i="5"/>
  <c r="Q362" i="5"/>
  <c r="O362" i="5"/>
  <c r="Q88" i="5"/>
  <c r="O88" i="5"/>
  <c r="Q150" i="5"/>
  <c r="O150" i="5"/>
  <c r="Q410" i="5"/>
  <c r="O410" i="5"/>
  <c r="Q28" i="5"/>
  <c r="O28" i="5"/>
  <c r="Q317" i="5"/>
  <c r="O317" i="5"/>
  <c r="Q94" i="5"/>
  <c r="O94" i="5"/>
  <c r="Q401" i="5"/>
  <c r="O401" i="5"/>
  <c r="Q406" i="5"/>
  <c r="O406" i="5"/>
  <c r="Q9" i="5"/>
  <c r="O9" i="5"/>
  <c r="Q149" i="5"/>
  <c r="O149" i="5"/>
  <c r="Q354" i="5"/>
  <c r="O354" i="5"/>
  <c r="Q383" i="5"/>
  <c r="O383" i="5"/>
  <c r="Q177" i="5"/>
  <c r="O177" i="5"/>
  <c r="Q21" i="5"/>
  <c r="O21" i="5"/>
  <c r="Q50" i="5"/>
  <c r="O50" i="5"/>
  <c r="Q341" i="5"/>
  <c r="O341" i="5"/>
  <c r="Q25" i="5"/>
  <c r="O25" i="5"/>
  <c r="Q421" i="5"/>
  <c r="O421" i="5"/>
  <c r="Q16" i="5"/>
  <c r="O16" i="5"/>
  <c r="Q67" i="5"/>
  <c r="O67" i="5"/>
  <c r="Q419" i="5"/>
  <c r="O419" i="5"/>
  <c r="Q288" i="5"/>
  <c r="O288" i="5"/>
  <c r="Q387" i="7"/>
  <c r="Q352" i="5"/>
  <c r="O352" i="5"/>
  <c r="Q89" i="5"/>
  <c r="O89" i="5"/>
  <c r="Q81" i="5"/>
  <c r="O81" i="5"/>
  <c r="Q239" i="8"/>
  <c r="N239" i="8"/>
  <c r="Q238" i="5"/>
  <c r="O238" i="5"/>
  <c r="M29" i="4"/>
  <c r="O29" i="4" s="1"/>
  <c r="M39" i="4"/>
  <c r="O39" i="4" s="1"/>
  <c r="M141" i="4"/>
  <c r="M95" i="4"/>
  <c r="O95" i="4" s="1"/>
  <c r="N185" i="4"/>
  <c r="P185" i="4" s="1"/>
  <c r="M27" i="4"/>
  <c r="M140" i="4"/>
  <c r="M74" i="4"/>
  <c r="O74" i="4" s="1"/>
  <c r="M116" i="4"/>
  <c r="O116" i="4" s="1"/>
  <c r="M204" i="4"/>
  <c r="O204" i="4" s="1"/>
  <c r="M234" i="4"/>
  <c r="M144" i="4"/>
  <c r="O144" i="4" s="1"/>
  <c r="M86" i="4"/>
  <c r="O86" i="4" s="1"/>
  <c r="M17" i="4"/>
  <c r="O17" i="4" s="1"/>
  <c r="M50" i="4"/>
  <c r="M257" i="4"/>
  <c r="O257" i="4" s="1"/>
  <c r="M193" i="4"/>
  <c r="O193" i="4" s="1"/>
  <c r="M230" i="4"/>
  <c r="O230" i="4" s="1"/>
  <c r="M38" i="4"/>
  <c r="M85" i="4"/>
  <c r="O85" i="4" s="1"/>
  <c r="M62" i="4"/>
  <c r="O62" i="4" s="1"/>
  <c r="M75" i="4"/>
  <c r="O75" i="4" s="1"/>
  <c r="M280" i="4"/>
  <c r="O280" i="4" s="1"/>
  <c r="M249" i="4"/>
  <c r="O249" i="4" s="1"/>
  <c r="M6" i="4"/>
  <c r="O6" i="4" s="1"/>
  <c r="M205" i="4"/>
  <c r="O205" i="4" s="1"/>
  <c r="M80" i="4"/>
  <c r="O80" i="4" s="1"/>
  <c r="M221" i="4"/>
  <c r="O221" i="4" s="1"/>
  <c r="M100" i="4"/>
  <c r="O100" i="4" s="1"/>
  <c r="M175" i="4"/>
  <c r="O175" i="4" s="1"/>
  <c r="M231" i="4"/>
  <c r="O231" i="4" s="1"/>
  <c r="M24" i="4"/>
  <c r="O24" i="4" s="1"/>
  <c r="M158" i="4"/>
  <c r="O158" i="4" s="1"/>
  <c r="M120" i="4"/>
  <c r="O120" i="4" s="1"/>
  <c r="M200" i="4"/>
  <c r="O200" i="4" s="1"/>
  <c r="M94" i="4"/>
  <c r="O94" i="4" s="1"/>
  <c r="M76" i="4"/>
  <c r="O76" i="4" s="1"/>
  <c r="M281" i="4"/>
  <c r="O281" i="4" s="1"/>
  <c r="M67" i="4"/>
  <c r="O67" i="4" s="1"/>
  <c r="M201" i="4"/>
  <c r="O201" i="4" s="1"/>
  <c r="M106" i="4"/>
  <c r="O106" i="4" s="1"/>
  <c r="M88" i="4"/>
  <c r="O88" i="4" s="1"/>
  <c r="M57" i="4"/>
  <c r="O57" i="4" s="1"/>
  <c r="M77" i="4"/>
  <c r="O77" i="4" s="1"/>
  <c r="M31" i="4"/>
  <c r="O31" i="4" s="1"/>
  <c r="M224" i="4"/>
  <c r="O224" i="4" s="1"/>
  <c r="M16" i="4"/>
  <c r="M35" i="4"/>
  <c r="O35" i="4" s="1"/>
  <c r="M242" i="4"/>
  <c r="O242" i="4" s="1"/>
  <c r="M23" i="4"/>
  <c r="O23" i="4" s="1"/>
  <c r="M108" i="4"/>
  <c r="O108" i="4" s="1"/>
  <c r="M179" i="4"/>
  <c r="O179" i="4" s="1"/>
  <c r="M40" i="4"/>
  <c r="O40" i="4" s="1"/>
  <c r="M292" i="4"/>
  <c r="M149" i="4"/>
  <c r="O149" i="4" s="1"/>
  <c r="M25" i="4"/>
  <c r="O25" i="4" s="1"/>
  <c r="M165" i="4"/>
  <c r="O165" i="4" s="1"/>
  <c r="N163" i="4"/>
  <c r="M282" i="4"/>
  <c r="M71" i="4"/>
  <c r="O71" i="4" s="1"/>
  <c r="M176" i="4"/>
  <c r="O176" i="4" s="1"/>
  <c r="M137" i="4"/>
  <c r="O137" i="4" s="1"/>
  <c r="M166" i="4"/>
  <c r="O166" i="4" s="1"/>
  <c r="M198" i="4"/>
  <c r="O198" i="4" s="1"/>
  <c r="M115" i="4"/>
  <c r="O115" i="4" s="1"/>
  <c r="M164" i="4"/>
  <c r="O164" i="4" s="1"/>
  <c r="M233" i="4"/>
  <c r="O233" i="4" s="1"/>
  <c r="M49" i="4"/>
  <c r="O49" i="4" s="1"/>
  <c r="M154" i="4"/>
  <c r="O154" i="4" s="1"/>
  <c r="M218" i="4"/>
  <c r="M157" i="4"/>
  <c r="M255" i="4"/>
  <c r="M54" i="4"/>
  <c r="O54" i="4" s="1"/>
  <c r="M59" i="4"/>
  <c r="O59" i="4" s="1"/>
  <c r="M78" i="4"/>
  <c r="O78" i="4" s="1"/>
  <c r="M252" i="4"/>
  <c r="O252" i="4" s="1"/>
  <c r="M121" i="4"/>
  <c r="O121" i="4" s="1"/>
  <c r="M19" i="4"/>
  <c r="N69" i="4"/>
  <c r="M36" i="4"/>
  <c r="N192" i="4"/>
  <c r="M190" i="4"/>
  <c r="O190" i="4" s="1"/>
  <c r="N289" i="4"/>
  <c r="P289" i="4" s="1"/>
  <c r="M9" i="4"/>
  <c r="O9" i="4" s="1"/>
  <c r="M136" i="4"/>
  <c r="O136" i="4" s="1"/>
  <c r="M42" i="4"/>
  <c r="M151" i="4"/>
  <c r="O151" i="4" s="1"/>
  <c r="N240" i="4"/>
  <c r="M264" i="4"/>
  <c r="O264" i="4" s="1"/>
  <c r="M156" i="4"/>
  <c r="O156" i="4" s="1"/>
  <c r="M246" i="4"/>
  <c r="O246" i="4" s="1"/>
  <c r="M272" i="4"/>
  <c r="O272" i="4" s="1"/>
  <c r="N2" i="4"/>
  <c r="P2" i="4" s="1"/>
  <c r="N273" i="4"/>
  <c r="P273" i="4" s="1"/>
  <c r="N208" i="4"/>
  <c r="P208" i="4" s="1"/>
  <c r="N216" i="4"/>
  <c r="M129" i="4"/>
  <c r="O129" i="4" s="1"/>
  <c r="N90" i="4"/>
  <c r="N87" i="4"/>
  <c r="N268" i="4"/>
  <c r="P268" i="4" s="1"/>
  <c r="N100" i="4"/>
  <c r="N155" i="4"/>
  <c r="P155" i="4" s="1"/>
  <c r="N279" i="4"/>
  <c r="P279" i="4" s="1"/>
  <c r="N150" i="4"/>
  <c r="P150" i="4" s="1"/>
  <c r="N56" i="4"/>
  <c r="N34" i="4"/>
  <c r="P34" i="4" s="1"/>
  <c r="N43" i="4"/>
  <c r="P43" i="4" s="1"/>
  <c r="N59" i="4"/>
  <c r="N21" i="4"/>
  <c r="N246" i="4"/>
  <c r="P246" i="4" s="1"/>
  <c r="N274" i="4"/>
  <c r="P274" i="4" s="1"/>
  <c r="N199" i="4"/>
  <c r="P199" i="4" s="1"/>
  <c r="N227" i="4"/>
  <c r="P227" i="4" s="1"/>
  <c r="N221" i="4"/>
  <c r="N160" i="4"/>
  <c r="P160" i="4" s="1"/>
  <c r="N138" i="4"/>
  <c r="P138" i="4" s="1"/>
  <c r="N114" i="4"/>
  <c r="N99" i="4"/>
  <c r="P99" i="4" s="1"/>
  <c r="N228" i="4"/>
  <c r="N292" i="4"/>
  <c r="P292" i="4" s="1"/>
  <c r="N85" i="4"/>
  <c r="P85" i="4" s="1"/>
  <c r="N48" i="4"/>
  <c r="P48" i="4" s="1"/>
  <c r="N80" i="4"/>
  <c r="P80" i="4" s="1"/>
  <c r="N288" i="4"/>
  <c r="P288" i="4" s="1"/>
  <c r="N186" i="4"/>
  <c r="P186" i="4" s="1"/>
  <c r="N157" i="4"/>
  <c r="P157" i="4" s="1"/>
  <c r="N74" i="4"/>
  <c r="N271" i="4"/>
  <c r="N10" i="4"/>
  <c r="P10" i="4" s="1"/>
  <c r="N15" i="4"/>
  <c r="P15" i="4" s="1"/>
  <c r="N8" i="4"/>
  <c r="N269" i="4"/>
  <c r="N66" i="4"/>
  <c r="P66" i="4" s="1"/>
  <c r="N113" i="4"/>
  <c r="N219" i="4"/>
  <c r="N131" i="4"/>
  <c r="P131" i="4" s="1"/>
  <c r="N196" i="4"/>
  <c r="P196" i="4" s="1"/>
  <c r="N78" i="4"/>
  <c r="P78" i="4" s="1"/>
  <c r="N68" i="4"/>
  <c r="N287" i="4"/>
  <c r="N267" i="4"/>
  <c r="N239" i="4"/>
  <c r="P239" i="4" s="1"/>
  <c r="N89" i="4"/>
  <c r="N38" i="4"/>
  <c r="P38" i="4" s="1"/>
  <c r="N41" i="4"/>
  <c r="P41" i="4" s="1"/>
  <c r="N291" i="4"/>
  <c r="P291" i="4" s="1"/>
  <c r="N106" i="4"/>
  <c r="N280" i="4"/>
  <c r="P280" i="4" s="1"/>
  <c r="N180" i="4"/>
  <c r="N119" i="4"/>
  <c r="P119" i="4" s="1"/>
  <c r="N27" i="4"/>
  <c r="P27" i="4" s="1"/>
  <c r="N178" i="4"/>
  <c r="P178" i="4" s="1"/>
  <c r="N73" i="4"/>
  <c r="P73" i="4" s="1"/>
  <c r="N5" i="4"/>
  <c r="N145" i="4"/>
  <c r="N290" i="4"/>
  <c r="P290" i="4" s="1"/>
  <c r="N82" i="4"/>
  <c r="P82" i="4" s="1"/>
  <c r="N204" i="4"/>
  <c r="P204" i="4" s="1"/>
  <c r="N20" i="4"/>
  <c r="P20" i="4" s="1"/>
  <c r="N215" i="4"/>
  <c r="P215" i="4" s="1"/>
  <c r="N52" i="4"/>
  <c r="P52" i="4" s="1"/>
  <c r="N213" i="4"/>
  <c r="P213" i="4" s="1"/>
  <c r="N120" i="4"/>
  <c r="N83" i="4"/>
  <c r="P83" i="4" s="1"/>
  <c r="N44" i="4"/>
  <c r="N96" i="4"/>
  <c r="N109" i="4"/>
  <c r="N193" i="4"/>
  <c r="P193" i="4" s="1"/>
  <c r="N154" i="4"/>
  <c r="N126" i="4"/>
  <c r="N33" i="4"/>
  <c r="N241" i="4"/>
  <c r="P241" i="4" s="1"/>
  <c r="N224" i="4"/>
  <c r="P224" i="4" s="1"/>
  <c r="N198" i="4"/>
  <c r="P198" i="4" s="1"/>
  <c r="N231" i="4"/>
  <c r="P231" i="4" s="1"/>
  <c r="N158" i="4"/>
  <c r="P158" i="4" s="1"/>
  <c r="N261" i="4"/>
  <c r="P261" i="4" s="1"/>
  <c r="N266" i="4"/>
  <c r="N238" i="4"/>
  <c r="N211" i="4"/>
  <c r="P211" i="4" s="1"/>
  <c r="N203" i="4"/>
  <c r="N220" i="4"/>
  <c r="P220" i="4" s="1"/>
  <c r="N125" i="4"/>
  <c r="P125" i="4" s="1"/>
  <c r="N4" i="4"/>
  <c r="P4" i="4" s="1"/>
  <c r="N275" i="4"/>
  <c r="P275" i="4" s="1"/>
  <c r="N243" i="4"/>
  <c r="P243" i="4" s="1"/>
  <c r="N81" i="4"/>
  <c r="P81" i="4" s="1"/>
  <c r="N28" i="4"/>
  <c r="N270" i="4"/>
  <c r="N276" i="4"/>
  <c r="P276" i="4" s="1"/>
  <c r="N177" i="4"/>
  <c r="N205" i="4"/>
  <c r="P205" i="4" s="1"/>
  <c r="N18" i="4"/>
  <c r="P18" i="4" s="1"/>
  <c r="N173" i="4"/>
  <c r="P173" i="4" s="1"/>
  <c r="N122" i="4"/>
  <c r="N37" i="4"/>
  <c r="P37" i="4" s="1"/>
  <c r="N285" i="4"/>
  <c r="N53" i="4"/>
  <c r="N214" i="4"/>
  <c r="N42" i="4"/>
  <c r="P42" i="4" s="1"/>
  <c r="N79" i="4"/>
  <c r="N51" i="4"/>
  <c r="N256" i="4"/>
  <c r="N222" i="4"/>
  <c r="N206" i="4"/>
  <c r="N251" i="4"/>
  <c r="P251" i="4" s="1"/>
  <c r="N149" i="4"/>
  <c r="P149" i="4" s="1"/>
  <c r="N97" i="4"/>
  <c r="P97" i="4" s="1"/>
  <c r="N172" i="4"/>
  <c r="P172" i="4" s="1"/>
  <c r="N248" i="4"/>
  <c r="N130" i="4"/>
  <c r="N188" i="4"/>
  <c r="N171" i="4"/>
  <c r="P171" i="4" s="1"/>
  <c r="N19" i="4"/>
  <c r="P19" i="4" s="1"/>
  <c r="N6" i="4"/>
  <c r="N168" i="4"/>
  <c r="P168" i="4" s="1"/>
  <c r="N142" i="4"/>
  <c r="P142" i="4" s="1"/>
  <c r="N233" i="4"/>
  <c r="N64" i="4"/>
  <c r="P64" i="4" s="1"/>
  <c r="N207" i="4"/>
  <c r="N148" i="4"/>
  <c r="N277" i="4"/>
  <c r="N244" i="4"/>
  <c r="N95" i="4"/>
  <c r="P95" i="4" s="1"/>
  <c r="N76" i="4"/>
  <c r="P76" i="4" s="1"/>
  <c r="N132" i="4"/>
  <c r="P132" i="4" s="1"/>
  <c r="N30" i="4"/>
  <c r="P30" i="4" s="1"/>
  <c r="N278" i="4"/>
  <c r="P278" i="4" s="1"/>
  <c r="N284" i="4"/>
  <c r="N136" i="4"/>
  <c r="P136" i="4" s="1"/>
  <c r="N25" i="4"/>
  <c r="N236" i="4"/>
  <c r="P236" i="4" s="1"/>
  <c r="N71" i="4"/>
  <c r="P71" i="4" s="1"/>
  <c r="N32" i="4"/>
  <c r="N49" i="4"/>
  <c r="N101" i="4"/>
  <c r="N252" i="4"/>
  <c r="N103" i="4"/>
  <c r="N105" i="4"/>
  <c r="N65" i="4"/>
  <c r="P65" i="4" s="1"/>
  <c r="N36" i="4"/>
  <c r="P36" i="4" s="1"/>
  <c r="N232" i="4"/>
  <c r="N110" i="4"/>
  <c r="P110" i="4" s="1"/>
  <c r="N50" i="4"/>
  <c r="P50" i="4" s="1"/>
  <c r="N93" i="4"/>
  <c r="N147" i="4"/>
  <c r="N11" i="4"/>
  <c r="N249" i="4"/>
  <c r="P249" i="4" s="1"/>
  <c r="N84" i="4"/>
  <c r="P84" i="4" s="1"/>
  <c r="N26" i="4"/>
  <c r="N187" i="4"/>
  <c r="N162" i="4"/>
  <c r="N194" i="4"/>
  <c r="N9" i="4"/>
  <c r="P9" i="4" s="1"/>
  <c r="N201" i="4"/>
  <c r="N31" i="4"/>
  <c r="P31" i="4" s="1"/>
  <c r="N40" i="4"/>
  <c r="N237" i="4"/>
  <c r="P237" i="4" s="1"/>
  <c r="N255" i="4"/>
  <c r="P255" i="4" s="1"/>
  <c r="N94" i="4"/>
  <c r="N144" i="4"/>
  <c r="N242" i="4"/>
  <c r="P242" i="4" s="1"/>
  <c r="N35" i="4"/>
  <c r="N250" i="4"/>
  <c r="P250" i="4" s="1"/>
  <c r="N151" i="4"/>
  <c r="P151" i="4" s="1"/>
  <c r="N102" i="4"/>
  <c r="P102" i="4" s="1"/>
  <c r="N245" i="4"/>
  <c r="P245" i="4" s="1"/>
  <c r="N46" i="4"/>
  <c r="N14" i="4"/>
  <c r="N63" i="4"/>
  <c r="P63" i="4" s="1"/>
  <c r="N223" i="4"/>
  <c r="N104" i="4"/>
  <c r="P104" i="4" s="1"/>
  <c r="N67" i="4"/>
  <c r="P67" i="4" s="1"/>
  <c r="N282" i="4"/>
  <c r="P282" i="4" s="1"/>
  <c r="N254" i="4"/>
  <c r="P254" i="4" s="1"/>
  <c r="N116" i="4"/>
  <c r="N88" i="4"/>
  <c r="N60" i="4"/>
  <c r="P60" i="4" s="1"/>
  <c r="N264" i="4"/>
  <c r="N143" i="4"/>
  <c r="P143" i="4" s="1"/>
  <c r="N24" i="4"/>
  <c r="P24" i="4" s="1"/>
  <c r="N77" i="4"/>
  <c r="N253" i="4"/>
  <c r="N134" i="4"/>
  <c r="P134" i="4" s="1"/>
  <c r="N262" i="4"/>
  <c r="P262" i="4" s="1"/>
  <c r="N55" i="4"/>
  <c r="P55" i="4" s="1"/>
  <c r="N159" i="4"/>
  <c r="N91" i="4"/>
  <c r="P91" i="4" s="1"/>
  <c r="N135" i="4"/>
  <c r="P135" i="4" s="1"/>
  <c r="N174" i="4"/>
  <c r="P174" i="4" s="1"/>
  <c r="N212" i="4"/>
  <c r="N124" i="4"/>
  <c r="P124" i="4" s="1"/>
  <c r="N210" i="4"/>
  <c r="P210" i="4" s="1"/>
  <c r="N235" i="4"/>
  <c r="N197" i="4"/>
  <c r="N202" i="4"/>
  <c r="P202" i="4" s="1"/>
  <c r="N259" i="4"/>
  <c r="P259" i="4" s="1"/>
  <c r="N281" i="4"/>
  <c r="P281" i="4" s="1"/>
  <c r="N200" i="4"/>
  <c r="P200" i="4" s="1"/>
  <c r="N7" i="4"/>
  <c r="N137" i="4"/>
  <c r="N29" i="4"/>
  <c r="P29" i="4" s="1"/>
  <c r="N226" i="4"/>
  <c r="P226" i="4" s="1"/>
  <c r="N183" i="4"/>
  <c r="P183" i="4" s="1"/>
  <c r="N107" i="4"/>
  <c r="P107" i="4" s="1"/>
  <c r="N62" i="4"/>
  <c r="N54" i="4"/>
  <c r="N283" i="4"/>
  <c r="P283" i="4" s="1"/>
  <c r="N170" i="4"/>
  <c r="N58" i="4"/>
  <c r="P58" i="4" s="1"/>
  <c r="N139" i="4"/>
  <c r="N17" i="4"/>
  <c r="P17" i="4" s="1"/>
  <c r="N129" i="4"/>
  <c r="P129" i="4" s="1"/>
  <c r="N164" i="4"/>
  <c r="N153" i="4"/>
  <c r="N98" i="4"/>
  <c r="N127" i="4"/>
  <c r="N191" i="4"/>
  <c r="N190" i="4"/>
  <c r="N195" i="4"/>
  <c r="P195" i="4" s="1"/>
  <c r="N156" i="4"/>
  <c r="P156" i="4" s="1"/>
  <c r="N128" i="4"/>
  <c r="N230" i="4"/>
  <c r="N225" i="4"/>
  <c r="N175" i="4"/>
  <c r="N169" i="4"/>
  <c r="P169" i="4" s="1"/>
  <c r="N182" i="4"/>
  <c r="N234" i="4"/>
  <c r="P234" i="4" s="1"/>
  <c r="N166" i="4"/>
  <c r="P166" i="4" s="1"/>
  <c r="N263" i="4"/>
  <c r="N165" i="4"/>
  <c r="N22" i="4"/>
  <c r="P22" i="4" s="1"/>
  <c r="N141" i="4"/>
  <c r="P141" i="4" s="1"/>
  <c r="N118" i="4"/>
  <c r="P118" i="4" s="1"/>
  <c r="N72" i="4"/>
  <c r="N152" i="4"/>
  <c r="P152" i="4" s="1"/>
  <c r="N108" i="4"/>
  <c r="P108" i="4" s="1"/>
  <c r="N86" i="4"/>
  <c r="N176" i="4"/>
  <c r="N3" i="4"/>
  <c r="N13" i="4"/>
  <c r="N161" i="4"/>
  <c r="N247" i="4"/>
  <c r="P247" i="4" s="1"/>
  <c r="N16" i="4"/>
  <c r="P16" i="4" s="1"/>
  <c r="N115" i="4"/>
  <c r="N70" i="4"/>
  <c r="P70" i="4" s="1"/>
  <c r="N121" i="4"/>
  <c r="N181" i="4"/>
  <c r="P181" i="4" s="1"/>
  <c r="N45" i="4"/>
  <c r="N217" i="4"/>
  <c r="N12" i="4"/>
  <c r="N260" i="4"/>
  <c r="P260" i="4" s="1"/>
  <c r="N167" i="4"/>
  <c r="P167" i="4" s="1"/>
  <c r="N117" i="4"/>
  <c r="P117" i="4" s="1"/>
  <c r="N189" i="4"/>
  <c r="N229" i="4"/>
  <c r="N184" i="4"/>
  <c r="N75" i="4"/>
  <c r="P75" i="4" s="1"/>
  <c r="N112" i="4"/>
  <c r="N272" i="4"/>
  <c r="P272" i="4" s="1"/>
  <c r="N258" i="4"/>
  <c r="P258" i="4" s="1"/>
  <c r="N47" i="4"/>
  <c r="N257" i="4"/>
  <c r="P257" i="4" s="1"/>
  <c r="N39" i="4"/>
  <c r="N133" i="4"/>
  <c r="P133" i="4" s="1"/>
  <c r="N286" i="4"/>
  <c r="N57" i="4"/>
  <c r="N92" i="4"/>
  <c r="N123" i="4"/>
  <c r="P123" i="4" s="1"/>
  <c r="N209" i="4"/>
  <c r="P209" i="4" s="1"/>
  <c r="M138" i="4"/>
  <c r="M258" i="4"/>
  <c r="O258" i="4" s="1"/>
  <c r="M245" i="4"/>
  <c r="O245" i="4" s="1"/>
  <c r="M134" i="4"/>
  <c r="O134" i="4" s="1"/>
  <c r="M60" i="4"/>
  <c r="O60" i="4" s="1"/>
  <c r="M210" i="4"/>
  <c r="O210" i="4" s="1"/>
  <c r="M58" i="4"/>
  <c r="M278" i="4"/>
  <c r="O278" i="4" s="1"/>
  <c r="M82" i="4"/>
  <c r="O82" i="4" s="1"/>
  <c r="M178" i="4"/>
  <c r="M243" i="4"/>
  <c r="O243" i="4" s="1"/>
  <c r="M169" i="4"/>
  <c r="O169" i="4" s="1"/>
  <c r="M226" i="4"/>
  <c r="O226" i="4" s="1"/>
  <c r="M196" i="4"/>
  <c r="M239" i="4"/>
  <c r="M236" i="4"/>
  <c r="M143" i="4"/>
  <c r="M142" i="4"/>
  <c r="M290" i="4"/>
  <c r="O290" i="4" s="1"/>
  <c r="M275" i="4"/>
  <c r="M213" i="4"/>
  <c r="O213" i="4" s="1"/>
  <c r="M209" i="4"/>
  <c r="O209" i="4" s="1"/>
  <c r="M124" i="4"/>
  <c r="O124" i="4" s="1"/>
  <c r="M81" i="4"/>
  <c r="O81" i="4" s="1"/>
  <c r="M171" i="4"/>
  <c r="O171" i="4" s="1"/>
  <c r="M167" i="4"/>
  <c r="O167" i="4" s="1"/>
  <c r="M30" i="4"/>
  <c r="O30" i="4" s="1"/>
  <c r="M247" i="4"/>
  <c r="Q265" i="4"/>
  <c r="M160" i="4"/>
  <c r="M66" i="4"/>
  <c r="M186" i="4"/>
  <c r="O186" i="4" s="1"/>
  <c r="M18" i="4"/>
  <c r="M289" i="4"/>
  <c r="M34" i="4"/>
  <c r="M64" i="4"/>
  <c r="O64" i="4" s="1"/>
  <c r="M132" i="4"/>
  <c r="M251" i="4"/>
  <c r="M152" i="4"/>
  <c r="O152" i="4" s="1"/>
  <c r="M10" i="4"/>
  <c r="M215" i="4"/>
  <c r="M211" i="4"/>
  <c r="O211" i="4" s="1"/>
  <c r="M20" i="4"/>
  <c r="O20" i="4" s="1"/>
  <c r="M181" i="4"/>
  <c r="O181" i="4" s="1"/>
  <c r="M173" i="4"/>
  <c r="M274" i="4"/>
  <c r="M262" i="4"/>
  <c r="O262" i="4" s="1"/>
  <c r="M2" i="4"/>
  <c r="M276" i="4"/>
  <c r="H296" i="4"/>
  <c r="CA81" i="2"/>
  <c r="B82" i="2"/>
  <c r="C82" i="2"/>
  <c r="D82" i="2"/>
  <c r="E82" i="2"/>
  <c r="F82" i="2"/>
  <c r="G82" i="2"/>
  <c r="H82" i="2"/>
  <c r="I82" i="2"/>
  <c r="J82" i="2"/>
  <c r="K82" i="2"/>
  <c r="L82" i="2"/>
  <c r="N82" i="2"/>
  <c r="O82" i="2"/>
  <c r="P82" i="2"/>
  <c r="Q82" i="2"/>
  <c r="R82" i="2"/>
  <c r="S82" i="2"/>
  <c r="T82" i="2"/>
  <c r="U82" i="2"/>
  <c r="V82" i="2"/>
  <c r="W82" i="2"/>
  <c r="X82" i="2"/>
  <c r="Y82" i="2"/>
  <c r="Z82" i="2"/>
  <c r="AA82" i="2"/>
  <c r="AB82" i="2"/>
  <c r="AC82" i="2"/>
  <c r="AD82" i="2"/>
  <c r="AE82" i="2"/>
  <c r="AF82" i="2"/>
  <c r="AG82" i="2"/>
  <c r="AH82" i="2"/>
  <c r="AI82" i="2"/>
  <c r="AJ82" i="2"/>
  <c r="AK82" i="2"/>
  <c r="AL82" i="2"/>
  <c r="AM82" i="2"/>
  <c r="AN82" i="2"/>
  <c r="AO82" i="2"/>
  <c r="AP82" i="2"/>
  <c r="AQ82" i="2"/>
  <c r="AR82" i="2"/>
  <c r="AS82" i="2"/>
  <c r="AT82" i="2"/>
  <c r="AU82" i="2"/>
  <c r="AV82" i="2"/>
  <c r="AW82" i="2"/>
  <c r="AX82" i="2"/>
  <c r="AY82" i="2"/>
  <c r="AZ82" i="2"/>
  <c r="BA82" i="2"/>
  <c r="BB82" i="2"/>
  <c r="BC82" i="2"/>
  <c r="BD82" i="2"/>
  <c r="BE82" i="2"/>
  <c r="BF82" i="2"/>
  <c r="BG82" i="2"/>
  <c r="BH82" i="2"/>
  <c r="BI82" i="2"/>
  <c r="BJ82" i="2"/>
  <c r="BK82" i="2"/>
  <c r="BL82" i="2"/>
  <c r="BM82" i="2"/>
  <c r="BN82" i="2"/>
  <c r="BO82" i="2"/>
  <c r="BP82" i="2"/>
  <c r="BQ82" i="2"/>
  <c r="BR82" i="2"/>
  <c r="BS82" i="2"/>
  <c r="BT82" i="2"/>
  <c r="BU82" i="2"/>
  <c r="BV82" i="2"/>
  <c r="BW82" i="2"/>
  <c r="BX82" i="2"/>
  <c r="BY82" i="2"/>
  <c r="BZ82" i="2"/>
  <c r="CA82" i="2"/>
  <c r="CB82" i="2"/>
  <c r="CC82" i="2"/>
  <c r="CD82" i="2"/>
  <c r="CE82" i="2"/>
  <c r="CF82" i="2"/>
  <c r="CG82" i="2"/>
  <c r="CH82" i="2"/>
  <c r="CI82" i="2"/>
  <c r="CJ82" i="2"/>
  <c r="B83" i="2"/>
  <c r="C83" i="2"/>
  <c r="D83" i="2"/>
  <c r="E83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S83" i="2"/>
  <c r="T83" i="2"/>
  <c r="U83" i="2"/>
  <c r="V83" i="2"/>
  <c r="W83" i="2"/>
  <c r="X83" i="2"/>
  <c r="Y83" i="2"/>
  <c r="AA83" i="2"/>
  <c r="AB83" i="2"/>
  <c r="AC83" i="2"/>
  <c r="AD83" i="2"/>
  <c r="AE83" i="2"/>
  <c r="AF83" i="2"/>
  <c r="AG83" i="2"/>
  <c r="AH83" i="2"/>
  <c r="AI83" i="2"/>
  <c r="AJ83" i="2"/>
  <c r="AK83" i="2"/>
  <c r="AL83" i="2"/>
  <c r="AM83" i="2"/>
  <c r="AN83" i="2"/>
  <c r="AO83" i="2"/>
  <c r="AP83" i="2"/>
  <c r="AQ83" i="2"/>
  <c r="AR83" i="2"/>
  <c r="AS83" i="2"/>
  <c r="AT83" i="2"/>
  <c r="AU83" i="2"/>
  <c r="AV83" i="2"/>
  <c r="AW83" i="2"/>
  <c r="AX83" i="2"/>
  <c r="AY83" i="2"/>
  <c r="AZ83" i="2"/>
  <c r="BA83" i="2"/>
  <c r="BB83" i="2"/>
  <c r="BC83" i="2"/>
  <c r="BD83" i="2"/>
  <c r="BE83" i="2"/>
  <c r="BF83" i="2"/>
  <c r="BG83" i="2"/>
  <c r="BH83" i="2"/>
  <c r="BI83" i="2"/>
  <c r="BK83" i="2"/>
  <c r="BM83" i="2"/>
  <c r="BN83" i="2"/>
  <c r="BO83" i="2"/>
  <c r="BP83" i="2"/>
  <c r="BQ83" i="2"/>
  <c r="BR83" i="2"/>
  <c r="BS83" i="2"/>
  <c r="BT83" i="2"/>
  <c r="BU83" i="2"/>
  <c r="BV83" i="2"/>
  <c r="BW83" i="2"/>
  <c r="BX83" i="2"/>
  <c r="BY83" i="2"/>
  <c r="BZ83" i="2"/>
  <c r="CA83" i="2"/>
  <c r="CB83" i="2"/>
  <c r="CC83" i="2"/>
  <c r="CD83" i="2"/>
  <c r="CE83" i="2"/>
  <c r="CF83" i="2"/>
  <c r="CG83" i="2"/>
  <c r="CH83" i="2"/>
  <c r="CI83" i="2"/>
  <c r="CJ83" i="2"/>
  <c r="B84" i="2"/>
  <c r="C84" i="2"/>
  <c r="D84" i="2"/>
  <c r="E84" i="2"/>
  <c r="F84" i="2"/>
  <c r="G84" i="2"/>
  <c r="H84" i="2"/>
  <c r="I84" i="2"/>
  <c r="J84" i="2"/>
  <c r="K84" i="2"/>
  <c r="L84" i="2"/>
  <c r="M84" i="2"/>
  <c r="N84" i="2"/>
  <c r="O84" i="2"/>
  <c r="P84" i="2"/>
  <c r="Q84" i="2"/>
  <c r="R84" i="2"/>
  <c r="S84" i="2"/>
  <c r="T84" i="2"/>
  <c r="U84" i="2"/>
  <c r="V84" i="2"/>
  <c r="W84" i="2"/>
  <c r="X84" i="2"/>
  <c r="Y84" i="2"/>
  <c r="Z84" i="2"/>
  <c r="AA84" i="2"/>
  <c r="AB84" i="2"/>
  <c r="AC84" i="2"/>
  <c r="AD84" i="2"/>
  <c r="AE84" i="2"/>
  <c r="AF84" i="2"/>
  <c r="AG84" i="2"/>
  <c r="AH84" i="2"/>
  <c r="AI84" i="2"/>
  <c r="AJ84" i="2"/>
  <c r="AK84" i="2"/>
  <c r="AL84" i="2"/>
  <c r="AN84" i="2"/>
  <c r="AO84" i="2"/>
  <c r="AP84" i="2"/>
  <c r="AR84" i="2"/>
  <c r="AS84" i="2"/>
  <c r="AT84" i="2"/>
  <c r="AU84" i="2"/>
  <c r="AV84" i="2"/>
  <c r="AW84" i="2"/>
  <c r="AX84" i="2"/>
  <c r="AY84" i="2"/>
  <c r="BG84" i="2"/>
  <c r="BI84" i="2"/>
  <c r="BJ84" i="2"/>
  <c r="BK84" i="2"/>
  <c r="BL84" i="2"/>
  <c r="BO84" i="2"/>
  <c r="BQ84" i="2"/>
  <c r="BS84" i="2"/>
  <c r="BT84" i="2"/>
  <c r="BV84" i="2"/>
  <c r="BW84" i="2"/>
  <c r="BX84" i="2"/>
  <c r="BY84" i="2"/>
  <c r="BZ84" i="2"/>
  <c r="CA84" i="2"/>
  <c r="CB84" i="2"/>
  <c r="CC84" i="2"/>
  <c r="CD84" i="2"/>
  <c r="CE84" i="2"/>
  <c r="CF84" i="2"/>
  <c r="CG84" i="2"/>
  <c r="CH84" i="2"/>
  <c r="CI84" i="2"/>
  <c r="CJ84" i="2"/>
  <c r="E85" i="2"/>
  <c r="F85" i="2"/>
  <c r="G85" i="2"/>
  <c r="H85" i="2"/>
  <c r="I85" i="2"/>
  <c r="J85" i="2"/>
  <c r="L85" i="2"/>
  <c r="M85" i="2"/>
  <c r="N85" i="2"/>
  <c r="Q85" i="2"/>
  <c r="R85" i="2"/>
  <c r="S85" i="2"/>
  <c r="T85" i="2"/>
  <c r="U85" i="2"/>
  <c r="V85" i="2"/>
  <c r="W85" i="2"/>
  <c r="X85" i="2"/>
  <c r="Y85" i="2"/>
  <c r="Z85" i="2"/>
  <c r="AA85" i="2"/>
  <c r="AB85" i="2"/>
  <c r="AC85" i="2"/>
  <c r="AD85" i="2"/>
  <c r="AE85" i="2"/>
  <c r="AF85" i="2"/>
  <c r="AG85" i="2"/>
  <c r="AH85" i="2"/>
  <c r="AI85" i="2"/>
  <c r="AJ85" i="2"/>
  <c r="AK85" i="2"/>
  <c r="AL85" i="2"/>
  <c r="AM85" i="2"/>
  <c r="AN85" i="2"/>
  <c r="AO85" i="2"/>
  <c r="AP85" i="2"/>
  <c r="AQ85" i="2"/>
  <c r="AR85" i="2"/>
  <c r="AS85" i="2"/>
  <c r="AT85" i="2"/>
  <c r="AU85" i="2"/>
  <c r="AV85" i="2"/>
  <c r="AW85" i="2"/>
  <c r="AX85" i="2"/>
  <c r="AY85" i="2"/>
  <c r="AZ85" i="2"/>
  <c r="BA85" i="2"/>
  <c r="BB85" i="2"/>
  <c r="BC85" i="2"/>
  <c r="BD85" i="2"/>
  <c r="BE85" i="2"/>
  <c r="BF85" i="2"/>
  <c r="BG85" i="2"/>
  <c r="BH85" i="2"/>
  <c r="BI85" i="2"/>
  <c r="BJ85" i="2"/>
  <c r="BK85" i="2"/>
  <c r="BL85" i="2"/>
  <c r="BO85" i="2"/>
  <c r="BP85" i="2"/>
  <c r="BQ85" i="2"/>
  <c r="BR85" i="2"/>
  <c r="BT85" i="2"/>
  <c r="BU85" i="2"/>
  <c r="BV85" i="2"/>
  <c r="BW85" i="2"/>
  <c r="BX85" i="2"/>
  <c r="BY85" i="2"/>
  <c r="BZ85" i="2"/>
  <c r="CA85" i="2"/>
  <c r="CB85" i="2"/>
  <c r="CC85" i="2"/>
  <c r="CD85" i="2"/>
  <c r="CE85" i="2"/>
  <c r="CF85" i="2"/>
  <c r="CG85" i="2"/>
  <c r="CH85" i="2"/>
  <c r="CI85" i="2"/>
  <c r="CJ85" i="2"/>
  <c r="B87" i="2"/>
  <c r="E87" i="2"/>
  <c r="F87" i="2"/>
  <c r="G87" i="2"/>
  <c r="H87" i="2"/>
  <c r="I87" i="2"/>
  <c r="J87" i="2"/>
  <c r="K87" i="2"/>
  <c r="L87" i="2"/>
  <c r="M87" i="2"/>
  <c r="N87" i="2"/>
  <c r="P87" i="2"/>
  <c r="Q87" i="2"/>
  <c r="R87" i="2"/>
  <c r="S87" i="2"/>
  <c r="U87" i="2"/>
  <c r="V87" i="2"/>
  <c r="X87" i="2"/>
  <c r="Y87" i="2"/>
  <c r="Z87" i="2"/>
  <c r="AA87" i="2"/>
  <c r="AB87" i="2"/>
  <c r="AC87" i="2"/>
  <c r="AD87" i="2"/>
  <c r="AE87" i="2"/>
  <c r="AF87" i="2"/>
  <c r="AG87" i="2"/>
  <c r="AH87" i="2"/>
  <c r="AI87" i="2"/>
  <c r="AJ87" i="2"/>
  <c r="AK87" i="2"/>
  <c r="AL87" i="2"/>
  <c r="AM87" i="2"/>
  <c r="AN87" i="2"/>
  <c r="AO87" i="2"/>
  <c r="AQ87" i="2"/>
  <c r="AS87" i="2"/>
  <c r="AT87" i="2"/>
  <c r="AU87" i="2"/>
  <c r="AV87" i="2"/>
  <c r="AW87" i="2"/>
  <c r="AX87" i="2"/>
  <c r="AY87" i="2"/>
  <c r="AZ87" i="2"/>
  <c r="BA87" i="2"/>
  <c r="BB87" i="2"/>
  <c r="BC87" i="2"/>
  <c r="BD87" i="2"/>
  <c r="BE87" i="2"/>
  <c r="BF87" i="2"/>
  <c r="BG87" i="2"/>
  <c r="BH87" i="2"/>
  <c r="BI87" i="2"/>
  <c r="BJ87" i="2"/>
  <c r="BK87" i="2"/>
  <c r="BL87" i="2"/>
  <c r="BM87" i="2"/>
  <c r="BN87" i="2"/>
  <c r="BO87" i="2"/>
  <c r="BQ87" i="2"/>
  <c r="BR87" i="2"/>
  <c r="BS87" i="2"/>
  <c r="BT87" i="2"/>
  <c r="BU87" i="2"/>
  <c r="BV87" i="2"/>
  <c r="BW87" i="2"/>
  <c r="BX87" i="2"/>
  <c r="BY87" i="2"/>
  <c r="BZ87" i="2"/>
  <c r="CA87" i="2"/>
  <c r="CB87" i="2"/>
  <c r="CC87" i="2"/>
  <c r="CD87" i="2"/>
  <c r="CE87" i="2"/>
  <c r="CF87" i="2"/>
  <c r="CG87" i="2"/>
  <c r="CH87" i="2"/>
  <c r="CI87" i="2"/>
  <c r="CJ87" i="2"/>
  <c r="C88" i="2"/>
  <c r="D88" i="2"/>
  <c r="E88" i="2"/>
  <c r="F88" i="2"/>
  <c r="G88" i="2"/>
  <c r="J88" i="2"/>
  <c r="K88" i="2"/>
  <c r="L88" i="2"/>
  <c r="M88" i="2"/>
  <c r="N88" i="2"/>
  <c r="O88" i="2"/>
  <c r="P88" i="2"/>
  <c r="Q88" i="2"/>
  <c r="R88" i="2"/>
  <c r="S88" i="2"/>
  <c r="T88" i="2"/>
  <c r="U88" i="2"/>
  <c r="V88" i="2"/>
  <c r="W88" i="2"/>
  <c r="X88" i="2"/>
  <c r="Y88" i="2"/>
  <c r="Z88" i="2"/>
  <c r="AA88" i="2"/>
  <c r="AB88" i="2"/>
  <c r="AC88" i="2"/>
  <c r="AD88" i="2"/>
  <c r="AE88" i="2"/>
  <c r="AF88" i="2"/>
  <c r="AG88" i="2"/>
  <c r="AH88" i="2"/>
  <c r="AI88" i="2"/>
  <c r="AJ88" i="2"/>
  <c r="AK88" i="2"/>
  <c r="AL88" i="2"/>
  <c r="AM88" i="2"/>
  <c r="AN88" i="2"/>
  <c r="AQ88" i="2"/>
  <c r="AT88" i="2"/>
  <c r="AV88" i="2"/>
  <c r="AW88" i="2"/>
  <c r="AX88" i="2"/>
  <c r="AY88" i="2"/>
  <c r="AZ88" i="2"/>
  <c r="BA88" i="2"/>
  <c r="BB88" i="2"/>
  <c r="BC88" i="2"/>
  <c r="BD88" i="2"/>
  <c r="BE88" i="2"/>
  <c r="BF88" i="2"/>
  <c r="BG88" i="2"/>
  <c r="BH88" i="2"/>
  <c r="BI88" i="2"/>
  <c r="BJ88" i="2"/>
  <c r="BK88" i="2"/>
  <c r="BL88" i="2"/>
  <c r="BM88" i="2"/>
  <c r="BN88" i="2"/>
  <c r="BO88" i="2"/>
  <c r="BP88" i="2"/>
  <c r="BQ88" i="2"/>
  <c r="BR88" i="2"/>
  <c r="BV88" i="2"/>
  <c r="BW88" i="2"/>
  <c r="BX88" i="2"/>
  <c r="BY88" i="2"/>
  <c r="BZ88" i="2"/>
  <c r="CA88" i="2"/>
  <c r="CB88" i="2"/>
  <c r="CC88" i="2"/>
  <c r="CD88" i="2"/>
  <c r="CE88" i="2"/>
  <c r="CF88" i="2"/>
  <c r="CG88" i="2"/>
  <c r="CH88" i="2"/>
  <c r="CI88" i="2"/>
  <c r="CJ88" i="2"/>
  <c r="B89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X89" i="2"/>
  <c r="Y89" i="2"/>
  <c r="Z89" i="2"/>
  <c r="AA89" i="2"/>
  <c r="AB89" i="2"/>
  <c r="AC89" i="2"/>
  <c r="AD89" i="2"/>
  <c r="AE89" i="2"/>
  <c r="AF89" i="2"/>
  <c r="AG89" i="2"/>
  <c r="AH89" i="2"/>
  <c r="AI89" i="2"/>
  <c r="AJ89" i="2"/>
  <c r="AK89" i="2"/>
  <c r="AL89" i="2"/>
  <c r="AM89" i="2"/>
  <c r="AN89" i="2"/>
  <c r="AO89" i="2"/>
  <c r="AP89" i="2"/>
  <c r="AQ89" i="2"/>
  <c r="AR89" i="2"/>
  <c r="AT89" i="2"/>
  <c r="AU89" i="2"/>
  <c r="AV89" i="2"/>
  <c r="AW89" i="2"/>
  <c r="AX89" i="2"/>
  <c r="AY89" i="2"/>
  <c r="AZ89" i="2"/>
  <c r="BA89" i="2"/>
  <c r="BB89" i="2"/>
  <c r="BC89" i="2"/>
  <c r="BD89" i="2"/>
  <c r="BE89" i="2"/>
  <c r="BF89" i="2"/>
  <c r="BG89" i="2"/>
  <c r="BH89" i="2"/>
  <c r="BI89" i="2"/>
  <c r="BJ89" i="2"/>
  <c r="BL89" i="2"/>
  <c r="BM89" i="2"/>
  <c r="BN89" i="2"/>
  <c r="BO89" i="2"/>
  <c r="BP89" i="2"/>
  <c r="BR89" i="2"/>
  <c r="BS89" i="2"/>
  <c r="BU89" i="2"/>
  <c r="BV89" i="2"/>
  <c r="BW89" i="2"/>
  <c r="BX89" i="2"/>
  <c r="BY89" i="2"/>
  <c r="BZ89" i="2"/>
  <c r="CA89" i="2"/>
  <c r="CB89" i="2"/>
  <c r="CC89" i="2"/>
  <c r="CD89" i="2"/>
  <c r="CE89" i="2"/>
  <c r="CF89" i="2"/>
  <c r="CG89" i="2"/>
  <c r="CH89" i="2"/>
  <c r="CI89" i="2"/>
  <c r="CJ89" i="2"/>
  <c r="C81" i="2"/>
  <c r="D81" i="2"/>
  <c r="E81" i="2"/>
  <c r="F81" i="2"/>
  <c r="G81" i="2"/>
  <c r="H81" i="2"/>
  <c r="I81" i="2"/>
  <c r="J81" i="2"/>
  <c r="K81" i="2"/>
  <c r="M81" i="2"/>
  <c r="N81" i="2"/>
  <c r="O81" i="2"/>
  <c r="P81" i="2"/>
  <c r="Q81" i="2"/>
  <c r="R81" i="2"/>
  <c r="S81" i="2"/>
  <c r="T81" i="2"/>
  <c r="U81" i="2"/>
  <c r="V81" i="2"/>
  <c r="W81" i="2"/>
  <c r="X81" i="2"/>
  <c r="Z81" i="2"/>
  <c r="AA81" i="2"/>
  <c r="AB81" i="2"/>
  <c r="AC81" i="2"/>
  <c r="AD81" i="2"/>
  <c r="AE81" i="2"/>
  <c r="AF81" i="2"/>
  <c r="AG81" i="2"/>
  <c r="AH81" i="2"/>
  <c r="AI81" i="2"/>
  <c r="AJ81" i="2"/>
  <c r="AL81" i="2"/>
  <c r="AM81" i="2"/>
  <c r="AN81" i="2"/>
  <c r="AO81" i="2"/>
  <c r="AP81" i="2"/>
  <c r="AQ81" i="2"/>
  <c r="AR81" i="2"/>
  <c r="AS81" i="2"/>
  <c r="AT81" i="2"/>
  <c r="AU81" i="2"/>
  <c r="AV81" i="2"/>
  <c r="AW81" i="2"/>
  <c r="AX81" i="2"/>
  <c r="AY81" i="2"/>
  <c r="AZ81" i="2"/>
  <c r="BA81" i="2"/>
  <c r="BD81" i="2"/>
  <c r="BE81" i="2"/>
  <c r="BF81" i="2"/>
  <c r="BG81" i="2"/>
  <c r="BH81" i="2"/>
  <c r="BI81" i="2"/>
  <c r="BJ81" i="2"/>
  <c r="BK81" i="2"/>
  <c r="BL81" i="2"/>
  <c r="BM81" i="2"/>
  <c r="BN81" i="2"/>
  <c r="BO81" i="2"/>
  <c r="BP81" i="2"/>
  <c r="BQ81" i="2"/>
  <c r="BR81" i="2"/>
  <c r="BS81" i="2"/>
  <c r="BT81" i="2"/>
  <c r="BU81" i="2"/>
  <c r="BV81" i="2"/>
  <c r="BW81" i="2"/>
  <c r="BX81" i="2"/>
  <c r="BY81" i="2"/>
  <c r="BZ81" i="2"/>
  <c r="CB81" i="2"/>
  <c r="CC81" i="2"/>
  <c r="CD81" i="2"/>
  <c r="CE81" i="2"/>
  <c r="CF81" i="2"/>
  <c r="CG81" i="2"/>
  <c r="CH81" i="2"/>
  <c r="CI81" i="2"/>
  <c r="CJ81" i="2"/>
  <c r="B81" i="2"/>
  <c r="T39" i="2"/>
  <c r="U39" i="2"/>
  <c r="V39" i="2"/>
  <c r="BC36" i="2"/>
  <c r="BC37" i="2"/>
  <c r="BC38" i="2"/>
  <c r="BC39" i="2"/>
  <c r="BC41" i="2"/>
  <c r="BC42" i="2"/>
  <c r="BC43" i="2"/>
  <c r="BC35" i="2"/>
  <c r="B43" i="2"/>
  <c r="C43" i="2"/>
  <c r="D43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S43" i="2"/>
  <c r="T43" i="2"/>
  <c r="U43" i="2"/>
  <c r="V43" i="2"/>
  <c r="W43" i="2"/>
  <c r="X43" i="2"/>
  <c r="Y43" i="2"/>
  <c r="Z43" i="2"/>
  <c r="AA43" i="2"/>
  <c r="AB43" i="2"/>
  <c r="AC43" i="2"/>
  <c r="AD43" i="2"/>
  <c r="AE43" i="2"/>
  <c r="AF43" i="2"/>
  <c r="AG43" i="2"/>
  <c r="AH43" i="2"/>
  <c r="AI43" i="2"/>
  <c r="AJ43" i="2"/>
  <c r="AK43" i="2"/>
  <c r="AL43" i="2"/>
  <c r="AM43" i="2"/>
  <c r="AN43" i="2"/>
  <c r="AO43" i="2"/>
  <c r="AP43" i="2"/>
  <c r="AQ43" i="2"/>
  <c r="AR43" i="2"/>
  <c r="AS43" i="2"/>
  <c r="AT43" i="2"/>
  <c r="AU43" i="2"/>
  <c r="AV43" i="2"/>
  <c r="AW43" i="2"/>
  <c r="AX43" i="2"/>
  <c r="AY43" i="2"/>
  <c r="AZ43" i="2"/>
  <c r="BA43" i="2"/>
  <c r="BB43" i="2"/>
  <c r="BD43" i="2"/>
  <c r="BE43" i="2"/>
  <c r="BF43" i="2"/>
  <c r="BG43" i="2"/>
  <c r="BH43" i="2"/>
  <c r="BI43" i="2"/>
  <c r="BJ43" i="2"/>
  <c r="BK43" i="2"/>
  <c r="BL43" i="2"/>
  <c r="BM43" i="2"/>
  <c r="BN43" i="2"/>
  <c r="BO43" i="2"/>
  <c r="BP43" i="2"/>
  <c r="BQ43" i="2"/>
  <c r="BR43" i="2"/>
  <c r="BS43" i="2"/>
  <c r="BT43" i="2"/>
  <c r="BU43" i="2"/>
  <c r="BV43" i="2"/>
  <c r="BW43" i="2"/>
  <c r="BX43" i="2"/>
  <c r="BY43" i="2"/>
  <c r="BZ43" i="2"/>
  <c r="CA43" i="2"/>
  <c r="CB43" i="2"/>
  <c r="CC43" i="2"/>
  <c r="CD43" i="2"/>
  <c r="CE43" i="2"/>
  <c r="CF43" i="2"/>
  <c r="CG43" i="2"/>
  <c r="CH43" i="2"/>
  <c r="CI43" i="2"/>
  <c r="CJ43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36" i="2"/>
  <c r="U36" i="2"/>
  <c r="V36" i="2"/>
  <c r="W36" i="2"/>
  <c r="X36" i="2"/>
  <c r="Y36" i="2"/>
  <c r="Z36" i="2"/>
  <c r="AA36" i="2"/>
  <c r="AB36" i="2"/>
  <c r="AC36" i="2"/>
  <c r="AD36" i="2"/>
  <c r="AE36" i="2"/>
  <c r="AF36" i="2"/>
  <c r="AG36" i="2"/>
  <c r="AH36" i="2"/>
  <c r="AI36" i="2"/>
  <c r="AJ36" i="2"/>
  <c r="AK36" i="2"/>
  <c r="AL36" i="2"/>
  <c r="AM36" i="2"/>
  <c r="AN36" i="2"/>
  <c r="AO36" i="2"/>
  <c r="AP36" i="2"/>
  <c r="AQ36" i="2"/>
  <c r="AR36" i="2"/>
  <c r="AS36" i="2"/>
  <c r="AT36" i="2"/>
  <c r="AU36" i="2"/>
  <c r="AV36" i="2"/>
  <c r="AW36" i="2"/>
  <c r="AX36" i="2"/>
  <c r="AY36" i="2"/>
  <c r="AZ36" i="2"/>
  <c r="BA36" i="2"/>
  <c r="BB36" i="2"/>
  <c r="BD36" i="2"/>
  <c r="BE36" i="2"/>
  <c r="BF36" i="2"/>
  <c r="BG36" i="2"/>
  <c r="BH36" i="2"/>
  <c r="BI36" i="2"/>
  <c r="BJ36" i="2"/>
  <c r="BK36" i="2"/>
  <c r="BL36" i="2"/>
  <c r="BM36" i="2"/>
  <c r="BN36" i="2"/>
  <c r="BO36" i="2"/>
  <c r="BP36" i="2"/>
  <c r="BQ36" i="2"/>
  <c r="BR36" i="2"/>
  <c r="BS36" i="2"/>
  <c r="BT36" i="2"/>
  <c r="BU36" i="2"/>
  <c r="BV36" i="2"/>
  <c r="BW36" i="2"/>
  <c r="BX36" i="2"/>
  <c r="BY36" i="2"/>
  <c r="BZ36" i="2"/>
  <c r="CA36" i="2"/>
  <c r="CB36" i="2"/>
  <c r="CC36" i="2"/>
  <c r="CD36" i="2"/>
  <c r="CE36" i="2"/>
  <c r="CF36" i="2"/>
  <c r="CG36" i="2"/>
  <c r="CH36" i="2"/>
  <c r="CI36" i="2"/>
  <c r="CJ36" i="2"/>
  <c r="B37" i="2"/>
  <c r="C37" i="2"/>
  <c r="D37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S37" i="2"/>
  <c r="T37" i="2"/>
  <c r="U37" i="2"/>
  <c r="V37" i="2"/>
  <c r="W37" i="2"/>
  <c r="X37" i="2"/>
  <c r="Y37" i="2"/>
  <c r="Z37" i="2"/>
  <c r="AA37" i="2"/>
  <c r="AB37" i="2"/>
  <c r="AC37" i="2"/>
  <c r="AD37" i="2"/>
  <c r="AE37" i="2"/>
  <c r="AF37" i="2"/>
  <c r="AG37" i="2"/>
  <c r="AH37" i="2"/>
  <c r="AI37" i="2"/>
  <c r="AJ37" i="2"/>
  <c r="AK37" i="2"/>
  <c r="AL37" i="2"/>
  <c r="AM37" i="2"/>
  <c r="AN37" i="2"/>
  <c r="AO37" i="2"/>
  <c r="AP37" i="2"/>
  <c r="AQ37" i="2"/>
  <c r="AR37" i="2"/>
  <c r="AS37" i="2"/>
  <c r="AT37" i="2"/>
  <c r="AU37" i="2"/>
  <c r="AV37" i="2"/>
  <c r="AW37" i="2"/>
  <c r="AX37" i="2"/>
  <c r="AY37" i="2"/>
  <c r="AZ37" i="2"/>
  <c r="BA37" i="2"/>
  <c r="BB37" i="2"/>
  <c r="BD37" i="2"/>
  <c r="BE37" i="2"/>
  <c r="BF37" i="2"/>
  <c r="BG37" i="2"/>
  <c r="BH37" i="2"/>
  <c r="BI37" i="2"/>
  <c r="BJ37" i="2"/>
  <c r="BK37" i="2"/>
  <c r="BL37" i="2"/>
  <c r="BM37" i="2"/>
  <c r="BN37" i="2"/>
  <c r="BO37" i="2"/>
  <c r="BP37" i="2"/>
  <c r="BQ37" i="2"/>
  <c r="BR37" i="2"/>
  <c r="BS37" i="2"/>
  <c r="BT37" i="2"/>
  <c r="BU37" i="2"/>
  <c r="BV37" i="2"/>
  <c r="BW37" i="2"/>
  <c r="BX37" i="2"/>
  <c r="BY37" i="2"/>
  <c r="BZ37" i="2"/>
  <c r="CA37" i="2"/>
  <c r="CB37" i="2"/>
  <c r="CC37" i="2"/>
  <c r="CD37" i="2"/>
  <c r="CE37" i="2"/>
  <c r="CF37" i="2"/>
  <c r="CG37" i="2"/>
  <c r="CH37" i="2"/>
  <c r="CI37" i="2"/>
  <c r="CJ37" i="2"/>
  <c r="B38" i="2"/>
  <c r="C38" i="2"/>
  <c r="D38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S38" i="2"/>
  <c r="T38" i="2"/>
  <c r="U38" i="2"/>
  <c r="V38" i="2"/>
  <c r="W38" i="2"/>
  <c r="X38" i="2"/>
  <c r="Y38" i="2"/>
  <c r="Z38" i="2"/>
  <c r="AA38" i="2"/>
  <c r="AB38" i="2"/>
  <c r="AC38" i="2"/>
  <c r="AD38" i="2"/>
  <c r="AE38" i="2"/>
  <c r="AF38" i="2"/>
  <c r="AG38" i="2"/>
  <c r="AH38" i="2"/>
  <c r="AI38" i="2"/>
  <c r="AJ38" i="2"/>
  <c r="AK38" i="2"/>
  <c r="AL38" i="2"/>
  <c r="AM38" i="2"/>
  <c r="AN38" i="2"/>
  <c r="AO38" i="2"/>
  <c r="AP38" i="2"/>
  <c r="AQ38" i="2"/>
  <c r="AR38" i="2"/>
  <c r="AS38" i="2"/>
  <c r="AT38" i="2"/>
  <c r="AU38" i="2"/>
  <c r="AV38" i="2"/>
  <c r="AW38" i="2"/>
  <c r="AX38" i="2"/>
  <c r="AY38" i="2"/>
  <c r="AZ38" i="2"/>
  <c r="BA38" i="2"/>
  <c r="BB38" i="2"/>
  <c r="BD38" i="2"/>
  <c r="BE38" i="2"/>
  <c r="BF38" i="2"/>
  <c r="BG38" i="2"/>
  <c r="BH38" i="2"/>
  <c r="BI38" i="2"/>
  <c r="BJ38" i="2"/>
  <c r="BK38" i="2"/>
  <c r="BL38" i="2"/>
  <c r="BM38" i="2"/>
  <c r="BN38" i="2"/>
  <c r="BO38" i="2"/>
  <c r="BP38" i="2"/>
  <c r="BQ38" i="2"/>
  <c r="BR38" i="2"/>
  <c r="BS38" i="2"/>
  <c r="BT38" i="2"/>
  <c r="BU38" i="2"/>
  <c r="BV38" i="2"/>
  <c r="BW38" i="2"/>
  <c r="BX38" i="2"/>
  <c r="BY38" i="2"/>
  <c r="BZ38" i="2"/>
  <c r="CA38" i="2"/>
  <c r="CB38" i="2"/>
  <c r="CC38" i="2"/>
  <c r="CD38" i="2"/>
  <c r="CE38" i="2"/>
  <c r="CF38" i="2"/>
  <c r="CG38" i="2"/>
  <c r="CH38" i="2"/>
  <c r="CI38" i="2"/>
  <c r="CJ38" i="2"/>
  <c r="B39" i="2"/>
  <c r="C39" i="2"/>
  <c r="D39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S39" i="2"/>
  <c r="W39" i="2"/>
  <c r="X39" i="2"/>
  <c r="Y39" i="2"/>
  <c r="Z39" i="2"/>
  <c r="AA39" i="2"/>
  <c r="AB39" i="2"/>
  <c r="AC39" i="2"/>
  <c r="AD39" i="2"/>
  <c r="AE39" i="2"/>
  <c r="AF39" i="2"/>
  <c r="AG39" i="2"/>
  <c r="AH39" i="2"/>
  <c r="AI39" i="2"/>
  <c r="AJ39" i="2"/>
  <c r="AK39" i="2"/>
  <c r="AL39" i="2"/>
  <c r="AM39" i="2"/>
  <c r="AN39" i="2"/>
  <c r="AO39" i="2"/>
  <c r="AP39" i="2"/>
  <c r="AQ39" i="2"/>
  <c r="AR39" i="2"/>
  <c r="AS39" i="2"/>
  <c r="AT39" i="2"/>
  <c r="AU39" i="2"/>
  <c r="AV39" i="2"/>
  <c r="AW39" i="2"/>
  <c r="AX39" i="2"/>
  <c r="AY39" i="2"/>
  <c r="AZ39" i="2"/>
  <c r="BA39" i="2"/>
  <c r="BB39" i="2"/>
  <c r="BD39" i="2"/>
  <c r="BE39" i="2"/>
  <c r="BF39" i="2"/>
  <c r="BG39" i="2"/>
  <c r="BH39" i="2"/>
  <c r="BI39" i="2"/>
  <c r="BJ39" i="2"/>
  <c r="BK39" i="2"/>
  <c r="BL39" i="2"/>
  <c r="BM39" i="2"/>
  <c r="BN39" i="2"/>
  <c r="BO39" i="2"/>
  <c r="BP39" i="2"/>
  <c r="BQ39" i="2"/>
  <c r="BR39" i="2"/>
  <c r="BS39" i="2"/>
  <c r="BT39" i="2"/>
  <c r="BU39" i="2"/>
  <c r="BV39" i="2"/>
  <c r="BW39" i="2"/>
  <c r="BX39" i="2"/>
  <c r="BY39" i="2"/>
  <c r="BZ39" i="2"/>
  <c r="CA39" i="2"/>
  <c r="CB39" i="2"/>
  <c r="CC39" i="2"/>
  <c r="CD39" i="2"/>
  <c r="CE39" i="2"/>
  <c r="CF39" i="2"/>
  <c r="CG39" i="2"/>
  <c r="CH39" i="2"/>
  <c r="CI39" i="2"/>
  <c r="CJ39" i="2"/>
  <c r="B41" i="2"/>
  <c r="C41" i="2"/>
  <c r="D41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U41" i="2"/>
  <c r="V41" i="2"/>
  <c r="W41" i="2"/>
  <c r="X41" i="2"/>
  <c r="Y41" i="2"/>
  <c r="Z41" i="2"/>
  <c r="AA41" i="2"/>
  <c r="AB41" i="2"/>
  <c r="AC41" i="2"/>
  <c r="AD41" i="2"/>
  <c r="AE41" i="2"/>
  <c r="AF41" i="2"/>
  <c r="AG41" i="2"/>
  <c r="AH41" i="2"/>
  <c r="AI41" i="2"/>
  <c r="AJ41" i="2"/>
  <c r="AK41" i="2"/>
  <c r="AL41" i="2"/>
  <c r="AM41" i="2"/>
  <c r="AN41" i="2"/>
  <c r="AO41" i="2"/>
  <c r="AP41" i="2"/>
  <c r="AQ41" i="2"/>
  <c r="AR41" i="2"/>
  <c r="AS41" i="2"/>
  <c r="AT41" i="2"/>
  <c r="AU41" i="2"/>
  <c r="AV41" i="2"/>
  <c r="AW41" i="2"/>
  <c r="AX41" i="2"/>
  <c r="AY41" i="2"/>
  <c r="AZ41" i="2"/>
  <c r="BA41" i="2"/>
  <c r="BB41" i="2"/>
  <c r="BD41" i="2"/>
  <c r="BE41" i="2"/>
  <c r="BF41" i="2"/>
  <c r="BG41" i="2"/>
  <c r="BH41" i="2"/>
  <c r="BI41" i="2"/>
  <c r="BJ41" i="2"/>
  <c r="BK41" i="2"/>
  <c r="BL41" i="2"/>
  <c r="BM41" i="2"/>
  <c r="BN41" i="2"/>
  <c r="BO41" i="2"/>
  <c r="BP41" i="2"/>
  <c r="BQ41" i="2"/>
  <c r="BR41" i="2"/>
  <c r="BS41" i="2"/>
  <c r="BT41" i="2"/>
  <c r="BU41" i="2"/>
  <c r="BV41" i="2"/>
  <c r="BW41" i="2"/>
  <c r="BX41" i="2"/>
  <c r="BY41" i="2"/>
  <c r="BZ41" i="2"/>
  <c r="CA41" i="2"/>
  <c r="CB41" i="2"/>
  <c r="CC41" i="2"/>
  <c r="CD41" i="2"/>
  <c r="CE41" i="2"/>
  <c r="CF41" i="2"/>
  <c r="CG41" i="2"/>
  <c r="CH41" i="2"/>
  <c r="CI41" i="2"/>
  <c r="CJ41" i="2"/>
  <c r="B42" i="2"/>
  <c r="C42" i="2"/>
  <c r="D42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S42" i="2"/>
  <c r="T42" i="2"/>
  <c r="U42" i="2"/>
  <c r="V42" i="2"/>
  <c r="W42" i="2"/>
  <c r="X42" i="2"/>
  <c r="Y42" i="2"/>
  <c r="Z42" i="2"/>
  <c r="AA42" i="2"/>
  <c r="AB42" i="2"/>
  <c r="AC42" i="2"/>
  <c r="AD42" i="2"/>
  <c r="AE42" i="2"/>
  <c r="AF42" i="2"/>
  <c r="AG42" i="2"/>
  <c r="AH42" i="2"/>
  <c r="AI42" i="2"/>
  <c r="AJ42" i="2"/>
  <c r="AK42" i="2"/>
  <c r="AL42" i="2"/>
  <c r="AM42" i="2"/>
  <c r="AN42" i="2"/>
  <c r="AO42" i="2"/>
  <c r="AP42" i="2"/>
  <c r="AQ42" i="2"/>
  <c r="AR42" i="2"/>
  <c r="AS42" i="2"/>
  <c r="AT42" i="2"/>
  <c r="AU42" i="2"/>
  <c r="AV42" i="2"/>
  <c r="AW42" i="2"/>
  <c r="AX42" i="2"/>
  <c r="AY42" i="2"/>
  <c r="AZ42" i="2"/>
  <c r="BA42" i="2"/>
  <c r="BB42" i="2"/>
  <c r="BD42" i="2"/>
  <c r="BE42" i="2"/>
  <c r="BF42" i="2"/>
  <c r="BG42" i="2"/>
  <c r="BH42" i="2"/>
  <c r="BI42" i="2"/>
  <c r="BJ42" i="2"/>
  <c r="BK42" i="2"/>
  <c r="BL42" i="2"/>
  <c r="BM42" i="2"/>
  <c r="BN42" i="2"/>
  <c r="BO42" i="2"/>
  <c r="BP42" i="2"/>
  <c r="BQ42" i="2"/>
  <c r="BR42" i="2"/>
  <c r="BS42" i="2"/>
  <c r="BT42" i="2"/>
  <c r="BU42" i="2"/>
  <c r="BV42" i="2"/>
  <c r="BW42" i="2"/>
  <c r="BX42" i="2"/>
  <c r="BY42" i="2"/>
  <c r="BZ42" i="2"/>
  <c r="CA42" i="2"/>
  <c r="CB42" i="2"/>
  <c r="CC42" i="2"/>
  <c r="CD42" i="2"/>
  <c r="CE42" i="2"/>
  <c r="CF42" i="2"/>
  <c r="CG42" i="2"/>
  <c r="CH42" i="2"/>
  <c r="CI42" i="2"/>
  <c r="CJ42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AJ35" i="2"/>
  <c r="AK35" i="2"/>
  <c r="AL35" i="2"/>
  <c r="AM35" i="2"/>
  <c r="AN35" i="2"/>
  <c r="AO35" i="2"/>
  <c r="AP35" i="2"/>
  <c r="AQ35" i="2"/>
  <c r="AR35" i="2"/>
  <c r="AS35" i="2"/>
  <c r="AT35" i="2"/>
  <c r="AU35" i="2"/>
  <c r="AV35" i="2"/>
  <c r="AW35" i="2"/>
  <c r="AX35" i="2"/>
  <c r="AY35" i="2"/>
  <c r="AZ35" i="2"/>
  <c r="BA35" i="2"/>
  <c r="BB35" i="2"/>
  <c r="BD35" i="2"/>
  <c r="BE35" i="2"/>
  <c r="BF35" i="2"/>
  <c r="BG35" i="2"/>
  <c r="BH35" i="2"/>
  <c r="BI35" i="2"/>
  <c r="BJ35" i="2"/>
  <c r="BK35" i="2"/>
  <c r="BL35" i="2"/>
  <c r="BM35" i="2"/>
  <c r="BN35" i="2"/>
  <c r="BO35" i="2"/>
  <c r="BP35" i="2"/>
  <c r="BQ35" i="2"/>
  <c r="BR35" i="2"/>
  <c r="BS35" i="2"/>
  <c r="BT35" i="2"/>
  <c r="BU35" i="2"/>
  <c r="BV35" i="2"/>
  <c r="BW35" i="2"/>
  <c r="BX35" i="2"/>
  <c r="BY35" i="2"/>
  <c r="BZ35" i="2"/>
  <c r="CA35" i="2"/>
  <c r="CB35" i="2"/>
  <c r="CC35" i="2"/>
  <c r="CD35" i="2"/>
  <c r="CE35" i="2"/>
  <c r="CF35" i="2"/>
  <c r="CG35" i="2"/>
  <c r="CH35" i="2"/>
  <c r="CI35" i="2"/>
  <c r="CJ35" i="2"/>
  <c r="B35" i="2"/>
  <c r="C25" i="2"/>
  <c r="C24" i="2"/>
  <c r="C23" i="2"/>
  <c r="C21" i="2"/>
  <c r="C20" i="2"/>
  <c r="C19" i="2"/>
  <c r="C18" i="2"/>
  <c r="C17" i="2"/>
  <c r="B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AJ17" i="2"/>
  <c r="AK17" i="2"/>
  <c r="AL17" i="2"/>
  <c r="AM17" i="2"/>
  <c r="AN17" i="2"/>
  <c r="AO17" i="2"/>
  <c r="AP17" i="2"/>
  <c r="AQ17" i="2"/>
  <c r="AR17" i="2"/>
  <c r="AS17" i="2"/>
  <c r="AT17" i="2"/>
  <c r="AU17" i="2"/>
  <c r="AV17" i="2"/>
  <c r="AW17" i="2"/>
  <c r="AX17" i="2"/>
  <c r="AY17" i="2"/>
  <c r="AZ17" i="2"/>
  <c r="BA17" i="2"/>
  <c r="BB17" i="2"/>
  <c r="BC17" i="2"/>
  <c r="BD17" i="2"/>
  <c r="BE17" i="2"/>
  <c r="BF17" i="2"/>
  <c r="BG17" i="2"/>
  <c r="BH17" i="2"/>
  <c r="BI17" i="2"/>
  <c r="BJ17" i="2"/>
  <c r="BK17" i="2"/>
  <c r="BL17" i="2"/>
  <c r="BM17" i="2"/>
  <c r="BN17" i="2"/>
  <c r="BO17" i="2"/>
  <c r="BP17" i="2"/>
  <c r="BQ17" i="2"/>
  <c r="BR17" i="2"/>
  <c r="BS17" i="2"/>
  <c r="BT17" i="2"/>
  <c r="BU17" i="2"/>
  <c r="BV17" i="2"/>
  <c r="BW17" i="2"/>
  <c r="BX17" i="2"/>
  <c r="BY17" i="2"/>
  <c r="BZ17" i="2"/>
  <c r="CA17" i="2"/>
  <c r="CB17" i="2"/>
  <c r="CC17" i="2"/>
  <c r="CD17" i="2"/>
  <c r="CE17" i="2"/>
  <c r="CF17" i="2"/>
  <c r="CG17" i="2"/>
  <c r="CH17" i="2"/>
  <c r="CI17" i="2"/>
  <c r="CJ17" i="2"/>
  <c r="B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AZ18" i="2"/>
  <c r="BA18" i="2"/>
  <c r="BB18" i="2"/>
  <c r="BC18" i="2"/>
  <c r="BD18" i="2"/>
  <c r="BE18" i="2"/>
  <c r="BF18" i="2"/>
  <c r="BG18" i="2"/>
  <c r="BH18" i="2"/>
  <c r="BI18" i="2"/>
  <c r="BJ18" i="2"/>
  <c r="BK18" i="2"/>
  <c r="BL18" i="2"/>
  <c r="BM18" i="2"/>
  <c r="BN18" i="2"/>
  <c r="BO18" i="2"/>
  <c r="BP18" i="2"/>
  <c r="BQ18" i="2"/>
  <c r="BR18" i="2"/>
  <c r="BS18" i="2"/>
  <c r="BT18" i="2"/>
  <c r="BU18" i="2"/>
  <c r="BV18" i="2"/>
  <c r="BW18" i="2"/>
  <c r="BX18" i="2"/>
  <c r="BY18" i="2"/>
  <c r="BZ18" i="2"/>
  <c r="CA18" i="2"/>
  <c r="CB18" i="2"/>
  <c r="CC18" i="2"/>
  <c r="CD18" i="2"/>
  <c r="CE18" i="2"/>
  <c r="CF18" i="2"/>
  <c r="CG18" i="2"/>
  <c r="CH18" i="2"/>
  <c r="CI18" i="2"/>
  <c r="CJ18" i="2"/>
  <c r="B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T19" i="2"/>
  <c r="BU19" i="2"/>
  <c r="BV19" i="2"/>
  <c r="BW19" i="2"/>
  <c r="BX19" i="2"/>
  <c r="BY19" i="2"/>
  <c r="BZ19" i="2"/>
  <c r="CA19" i="2"/>
  <c r="CB19" i="2"/>
  <c r="CC19" i="2"/>
  <c r="CD19" i="2"/>
  <c r="CE19" i="2"/>
  <c r="CF19" i="2"/>
  <c r="CG19" i="2"/>
  <c r="CH19" i="2"/>
  <c r="CI19" i="2"/>
  <c r="CJ19" i="2"/>
  <c r="B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AJ20" i="2"/>
  <c r="AK20" i="2"/>
  <c r="AL20" i="2"/>
  <c r="AM20" i="2"/>
  <c r="AN20" i="2"/>
  <c r="AO20" i="2"/>
  <c r="AP20" i="2"/>
  <c r="AQ20" i="2"/>
  <c r="AR20" i="2"/>
  <c r="AS20" i="2"/>
  <c r="AT20" i="2"/>
  <c r="AU20" i="2"/>
  <c r="AV20" i="2"/>
  <c r="AW20" i="2"/>
  <c r="AX20" i="2"/>
  <c r="AY20" i="2"/>
  <c r="AZ20" i="2"/>
  <c r="BA20" i="2"/>
  <c r="BB20" i="2"/>
  <c r="BC20" i="2"/>
  <c r="BD20" i="2"/>
  <c r="BE20" i="2"/>
  <c r="BF20" i="2"/>
  <c r="BG20" i="2"/>
  <c r="BH20" i="2"/>
  <c r="BI20" i="2"/>
  <c r="BJ20" i="2"/>
  <c r="BK20" i="2"/>
  <c r="BL20" i="2"/>
  <c r="BM20" i="2"/>
  <c r="BN20" i="2"/>
  <c r="BO20" i="2"/>
  <c r="BP20" i="2"/>
  <c r="BQ20" i="2"/>
  <c r="BR20" i="2"/>
  <c r="BS20" i="2"/>
  <c r="BT20" i="2"/>
  <c r="BU20" i="2"/>
  <c r="BV20" i="2"/>
  <c r="BW20" i="2"/>
  <c r="BX20" i="2"/>
  <c r="BY20" i="2"/>
  <c r="BZ20" i="2"/>
  <c r="CA20" i="2"/>
  <c r="CB20" i="2"/>
  <c r="CC20" i="2"/>
  <c r="CD20" i="2"/>
  <c r="CE20" i="2"/>
  <c r="CF20" i="2"/>
  <c r="CG20" i="2"/>
  <c r="CH20" i="2"/>
  <c r="CI20" i="2"/>
  <c r="CJ20" i="2"/>
  <c r="B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AJ21" i="2"/>
  <c r="AK21" i="2"/>
  <c r="AL21" i="2"/>
  <c r="AM21" i="2"/>
  <c r="AN21" i="2"/>
  <c r="AO21" i="2"/>
  <c r="AP21" i="2"/>
  <c r="AQ21" i="2"/>
  <c r="AR21" i="2"/>
  <c r="AS21" i="2"/>
  <c r="AT21" i="2"/>
  <c r="AU21" i="2"/>
  <c r="AV21" i="2"/>
  <c r="AW21" i="2"/>
  <c r="AX21" i="2"/>
  <c r="AY21" i="2"/>
  <c r="AZ21" i="2"/>
  <c r="BA21" i="2"/>
  <c r="BB21" i="2"/>
  <c r="BC21" i="2"/>
  <c r="BD21" i="2"/>
  <c r="BE21" i="2"/>
  <c r="BF21" i="2"/>
  <c r="BG21" i="2"/>
  <c r="BH21" i="2"/>
  <c r="BI21" i="2"/>
  <c r="BJ21" i="2"/>
  <c r="BK21" i="2"/>
  <c r="BL21" i="2"/>
  <c r="BM21" i="2"/>
  <c r="BN21" i="2"/>
  <c r="BO21" i="2"/>
  <c r="BP21" i="2"/>
  <c r="BQ21" i="2"/>
  <c r="BR21" i="2"/>
  <c r="BS21" i="2"/>
  <c r="BT21" i="2"/>
  <c r="BU21" i="2"/>
  <c r="BV21" i="2"/>
  <c r="BW21" i="2"/>
  <c r="BX21" i="2"/>
  <c r="BY21" i="2"/>
  <c r="BZ21" i="2"/>
  <c r="CA21" i="2"/>
  <c r="CB21" i="2"/>
  <c r="CC21" i="2"/>
  <c r="CD21" i="2"/>
  <c r="CE21" i="2"/>
  <c r="CF21" i="2"/>
  <c r="CG21" i="2"/>
  <c r="CH21" i="2"/>
  <c r="CI21" i="2"/>
  <c r="CJ21" i="2"/>
  <c r="B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AJ23" i="2"/>
  <c r="AK23" i="2"/>
  <c r="AL23" i="2"/>
  <c r="AM23" i="2"/>
  <c r="AN23" i="2"/>
  <c r="AO23" i="2"/>
  <c r="AP23" i="2"/>
  <c r="AQ23" i="2"/>
  <c r="AR23" i="2"/>
  <c r="AS23" i="2"/>
  <c r="AT23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BG23" i="2"/>
  <c r="BH23" i="2"/>
  <c r="BI23" i="2"/>
  <c r="BJ23" i="2"/>
  <c r="BK23" i="2"/>
  <c r="BL23" i="2"/>
  <c r="BM23" i="2"/>
  <c r="BN23" i="2"/>
  <c r="BO23" i="2"/>
  <c r="BP23" i="2"/>
  <c r="BQ23" i="2"/>
  <c r="BR23" i="2"/>
  <c r="BS23" i="2"/>
  <c r="BT23" i="2"/>
  <c r="BU23" i="2"/>
  <c r="BV23" i="2"/>
  <c r="BW23" i="2"/>
  <c r="BX23" i="2"/>
  <c r="BY23" i="2"/>
  <c r="BZ23" i="2"/>
  <c r="CA23" i="2"/>
  <c r="CB23" i="2"/>
  <c r="CC23" i="2"/>
  <c r="CD23" i="2"/>
  <c r="CE23" i="2"/>
  <c r="CF23" i="2"/>
  <c r="CG23" i="2"/>
  <c r="CH23" i="2"/>
  <c r="CI23" i="2"/>
  <c r="CJ23" i="2"/>
  <c r="B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AJ24" i="2"/>
  <c r="AK24" i="2"/>
  <c r="AL24" i="2"/>
  <c r="AM24" i="2"/>
  <c r="AN24" i="2"/>
  <c r="AO24" i="2"/>
  <c r="AP24" i="2"/>
  <c r="AQ24" i="2"/>
  <c r="AR24" i="2"/>
  <c r="AS24" i="2"/>
  <c r="AT24" i="2"/>
  <c r="AU24" i="2"/>
  <c r="AV24" i="2"/>
  <c r="AW24" i="2"/>
  <c r="AX24" i="2"/>
  <c r="AY24" i="2"/>
  <c r="AZ24" i="2"/>
  <c r="BA24" i="2"/>
  <c r="BB24" i="2"/>
  <c r="BC24" i="2"/>
  <c r="BD24" i="2"/>
  <c r="BE24" i="2"/>
  <c r="BF24" i="2"/>
  <c r="BG24" i="2"/>
  <c r="BH24" i="2"/>
  <c r="BI24" i="2"/>
  <c r="BJ24" i="2"/>
  <c r="BK24" i="2"/>
  <c r="BL24" i="2"/>
  <c r="BM24" i="2"/>
  <c r="BN24" i="2"/>
  <c r="BO24" i="2"/>
  <c r="BP24" i="2"/>
  <c r="BQ24" i="2"/>
  <c r="BR24" i="2"/>
  <c r="BS24" i="2"/>
  <c r="BT24" i="2"/>
  <c r="BU24" i="2"/>
  <c r="BV24" i="2"/>
  <c r="BW24" i="2"/>
  <c r="BX24" i="2"/>
  <c r="BY24" i="2"/>
  <c r="BZ24" i="2"/>
  <c r="CA24" i="2"/>
  <c r="CB24" i="2"/>
  <c r="CC24" i="2"/>
  <c r="CD24" i="2"/>
  <c r="CE24" i="2"/>
  <c r="CF24" i="2"/>
  <c r="CG24" i="2"/>
  <c r="CH24" i="2"/>
  <c r="CI24" i="2"/>
  <c r="CJ24" i="2"/>
  <c r="B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AJ25" i="2"/>
  <c r="AK25" i="2"/>
  <c r="AL25" i="2"/>
  <c r="AM25" i="2"/>
  <c r="AN25" i="2"/>
  <c r="AO25" i="2"/>
  <c r="AP25" i="2"/>
  <c r="AQ25" i="2"/>
  <c r="AR25" i="2"/>
  <c r="AS25" i="2"/>
  <c r="AT25" i="2"/>
  <c r="AU25" i="2"/>
  <c r="AV25" i="2"/>
  <c r="AW25" i="2"/>
  <c r="AX25" i="2"/>
  <c r="AY25" i="2"/>
  <c r="AZ25" i="2"/>
  <c r="BA25" i="2"/>
  <c r="BB25" i="2"/>
  <c r="BC25" i="2"/>
  <c r="BD25" i="2"/>
  <c r="BE25" i="2"/>
  <c r="BF25" i="2"/>
  <c r="BG25" i="2"/>
  <c r="BH25" i="2"/>
  <c r="BI25" i="2"/>
  <c r="BJ25" i="2"/>
  <c r="BK25" i="2"/>
  <c r="BL25" i="2"/>
  <c r="BM25" i="2"/>
  <c r="BN25" i="2"/>
  <c r="BO25" i="2"/>
  <c r="BP25" i="2"/>
  <c r="BQ25" i="2"/>
  <c r="BR25" i="2"/>
  <c r="BS25" i="2"/>
  <c r="BT25" i="2"/>
  <c r="BU25" i="2"/>
  <c r="BV25" i="2"/>
  <c r="BW25" i="2"/>
  <c r="BX25" i="2"/>
  <c r="BY25" i="2"/>
  <c r="BZ25" i="2"/>
  <c r="CA25" i="2"/>
  <c r="CB25" i="2"/>
  <c r="CC25" i="2"/>
  <c r="CD25" i="2"/>
  <c r="CE25" i="2"/>
  <c r="CF25" i="2"/>
  <c r="CG25" i="2"/>
  <c r="CH25" i="2"/>
  <c r="CI25" i="2"/>
  <c r="CJ25" i="2"/>
  <c r="Q61" i="4" l="1"/>
  <c r="Q246" i="4"/>
  <c r="Q110" i="4"/>
  <c r="Q80" i="4"/>
  <c r="Q200" i="4"/>
  <c r="Q108" i="4"/>
  <c r="Q22" i="4"/>
  <c r="Q146" i="4"/>
  <c r="Q117" i="4"/>
  <c r="Q17" i="4"/>
  <c r="Q131" i="4"/>
  <c r="Q179" i="4"/>
  <c r="Q29" i="4"/>
  <c r="Q133" i="4"/>
  <c r="Q205" i="4"/>
  <c r="Q202" i="4"/>
  <c r="Q71" i="4"/>
  <c r="Q273" i="4"/>
  <c r="Q83" i="4"/>
  <c r="Q254" i="4"/>
  <c r="Q268" i="4"/>
  <c r="Q52" i="4"/>
  <c r="Q193" i="4"/>
  <c r="Q85" i="4"/>
  <c r="Q283" i="4"/>
  <c r="Q37" i="4"/>
  <c r="Q111" i="4"/>
  <c r="Q158" i="4"/>
  <c r="Q104" i="4"/>
  <c r="Q260" i="4"/>
  <c r="Q9" i="4"/>
  <c r="Q63" i="4"/>
  <c r="Q136" i="4"/>
  <c r="Q155" i="4"/>
  <c r="Q204" i="4"/>
  <c r="Q55" i="4"/>
  <c r="Q119" i="4"/>
  <c r="Q23" i="4"/>
  <c r="Q118" i="4"/>
  <c r="Q70" i="4"/>
  <c r="Q272" i="4"/>
  <c r="P423" i="7"/>
  <c r="P424" i="7" s="1"/>
  <c r="Q78" i="4"/>
  <c r="Q291" i="4"/>
  <c r="Q237" i="4"/>
  <c r="Q220" i="4"/>
  <c r="Q241" i="4"/>
  <c r="Q279" i="4"/>
  <c r="Q199" i="4"/>
  <c r="Q288" i="4"/>
  <c r="Q24" i="4"/>
  <c r="Q185" i="4"/>
  <c r="Q102" i="4"/>
  <c r="Q125" i="4"/>
  <c r="Q174" i="4"/>
  <c r="Q198" i="4"/>
  <c r="Q208" i="4"/>
  <c r="Q257" i="4"/>
  <c r="Q135" i="4"/>
  <c r="Q196" i="4"/>
  <c r="O196" i="4"/>
  <c r="Q138" i="4"/>
  <c r="O138" i="4"/>
  <c r="Q129" i="4"/>
  <c r="Q73" i="4"/>
  <c r="Q91" i="4"/>
  <c r="Q250" i="4"/>
  <c r="Q191" i="4"/>
  <c r="P191" i="4"/>
  <c r="Q235" i="4"/>
  <c r="P235" i="4"/>
  <c r="Q147" i="4"/>
  <c r="P147" i="4"/>
  <c r="Q103" i="4"/>
  <c r="P103" i="4"/>
  <c r="Q277" i="4"/>
  <c r="P277" i="4"/>
  <c r="Q53" i="4"/>
  <c r="P53" i="4"/>
  <c r="Q96" i="4"/>
  <c r="P96" i="4"/>
  <c r="Q4" i="4"/>
  <c r="Q59" i="4"/>
  <c r="P59" i="4"/>
  <c r="Q69" i="4"/>
  <c r="P69" i="4"/>
  <c r="Q157" i="4"/>
  <c r="O157" i="4"/>
  <c r="Q16" i="4"/>
  <c r="O16" i="4"/>
  <c r="Q50" i="4"/>
  <c r="O50" i="4"/>
  <c r="Q140" i="4"/>
  <c r="O140" i="4"/>
  <c r="O423" i="5"/>
  <c r="O424" i="5" s="1"/>
  <c r="Q34" i="4"/>
  <c r="O34" i="4"/>
  <c r="Q39" i="4"/>
  <c r="P39" i="4"/>
  <c r="Q184" i="4"/>
  <c r="P184" i="4"/>
  <c r="Q12" i="4"/>
  <c r="P12" i="4"/>
  <c r="Q123" i="4"/>
  <c r="Q161" i="4"/>
  <c r="P161" i="4"/>
  <c r="Q86" i="4"/>
  <c r="P86" i="4"/>
  <c r="Q175" i="4"/>
  <c r="P175" i="4"/>
  <c r="Q127" i="4"/>
  <c r="P127" i="4"/>
  <c r="Q170" i="4"/>
  <c r="P170" i="4"/>
  <c r="Q137" i="4"/>
  <c r="P137" i="4"/>
  <c r="Q88" i="4"/>
  <c r="P88" i="4"/>
  <c r="Q14" i="4"/>
  <c r="P14" i="4"/>
  <c r="Q144" i="4"/>
  <c r="P144" i="4"/>
  <c r="Q194" i="4"/>
  <c r="P194" i="4"/>
  <c r="Q93" i="4"/>
  <c r="P93" i="4"/>
  <c r="Q252" i="4"/>
  <c r="P252" i="4"/>
  <c r="Q284" i="4"/>
  <c r="P284" i="4"/>
  <c r="Q148" i="4"/>
  <c r="P148" i="4"/>
  <c r="Q206" i="4"/>
  <c r="P206" i="4"/>
  <c r="Q285" i="4"/>
  <c r="P285" i="4"/>
  <c r="Q270" i="4"/>
  <c r="P270" i="4"/>
  <c r="Q203" i="4"/>
  <c r="P203" i="4"/>
  <c r="Q44" i="4"/>
  <c r="P44" i="4"/>
  <c r="Q180" i="4"/>
  <c r="P180" i="4"/>
  <c r="Q267" i="4"/>
  <c r="P267" i="4"/>
  <c r="Q271" i="4"/>
  <c r="P271" i="4"/>
  <c r="Q242" i="4"/>
  <c r="Q100" i="4"/>
  <c r="P100" i="4"/>
  <c r="Q42" i="4"/>
  <c r="O42" i="4"/>
  <c r="Q19" i="4"/>
  <c r="O19" i="4"/>
  <c r="Q218" i="4"/>
  <c r="O218" i="4"/>
  <c r="Q292" i="4"/>
  <c r="O292" i="4"/>
  <c r="Q27" i="4"/>
  <c r="O27" i="4"/>
  <c r="O423" i="7"/>
  <c r="O424" i="7" s="1"/>
  <c r="Q289" i="4"/>
  <c r="O289" i="4"/>
  <c r="Q259" i="4"/>
  <c r="Q107" i="4"/>
  <c r="Q67" i="4"/>
  <c r="Q48" i="4"/>
  <c r="Q275" i="4"/>
  <c r="O275" i="4"/>
  <c r="Q58" i="4"/>
  <c r="O58" i="4"/>
  <c r="Q97" i="4"/>
  <c r="Q168" i="4"/>
  <c r="Q229" i="4"/>
  <c r="P229" i="4"/>
  <c r="Q217" i="4"/>
  <c r="P217" i="4"/>
  <c r="Q99" i="4"/>
  <c r="Q84" i="4"/>
  <c r="Q225" i="4"/>
  <c r="P225" i="4"/>
  <c r="Q98" i="4"/>
  <c r="P98" i="4"/>
  <c r="Q7" i="4"/>
  <c r="P7" i="4"/>
  <c r="Q116" i="4"/>
  <c r="P116" i="4"/>
  <c r="Q46" i="4"/>
  <c r="P46" i="4"/>
  <c r="Q94" i="4"/>
  <c r="P94" i="4"/>
  <c r="Q162" i="4"/>
  <c r="P162" i="4"/>
  <c r="Q101" i="4"/>
  <c r="P101" i="4"/>
  <c r="Q207" i="4"/>
  <c r="P207" i="4"/>
  <c r="Q188" i="4"/>
  <c r="P188" i="4"/>
  <c r="Q222" i="4"/>
  <c r="P222" i="4"/>
  <c r="Q28" i="4"/>
  <c r="P28" i="4"/>
  <c r="Q287" i="4"/>
  <c r="P287" i="4"/>
  <c r="Q113" i="4"/>
  <c r="P113" i="4"/>
  <c r="Q74" i="4"/>
  <c r="P74" i="4"/>
  <c r="Q221" i="4"/>
  <c r="P221" i="4"/>
  <c r="Q183" i="4"/>
  <c r="Q423" i="7"/>
  <c r="N293" i="8"/>
  <c r="N294" i="8" s="1"/>
  <c r="Q276" i="4"/>
  <c r="O276" i="4"/>
  <c r="Q215" i="4"/>
  <c r="O215" i="4"/>
  <c r="Q18" i="4"/>
  <c r="O18" i="4"/>
  <c r="Q47" i="4"/>
  <c r="P47" i="4"/>
  <c r="Q189" i="4"/>
  <c r="P189" i="4"/>
  <c r="Q115" i="4"/>
  <c r="P115" i="4"/>
  <c r="Q13" i="4"/>
  <c r="P13" i="4"/>
  <c r="Q165" i="4"/>
  <c r="P165" i="4"/>
  <c r="Q230" i="4"/>
  <c r="P230" i="4"/>
  <c r="Q153" i="4"/>
  <c r="P153" i="4"/>
  <c r="Q54" i="4"/>
  <c r="P54" i="4"/>
  <c r="Q212" i="4"/>
  <c r="P212" i="4"/>
  <c r="Q253" i="4"/>
  <c r="P253" i="4"/>
  <c r="Q187" i="4"/>
  <c r="P187" i="4"/>
  <c r="Q49" i="4"/>
  <c r="P49" i="4"/>
  <c r="Q130" i="4"/>
  <c r="P130" i="4"/>
  <c r="Q256" i="4"/>
  <c r="P256" i="4"/>
  <c r="Q122" i="4"/>
  <c r="P122" i="4"/>
  <c r="Q238" i="4"/>
  <c r="P238" i="4"/>
  <c r="Q33" i="4"/>
  <c r="P33" i="4"/>
  <c r="Q120" i="4"/>
  <c r="P120" i="4"/>
  <c r="Q145" i="4"/>
  <c r="P145" i="4"/>
  <c r="Q106" i="4"/>
  <c r="P106" i="4"/>
  <c r="Q68" i="4"/>
  <c r="P68" i="4"/>
  <c r="Q293" i="8"/>
  <c r="Q2" i="4"/>
  <c r="O2" i="4"/>
  <c r="Q10" i="4"/>
  <c r="O10" i="4"/>
  <c r="Q43" i="4"/>
  <c r="Q249" i="4"/>
  <c r="Q142" i="4"/>
  <c r="O142" i="4"/>
  <c r="Q76" i="4"/>
  <c r="Q31" i="4"/>
  <c r="Q261" i="4"/>
  <c r="Q45" i="4"/>
  <c r="P45" i="4"/>
  <c r="Q263" i="4"/>
  <c r="P263" i="4"/>
  <c r="Q128" i="4"/>
  <c r="P128" i="4"/>
  <c r="Q164" i="4"/>
  <c r="P164" i="4"/>
  <c r="Q62" i="4"/>
  <c r="P62" i="4"/>
  <c r="Q77" i="4"/>
  <c r="P77" i="4"/>
  <c r="Q26" i="4"/>
  <c r="P26" i="4"/>
  <c r="Q232" i="4"/>
  <c r="P232" i="4"/>
  <c r="Q32" i="4"/>
  <c r="P32" i="4"/>
  <c r="Q233" i="4"/>
  <c r="P233" i="4"/>
  <c r="Q248" i="4"/>
  <c r="P248" i="4"/>
  <c r="Q51" i="4"/>
  <c r="P51" i="4"/>
  <c r="Q266" i="4"/>
  <c r="P266" i="4"/>
  <c r="Q126" i="4"/>
  <c r="P126" i="4"/>
  <c r="Q5" i="4"/>
  <c r="P5" i="4"/>
  <c r="Q269" i="4"/>
  <c r="P269" i="4"/>
  <c r="Q166" i="4"/>
  <c r="Q228" i="4"/>
  <c r="P228" i="4"/>
  <c r="Q87" i="4"/>
  <c r="P87" i="4"/>
  <c r="Q282" i="4"/>
  <c r="O282" i="4"/>
  <c r="Q38" i="4"/>
  <c r="O38" i="4"/>
  <c r="Q234" i="4"/>
  <c r="O234" i="4"/>
  <c r="Q141" i="4"/>
  <c r="O141" i="4"/>
  <c r="Q66" i="4"/>
  <c r="O66" i="4"/>
  <c r="Q143" i="4"/>
  <c r="O143" i="4"/>
  <c r="Q92" i="4"/>
  <c r="P92" i="4"/>
  <c r="Q3" i="4"/>
  <c r="P3" i="4"/>
  <c r="Q72" i="4"/>
  <c r="P72" i="4"/>
  <c r="Q40" i="4"/>
  <c r="P40" i="4"/>
  <c r="Q79" i="4"/>
  <c r="P79" i="4"/>
  <c r="Q154" i="4"/>
  <c r="P154" i="4"/>
  <c r="Q8" i="4"/>
  <c r="P8" i="4"/>
  <c r="Q56" i="4"/>
  <c r="P56" i="4"/>
  <c r="Q90" i="4"/>
  <c r="P90" i="4"/>
  <c r="Q163" i="4"/>
  <c r="P163" i="4"/>
  <c r="Q274" i="4"/>
  <c r="O274" i="4"/>
  <c r="Q251" i="4"/>
  <c r="O251" i="4"/>
  <c r="Q160" i="4"/>
  <c r="O160" i="4"/>
  <c r="Q247" i="4"/>
  <c r="O247" i="4"/>
  <c r="Q236" i="4"/>
  <c r="O236" i="4"/>
  <c r="Q57" i="4"/>
  <c r="P57" i="4"/>
  <c r="Q112" i="4"/>
  <c r="P112" i="4"/>
  <c r="Q121" i="4"/>
  <c r="P121" i="4"/>
  <c r="Q176" i="4"/>
  <c r="P176" i="4"/>
  <c r="Q114" i="4"/>
  <c r="P114" i="4"/>
  <c r="Q192" i="4"/>
  <c r="P192" i="4"/>
  <c r="Q173" i="4"/>
  <c r="O173" i="4"/>
  <c r="Q132" i="4"/>
  <c r="O132" i="4"/>
  <c r="Q65" i="4"/>
  <c r="Q15" i="4"/>
  <c r="Q95" i="4"/>
  <c r="Q239" i="4"/>
  <c r="O239" i="4"/>
  <c r="Q178" i="4"/>
  <c r="O178" i="4"/>
  <c r="Q41" i="4"/>
  <c r="Q227" i="4"/>
  <c r="Q286" i="4"/>
  <c r="P286" i="4"/>
  <c r="Q281" i="4"/>
  <c r="Q172" i="4"/>
  <c r="Q182" i="4"/>
  <c r="P182" i="4"/>
  <c r="Q190" i="4"/>
  <c r="P190" i="4"/>
  <c r="Q139" i="4"/>
  <c r="P139" i="4"/>
  <c r="Q197" i="4"/>
  <c r="P197" i="4"/>
  <c r="Q159" i="4"/>
  <c r="P159" i="4"/>
  <c r="Q264" i="4"/>
  <c r="P264" i="4"/>
  <c r="Q223" i="4"/>
  <c r="P223" i="4"/>
  <c r="Q35" i="4"/>
  <c r="P35" i="4"/>
  <c r="Q201" i="4"/>
  <c r="P201" i="4"/>
  <c r="Q11" i="4"/>
  <c r="P11" i="4"/>
  <c r="Q105" i="4"/>
  <c r="P105" i="4"/>
  <c r="Q25" i="4"/>
  <c r="P25" i="4"/>
  <c r="Q244" i="4"/>
  <c r="P244" i="4"/>
  <c r="Q6" i="4"/>
  <c r="P6" i="4"/>
  <c r="Q214" i="4"/>
  <c r="P214" i="4"/>
  <c r="Q177" i="4"/>
  <c r="P177" i="4"/>
  <c r="Q109" i="4"/>
  <c r="P109" i="4"/>
  <c r="Q89" i="4"/>
  <c r="P89" i="4"/>
  <c r="Q219" i="4"/>
  <c r="P219" i="4"/>
  <c r="Q195" i="4"/>
  <c r="Q150" i="4"/>
  <c r="Q21" i="4"/>
  <c r="P21" i="4"/>
  <c r="Q216" i="4"/>
  <c r="P216" i="4"/>
  <c r="Q240" i="4"/>
  <c r="P240" i="4"/>
  <c r="Q36" i="4"/>
  <c r="O36" i="4"/>
  <c r="Q255" i="4"/>
  <c r="O255" i="4"/>
  <c r="Q423" i="5"/>
  <c r="Q64" i="4"/>
  <c r="Q81" i="4"/>
  <c r="Q169" i="4"/>
  <c r="Q60" i="4"/>
  <c r="Q75" i="4"/>
  <c r="Q156" i="4"/>
  <c r="Q151" i="4"/>
  <c r="Q290" i="4"/>
  <c r="Q243" i="4"/>
  <c r="Q245" i="4"/>
  <c r="Q149" i="4"/>
  <c r="Q231" i="4"/>
  <c r="Q213" i="4"/>
  <c r="Q258" i="4"/>
  <c r="Q30" i="4"/>
  <c r="Q224" i="4"/>
  <c r="Q280" i="4"/>
  <c r="Q262" i="4"/>
  <c r="Q152" i="4"/>
  <c r="Q226" i="4"/>
  <c r="Q134" i="4"/>
  <c r="Q20" i="4"/>
  <c r="Q171" i="4"/>
  <c r="Q82" i="4"/>
  <c r="Q181" i="4"/>
  <c r="Q211" i="4"/>
  <c r="Q278" i="4"/>
  <c r="Q124" i="4"/>
  <c r="Q167" i="4"/>
  <c r="Q186" i="4"/>
  <c r="Q209" i="4"/>
  <c r="Q210" i="4"/>
  <c r="B59" i="2"/>
  <c r="C59" i="2"/>
  <c r="D59" i="2"/>
  <c r="E59" i="2"/>
  <c r="F59" i="2"/>
  <c r="G59" i="2"/>
  <c r="H59" i="2"/>
  <c r="I59" i="2"/>
  <c r="J59" i="2"/>
  <c r="K59" i="2"/>
  <c r="L59" i="2"/>
  <c r="M59" i="2"/>
  <c r="N59" i="2"/>
  <c r="O59" i="2"/>
  <c r="P59" i="2"/>
  <c r="Q59" i="2"/>
  <c r="R59" i="2"/>
  <c r="S59" i="2"/>
  <c r="T59" i="2"/>
  <c r="U59" i="2"/>
  <c r="V59" i="2"/>
  <c r="W59" i="2"/>
  <c r="X59" i="2"/>
  <c r="Y59" i="2"/>
  <c r="Z59" i="2"/>
  <c r="AA59" i="2"/>
  <c r="AB59" i="2"/>
  <c r="AC59" i="2"/>
  <c r="AD59" i="2"/>
  <c r="AE59" i="2"/>
  <c r="AF59" i="2"/>
  <c r="AG59" i="2"/>
  <c r="AH59" i="2"/>
  <c r="AI59" i="2"/>
  <c r="AJ59" i="2"/>
  <c r="AK59" i="2"/>
  <c r="AL59" i="2"/>
  <c r="AM59" i="2"/>
  <c r="AN59" i="2"/>
  <c r="AO59" i="2"/>
  <c r="AP59" i="2"/>
  <c r="AQ59" i="2"/>
  <c r="AR59" i="2"/>
  <c r="AS59" i="2"/>
  <c r="AT59" i="2"/>
  <c r="AU59" i="2"/>
  <c r="AV59" i="2"/>
  <c r="AW59" i="2"/>
  <c r="AX59" i="2"/>
  <c r="AY59" i="2"/>
  <c r="AZ59" i="2"/>
  <c r="BA59" i="2"/>
  <c r="BB59" i="2"/>
  <c r="BC59" i="2"/>
  <c r="BD59" i="2"/>
  <c r="BE59" i="2"/>
  <c r="BF59" i="2"/>
  <c r="BG59" i="2"/>
  <c r="BH59" i="2"/>
  <c r="BI59" i="2"/>
  <c r="BJ59" i="2"/>
  <c r="BK59" i="2"/>
  <c r="BL59" i="2"/>
  <c r="BM59" i="2"/>
  <c r="BN59" i="2"/>
  <c r="BO59" i="2"/>
  <c r="BP59" i="2"/>
  <c r="BQ59" i="2"/>
  <c r="BR59" i="2"/>
  <c r="BS59" i="2"/>
  <c r="BT59" i="2"/>
  <c r="BU59" i="2"/>
  <c r="BV59" i="2"/>
  <c r="BW59" i="2"/>
  <c r="BX59" i="2"/>
  <c r="BY59" i="2"/>
  <c r="BZ59" i="2"/>
  <c r="CA59" i="2"/>
  <c r="CB59" i="2"/>
  <c r="CC59" i="2"/>
  <c r="CD59" i="2"/>
  <c r="CE59" i="2"/>
  <c r="CF59" i="2"/>
  <c r="CG59" i="2"/>
  <c r="CH59" i="2"/>
  <c r="CI59" i="2"/>
  <c r="CJ59" i="2"/>
  <c r="B60" i="2"/>
  <c r="C60" i="2"/>
  <c r="D60" i="2"/>
  <c r="E60" i="2"/>
  <c r="F60" i="2"/>
  <c r="G60" i="2"/>
  <c r="H60" i="2"/>
  <c r="I60" i="2"/>
  <c r="J60" i="2"/>
  <c r="K60" i="2"/>
  <c r="L60" i="2"/>
  <c r="M60" i="2"/>
  <c r="N60" i="2"/>
  <c r="O60" i="2"/>
  <c r="P60" i="2"/>
  <c r="Q60" i="2"/>
  <c r="R60" i="2"/>
  <c r="S60" i="2"/>
  <c r="T60" i="2"/>
  <c r="U60" i="2"/>
  <c r="V60" i="2"/>
  <c r="W60" i="2"/>
  <c r="X60" i="2"/>
  <c r="Y60" i="2"/>
  <c r="Z60" i="2"/>
  <c r="AA60" i="2"/>
  <c r="AB60" i="2"/>
  <c r="AC60" i="2"/>
  <c r="AD60" i="2"/>
  <c r="AE60" i="2"/>
  <c r="AF60" i="2"/>
  <c r="AG60" i="2"/>
  <c r="AH60" i="2"/>
  <c r="AI60" i="2"/>
  <c r="AJ60" i="2"/>
  <c r="AK60" i="2"/>
  <c r="AL60" i="2"/>
  <c r="AM60" i="2"/>
  <c r="AN60" i="2"/>
  <c r="AO60" i="2"/>
  <c r="AP60" i="2"/>
  <c r="AQ60" i="2"/>
  <c r="AR60" i="2"/>
  <c r="AS60" i="2"/>
  <c r="AT60" i="2"/>
  <c r="AU60" i="2"/>
  <c r="AV60" i="2"/>
  <c r="AW60" i="2"/>
  <c r="AX60" i="2"/>
  <c r="AY60" i="2"/>
  <c r="AZ60" i="2"/>
  <c r="BA60" i="2"/>
  <c r="BB60" i="2"/>
  <c r="BC60" i="2"/>
  <c r="BD60" i="2"/>
  <c r="BE60" i="2"/>
  <c r="BF60" i="2"/>
  <c r="BG60" i="2"/>
  <c r="BH60" i="2"/>
  <c r="BI60" i="2"/>
  <c r="BJ60" i="2"/>
  <c r="BK60" i="2"/>
  <c r="BL60" i="2"/>
  <c r="BM60" i="2"/>
  <c r="BN60" i="2"/>
  <c r="BO60" i="2"/>
  <c r="BP60" i="2"/>
  <c r="BQ60" i="2"/>
  <c r="BR60" i="2"/>
  <c r="BS60" i="2"/>
  <c r="BT60" i="2"/>
  <c r="BU60" i="2"/>
  <c r="BV60" i="2"/>
  <c r="BW60" i="2"/>
  <c r="BX60" i="2"/>
  <c r="BY60" i="2"/>
  <c r="BZ60" i="2"/>
  <c r="CA60" i="2"/>
  <c r="CB60" i="2"/>
  <c r="CC60" i="2"/>
  <c r="CD60" i="2"/>
  <c r="CE60" i="2"/>
  <c r="CF60" i="2"/>
  <c r="CG60" i="2"/>
  <c r="CH60" i="2"/>
  <c r="CI60" i="2"/>
  <c r="CJ60" i="2"/>
  <c r="B61" i="2"/>
  <c r="C61" i="2"/>
  <c r="D61" i="2"/>
  <c r="E61" i="2"/>
  <c r="F61" i="2"/>
  <c r="G61" i="2"/>
  <c r="H61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W61" i="2"/>
  <c r="X61" i="2"/>
  <c r="Y61" i="2"/>
  <c r="Z61" i="2"/>
  <c r="AA61" i="2"/>
  <c r="AB61" i="2"/>
  <c r="AC61" i="2"/>
  <c r="AD61" i="2"/>
  <c r="AE61" i="2"/>
  <c r="AF61" i="2"/>
  <c r="AG61" i="2"/>
  <c r="AH61" i="2"/>
  <c r="AI61" i="2"/>
  <c r="AJ61" i="2"/>
  <c r="AK61" i="2"/>
  <c r="AL61" i="2"/>
  <c r="AM61" i="2"/>
  <c r="AN61" i="2"/>
  <c r="AO61" i="2"/>
  <c r="AP61" i="2"/>
  <c r="AQ61" i="2"/>
  <c r="AR61" i="2"/>
  <c r="AS61" i="2"/>
  <c r="AT61" i="2"/>
  <c r="AU61" i="2"/>
  <c r="AV61" i="2"/>
  <c r="AW61" i="2"/>
  <c r="AX61" i="2"/>
  <c r="AY61" i="2"/>
  <c r="AZ61" i="2"/>
  <c r="BA61" i="2"/>
  <c r="BB61" i="2"/>
  <c r="BC61" i="2"/>
  <c r="BD61" i="2"/>
  <c r="BE61" i="2"/>
  <c r="BF61" i="2"/>
  <c r="BG61" i="2"/>
  <c r="BH61" i="2"/>
  <c r="BI61" i="2"/>
  <c r="BJ61" i="2"/>
  <c r="BK61" i="2"/>
  <c r="BL61" i="2"/>
  <c r="BM61" i="2"/>
  <c r="BN61" i="2"/>
  <c r="BO61" i="2"/>
  <c r="BP61" i="2"/>
  <c r="BQ61" i="2"/>
  <c r="BR61" i="2"/>
  <c r="BS61" i="2"/>
  <c r="BT61" i="2"/>
  <c r="BU61" i="2"/>
  <c r="BV61" i="2"/>
  <c r="BW61" i="2"/>
  <c r="BX61" i="2"/>
  <c r="BY61" i="2"/>
  <c r="BZ61" i="2"/>
  <c r="CA61" i="2"/>
  <c r="CB61" i="2"/>
  <c r="CC61" i="2"/>
  <c r="CD61" i="2"/>
  <c r="CE61" i="2"/>
  <c r="CF61" i="2"/>
  <c r="CG61" i="2"/>
  <c r="CH61" i="2"/>
  <c r="CI61" i="2"/>
  <c r="CJ61" i="2"/>
  <c r="B62" i="2"/>
  <c r="C62" i="2"/>
  <c r="D62" i="2"/>
  <c r="E62" i="2"/>
  <c r="F62" i="2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Y62" i="2"/>
  <c r="Z62" i="2"/>
  <c r="AA62" i="2"/>
  <c r="AB62" i="2"/>
  <c r="AC62" i="2"/>
  <c r="AD62" i="2"/>
  <c r="AE62" i="2"/>
  <c r="AF62" i="2"/>
  <c r="AG62" i="2"/>
  <c r="AH62" i="2"/>
  <c r="AI62" i="2"/>
  <c r="AJ62" i="2"/>
  <c r="AK62" i="2"/>
  <c r="AL62" i="2"/>
  <c r="AM62" i="2"/>
  <c r="AN62" i="2"/>
  <c r="AO62" i="2"/>
  <c r="AP62" i="2"/>
  <c r="AQ62" i="2"/>
  <c r="AR62" i="2"/>
  <c r="AS62" i="2"/>
  <c r="AT62" i="2"/>
  <c r="AU62" i="2"/>
  <c r="AV62" i="2"/>
  <c r="AW62" i="2"/>
  <c r="AX62" i="2"/>
  <c r="AY62" i="2"/>
  <c r="AZ62" i="2"/>
  <c r="BA62" i="2"/>
  <c r="BB62" i="2"/>
  <c r="BC62" i="2"/>
  <c r="BD62" i="2"/>
  <c r="BE62" i="2"/>
  <c r="BF62" i="2"/>
  <c r="BG62" i="2"/>
  <c r="BH62" i="2"/>
  <c r="BI62" i="2"/>
  <c r="BJ62" i="2"/>
  <c r="BK62" i="2"/>
  <c r="BL62" i="2"/>
  <c r="BM62" i="2"/>
  <c r="BN62" i="2"/>
  <c r="BO62" i="2"/>
  <c r="BP62" i="2"/>
  <c r="BQ62" i="2"/>
  <c r="BR62" i="2"/>
  <c r="BS62" i="2"/>
  <c r="BT62" i="2"/>
  <c r="BU62" i="2"/>
  <c r="BV62" i="2"/>
  <c r="BW62" i="2"/>
  <c r="BX62" i="2"/>
  <c r="BY62" i="2"/>
  <c r="BZ62" i="2"/>
  <c r="CA62" i="2"/>
  <c r="CB62" i="2"/>
  <c r="CC62" i="2"/>
  <c r="CD62" i="2"/>
  <c r="CE62" i="2"/>
  <c r="CF62" i="2"/>
  <c r="CG62" i="2"/>
  <c r="CH62" i="2"/>
  <c r="CI62" i="2"/>
  <c r="CJ62" i="2"/>
  <c r="B64" i="2"/>
  <c r="C64" i="2"/>
  <c r="D64" i="2"/>
  <c r="E64" i="2"/>
  <c r="F64" i="2"/>
  <c r="G64" i="2"/>
  <c r="H64" i="2"/>
  <c r="I64" i="2"/>
  <c r="J64" i="2"/>
  <c r="K64" i="2"/>
  <c r="L64" i="2"/>
  <c r="M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AG64" i="2"/>
  <c r="AH64" i="2"/>
  <c r="AI64" i="2"/>
  <c r="AJ64" i="2"/>
  <c r="AK64" i="2"/>
  <c r="AL64" i="2"/>
  <c r="AM64" i="2"/>
  <c r="AN64" i="2"/>
  <c r="AO64" i="2"/>
  <c r="AP64" i="2"/>
  <c r="AQ64" i="2"/>
  <c r="AR64" i="2"/>
  <c r="AS64" i="2"/>
  <c r="AT64" i="2"/>
  <c r="AU64" i="2"/>
  <c r="AV64" i="2"/>
  <c r="AW64" i="2"/>
  <c r="AX64" i="2"/>
  <c r="AY64" i="2"/>
  <c r="AZ64" i="2"/>
  <c r="BA64" i="2"/>
  <c r="BB64" i="2"/>
  <c r="BC64" i="2"/>
  <c r="BD64" i="2"/>
  <c r="BE64" i="2"/>
  <c r="BF64" i="2"/>
  <c r="BG64" i="2"/>
  <c r="BH64" i="2"/>
  <c r="BI64" i="2"/>
  <c r="BJ64" i="2"/>
  <c r="BK64" i="2"/>
  <c r="BL64" i="2"/>
  <c r="BM64" i="2"/>
  <c r="BN64" i="2"/>
  <c r="BO64" i="2"/>
  <c r="BP64" i="2"/>
  <c r="BQ64" i="2"/>
  <c r="BR64" i="2"/>
  <c r="BS64" i="2"/>
  <c r="BT64" i="2"/>
  <c r="BU64" i="2"/>
  <c r="BV64" i="2"/>
  <c r="BW64" i="2"/>
  <c r="BX64" i="2"/>
  <c r="BY64" i="2"/>
  <c r="BZ64" i="2"/>
  <c r="CA64" i="2"/>
  <c r="CB64" i="2"/>
  <c r="CC64" i="2"/>
  <c r="CD64" i="2"/>
  <c r="CE64" i="2"/>
  <c r="CF64" i="2"/>
  <c r="CG64" i="2"/>
  <c r="CH64" i="2"/>
  <c r="CI64" i="2"/>
  <c r="CJ64" i="2"/>
  <c r="B65" i="2"/>
  <c r="C65" i="2"/>
  <c r="D65" i="2"/>
  <c r="E65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AI65" i="2"/>
  <c r="AJ65" i="2"/>
  <c r="AK65" i="2"/>
  <c r="AL65" i="2"/>
  <c r="AM65" i="2"/>
  <c r="AN65" i="2"/>
  <c r="AO65" i="2"/>
  <c r="AP65" i="2"/>
  <c r="AQ65" i="2"/>
  <c r="AR65" i="2"/>
  <c r="AS65" i="2"/>
  <c r="AT65" i="2"/>
  <c r="AU65" i="2"/>
  <c r="AV65" i="2"/>
  <c r="AW65" i="2"/>
  <c r="AX65" i="2"/>
  <c r="AY65" i="2"/>
  <c r="AZ65" i="2"/>
  <c r="BA65" i="2"/>
  <c r="BB65" i="2"/>
  <c r="BC65" i="2"/>
  <c r="BD65" i="2"/>
  <c r="BE65" i="2"/>
  <c r="BF65" i="2"/>
  <c r="BG65" i="2"/>
  <c r="BH65" i="2"/>
  <c r="BI65" i="2"/>
  <c r="BJ65" i="2"/>
  <c r="BK65" i="2"/>
  <c r="BL65" i="2"/>
  <c r="BM65" i="2"/>
  <c r="BN65" i="2"/>
  <c r="BO65" i="2"/>
  <c r="BP65" i="2"/>
  <c r="BQ65" i="2"/>
  <c r="BR65" i="2"/>
  <c r="BS65" i="2"/>
  <c r="BT65" i="2"/>
  <c r="BU65" i="2"/>
  <c r="BV65" i="2"/>
  <c r="BW65" i="2"/>
  <c r="BX65" i="2"/>
  <c r="BY65" i="2"/>
  <c r="BZ65" i="2"/>
  <c r="CA65" i="2"/>
  <c r="CB65" i="2"/>
  <c r="CC65" i="2"/>
  <c r="CD65" i="2"/>
  <c r="CE65" i="2"/>
  <c r="CF65" i="2"/>
  <c r="CG65" i="2"/>
  <c r="CH65" i="2"/>
  <c r="CI65" i="2"/>
  <c r="CJ65" i="2"/>
  <c r="B66" i="2"/>
  <c r="C66" i="2"/>
  <c r="D66" i="2"/>
  <c r="E66" i="2"/>
  <c r="F66" i="2"/>
  <c r="G66" i="2"/>
  <c r="H66" i="2"/>
  <c r="I66" i="2"/>
  <c r="J66" i="2"/>
  <c r="K66" i="2"/>
  <c r="L66" i="2"/>
  <c r="M66" i="2"/>
  <c r="N66" i="2"/>
  <c r="O66" i="2"/>
  <c r="P66" i="2"/>
  <c r="Q66" i="2"/>
  <c r="R66" i="2"/>
  <c r="S66" i="2"/>
  <c r="T66" i="2"/>
  <c r="U66" i="2"/>
  <c r="V66" i="2"/>
  <c r="W66" i="2"/>
  <c r="X66" i="2"/>
  <c r="Y66" i="2"/>
  <c r="Z66" i="2"/>
  <c r="AA66" i="2"/>
  <c r="AB66" i="2"/>
  <c r="AC66" i="2"/>
  <c r="AD66" i="2"/>
  <c r="AE66" i="2"/>
  <c r="AF66" i="2"/>
  <c r="AG66" i="2"/>
  <c r="AH66" i="2"/>
  <c r="AI66" i="2"/>
  <c r="AJ66" i="2"/>
  <c r="AK66" i="2"/>
  <c r="AL66" i="2"/>
  <c r="AM66" i="2"/>
  <c r="AN66" i="2"/>
  <c r="AO66" i="2"/>
  <c r="AP66" i="2"/>
  <c r="AQ66" i="2"/>
  <c r="AR66" i="2"/>
  <c r="AS66" i="2"/>
  <c r="AT66" i="2"/>
  <c r="AU66" i="2"/>
  <c r="AV66" i="2"/>
  <c r="AW66" i="2"/>
  <c r="AX66" i="2"/>
  <c r="AY66" i="2"/>
  <c r="AZ66" i="2"/>
  <c r="BA66" i="2"/>
  <c r="BB66" i="2"/>
  <c r="BC66" i="2"/>
  <c r="BD66" i="2"/>
  <c r="BE66" i="2"/>
  <c r="BF66" i="2"/>
  <c r="BG66" i="2"/>
  <c r="BH66" i="2"/>
  <c r="BI66" i="2"/>
  <c r="BJ66" i="2"/>
  <c r="BK66" i="2"/>
  <c r="BL66" i="2"/>
  <c r="BM66" i="2"/>
  <c r="BN66" i="2"/>
  <c r="BO66" i="2"/>
  <c r="BP66" i="2"/>
  <c r="BQ66" i="2"/>
  <c r="BR66" i="2"/>
  <c r="BS66" i="2"/>
  <c r="BT66" i="2"/>
  <c r="BU66" i="2"/>
  <c r="BV66" i="2"/>
  <c r="BW66" i="2"/>
  <c r="BX66" i="2"/>
  <c r="BY66" i="2"/>
  <c r="BZ66" i="2"/>
  <c r="CA66" i="2"/>
  <c r="CB66" i="2"/>
  <c r="CC66" i="2"/>
  <c r="CD66" i="2"/>
  <c r="CE66" i="2"/>
  <c r="CF66" i="2"/>
  <c r="CG66" i="2"/>
  <c r="CH66" i="2"/>
  <c r="CI66" i="2"/>
  <c r="CJ66" i="2"/>
  <c r="C58" i="2"/>
  <c r="D58" i="2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X58" i="2"/>
  <c r="Y58" i="2"/>
  <c r="Z58" i="2"/>
  <c r="AA58" i="2"/>
  <c r="AB58" i="2"/>
  <c r="AC58" i="2"/>
  <c r="AD58" i="2"/>
  <c r="AE58" i="2"/>
  <c r="AF58" i="2"/>
  <c r="AG58" i="2"/>
  <c r="AH58" i="2"/>
  <c r="AI58" i="2"/>
  <c r="AJ58" i="2"/>
  <c r="AK58" i="2"/>
  <c r="AL58" i="2"/>
  <c r="AM58" i="2"/>
  <c r="AN58" i="2"/>
  <c r="AO58" i="2"/>
  <c r="AP58" i="2"/>
  <c r="AQ58" i="2"/>
  <c r="AR58" i="2"/>
  <c r="AS58" i="2"/>
  <c r="AT58" i="2"/>
  <c r="AU58" i="2"/>
  <c r="AV58" i="2"/>
  <c r="AW58" i="2"/>
  <c r="AX58" i="2"/>
  <c r="AY58" i="2"/>
  <c r="AZ58" i="2"/>
  <c r="BA58" i="2"/>
  <c r="BB58" i="2"/>
  <c r="BC58" i="2"/>
  <c r="BD58" i="2"/>
  <c r="BE58" i="2"/>
  <c r="BF58" i="2"/>
  <c r="BG58" i="2"/>
  <c r="BH58" i="2"/>
  <c r="BI58" i="2"/>
  <c r="BJ58" i="2"/>
  <c r="BK58" i="2"/>
  <c r="BL58" i="2"/>
  <c r="BM58" i="2"/>
  <c r="BN58" i="2"/>
  <c r="BO58" i="2"/>
  <c r="BP58" i="2"/>
  <c r="BQ58" i="2"/>
  <c r="BR58" i="2"/>
  <c r="BS58" i="2"/>
  <c r="BT58" i="2"/>
  <c r="BU58" i="2"/>
  <c r="BV58" i="2"/>
  <c r="BW58" i="2"/>
  <c r="BX58" i="2"/>
  <c r="BY58" i="2"/>
  <c r="BZ58" i="2"/>
  <c r="CA58" i="2"/>
  <c r="CB58" i="2"/>
  <c r="CC58" i="2"/>
  <c r="CD58" i="2"/>
  <c r="CE58" i="2"/>
  <c r="CF58" i="2"/>
  <c r="CG58" i="2"/>
  <c r="CH58" i="2"/>
  <c r="CI58" i="2"/>
  <c r="CJ58" i="2"/>
  <c r="B58" i="2"/>
  <c r="H426" i="5" l="1"/>
  <c r="P294" i="4"/>
  <c r="P295" i="4" s="1"/>
  <c r="H426" i="7"/>
  <c r="O294" i="4"/>
  <c r="O295" i="4" s="1"/>
  <c r="Q294" i="4"/>
  <c r="H296" i="8"/>
  <c r="AJ27" i="1"/>
  <c r="AI27" i="1"/>
  <c r="AG27" i="1"/>
  <c r="AF27" i="1"/>
  <c r="AD27" i="1"/>
  <c r="AC27" i="1"/>
  <c r="AA27" i="1"/>
  <c r="Z27" i="1"/>
  <c r="X27" i="1"/>
  <c r="W27" i="1"/>
  <c r="U27" i="1"/>
  <c r="T27" i="1"/>
  <c r="R27" i="1"/>
  <c r="Q27" i="1"/>
  <c r="O27" i="1"/>
  <c r="N27" i="1"/>
  <c r="L27" i="1"/>
  <c r="K27" i="1"/>
  <c r="I27" i="1"/>
  <c r="H27" i="1"/>
  <c r="F27" i="1"/>
  <c r="E27" i="1"/>
  <c r="C27" i="1"/>
  <c r="B27" i="1"/>
  <c r="DB26" i="1"/>
  <c r="DA26" i="1"/>
  <c r="CZ26" i="1"/>
  <c r="CY26" i="1"/>
  <c r="CX26" i="1"/>
  <c r="CW26" i="1"/>
  <c r="CV26" i="1"/>
  <c r="CU26" i="1"/>
  <c r="CT26" i="1"/>
  <c r="CS26" i="1"/>
  <c r="CR26" i="1"/>
  <c r="CQ26" i="1"/>
  <c r="CP26" i="1"/>
  <c r="CO26" i="1"/>
  <c r="CN26" i="1"/>
  <c r="CM26" i="1"/>
  <c r="CL26" i="1"/>
  <c r="CK26" i="1"/>
  <c r="CJ26" i="1"/>
  <c r="CI26" i="1"/>
  <c r="CH26" i="1"/>
  <c r="CG26" i="1"/>
  <c r="CF26" i="1"/>
  <c r="CE26" i="1"/>
  <c r="CD26" i="1"/>
  <c r="CC26" i="1"/>
  <c r="CB26" i="1"/>
  <c r="CA26" i="1"/>
  <c r="BZ26" i="1"/>
  <c r="BY26" i="1"/>
  <c r="BX26" i="1"/>
  <c r="BW26" i="1"/>
  <c r="BV26" i="1"/>
  <c r="BU26" i="1"/>
  <c r="BT26" i="1"/>
  <c r="BS26" i="1"/>
  <c r="BR26" i="1"/>
  <c r="BQ26" i="1"/>
  <c r="BP26" i="1"/>
  <c r="BO26" i="1"/>
  <c r="BN26" i="1"/>
  <c r="BM26" i="1"/>
  <c r="BL26" i="1"/>
  <c r="BK26" i="1"/>
  <c r="BJ26" i="1"/>
  <c r="BI26" i="1"/>
  <c r="BH26" i="1"/>
  <c r="BG26" i="1"/>
  <c r="BF26" i="1"/>
  <c r="BE26" i="1"/>
  <c r="BD26" i="1"/>
  <c r="BC26" i="1"/>
  <c r="BB26" i="1"/>
  <c r="BA26" i="1"/>
  <c r="AZ26" i="1"/>
  <c r="AY26" i="1"/>
  <c r="AX26" i="1"/>
  <c r="AW26" i="1"/>
  <c r="AV26" i="1"/>
  <c r="AU26" i="1"/>
  <c r="AT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DB25" i="1"/>
  <c r="DA25" i="1"/>
  <c r="CZ25" i="1"/>
  <c r="CY25" i="1"/>
  <c r="CX25" i="1"/>
  <c r="CW25" i="1"/>
  <c r="CV25" i="1"/>
  <c r="CU25" i="1"/>
  <c r="CT25" i="1"/>
  <c r="CS25" i="1"/>
  <c r="CR25" i="1"/>
  <c r="CQ25" i="1"/>
  <c r="CP25" i="1"/>
  <c r="CO25" i="1"/>
  <c r="CN25" i="1"/>
  <c r="CM25" i="1"/>
  <c r="CL25" i="1"/>
  <c r="CK25" i="1"/>
  <c r="CJ25" i="1"/>
  <c r="CI25" i="1"/>
  <c r="CH25" i="1"/>
  <c r="CG25" i="1"/>
  <c r="CF25" i="1"/>
  <c r="CE25" i="1"/>
  <c r="CD25" i="1"/>
  <c r="CC25" i="1"/>
  <c r="CB25" i="1"/>
  <c r="CA25" i="1"/>
  <c r="BZ25" i="1"/>
  <c r="BY25" i="1"/>
  <c r="BX25" i="1"/>
  <c r="BW25" i="1"/>
  <c r="BV25" i="1"/>
  <c r="BU25" i="1"/>
  <c r="BT25" i="1"/>
  <c r="BS25" i="1"/>
  <c r="BR25" i="1"/>
  <c r="BQ25" i="1"/>
  <c r="BP25" i="1"/>
  <c r="BO25" i="1"/>
  <c r="BN25" i="1"/>
  <c r="BM25" i="1"/>
  <c r="BL2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DB24" i="1"/>
  <c r="DA24" i="1"/>
  <c r="CZ24" i="1"/>
  <c r="CY24" i="1"/>
  <c r="CX24" i="1"/>
  <c r="CW24" i="1"/>
  <c r="CV24" i="1"/>
  <c r="CU24" i="1"/>
  <c r="CT24" i="1"/>
  <c r="CS24" i="1"/>
  <c r="CR24" i="1"/>
  <c r="CQ24" i="1"/>
  <c r="CP24" i="1"/>
  <c r="CO24" i="1"/>
  <c r="CN24" i="1"/>
  <c r="CM24" i="1"/>
  <c r="CL24" i="1"/>
  <c r="CK24" i="1"/>
  <c r="CJ24" i="1"/>
  <c r="CI24" i="1"/>
  <c r="CH24" i="1"/>
  <c r="CG24" i="1"/>
  <c r="CF24" i="1"/>
  <c r="CE24" i="1"/>
  <c r="CD24" i="1"/>
  <c r="CC24" i="1"/>
  <c r="CB24" i="1"/>
  <c r="CA24" i="1"/>
  <c r="BZ24" i="1"/>
  <c r="BY24" i="1"/>
  <c r="BX24" i="1"/>
  <c r="BW24" i="1"/>
  <c r="BV24" i="1"/>
  <c r="BU24" i="1"/>
  <c r="BT24" i="1"/>
  <c r="BS24" i="1"/>
  <c r="BR24" i="1"/>
  <c r="BQ24" i="1"/>
  <c r="BP24" i="1"/>
  <c r="BO24" i="1"/>
  <c r="BN24" i="1"/>
  <c r="BM24" i="1"/>
  <c r="BL24" i="1"/>
  <c r="BK24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DB23" i="1"/>
  <c r="DA23" i="1"/>
  <c r="CZ23" i="1"/>
  <c r="CY23" i="1"/>
  <c r="CX23" i="1"/>
  <c r="CW23" i="1"/>
  <c r="CV23" i="1"/>
  <c r="CU23" i="1"/>
  <c r="CT23" i="1"/>
  <c r="CS23" i="1"/>
  <c r="CR23" i="1"/>
  <c r="CQ23" i="1"/>
  <c r="CP23" i="1"/>
  <c r="CO23" i="1"/>
  <c r="CN23" i="1"/>
  <c r="CM23" i="1"/>
  <c r="CL23" i="1"/>
  <c r="CK23" i="1"/>
  <c r="CJ23" i="1"/>
  <c r="CI23" i="1"/>
  <c r="CH23" i="1"/>
  <c r="CG23" i="1"/>
  <c r="CF23" i="1"/>
  <c r="CE23" i="1"/>
  <c r="CD23" i="1"/>
  <c r="CC23" i="1"/>
  <c r="CB23" i="1"/>
  <c r="CA23" i="1"/>
  <c r="BZ23" i="1"/>
  <c r="BY23" i="1"/>
  <c r="BX23" i="1"/>
  <c r="BW23" i="1"/>
  <c r="BV23" i="1"/>
  <c r="BU23" i="1"/>
  <c r="BT23" i="1"/>
  <c r="BS23" i="1"/>
  <c r="BR23" i="1"/>
  <c r="BQ23" i="1"/>
  <c r="BP23" i="1"/>
  <c r="BO23" i="1"/>
  <c r="BN23" i="1"/>
  <c r="BM23" i="1"/>
  <c r="BL23" i="1"/>
  <c r="BK23" i="1"/>
  <c r="BJ23" i="1"/>
  <c r="BI23" i="1"/>
  <c r="BH23" i="1"/>
  <c r="BG23" i="1"/>
  <c r="BF23" i="1"/>
  <c r="BE23" i="1"/>
  <c r="BD23" i="1"/>
  <c r="BC23" i="1"/>
  <c r="BB23" i="1"/>
  <c r="BA23" i="1"/>
  <c r="AZ23" i="1"/>
  <c r="AY23" i="1"/>
  <c r="AX23" i="1"/>
  <c r="AW23" i="1"/>
  <c r="AV23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DB22" i="1"/>
  <c r="DA22" i="1"/>
  <c r="CZ22" i="1"/>
  <c r="CY22" i="1"/>
  <c r="CX22" i="1"/>
  <c r="CW22" i="1"/>
  <c r="CV22" i="1"/>
  <c r="CU22" i="1"/>
  <c r="CT22" i="1"/>
  <c r="CS22" i="1"/>
  <c r="CR22" i="1"/>
  <c r="CQ22" i="1"/>
  <c r="CP22" i="1"/>
  <c r="CO22" i="1"/>
  <c r="CN22" i="1"/>
  <c r="CM22" i="1"/>
  <c r="CL22" i="1"/>
  <c r="CK22" i="1"/>
  <c r="CJ22" i="1"/>
  <c r="CI22" i="1"/>
  <c r="CH22" i="1"/>
  <c r="CG22" i="1"/>
  <c r="CF22" i="1"/>
  <c r="CE22" i="1"/>
  <c r="CD22" i="1"/>
  <c r="CC22" i="1"/>
  <c r="CB22" i="1"/>
  <c r="CA22" i="1"/>
  <c r="BZ22" i="1"/>
  <c r="BY22" i="1"/>
  <c r="BX22" i="1"/>
  <c r="BW22" i="1"/>
  <c r="BV22" i="1"/>
  <c r="BU22" i="1"/>
  <c r="BT22" i="1"/>
  <c r="BS22" i="1"/>
  <c r="BR22" i="1"/>
  <c r="BQ22" i="1"/>
  <c r="BP22" i="1"/>
  <c r="BO22" i="1"/>
  <c r="BN22" i="1"/>
  <c r="BM22" i="1"/>
  <c r="BL22" i="1"/>
  <c r="BK22" i="1"/>
  <c r="BJ22" i="1"/>
  <c r="BI22" i="1"/>
  <c r="BH22" i="1"/>
  <c r="BG22" i="1"/>
  <c r="BF22" i="1"/>
  <c r="BE22" i="1"/>
  <c r="BD22" i="1"/>
  <c r="BC22" i="1"/>
  <c r="BB22" i="1"/>
  <c r="BA22" i="1"/>
  <c r="AZ22" i="1"/>
  <c r="AY22" i="1"/>
  <c r="AX22" i="1"/>
  <c r="AW22" i="1"/>
  <c r="AV22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DB21" i="1"/>
  <c r="CZ21" i="1"/>
  <c r="CY21" i="1"/>
  <c r="CW21" i="1"/>
  <c r="CV21" i="1"/>
  <c r="CT21" i="1"/>
  <c r="CS21" i="1"/>
  <c r="CQ21" i="1"/>
  <c r="CP21" i="1"/>
  <c r="CN21" i="1"/>
  <c r="CM21" i="1"/>
  <c r="CK21" i="1"/>
  <c r="CJ21" i="1"/>
  <c r="CH21" i="1"/>
  <c r="CG21" i="1"/>
  <c r="CE21" i="1"/>
  <c r="CD21" i="1"/>
  <c r="CB21" i="1"/>
  <c r="CA21" i="1"/>
  <c r="BY21" i="1"/>
  <c r="BX21" i="1"/>
  <c r="BV21" i="1"/>
  <c r="BU21" i="1"/>
  <c r="BS21" i="1"/>
  <c r="BR21" i="1"/>
  <c r="BP21" i="1"/>
  <c r="BO21" i="1"/>
  <c r="BM21" i="1"/>
  <c r="BL21" i="1"/>
  <c r="BJ21" i="1"/>
  <c r="BI21" i="1"/>
  <c r="BG21" i="1"/>
  <c r="BF21" i="1"/>
  <c r="BD21" i="1"/>
  <c r="BC21" i="1"/>
  <c r="BA21" i="1"/>
  <c r="AZ21" i="1"/>
  <c r="AX21" i="1"/>
  <c r="AW21" i="1"/>
  <c r="AU21" i="1"/>
  <c r="AT21" i="1"/>
  <c r="AR21" i="1"/>
  <c r="AQ21" i="1"/>
  <c r="AO21" i="1"/>
  <c r="AN21" i="1"/>
  <c r="AL21" i="1"/>
  <c r="AK21" i="1"/>
  <c r="AI21" i="1"/>
  <c r="AH21" i="1"/>
  <c r="AF21" i="1"/>
  <c r="AE21" i="1"/>
  <c r="AC21" i="1"/>
  <c r="AB21" i="1"/>
  <c r="Z21" i="1"/>
  <c r="Y21" i="1"/>
  <c r="W21" i="1"/>
  <c r="V21" i="1"/>
  <c r="T21" i="1"/>
  <c r="S21" i="1"/>
  <c r="Q21" i="1"/>
  <c r="P21" i="1"/>
  <c r="N21" i="1"/>
  <c r="M21" i="1"/>
  <c r="K21" i="1"/>
  <c r="J21" i="1"/>
  <c r="H21" i="1"/>
  <c r="G21" i="1"/>
  <c r="E21" i="1"/>
  <c r="D21" i="1"/>
  <c r="B21" i="1"/>
  <c r="DB20" i="1"/>
  <c r="DA20" i="1"/>
  <c r="CZ20" i="1"/>
  <c r="CY20" i="1"/>
  <c r="CX20" i="1"/>
  <c r="CW20" i="1"/>
  <c r="CV20" i="1"/>
  <c r="CU20" i="1"/>
  <c r="CT20" i="1"/>
  <c r="CS20" i="1"/>
  <c r="CR20" i="1"/>
  <c r="CQ20" i="1"/>
  <c r="CP20" i="1"/>
  <c r="CO20" i="1"/>
  <c r="CN20" i="1"/>
  <c r="CM20" i="1"/>
  <c r="CL20" i="1"/>
  <c r="CK20" i="1"/>
  <c r="CJ20" i="1"/>
  <c r="CI20" i="1"/>
  <c r="CH20" i="1"/>
  <c r="CG20" i="1"/>
  <c r="CF20" i="1"/>
  <c r="CE20" i="1"/>
  <c r="CD20" i="1"/>
  <c r="CC20" i="1"/>
  <c r="CB20" i="1"/>
  <c r="CA20" i="1"/>
  <c r="BZ20" i="1"/>
  <c r="BY20" i="1"/>
  <c r="BX20" i="1"/>
  <c r="BW20" i="1"/>
  <c r="BV20" i="1"/>
  <c r="BU20" i="1"/>
  <c r="BT20" i="1"/>
  <c r="BS20" i="1"/>
  <c r="BR20" i="1"/>
  <c r="BQ20" i="1"/>
  <c r="BP20" i="1"/>
  <c r="BO20" i="1"/>
  <c r="BN20" i="1"/>
  <c r="BM20" i="1"/>
  <c r="BL20" i="1"/>
  <c r="BK20" i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H297" i="4" l="1"/>
</calcChain>
</file>

<file path=xl/sharedStrings.xml><?xml version="1.0" encoding="utf-8"?>
<sst xmlns="http://schemas.openxmlformats.org/spreadsheetml/2006/main" count="4949" uniqueCount="267">
  <si>
    <t>Birke</t>
  </si>
  <si>
    <t>Erle</t>
  </si>
  <si>
    <t>Eiche</t>
  </si>
  <si>
    <t>Sumpfzypresse</t>
  </si>
  <si>
    <t>Haselstrauch</t>
  </si>
  <si>
    <t>Ulme</t>
  </si>
  <si>
    <t>Buche</t>
  </si>
  <si>
    <t>Pappel</t>
  </si>
  <si>
    <t>Ahorn</t>
  </si>
  <si>
    <t>Weide</t>
  </si>
  <si>
    <t>Olive</t>
  </si>
  <si>
    <t>Wacholder</t>
  </si>
  <si>
    <t>Straußgras</t>
  </si>
  <si>
    <t>Hundszahngras</t>
  </si>
  <si>
    <t>Sauerampfer</t>
  </si>
  <si>
    <t>Spitzwegerich</t>
  </si>
  <si>
    <t>Beifuß</t>
  </si>
  <si>
    <t>Weißer Gänsefuß</t>
  </si>
  <si>
    <t>Brennessel</t>
  </si>
  <si>
    <t>Traubenkraut</t>
  </si>
  <si>
    <t>Glaskraut</t>
  </si>
  <si>
    <t>Kali-Salzkraut</t>
  </si>
  <si>
    <t>Floh</t>
  </si>
  <si>
    <t>Tyrophagus putrescentiae</t>
  </si>
  <si>
    <t>Lepidoglyphus destructor</t>
  </si>
  <si>
    <t>Acarus siro</t>
  </si>
  <si>
    <t>Alternaria alternata</t>
  </si>
  <si>
    <t>Cladosporium herbarum</t>
  </si>
  <si>
    <t>Aspergillus fumigatus</t>
  </si>
  <si>
    <t>Penicillium notatum</t>
  </si>
  <si>
    <t>Boger "Baddy"</t>
  </si>
  <si>
    <t>Gut "Seven"</t>
  </si>
  <si>
    <t>x</t>
  </si>
  <si>
    <t>Zelinskij "Cora"</t>
  </si>
  <si>
    <t>&gt;4000</t>
  </si>
  <si>
    <t>Wandres "Henry"</t>
  </si>
  <si>
    <t>Mack "Willi"</t>
  </si>
  <si>
    <t>Trosev "Bonny"</t>
  </si>
  <si>
    <t>Lindner "Trixi"</t>
  </si>
  <si>
    <t>Schwab "Pito"</t>
  </si>
  <si>
    <t>Auswertung:</t>
  </si>
  <si>
    <t>&gt; 150 = 1</t>
  </si>
  <si>
    <t>&lt; 150 = 0</t>
  </si>
  <si>
    <t>Wiesenknäuelgras</t>
  </si>
  <si>
    <t>Wiesenlieschgras</t>
  </si>
  <si>
    <t>Englisches Ryegras</t>
  </si>
  <si>
    <t>Wiesenrispengras</t>
  </si>
  <si>
    <t>Saat-Hafer</t>
  </si>
  <si>
    <t>Roggen</t>
  </si>
  <si>
    <t>Speisemilbe</t>
  </si>
  <si>
    <t>Am. Hausstaubmilbe</t>
  </si>
  <si>
    <t>Heumilbe</t>
  </si>
  <si>
    <t>Eur. Hausstaubmilbe</t>
  </si>
  <si>
    <t>Mehlmilbe</t>
  </si>
  <si>
    <t>Hasel</t>
  </si>
  <si>
    <t>Plantane</t>
  </si>
  <si>
    <t>Korb-Weide</t>
  </si>
  <si>
    <t>Gemeine Beifuß</t>
  </si>
  <si>
    <t>Löwenzahn</t>
  </si>
  <si>
    <t>Beifuß-Ambrosie</t>
  </si>
  <si>
    <t>Malassezia</t>
  </si>
  <si>
    <t>Valic "Eric"</t>
  </si>
  <si>
    <t>Klenk "Fiete"</t>
  </si>
  <si>
    <t>Pintsch "Lilly"</t>
  </si>
  <si>
    <t>Funken "Themba"</t>
  </si>
  <si>
    <t>Tietzen "Oscar"</t>
  </si>
  <si>
    <t>extern</t>
  </si>
  <si>
    <t>Zeitler "Pinie"</t>
  </si>
  <si>
    <t>Weidelgras</t>
  </si>
  <si>
    <t>Hafer</t>
  </si>
  <si>
    <t>Gänsefuß</t>
  </si>
  <si>
    <t>Ambrosie</t>
  </si>
  <si>
    <t>Raps</t>
  </si>
  <si>
    <t>Kiefer</t>
  </si>
  <si>
    <t>Liguster</t>
  </si>
  <si>
    <t>Zypresse</t>
  </si>
  <si>
    <t>Alternaria</t>
  </si>
  <si>
    <t>Aspergillus</t>
  </si>
  <si>
    <t>Penicillium</t>
  </si>
  <si>
    <t>Cladosporium</t>
  </si>
  <si>
    <t>Konofsky "Sammy"</t>
  </si>
  <si>
    <t>Baur "Navik"</t>
  </si>
  <si>
    <t>Eberl "Bruno"</t>
  </si>
  <si>
    <t>Tluczyinski "Eddie"</t>
  </si>
  <si>
    <t>Wiederer " Emma"</t>
  </si>
  <si>
    <t>Kern "Wayty"</t>
  </si>
  <si>
    <t>0-149 = 0</t>
  </si>
  <si>
    <t>150-199 = 1</t>
  </si>
  <si>
    <t>200-999 = 2</t>
  </si>
  <si>
    <t>&gt; 1000 =3</t>
  </si>
  <si>
    <t>&gt;200 = 2</t>
  </si>
  <si>
    <t>150-200 = 1</t>
  </si>
  <si>
    <t>1=2</t>
  </si>
  <si>
    <t>1=0</t>
  </si>
  <si>
    <t>1=x</t>
  </si>
  <si>
    <t>Kurbel "Amadou"</t>
  </si>
  <si>
    <t>Kurbel  "Amadou"</t>
  </si>
  <si>
    <t>Mutscheller "Mira"</t>
  </si>
  <si>
    <t xml:space="preserve">Mutscheller "Mira" </t>
  </si>
  <si>
    <t xml:space="preserve">Kern "Wayty" </t>
  </si>
  <si>
    <t>Marusic "Coco"</t>
  </si>
  <si>
    <t xml:space="preserve">Schindl "Kenzo" </t>
  </si>
  <si>
    <t xml:space="preserve">Matzke "Sina" </t>
  </si>
  <si>
    <t>Kern "Wayty "</t>
  </si>
  <si>
    <t xml:space="preserve">Lang "Wenzl" </t>
  </si>
  <si>
    <t>Lang "Wenzl"</t>
  </si>
  <si>
    <t>0-149=0</t>
  </si>
  <si>
    <t>150-199=1</t>
  </si>
  <si>
    <t>&gt;=200=2</t>
  </si>
  <si>
    <t>150-199=0</t>
  </si>
  <si>
    <t>&gt;200=1</t>
  </si>
  <si>
    <t xml:space="preserve">pe= 0,5 </t>
  </si>
  <si>
    <t>p3= 0,5</t>
  </si>
  <si>
    <t>pe= 0,5</t>
  </si>
  <si>
    <t xml:space="preserve">Böhm "Snickers" </t>
  </si>
  <si>
    <t xml:space="preserve">Savoca "Balou" </t>
  </si>
  <si>
    <t>Böhm "Snickers"</t>
  </si>
  <si>
    <t>Savoca "Balou"</t>
  </si>
  <si>
    <t>Lang Wenzl</t>
  </si>
  <si>
    <t>Cohen's Kappa=</t>
  </si>
  <si>
    <t>150-199= x</t>
  </si>
  <si>
    <t xml:space="preserve">Cohen's Kappa= </t>
  </si>
  <si>
    <t>INTRA-Assay</t>
  </si>
  <si>
    <t>INTER-Assay</t>
  </si>
  <si>
    <t>Inter-Assay</t>
  </si>
  <si>
    <t>Allergen</t>
  </si>
  <si>
    <t>Kl. Sauerampfer</t>
  </si>
  <si>
    <t>Malassezie</t>
  </si>
  <si>
    <t>6-Gräser-Mix</t>
  </si>
  <si>
    <t>Aleppomohrenhirse</t>
  </si>
  <si>
    <t xml:space="preserve">Der. Farinae </t>
  </si>
  <si>
    <t>Der. Pteronyssinus</t>
  </si>
  <si>
    <t xml:space="preserve">Kakerlake </t>
  </si>
  <si>
    <t xml:space="preserve">Alternaria alternata </t>
  </si>
  <si>
    <t xml:space="preserve">Penicillium notatum </t>
  </si>
  <si>
    <t xml:space="preserve">Weide </t>
  </si>
  <si>
    <t>Der. Pteryonyssinus</t>
  </si>
  <si>
    <t>Der. Farinae</t>
  </si>
  <si>
    <t>Diff (d)</t>
  </si>
  <si>
    <t>sumsq</t>
  </si>
  <si>
    <t>rs</t>
  </si>
  <si>
    <t xml:space="preserve">d^2 </t>
  </si>
  <si>
    <t xml:space="preserve"> </t>
  </si>
  <si>
    <t>Decker "Lou Lou"</t>
  </si>
  <si>
    <t xml:space="preserve">Haidl "Roxy" </t>
  </si>
  <si>
    <t>Engelhardt "Pepa"</t>
  </si>
  <si>
    <t>p0= 391/408</t>
  </si>
  <si>
    <t>p0= 387/408</t>
  </si>
  <si>
    <t>p0= 234/290</t>
  </si>
  <si>
    <t>Brandtner "Kaya"</t>
  </si>
  <si>
    <t xml:space="preserve">Brandtner "Kaya" </t>
  </si>
  <si>
    <t>p0= 260/290</t>
  </si>
  <si>
    <t>p0= 265/290</t>
  </si>
  <si>
    <t>p0= 229/261</t>
  </si>
  <si>
    <t>p0= 234/261</t>
  </si>
  <si>
    <t>p0= 212/261</t>
  </si>
  <si>
    <t>Hund (Dog)</t>
  </si>
  <si>
    <t>Wert 1 (Value 1)</t>
  </si>
  <si>
    <t>Rang,x (Rank,x)</t>
  </si>
  <si>
    <t>Wert 2 (Value 2)</t>
  </si>
  <si>
    <t>Rang,y (Rank,y)</t>
  </si>
  <si>
    <t>Mittelwert (mean value)</t>
  </si>
  <si>
    <t>Varianz (Variance)</t>
  </si>
  <si>
    <t>Standabw (Standard deviation)</t>
  </si>
  <si>
    <t>Variationskoeff. In % (Coefficient of variation in %)</t>
  </si>
  <si>
    <t>Subtraktion x (Subtraction x)</t>
  </si>
  <si>
    <t>Subtraktion y (Subtraction y)</t>
  </si>
  <si>
    <t>Subtraktion x^2 (subtraction x^2)</t>
  </si>
  <si>
    <t>Subtraktion y^2 (Subtraction y^2)</t>
  </si>
  <si>
    <t>Multiplikation (Multiplication)</t>
  </si>
  <si>
    <t>Wiesenlieschgras (Phelum pratense)</t>
  </si>
  <si>
    <t>Weidelgras (Lolium perenne)</t>
  </si>
  <si>
    <t>Hundszahngras (Cynodon dactylon)</t>
  </si>
  <si>
    <t>Roggen (Secale cereale)</t>
  </si>
  <si>
    <t>Hafer (Avena sativa)</t>
  </si>
  <si>
    <t>Beifuß (Artemisia spp.)</t>
  </si>
  <si>
    <t>Gänsefuß (Chenopodium spp.)</t>
  </si>
  <si>
    <t>Glaskraut (Parietaria jud.)</t>
  </si>
  <si>
    <t>Brennessel (Urtica dioica)</t>
  </si>
  <si>
    <t>Ambrosie (Ambrosia elatior)</t>
  </si>
  <si>
    <t>Raps (Brassica napus)</t>
  </si>
  <si>
    <t>Birke (Betula)</t>
  </si>
  <si>
    <t>Kiefer (Pinus sylvestris)</t>
  </si>
  <si>
    <t>Liguster (Ligustrum vulgare)</t>
  </si>
  <si>
    <t>Zypresse (Cupressus sempervirens)</t>
  </si>
  <si>
    <t>Plantane (Platanus vulgaris)</t>
  </si>
  <si>
    <t>Pappel (Populus alba)</t>
  </si>
  <si>
    <t>Eiche (Quercus robur)</t>
  </si>
  <si>
    <t>Weide (Salix caprea)</t>
  </si>
  <si>
    <t>Floh (Flea)</t>
  </si>
  <si>
    <t>Wiesenlieschgras (Phleum pratense)</t>
  </si>
  <si>
    <t>Kiefer (Pinus sylvetris)</t>
  </si>
  <si>
    <t>Mean value</t>
  </si>
  <si>
    <t>Sum:</t>
  </si>
  <si>
    <t>root:</t>
  </si>
  <si>
    <t>correlation</t>
  </si>
  <si>
    <t>Erle (Alnus)</t>
  </si>
  <si>
    <t>Eiche (Quercus)</t>
  </si>
  <si>
    <t>Sumpfzypresse (Taxodium distichum)</t>
  </si>
  <si>
    <t>Haselstrauch (Corylus)</t>
  </si>
  <si>
    <t>Ulme (Ulmus)</t>
  </si>
  <si>
    <t>Buche (Fagus sylvatica)</t>
  </si>
  <si>
    <t>Pappel (Populus)</t>
  </si>
  <si>
    <t>Ahorn (Acer)</t>
  </si>
  <si>
    <t>Weide (Salix)</t>
  </si>
  <si>
    <t>Olive (Olea)</t>
  </si>
  <si>
    <t>Wacholder (Juniperus virginiana)</t>
  </si>
  <si>
    <t>6-Gräser Mix (6-grass pollen mixture)</t>
  </si>
  <si>
    <t>Straußgras (Agrostis alba)</t>
  </si>
  <si>
    <t>Aleppornohrenhirse (Sorghum halpense)</t>
  </si>
  <si>
    <t>Sauerampfer (Rumex crispus)</t>
  </si>
  <si>
    <t>Spitzwegerich (Plantago lanceolata)</t>
  </si>
  <si>
    <t>Weißer Gänsefuß (Chenopodium spp.)</t>
  </si>
  <si>
    <t>Traubenkraut (Ambrosia spp.)</t>
  </si>
  <si>
    <t>Kali-Salzkraut (Salsola kali)</t>
  </si>
  <si>
    <t>D. farinae</t>
  </si>
  <si>
    <t>D. pteronyssinus</t>
  </si>
  <si>
    <t>Kakerlake (Blatella germanica)</t>
  </si>
  <si>
    <t>Wiesenknäuelgras (Dactylis glomerata)</t>
  </si>
  <si>
    <t>Englisches Ryegras (Lolium perenne)</t>
  </si>
  <si>
    <t>Wiesenrispengras (Poa pratensis)</t>
  </si>
  <si>
    <t>Saat-Hafer (Avena sativa)</t>
  </si>
  <si>
    <t>Speisemilbe (Tyrophagus putrescentiae)</t>
  </si>
  <si>
    <t>Am. Hausstaubmilbe (D. farinae)</t>
  </si>
  <si>
    <t>Heumilbe (Lepidoglyphus destructor)</t>
  </si>
  <si>
    <t>Eur. Hausstaubmilbe (D. pteronyssinus)</t>
  </si>
  <si>
    <t>Mehlmilbe (Acarus siro)</t>
  </si>
  <si>
    <t xml:space="preserve">Hasel (Corylus) </t>
  </si>
  <si>
    <t>Plantane (Platanus)</t>
  </si>
  <si>
    <t>Korb-Weide (Salix viminalis)</t>
  </si>
  <si>
    <t>Gemeine Beifuß (Artemisia spp.)</t>
  </si>
  <si>
    <t>Löwenzahn (Taraxacum)</t>
  </si>
  <si>
    <t>Kleiner Sauerampfer (Rumex acetosa)</t>
  </si>
  <si>
    <t>Beifuß-Ambrosie (Ambrosia artemisiifolia)</t>
  </si>
  <si>
    <t xml:space="preserve">Alternaria </t>
  </si>
  <si>
    <t>Analysis:</t>
  </si>
  <si>
    <t>1. Questionable as positiv</t>
  </si>
  <si>
    <t>2. Questionable as negativ</t>
  </si>
  <si>
    <t>in total =</t>
  </si>
  <si>
    <t>3. Questionable = withdrawn</t>
  </si>
  <si>
    <t xml:space="preserve">in total = </t>
  </si>
  <si>
    <t>intra-assay</t>
  </si>
  <si>
    <t>inter-assay</t>
  </si>
  <si>
    <t>withdrawn</t>
  </si>
  <si>
    <t xml:space="preserve">Sum: </t>
  </si>
  <si>
    <t xml:space="preserve">root: </t>
  </si>
  <si>
    <t xml:space="preserve">Mean value </t>
  </si>
  <si>
    <t xml:space="preserve">correlation </t>
  </si>
  <si>
    <t>6-Gräser-Mix (6-grass pollen mixture)</t>
  </si>
  <si>
    <t>Aleppomohrenhirse (Sorgum halpense)</t>
  </si>
  <si>
    <t>Aleppomohrenhirse (Sorghum halpense)</t>
  </si>
  <si>
    <t>Hasel (Corylus)</t>
  </si>
  <si>
    <t>Beifuß-Ambrosie (Ambrosia artemidiifolia)</t>
  </si>
  <si>
    <t>Kl. Sauerampfer (Rumex acetosa)</t>
  </si>
  <si>
    <t>Wiesenrispengras (Lolium perenne)</t>
  </si>
  <si>
    <t>Roggen (Secale cerela)</t>
  </si>
  <si>
    <t>Malassezie (Malassezia)</t>
  </si>
  <si>
    <t>p0= 200/210</t>
  </si>
  <si>
    <t>p0= 222/240</t>
  </si>
  <si>
    <t>2.Questionable as negativ</t>
  </si>
  <si>
    <t>p0= 201/210</t>
  </si>
  <si>
    <t>p0= 225/240</t>
  </si>
  <si>
    <t xml:space="preserve">Tluczyinski "Ellie" </t>
  </si>
  <si>
    <t>Schindl "Kenzo"</t>
  </si>
  <si>
    <t>Matzke "Sina"</t>
  </si>
  <si>
    <t>p0= 195/210</t>
  </si>
  <si>
    <t>p0= 218/240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</si>
</sst>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5F97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A6908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8F"/>
        <bgColor indexed="64"/>
      </patternFill>
    </fill>
    <fill>
      <patternFill patternType="solid">
        <fgColor rgb="FFFBFB0D"/>
        <bgColor indexed="64"/>
      </patternFill>
    </fill>
    <fill>
      <patternFill patternType="solid">
        <fgColor rgb="FFF86D18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Dashed">
        <color indexed="64"/>
      </right>
      <top/>
      <bottom/>
      <diagonal/>
    </border>
    <border>
      <left style="medium">
        <color indexed="64"/>
      </left>
      <right style="mediumDashed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Dashed">
        <color indexed="64"/>
      </right>
      <top style="double">
        <color indexed="64"/>
      </top>
      <bottom/>
      <diagonal/>
    </border>
    <border>
      <left style="mediumDashed">
        <color indexed="64"/>
      </left>
      <right style="mediumDashed">
        <color indexed="64"/>
      </right>
      <top/>
      <bottom/>
      <diagonal/>
    </border>
    <border>
      <left style="mediumDashed">
        <color indexed="64"/>
      </left>
      <right style="mediumDashed">
        <color indexed="64"/>
      </right>
      <top/>
      <bottom style="double">
        <color indexed="64"/>
      </bottom>
      <diagonal/>
    </border>
    <border>
      <left style="mediumDashed">
        <color indexed="64"/>
      </left>
      <right style="mediumDashed">
        <color indexed="64"/>
      </right>
      <top style="double">
        <color indexed="64"/>
      </top>
      <bottom/>
      <diagonal/>
    </border>
    <border>
      <left/>
      <right style="mediumDashed">
        <color indexed="64"/>
      </right>
      <top/>
      <bottom/>
      <diagonal/>
    </border>
    <border>
      <left/>
      <right style="mediumDashed">
        <color indexed="64"/>
      </right>
      <top style="double">
        <color indexed="64"/>
      </top>
      <bottom/>
      <diagonal/>
    </border>
    <border>
      <left style="mediumDashed">
        <color indexed="64"/>
      </left>
      <right/>
      <top/>
      <bottom/>
      <diagonal/>
    </border>
    <border>
      <left style="mediumDashed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DashDotDot">
        <color indexed="64"/>
      </right>
      <top/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slantDashDot">
        <color indexed="64"/>
      </left>
      <right style="mediumDashed">
        <color indexed="64"/>
      </right>
      <top style="slantDashDot">
        <color indexed="64"/>
      </top>
      <bottom/>
      <diagonal/>
    </border>
    <border>
      <left/>
      <right style="mediumDashed">
        <color indexed="64"/>
      </right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 style="slantDashDot">
        <color indexed="64"/>
      </left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 style="slantDashDot">
        <color indexed="64"/>
      </right>
      <top/>
      <bottom/>
      <diagonal/>
    </border>
    <border>
      <left style="slantDashDot">
        <color indexed="64"/>
      </left>
      <right style="slantDashDot">
        <color indexed="64"/>
      </right>
      <top/>
      <bottom style="slantDashDot">
        <color indexed="64"/>
      </bottom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 style="slantDashDot">
        <color indexed="64"/>
      </left>
      <right/>
      <top/>
      <bottom style="mediumDashDotDot">
        <color indexed="64"/>
      </bottom>
      <diagonal/>
    </border>
    <border>
      <left style="slantDashDot">
        <color indexed="64"/>
      </left>
      <right style="slantDashDot">
        <color indexed="64"/>
      </right>
      <top/>
      <bottom style="mediumDashDotDot">
        <color indexed="64"/>
      </bottom>
      <diagonal/>
    </border>
    <border>
      <left/>
      <right style="slantDashDot">
        <color indexed="64"/>
      </right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slantDash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ed">
        <color indexed="64"/>
      </right>
      <top style="mediumDashDotDot">
        <color indexed="64"/>
      </top>
      <bottom/>
      <diagonal/>
    </border>
    <border>
      <left/>
      <right style="mediumDashed">
        <color indexed="64"/>
      </right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0" fillId="0" borderId="1" xfId="0" applyBorder="1"/>
    <xf numFmtId="0" fontId="0" fillId="0" borderId="4" xfId="0" applyBorder="1"/>
    <xf numFmtId="9" fontId="0" fillId="0" borderId="0" xfId="1" applyFont="1"/>
    <xf numFmtId="0" fontId="0" fillId="2" borderId="0" xfId="0" applyFill="1"/>
    <xf numFmtId="0" fontId="0" fillId="2" borderId="4" xfId="0" applyFill="1" applyBorder="1"/>
    <xf numFmtId="0" fontId="0" fillId="0" borderId="3" xfId="0" applyBorder="1"/>
    <xf numFmtId="0" fontId="0" fillId="0" borderId="5" xfId="0" applyBorder="1"/>
    <xf numFmtId="0" fontId="0" fillId="3" borderId="0" xfId="0" applyFill="1"/>
    <xf numFmtId="0" fontId="0" fillId="0" borderId="0" xfId="0" applyFill="1"/>
    <xf numFmtId="0" fontId="0" fillId="0" borderId="0" xfId="0" applyFill="1" applyBorder="1"/>
    <xf numFmtId="0" fontId="0" fillId="0" borderId="4" xfId="0" applyFill="1" applyBorder="1"/>
    <xf numFmtId="0" fontId="0" fillId="3" borderId="0" xfId="0" applyFill="1" applyBorder="1"/>
    <xf numFmtId="0" fontId="0" fillId="0" borderId="0" xfId="0" applyBorder="1"/>
    <xf numFmtId="0" fontId="0" fillId="0" borderId="6" xfId="0" applyBorder="1"/>
    <xf numFmtId="0" fontId="0" fillId="4" borderId="7" xfId="0" applyFill="1" applyBorder="1"/>
    <xf numFmtId="0" fontId="0" fillId="4" borderId="8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4" xfId="0" applyFill="1" applyBorder="1"/>
    <xf numFmtId="0" fontId="0" fillId="3" borderId="5" xfId="0" applyFill="1" applyBorder="1"/>
    <xf numFmtId="0" fontId="0" fillId="5" borderId="0" xfId="0" applyFill="1" applyBorder="1"/>
    <xf numFmtId="0" fontId="0" fillId="5" borderId="0" xfId="0" applyFill="1"/>
    <xf numFmtId="0" fontId="0" fillId="6" borderId="0" xfId="0" applyFill="1"/>
    <xf numFmtId="0" fontId="0" fillId="4" borderId="9" xfId="0" applyFill="1" applyBorder="1"/>
    <xf numFmtId="0" fontId="0" fillId="3" borderId="9" xfId="0" applyFill="1" applyBorder="1"/>
    <xf numFmtId="0" fontId="0" fillId="7" borderId="0" xfId="0" applyFill="1"/>
    <xf numFmtId="0" fontId="3" fillId="6" borderId="0" xfId="0" applyFont="1" applyFill="1"/>
    <xf numFmtId="0" fontId="0" fillId="0" borderId="5" xfId="0" applyFill="1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5" xfId="0" applyBorder="1" applyAlignment="1"/>
    <xf numFmtId="0" fontId="0" fillId="0" borderId="13" xfId="0" applyBorder="1" applyAlignment="1"/>
    <xf numFmtId="0" fontId="0" fillId="0" borderId="15" xfId="0" applyFill="1" applyBorder="1" applyAlignment="1"/>
    <xf numFmtId="0" fontId="0" fillId="0" borderId="13" xfId="0" applyFill="1" applyBorder="1" applyAlignment="1"/>
    <xf numFmtId="0" fontId="0" fillId="0" borderId="16" xfId="0" applyBorder="1"/>
    <xf numFmtId="0" fontId="0" fillId="0" borderId="18" xfId="0" applyBorder="1"/>
    <xf numFmtId="0" fontId="0" fillId="0" borderId="18" xfId="0" applyBorder="1" applyAlignment="1"/>
    <xf numFmtId="0" fontId="0" fillId="0" borderId="16" xfId="0" applyBorder="1" applyAlignment="1"/>
    <xf numFmtId="0" fontId="0" fillId="0" borderId="19" xfId="0" applyBorder="1"/>
    <xf numFmtId="0" fontId="0" fillId="0" borderId="13" xfId="0" applyFont="1" applyBorder="1" applyAlignment="1"/>
    <xf numFmtId="0" fontId="0" fillId="0" borderId="15" xfId="0" applyFont="1" applyFill="1" applyBorder="1" applyAlignment="1"/>
    <xf numFmtId="0" fontId="0" fillId="0" borderId="13" xfId="0" applyFont="1" applyFill="1" applyBorder="1" applyAlignment="1"/>
    <xf numFmtId="0" fontId="0" fillId="0" borderId="20" xfId="0" applyBorder="1"/>
    <xf numFmtId="0" fontId="0" fillId="0" borderId="20" xfId="0" applyBorder="1" applyAlignment="1"/>
    <xf numFmtId="0" fontId="0" fillId="0" borderId="19" xfId="0" applyBorder="1" applyAlignment="1"/>
    <xf numFmtId="0" fontId="0" fillId="7" borderId="11" xfId="0" applyFill="1" applyBorder="1"/>
    <xf numFmtId="0" fontId="0" fillId="7" borderId="14" xfId="0" applyFill="1" applyBorder="1"/>
    <xf numFmtId="0" fontId="0" fillId="7" borderId="17" xfId="0" applyFill="1" applyBorder="1"/>
    <xf numFmtId="0" fontId="0" fillId="0" borderId="21" xfId="0" applyBorder="1" applyAlignment="1"/>
    <xf numFmtId="0" fontId="0" fillId="7" borderId="19" xfId="0" applyFill="1" applyBorder="1"/>
    <xf numFmtId="0" fontId="0" fillId="0" borderId="22" xfId="0" applyBorder="1"/>
    <xf numFmtId="0" fontId="0" fillId="0" borderId="21" xfId="0" applyBorder="1"/>
    <xf numFmtId="0" fontId="0" fillId="7" borderId="0" xfId="0" applyFill="1" applyBorder="1"/>
    <xf numFmtId="0" fontId="0" fillId="0" borderId="23" xfId="0" applyBorder="1"/>
    <xf numFmtId="0" fontId="0" fillId="8" borderId="10" xfId="0" applyFill="1" applyBorder="1"/>
    <xf numFmtId="0" fontId="0" fillId="8" borderId="18" xfId="0" applyFill="1" applyBorder="1"/>
    <xf numFmtId="0" fontId="0" fillId="8" borderId="0" xfId="0" applyFill="1"/>
    <xf numFmtId="0" fontId="0" fillId="8" borderId="16" xfId="0" applyFill="1" applyBorder="1"/>
    <xf numFmtId="0" fontId="0" fillId="8" borderId="22" xfId="0" applyFill="1" applyBorder="1"/>
    <xf numFmtId="0" fontId="0" fillId="7" borderId="16" xfId="0" applyFill="1" applyBorder="1"/>
    <xf numFmtId="0" fontId="0" fillId="9" borderId="0" xfId="0" applyFill="1"/>
    <xf numFmtId="0" fontId="2" fillId="3" borderId="4" xfId="0" applyFont="1" applyFill="1" applyBorder="1"/>
    <xf numFmtId="0" fontId="2" fillId="10" borderId="0" xfId="0" applyFont="1" applyFill="1"/>
    <xf numFmtId="0" fontId="2" fillId="10" borderId="4" xfId="0" applyFont="1" applyFill="1" applyBorder="1"/>
    <xf numFmtId="0" fontId="0" fillId="7" borderId="4" xfId="0" applyFill="1" applyBorder="1"/>
    <xf numFmtId="0" fontId="0" fillId="10" borderId="0" xfId="0" applyFill="1"/>
    <xf numFmtId="0" fontId="0" fillId="10" borderId="4" xfId="0" applyFill="1" applyBorder="1"/>
    <xf numFmtId="0" fontId="0" fillId="7" borderId="5" xfId="0" applyFill="1" applyBorder="1"/>
    <xf numFmtId="0" fontId="0" fillId="10" borderId="0" xfId="0" applyFill="1" applyBorder="1"/>
    <xf numFmtId="0" fontId="0" fillId="0" borderId="0" xfId="0" applyFont="1" applyFill="1" applyBorder="1" applyAlignment="1"/>
    <xf numFmtId="0" fontId="0" fillId="10" borderId="5" xfId="0" applyFill="1" applyBorder="1"/>
    <xf numFmtId="0" fontId="0" fillId="10" borderId="8" xfId="0" applyFill="1" applyBorder="1"/>
    <xf numFmtId="0" fontId="0" fillId="10" borderId="7" xfId="0" applyFill="1" applyBorder="1"/>
    <xf numFmtId="0" fontId="0" fillId="10" borderId="9" xfId="0" applyFill="1" applyBorder="1"/>
    <xf numFmtId="0" fontId="2" fillId="3" borderId="0" xfId="0" applyFont="1" applyFill="1" applyBorder="1"/>
    <xf numFmtId="0" fontId="2" fillId="0" borderId="0" xfId="0" applyFont="1" applyFill="1" applyBorder="1"/>
    <xf numFmtId="0" fontId="2" fillId="0" borderId="5" xfId="0" applyFont="1" applyFill="1" applyBorder="1"/>
    <xf numFmtId="0" fontId="2" fillId="0" borderId="4" xfId="0" applyFont="1" applyFill="1" applyBorder="1"/>
    <xf numFmtId="0" fontId="2" fillId="3" borderId="5" xfId="0" applyFont="1" applyFill="1" applyBorder="1"/>
    <xf numFmtId="0" fontId="0" fillId="0" borderId="24" xfId="0" applyBorder="1" applyAlignment="1"/>
    <xf numFmtId="0" fontId="0" fillId="0" borderId="25" xfId="0" applyBorder="1" applyAlignment="1"/>
    <xf numFmtId="0" fontId="0" fillId="0" borderId="25" xfId="0" applyBorder="1"/>
    <xf numFmtId="0" fontId="0" fillId="7" borderId="26" xfId="0" applyFill="1" applyBorder="1"/>
    <xf numFmtId="0" fontId="0" fillId="7" borderId="27" xfId="0" applyFill="1" applyBorder="1"/>
    <xf numFmtId="0" fontId="0" fillId="7" borderId="28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28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12" borderId="0" xfId="0" applyFill="1"/>
    <xf numFmtId="0" fontId="0" fillId="11" borderId="0" xfId="0" applyFill="1"/>
    <xf numFmtId="0" fontId="0" fillId="13" borderId="0" xfId="0" applyFill="1"/>
    <xf numFmtId="0" fontId="0" fillId="15" borderId="0" xfId="0" applyFill="1"/>
    <xf numFmtId="0" fontId="0" fillId="16" borderId="0" xfId="0" applyFill="1"/>
    <xf numFmtId="0" fontId="0" fillId="0" borderId="14" xfId="0" applyBorder="1" applyAlignment="1"/>
    <xf numFmtId="0" fontId="0" fillId="11" borderId="0" xfId="0" applyFill="1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0" xfId="0" applyFill="1" applyBorder="1" applyAlignment="1"/>
    <xf numFmtId="0" fontId="0" fillId="7" borderId="44" xfId="0" applyFill="1" applyBorder="1"/>
    <xf numFmtId="0" fontId="0" fillId="7" borderId="45" xfId="0" applyFill="1" applyBorder="1"/>
    <xf numFmtId="0" fontId="0" fillId="7" borderId="46" xfId="0" applyFill="1" applyBorder="1"/>
    <xf numFmtId="0" fontId="0" fillId="0" borderId="47" xfId="0" applyBorder="1"/>
    <xf numFmtId="0" fontId="0" fillId="0" borderId="48" xfId="0" applyBorder="1"/>
    <xf numFmtId="0" fontId="2" fillId="5" borderId="0" xfId="0" applyFont="1" applyFill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14" borderId="2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  <xf numFmtId="0" fontId="2" fillId="14" borderId="1" xfId="0" applyFont="1" applyFill="1" applyBorder="1" applyAlignment="1">
      <alignment horizont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EA6908"/>
      <color rgb="FF66FF33"/>
      <color rgb="FFB5F977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pearmans%20rank%20&amp;%20positv%20vs.%20negativ_angepas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exx (Labor 2)"/>
      <sheetName val="Spearmans rank Idexx, 1-2"/>
      <sheetName val="Spearmans rank Idexx, 1-3"/>
      <sheetName val="Artuvet (Labor 1)"/>
      <sheetName val="Spearmans rank Artuvet, 1-2"/>
      <sheetName val="Spearmans rank Artuvet, 1-3"/>
      <sheetName val="Alergovet (Labor 3)"/>
      <sheetName val="Spearmans rank Alergovet, 1-2"/>
      <sheetName val="Spearman rank Alergovet, 1-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Hund (Dog)</v>
          </cell>
          <cell r="B1" t="str">
            <v>Wiesenlieschgras (Phleum pratense)</v>
          </cell>
          <cell r="E1" t="str">
            <v>Weidelgras (Lolium perenne)</v>
          </cell>
          <cell r="H1" t="str">
            <v>Hundszahngras (Cynodon dactylon)</v>
          </cell>
          <cell r="K1" t="str">
            <v>Roggen (Secale cereale)</v>
          </cell>
          <cell r="N1" t="str">
            <v>Hafer (Avena sativa)</v>
          </cell>
          <cell r="Q1" t="str">
            <v>Beifuß (Artemisia spp.)</v>
          </cell>
          <cell r="T1" t="str">
            <v>Gänsefuß (Chenopodium spp.)</v>
          </cell>
          <cell r="W1" t="str">
            <v>Glaskraut (Parietaria jud.)</v>
          </cell>
          <cell r="Z1" t="str">
            <v>Brennessel (Urtica dioica)</v>
          </cell>
          <cell r="AC1" t="str">
            <v>Ambrosie (Ambrosia elatior)</v>
          </cell>
          <cell r="AF1" t="str">
            <v>Raps (Brassica napus)</v>
          </cell>
          <cell r="AI1" t="str">
            <v>Birke (Betula)</v>
          </cell>
          <cell r="AL1" t="str">
            <v>Kiefer (Pinus sylvestris)</v>
          </cell>
          <cell r="AO1" t="str">
            <v>Liguster (Ligustrum vulgare)</v>
          </cell>
          <cell r="AR1" t="str">
            <v>Zypresse (Cupressus sempervirens)</v>
          </cell>
          <cell r="AU1" t="str">
            <v>Plantane (Platanus vulgaris)</v>
          </cell>
          <cell r="AX1" t="str">
            <v>Pappel (Populus alba)</v>
          </cell>
          <cell r="BA1" t="str">
            <v>Eiche (Quercus robur)</v>
          </cell>
          <cell r="BD1" t="str">
            <v>Weide (Salix caprea)</v>
          </cell>
          <cell r="BG1" t="str">
            <v xml:space="preserve">Alternaria </v>
          </cell>
          <cell r="BJ1" t="str">
            <v>Aspergillus</v>
          </cell>
          <cell r="BM1" t="str">
            <v>Penicillium</v>
          </cell>
          <cell r="BP1" t="str">
            <v>Cladosporium</v>
          </cell>
          <cell r="BS1" t="str">
            <v>D. pteronyssinus</v>
          </cell>
          <cell r="BV1" t="str">
            <v>D. farinae</v>
          </cell>
          <cell r="BY1" t="str">
            <v>Tyrophagus putrescentiae</v>
          </cell>
          <cell r="CB1" t="str">
            <v>Lepidoglyphus destructor</v>
          </cell>
          <cell r="CE1" t="str">
            <v>Acarus siro</v>
          </cell>
          <cell r="CH1" t="str">
            <v>Floh (Flea)</v>
          </cell>
          <cell r="CK1" t="str">
            <v>Malassezia</v>
          </cell>
        </row>
        <row r="2">
          <cell r="A2" t="str">
            <v>Konofsky "Sammy"</v>
          </cell>
          <cell r="B2">
            <v>27</v>
          </cell>
          <cell r="C2">
            <v>34</v>
          </cell>
          <cell r="D2">
            <v>21</v>
          </cell>
          <cell r="E2">
            <v>58</v>
          </cell>
          <cell r="F2">
            <v>30</v>
          </cell>
          <cell r="G2">
            <v>73</v>
          </cell>
          <cell r="H2">
            <v>71</v>
          </cell>
          <cell r="I2">
            <v>49</v>
          </cell>
          <cell r="J2">
            <v>42</v>
          </cell>
          <cell r="K2">
            <v>32</v>
          </cell>
          <cell r="L2">
            <v>29</v>
          </cell>
          <cell r="M2">
            <v>21</v>
          </cell>
          <cell r="N2">
            <v>6</v>
          </cell>
          <cell r="O2">
            <v>11</v>
          </cell>
          <cell r="P2">
            <v>7</v>
          </cell>
          <cell r="Q2">
            <v>10</v>
          </cell>
          <cell r="R2">
            <v>9</v>
          </cell>
          <cell r="S2">
            <v>8</v>
          </cell>
          <cell r="T2">
            <v>43</v>
          </cell>
          <cell r="U2">
            <v>46</v>
          </cell>
          <cell r="V2">
            <v>64</v>
          </cell>
          <cell r="W2">
            <v>16</v>
          </cell>
          <cell r="X2">
            <v>16</v>
          </cell>
          <cell r="Y2">
            <v>13</v>
          </cell>
          <cell r="Z2">
            <v>30</v>
          </cell>
          <cell r="AA2">
            <v>63</v>
          </cell>
          <cell r="AB2">
            <v>25</v>
          </cell>
          <cell r="AC2">
            <v>25</v>
          </cell>
          <cell r="AD2">
            <v>21</v>
          </cell>
          <cell r="AE2">
            <v>39</v>
          </cell>
          <cell r="AF2">
            <v>64</v>
          </cell>
          <cell r="AG2">
            <v>46</v>
          </cell>
          <cell r="AH2">
            <v>36</v>
          </cell>
          <cell r="AI2">
            <v>90</v>
          </cell>
          <cell r="AJ2">
            <v>58</v>
          </cell>
          <cell r="AK2">
            <v>106</v>
          </cell>
          <cell r="AL2">
            <v>55</v>
          </cell>
          <cell r="AM2">
            <v>25</v>
          </cell>
          <cell r="AN2">
            <v>78</v>
          </cell>
          <cell r="AO2">
            <v>64</v>
          </cell>
          <cell r="AP2">
            <v>46</v>
          </cell>
          <cell r="AQ2">
            <v>81</v>
          </cell>
          <cell r="AR2">
            <v>10</v>
          </cell>
          <cell r="AS2">
            <v>9</v>
          </cell>
          <cell r="AT2">
            <v>8</v>
          </cell>
          <cell r="AU2">
            <v>24</v>
          </cell>
          <cell r="AV2">
            <v>43</v>
          </cell>
          <cell r="AW2">
            <v>21</v>
          </cell>
          <cell r="AX2">
            <v>16</v>
          </cell>
          <cell r="AY2">
            <v>19</v>
          </cell>
          <cell r="AZ2">
            <v>36</v>
          </cell>
          <cell r="BA2">
            <v>34</v>
          </cell>
          <cell r="BB2">
            <v>17</v>
          </cell>
          <cell r="BC2">
            <v>73</v>
          </cell>
          <cell r="BD2">
            <v>34</v>
          </cell>
          <cell r="BE2">
            <v>35</v>
          </cell>
          <cell r="BF2">
            <v>58</v>
          </cell>
          <cell r="BG2">
            <v>7</v>
          </cell>
          <cell r="BH2">
            <v>6</v>
          </cell>
          <cell r="BI2">
            <v>7</v>
          </cell>
          <cell r="BJ2">
            <v>74</v>
          </cell>
          <cell r="BK2">
            <v>74</v>
          </cell>
          <cell r="BL2">
            <v>74</v>
          </cell>
          <cell r="BM2">
            <v>25</v>
          </cell>
          <cell r="BN2">
            <v>25</v>
          </cell>
          <cell r="BO2">
            <v>25</v>
          </cell>
          <cell r="BP2">
            <v>35</v>
          </cell>
          <cell r="BQ2">
            <v>35</v>
          </cell>
          <cell r="BR2">
            <v>35</v>
          </cell>
          <cell r="BS2">
            <v>10</v>
          </cell>
          <cell r="BT2">
            <v>10</v>
          </cell>
          <cell r="BU2">
            <v>15</v>
          </cell>
          <cell r="BV2">
            <v>246</v>
          </cell>
          <cell r="BW2">
            <v>12</v>
          </cell>
          <cell r="BX2">
            <v>213</v>
          </cell>
          <cell r="BY2">
            <v>51</v>
          </cell>
          <cell r="BZ2">
            <v>57</v>
          </cell>
          <cell r="CA2">
            <v>258</v>
          </cell>
          <cell r="CB2">
            <v>10</v>
          </cell>
          <cell r="CC2">
            <v>8</v>
          </cell>
          <cell r="CD2">
            <v>11</v>
          </cell>
          <cell r="CE2">
            <v>15</v>
          </cell>
          <cell r="CF2">
            <v>35</v>
          </cell>
          <cell r="CG2">
            <v>227</v>
          </cell>
          <cell r="CH2">
            <v>18</v>
          </cell>
          <cell r="CI2">
            <v>26</v>
          </cell>
          <cell r="CJ2">
            <v>30</v>
          </cell>
          <cell r="CK2">
            <v>6</v>
          </cell>
          <cell r="CL2">
            <v>8</v>
          </cell>
          <cell r="CM2">
            <v>6</v>
          </cell>
        </row>
        <row r="3">
          <cell r="A3" t="str">
            <v>Baur "Navik"</v>
          </cell>
          <cell r="B3">
            <v>18</v>
          </cell>
          <cell r="C3">
            <v>42</v>
          </cell>
          <cell r="D3">
            <v>27</v>
          </cell>
          <cell r="E3">
            <v>57</v>
          </cell>
          <cell r="F3">
            <v>61</v>
          </cell>
          <cell r="G3">
            <v>51</v>
          </cell>
          <cell r="H3">
            <v>82</v>
          </cell>
          <cell r="I3">
            <v>87</v>
          </cell>
          <cell r="J3">
            <v>151</v>
          </cell>
          <cell r="K3">
            <v>29</v>
          </cell>
          <cell r="L3">
            <v>21</v>
          </cell>
          <cell r="M3">
            <v>22</v>
          </cell>
          <cell r="N3">
            <v>8</v>
          </cell>
          <cell r="O3">
            <v>6</v>
          </cell>
          <cell r="P3">
            <v>9</v>
          </cell>
          <cell r="Q3">
            <v>34</v>
          </cell>
          <cell r="R3">
            <v>35</v>
          </cell>
          <cell r="S3">
            <v>40</v>
          </cell>
          <cell r="T3">
            <v>173</v>
          </cell>
          <cell r="U3">
            <v>168</v>
          </cell>
          <cell r="V3">
            <v>64</v>
          </cell>
          <cell r="W3">
            <v>16</v>
          </cell>
          <cell r="X3">
            <v>18</v>
          </cell>
          <cell r="Y3">
            <v>27</v>
          </cell>
          <cell r="Z3">
            <v>54</v>
          </cell>
          <cell r="AA3">
            <v>65</v>
          </cell>
          <cell r="AB3">
            <v>54</v>
          </cell>
          <cell r="AC3">
            <v>23</v>
          </cell>
          <cell r="AD3">
            <v>17</v>
          </cell>
          <cell r="AE3">
            <v>22</v>
          </cell>
          <cell r="AF3">
            <v>26</v>
          </cell>
          <cell r="AG3">
            <v>26</v>
          </cell>
          <cell r="AH3">
            <v>26</v>
          </cell>
          <cell r="AI3">
            <v>38</v>
          </cell>
          <cell r="AJ3">
            <v>38</v>
          </cell>
          <cell r="AK3">
            <v>40</v>
          </cell>
          <cell r="AL3">
            <v>36</v>
          </cell>
          <cell r="AM3">
            <v>52</v>
          </cell>
          <cell r="AN3">
            <v>25</v>
          </cell>
          <cell r="AO3">
            <v>183</v>
          </cell>
          <cell r="AP3">
            <v>171</v>
          </cell>
          <cell r="AQ3">
            <v>93</v>
          </cell>
          <cell r="AR3">
            <v>9</v>
          </cell>
          <cell r="AS3">
            <v>8</v>
          </cell>
          <cell r="AT3">
            <v>8</v>
          </cell>
          <cell r="AU3">
            <v>23</v>
          </cell>
          <cell r="AV3">
            <v>19</v>
          </cell>
          <cell r="AW3">
            <v>18</v>
          </cell>
          <cell r="AX3">
            <v>52</v>
          </cell>
          <cell r="AY3">
            <v>54</v>
          </cell>
          <cell r="AZ3">
            <v>54</v>
          </cell>
          <cell r="BA3">
            <v>62</v>
          </cell>
          <cell r="BB3">
            <v>74</v>
          </cell>
          <cell r="BC3">
            <v>56</v>
          </cell>
          <cell r="BD3">
            <v>54</v>
          </cell>
          <cell r="BE3">
            <v>85</v>
          </cell>
          <cell r="BF3">
            <v>25</v>
          </cell>
          <cell r="BG3">
            <v>68</v>
          </cell>
          <cell r="BH3">
            <v>177</v>
          </cell>
          <cell r="BI3">
            <v>4</v>
          </cell>
          <cell r="BJ3">
            <v>74</v>
          </cell>
          <cell r="BK3">
            <v>74</v>
          </cell>
          <cell r="BL3">
            <v>74</v>
          </cell>
          <cell r="BM3">
            <v>25</v>
          </cell>
          <cell r="BN3">
            <v>25</v>
          </cell>
          <cell r="BO3">
            <v>25</v>
          </cell>
          <cell r="BP3">
            <v>35</v>
          </cell>
          <cell r="BQ3">
            <v>35</v>
          </cell>
          <cell r="BR3">
            <v>35</v>
          </cell>
          <cell r="BS3">
            <v>12</v>
          </cell>
          <cell r="BT3">
            <v>77</v>
          </cell>
          <cell r="BU3">
            <v>16</v>
          </cell>
          <cell r="BV3">
            <v>33</v>
          </cell>
          <cell r="BW3">
            <v>29</v>
          </cell>
          <cell r="BX3">
            <v>38</v>
          </cell>
          <cell r="BY3">
            <v>97</v>
          </cell>
          <cell r="BZ3">
            <v>96</v>
          </cell>
          <cell r="CA3">
            <v>26</v>
          </cell>
          <cell r="CB3">
            <v>16</v>
          </cell>
          <cell r="CC3">
            <v>54</v>
          </cell>
          <cell r="CD3">
            <v>15</v>
          </cell>
          <cell r="CE3">
            <v>53</v>
          </cell>
          <cell r="CF3">
            <v>49</v>
          </cell>
          <cell r="CG3">
            <v>46</v>
          </cell>
          <cell r="CH3">
            <v>19</v>
          </cell>
          <cell r="CI3">
            <v>18</v>
          </cell>
          <cell r="CJ3">
            <v>17</v>
          </cell>
          <cell r="CK3">
            <v>5</v>
          </cell>
          <cell r="CL3">
            <v>9</v>
          </cell>
          <cell r="CM3">
            <v>8</v>
          </cell>
        </row>
        <row r="4">
          <cell r="A4" t="str">
            <v>Eberl "Bruno"</v>
          </cell>
          <cell r="B4">
            <v>254</v>
          </cell>
          <cell r="C4">
            <v>167</v>
          </cell>
          <cell r="D4">
            <v>83</v>
          </cell>
          <cell r="E4">
            <v>553</v>
          </cell>
          <cell r="F4">
            <v>748</v>
          </cell>
          <cell r="G4">
            <v>622</v>
          </cell>
          <cell r="H4">
            <v>267</v>
          </cell>
          <cell r="I4">
            <v>560</v>
          </cell>
          <cell r="J4">
            <v>486</v>
          </cell>
          <cell r="K4">
            <v>43</v>
          </cell>
          <cell r="L4">
            <v>173</v>
          </cell>
          <cell r="M4">
            <v>72</v>
          </cell>
          <cell r="N4">
            <v>16</v>
          </cell>
          <cell r="O4">
            <v>18</v>
          </cell>
          <cell r="P4">
            <v>11</v>
          </cell>
          <cell r="Q4">
            <v>72</v>
          </cell>
          <cell r="R4">
            <v>620</v>
          </cell>
          <cell r="S4">
            <v>177</v>
          </cell>
          <cell r="T4">
            <v>507</v>
          </cell>
          <cell r="U4">
            <v>533</v>
          </cell>
          <cell r="V4">
            <v>168</v>
          </cell>
          <cell r="W4">
            <v>40</v>
          </cell>
          <cell r="X4">
            <v>50</v>
          </cell>
          <cell r="Y4">
            <v>41</v>
          </cell>
          <cell r="Z4">
            <v>54</v>
          </cell>
          <cell r="AA4">
            <v>54</v>
          </cell>
          <cell r="AB4">
            <v>63</v>
          </cell>
          <cell r="AC4">
            <v>60</v>
          </cell>
          <cell r="AD4">
            <v>60</v>
          </cell>
          <cell r="AE4">
            <v>69</v>
          </cell>
          <cell r="AF4">
            <v>25</v>
          </cell>
          <cell r="AG4">
            <v>25</v>
          </cell>
          <cell r="AH4">
            <v>54</v>
          </cell>
          <cell r="AI4">
            <v>360</v>
          </cell>
          <cell r="AJ4">
            <v>230</v>
          </cell>
          <cell r="AK4">
            <v>221</v>
          </cell>
          <cell r="AL4">
            <v>36</v>
          </cell>
          <cell r="AM4">
            <v>36</v>
          </cell>
          <cell r="AN4">
            <v>25</v>
          </cell>
          <cell r="AO4">
            <v>436</v>
          </cell>
          <cell r="AP4">
            <v>834</v>
          </cell>
          <cell r="AQ4">
            <v>222</v>
          </cell>
          <cell r="AR4">
            <v>25</v>
          </cell>
          <cell r="AS4">
            <v>46</v>
          </cell>
          <cell r="AT4">
            <v>26</v>
          </cell>
          <cell r="AU4">
            <v>98</v>
          </cell>
          <cell r="AV4">
            <v>89</v>
          </cell>
          <cell r="AW4">
            <v>99</v>
          </cell>
          <cell r="AX4">
            <v>52</v>
          </cell>
          <cell r="AY4">
            <v>65</v>
          </cell>
          <cell r="AZ4">
            <v>54</v>
          </cell>
          <cell r="BA4">
            <v>245</v>
          </cell>
          <cell r="BB4">
            <v>350</v>
          </cell>
          <cell r="BC4">
            <v>226</v>
          </cell>
          <cell r="BD4">
            <v>36</v>
          </cell>
          <cell r="BE4">
            <v>3</v>
          </cell>
          <cell r="BF4">
            <v>52</v>
          </cell>
          <cell r="BG4">
            <v>10</v>
          </cell>
          <cell r="BH4">
            <v>7</v>
          </cell>
          <cell r="BI4">
            <v>70</v>
          </cell>
          <cell r="BJ4">
            <v>74</v>
          </cell>
          <cell r="BK4">
            <v>74</v>
          </cell>
          <cell r="BL4">
            <v>74</v>
          </cell>
          <cell r="BM4">
            <v>25</v>
          </cell>
          <cell r="BN4">
            <v>25</v>
          </cell>
          <cell r="BO4">
            <v>25</v>
          </cell>
          <cell r="BP4">
            <v>35</v>
          </cell>
          <cell r="BQ4">
            <v>35</v>
          </cell>
          <cell r="BR4">
            <v>35</v>
          </cell>
          <cell r="BS4">
            <v>20</v>
          </cell>
          <cell r="BT4">
            <v>20</v>
          </cell>
          <cell r="BU4">
            <v>58</v>
          </cell>
          <cell r="BV4">
            <v>226</v>
          </cell>
          <cell r="BW4">
            <v>228</v>
          </cell>
          <cell r="BX4">
            <v>228</v>
          </cell>
          <cell r="BY4">
            <v>638</v>
          </cell>
          <cell r="BZ4">
            <v>768</v>
          </cell>
          <cell r="CA4">
            <v>685</v>
          </cell>
          <cell r="CB4">
            <v>11</v>
          </cell>
          <cell r="CC4">
            <v>8</v>
          </cell>
          <cell r="CD4">
            <v>80</v>
          </cell>
          <cell r="CE4">
            <v>276</v>
          </cell>
          <cell r="CF4">
            <v>280</v>
          </cell>
          <cell r="CG4">
            <v>288</v>
          </cell>
          <cell r="CH4">
            <v>45</v>
          </cell>
          <cell r="CI4">
            <v>62</v>
          </cell>
          <cell r="CJ4">
            <v>47</v>
          </cell>
          <cell r="CK4">
            <v>14</v>
          </cell>
          <cell r="CL4">
            <v>19</v>
          </cell>
          <cell r="CM4">
            <v>5</v>
          </cell>
        </row>
        <row r="5">
          <cell r="A5" t="str">
            <v>Tluczyinski "Eddie"</v>
          </cell>
          <cell r="B5">
            <v>52</v>
          </cell>
          <cell r="C5" t="str">
            <v>x</v>
          </cell>
          <cell r="D5">
            <v>47</v>
          </cell>
          <cell r="E5">
            <v>23</v>
          </cell>
          <cell r="F5" t="str">
            <v>x</v>
          </cell>
          <cell r="G5">
            <v>281</v>
          </cell>
          <cell r="H5">
            <v>50</v>
          </cell>
          <cell r="I5" t="str">
            <v>x</v>
          </cell>
          <cell r="J5">
            <v>75</v>
          </cell>
          <cell r="K5">
            <v>18</v>
          </cell>
          <cell r="L5" t="str">
            <v>x</v>
          </cell>
          <cell r="M5">
            <v>75</v>
          </cell>
          <cell r="N5">
            <v>56</v>
          </cell>
          <cell r="O5" t="str">
            <v>x</v>
          </cell>
          <cell r="P5">
            <v>20</v>
          </cell>
          <cell r="Q5">
            <v>35</v>
          </cell>
          <cell r="R5" t="str">
            <v>x</v>
          </cell>
          <cell r="S5">
            <v>35</v>
          </cell>
          <cell r="T5">
            <v>16</v>
          </cell>
          <cell r="U5" t="str">
            <v>x</v>
          </cell>
          <cell r="V5">
            <v>40</v>
          </cell>
          <cell r="W5">
            <v>97</v>
          </cell>
          <cell r="X5" t="str">
            <v>x</v>
          </cell>
          <cell r="Y5">
            <v>63</v>
          </cell>
          <cell r="Z5">
            <v>54</v>
          </cell>
          <cell r="AA5" t="str">
            <v>x</v>
          </cell>
          <cell r="AB5">
            <v>54</v>
          </cell>
          <cell r="AC5">
            <v>47</v>
          </cell>
          <cell r="AD5" t="str">
            <v>x</v>
          </cell>
          <cell r="AE5">
            <v>59</v>
          </cell>
          <cell r="AF5">
            <v>25</v>
          </cell>
          <cell r="AG5" t="str">
            <v>x</v>
          </cell>
          <cell r="AH5">
            <v>25</v>
          </cell>
          <cell r="AI5">
            <v>36</v>
          </cell>
          <cell r="AJ5" t="str">
            <v>x</v>
          </cell>
          <cell r="AK5">
            <v>33</v>
          </cell>
          <cell r="AL5">
            <v>65</v>
          </cell>
          <cell r="AM5" t="str">
            <v>x</v>
          </cell>
          <cell r="AN5">
            <v>63</v>
          </cell>
          <cell r="AO5">
            <v>32</v>
          </cell>
          <cell r="AP5" t="str">
            <v>x</v>
          </cell>
          <cell r="AQ5">
            <v>29</v>
          </cell>
          <cell r="AR5">
            <v>47</v>
          </cell>
          <cell r="AS5" t="str">
            <v>x</v>
          </cell>
          <cell r="AT5">
            <v>86</v>
          </cell>
          <cell r="AU5">
            <v>41</v>
          </cell>
          <cell r="AV5" t="str">
            <v>x</v>
          </cell>
          <cell r="AW5">
            <v>54</v>
          </cell>
          <cell r="AX5">
            <v>25</v>
          </cell>
          <cell r="AY5" t="str">
            <v>x</v>
          </cell>
          <cell r="AZ5">
            <v>74</v>
          </cell>
          <cell r="BA5">
            <v>45</v>
          </cell>
          <cell r="BB5" t="str">
            <v>x</v>
          </cell>
          <cell r="BC5">
            <v>41</v>
          </cell>
          <cell r="BD5">
            <v>41</v>
          </cell>
          <cell r="BE5" t="str">
            <v>x</v>
          </cell>
          <cell r="BF5">
            <v>25</v>
          </cell>
          <cell r="BG5">
            <v>74</v>
          </cell>
          <cell r="BH5" t="str">
            <v>x</v>
          </cell>
          <cell r="BI5">
            <v>65</v>
          </cell>
          <cell r="BJ5">
            <v>74</v>
          </cell>
          <cell r="BK5" t="str">
            <v>x</v>
          </cell>
          <cell r="BL5">
            <v>74</v>
          </cell>
          <cell r="BM5">
            <v>25</v>
          </cell>
          <cell r="BN5" t="str">
            <v>x</v>
          </cell>
          <cell r="BO5">
            <v>25</v>
          </cell>
          <cell r="BP5">
            <v>35</v>
          </cell>
          <cell r="BQ5" t="str">
            <v>x</v>
          </cell>
          <cell r="BR5">
            <v>35</v>
          </cell>
          <cell r="BS5">
            <v>59</v>
          </cell>
          <cell r="BT5" t="str">
            <v>x</v>
          </cell>
          <cell r="BU5">
            <v>219</v>
          </cell>
          <cell r="BV5">
            <v>65</v>
          </cell>
          <cell r="BW5" t="str">
            <v>x</v>
          </cell>
          <cell r="BX5">
            <v>42</v>
          </cell>
          <cell r="BY5">
            <v>35</v>
          </cell>
          <cell r="BZ5" t="str">
            <v>x</v>
          </cell>
          <cell r="CA5">
            <v>26</v>
          </cell>
          <cell r="CB5">
            <v>26</v>
          </cell>
          <cell r="CC5" t="str">
            <v>x</v>
          </cell>
          <cell r="CD5">
            <v>32</v>
          </cell>
          <cell r="CE5">
            <v>27</v>
          </cell>
          <cell r="CF5" t="str">
            <v>x</v>
          </cell>
          <cell r="CG5">
            <v>24</v>
          </cell>
          <cell r="CH5">
            <v>58</v>
          </cell>
          <cell r="CI5" t="str">
            <v>x</v>
          </cell>
          <cell r="CJ5">
            <v>57</v>
          </cell>
          <cell r="CK5">
            <v>13</v>
          </cell>
          <cell r="CL5" t="str">
            <v>x</v>
          </cell>
          <cell r="CM5">
            <v>13</v>
          </cell>
        </row>
        <row r="6">
          <cell r="A6" t="str">
            <v>Wiederer " Emma"</v>
          </cell>
          <cell r="B6">
            <v>53</v>
          </cell>
          <cell r="C6">
            <v>92</v>
          </cell>
          <cell r="D6">
            <v>252</v>
          </cell>
          <cell r="E6">
            <v>349</v>
          </cell>
          <cell r="F6">
            <v>315</v>
          </cell>
          <cell r="G6">
            <v>663</v>
          </cell>
          <cell r="H6">
            <v>462</v>
          </cell>
          <cell r="I6">
            <v>447</v>
          </cell>
          <cell r="J6">
            <v>594</v>
          </cell>
          <cell r="K6">
            <v>87</v>
          </cell>
          <cell r="L6">
            <v>98</v>
          </cell>
          <cell r="M6">
            <v>254</v>
          </cell>
          <cell r="N6">
            <v>48</v>
          </cell>
          <cell r="O6">
            <v>81</v>
          </cell>
          <cell r="P6">
            <v>26</v>
          </cell>
          <cell r="Q6">
            <v>236</v>
          </cell>
          <cell r="R6">
            <v>153</v>
          </cell>
          <cell r="S6">
            <v>291</v>
          </cell>
          <cell r="T6">
            <v>550</v>
          </cell>
          <cell r="U6">
            <v>553</v>
          </cell>
          <cell r="V6">
            <v>748</v>
          </cell>
          <cell r="W6">
            <v>167</v>
          </cell>
          <cell r="X6">
            <v>52</v>
          </cell>
          <cell r="Y6">
            <v>54</v>
          </cell>
          <cell r="Z6">
            <v>54</v>
          </cell>
          <cell r="AA6">
            <v>54</v>
          </cell>
          <cell r="AB6">
            <v>63</v>
          </cell>
          <cell r="AC6">
            <v>82</v>
          </cell>
          <cell r="AD6">
            <v>83</v>
          </cell>
          <cell r="AE6">
            <v>93</v>
          </cell>
          <cell r="AF6">
            <v>25</v>
          </cell>
          <cell r="AG6">
            <v>25</v>
          </cell>
          <cell r="AH6">
            <v>25</v>
          </cell>
          <cell r="AI6">
            <v>246</v>
          </cell>
          <cell r="AJ6">
            <v>269</v>
          </cell>
          <cell r="AK6">
            <v>1539</v>
          </cell>
          <cell r="AL6">
            <v>65</v>
          </cell>
          <cell r="AM6">
            <v>63</v>
          </cell>
          <cell r="AN6">
            <v>54</v>
          </cell>
          <cell r="AO6">
            <v>227</v>
          </cell>
          <cell r="AP6">
            <v>328</v>
          </cell>
          <cell r="AQ6">
            <v>917</v>
          </cell>
          <cell r="AR6">
            <v>77</v>
          </cell>
          <cell r="AS6">
            <v>75</v>
          </cell>
          <cell r="AT6">
            <v>222</v>
          </cell>
          <cell r="AU6">
            <v>271</v>
          </cell>
          <cell r="AV6">
            <v>203</v>
          </cell>
          <cell r="AW6">
            <v>171</v>
          </cell>
          <cell r="AX6">
            <v>63</v>
          </cell>
          <cell r="AY6">
            <v>52</v>
          </cell>
          <cell r="AZ6">
            <v>55</v>
          </cell>
          <cell r="BA6">
            <v>206</v>
          </cell>
          <cell r="BB6">
            <v>246</v>
          </cell>
          <cell r="BC6">
            <v>533</v>
          </cell>
          <cell r="BD6">
            <v>54</v>
          </cell>
          <cell r="BE6">
            <v>54</v>
          </cell>
          <cell r="BF6">
            <v>74</v>
          </cell>
          <cell r="BG6">
            <v>46</v>
          </cell>
          <cell r="BH6">
            <v>88</v>
          </cell>
          <cell r="BI6">
            <v>56</v>
          </cell>
          <cell r="BJ6">
            <v>74</v>
          </cell>
          <cell r="BK6">
            <v>74</v>
          </cell>
          <cell r="BL6">
            <v>74</v>
          </cell>
          <cell r="BM6">
            <v>25</v>
          </cell>
          <cell r="BN6">
            <v>25</v>
          </cell>
          <cell r="BO6">
            <v>25</v>
          </cell>
          <cell r="BP6">
            <v>35</v>
          </cell>
          <cell r="BQ6">
            <v>35</v>
          </cell>
          <cell r="BR6">
            <v>35</v>
          </cell>
          <cell r="BS6">
            <v>47</v>
          </cell>
          <cell r="BT6">
            <v>67</v>
          </cell>
          <cell r="BU6">
            <v>38</v>
          </cell>
          <cell r="BV6">
            <v>360</v>
          </cell>
          <cell r="BW6">
            <v>537</v>
          </cell>
          <cell r="BX6">
            <v>718</v>
          </cell>
          <cell r="BY6">
            <v>537</v>
          </cell>
          <cell r="BZ6">
            <v>606</v>
          </cell>
          <cell r="CA6">
            <v>737</v>
          </cell>
          <cell r="CB6">
            <v>82</v>
          </cell>
          <cell r="CC6">
            <v>72</v>
          </cell>
          <cell r="CD6">
            <v>32</v>
          </cell>
          <cell r="CE6">
            <v>236</v>
          </cell>
          <cell r="CF6">
            <v>123</v>
          </cell>
          <cell r="CG6">
            <v>292</v>
          </cell>
          <cell r="CH6">
            <v>81</v>
          </cell>
          <cell r="CI6">
            <v>71</v>
          </cell>
          <cell r="CJ6">
            <v>71</v>
          </cell>
          <cell r="CK6">
            <v>12</v>
          </cell>
          <cell r="CL6">
            <v>14</v>
          </cell>
          <cell r="CM6">
            <v>12</v>
          </cell>
        </row>
        <row r="7">
          <cell r="A7" t="str">
            <v>Kern "Wayty"</v>
          </cell>
          <cell r="B7">
            <v>53</v>
          </cell>
          <cell r="C7">
            <v>54</v>
          </cell>
          <cell r="D7">
            <v>83</v>
          </cell>
          <cell r="E7">
            <v>282</v>
          </cell>
          <cell r="F7">
            <v>395</v>
          </cell>
          <cell r="G7">
            <v>30</v>
          </cell>
          <cell r="H7">
            <v>342</v>
          </cell>
          <cell r="I7">
            <v>286</v>
          </cell>
          <cell r="J7">
            <v>352</v>
          </cell>
          <cell r="K7">
            <v>54</v>
          </cell>
          <cell r="L7">
            <v>50</v>
          </cell>
          <cell r="M7">
            <v>83</v>
          </cell>
          <cell r="N7">
            <v>19</v>
          </cell>
          <cell r="O7">
            <v>18</v>
          </cell>
          <cell r="P7">
            <v>33</v>
          </cell>
          <cell r="Q7">
            <v>143</v>
          </cell>
          <cell r="R7">
            <v>213</v>
          </cell>
          <cell r="S7">
            <v>78</v>
          </cell>
          <cell r="T7">
            <v>560</v>
          </cell>
          <cell r="U7">
            <v>588</v>
          </cell>
          <cell r="V7">
            <v>475</v>
          </cell>
          <cell r="W7">
            <v>27</v>
          </cell>
          <cell r="X7">
            <v>24</v>
          </cell>
          <cell r="Y7">
            <v>22</v>
          </cell>
          <cell r="Z7">
            <v>31</v>
          </cell>
          <cell r="AA7">
            <v>25</v>
          </cell>
          <cell r="AB7">
            <v>31</v>
          </cell>
          <cell r="AC7">
            <v>50</v>
          </cell>
          <cell r="AD7">
            <v>43</v>
          </cell>
          <cell r="AE7">
            <v>71</v>
          </cell>
          <cell r="AF7">
            <v>56</v>
          </cell>
          <cell r="AG7">
            <v>64</v>
          </cell>
          <cell r="AH7">
            <v>52</v>
          </cell>
          <cell r="AI7">
            <v>168</v>
          </cell>
          <cell r="AJ7">
            <v>185</v>
          </cell>
          <cell r="AK7">
            <v>156</v>
          </cell>
          <cell r="AL7">
            <v>55</v>
          </cell>
          <cell r="AM7">
            <v>89</v>
          </cell>
          <cell r="AN7">
            <v>87</v>
          </cell>
          <cell r="AO7">
            <v>315</v>
          </cell>
          <cell r="AP7">
            <v>310</v>
          </cell>
          <cell r="AQ7">
            <v>370</v>
          </cell>
          <cell r="AR7">
            <v>26</v>
          </cell>
          <cell r="AS7">
            <v>19</v>
          </cell>
          <cell r="AT7">
            <v>29</v>
          </cell>
          <cell r="AU7">
            <v>69</v>
          </cell>
          <cell r="AV7">
            <v>64</v>
          </cell>
          <cell r="AW7">
            <v>27</v>
          </cell>
          <cell r="AX7">
            <v>36</v>
          </cell>
          <cell r="AY7">
            <v>36</v>
          </cell>
          <cell r="AZ7">
            <v>31</v>
          </cell>
          <cell r="BA7">
            <v>113</v>
          </cell>
          <cell r="BB7">
            <v>128</v>
          </cell>
          <cell r="BC7">
            <v>262</v>
          </cell>
          <cell r="BD7">
            <v>85</v>
          </cell>
          <cell r="BE7">
            <v>52</v>
          </cell>
          <cell r="BF7">
            <v>42</v>
          </cell>
          <cell r="BG7">
            <v>12</v>
          </cell>
          <cell r="BH7">
            <v>22</v>
          </cell>
          <cell r="BI7">
            <v>65</v>
          </cell>
          <cell r="BJ7">
            <v>74</v>
          </cell>
          <cell r="BK7">
            <v>74</v>
          </cell>
          <cell r="BL7">
            <v>74</v>
          </cell>
          <cell r="BM7">
            <v>25</v>
          </cell>
          <cell r="BN7">
            <v>25</v>
          </cell>
          <cell r="BO7">
            <v>25</v>
          </cell>
          <cell r="BP7">
            <v>35</v>
          </cell>
          <cell r="BQ7">
            <v>35</v>
          </cell>
          <cell r="BR7">
            <v>35</v>
          </cell>
          <cell r="BS7">
            <v>22</v>
          </cell>
          <cell r="BT7">
            <v>35</v>
          </cell>
          <cell r="BU7">
            <v>38</v>
          </cell>
          <cell r="BV7">
            <v>201</v>
          </cell>
          <cell r="BW7">
            <v>207</v>
          </cell>
          <cell r="BX7">
            <v>321</v>
          </cell>
          <cell r="BY7">
            <v>245</v>
          </cell>
          <cell r="BZ7">
            <v>241</v>
          </cell>
          <cell r="CA7">
            <v>378</v>
          </cell>
          <cell r="CB7">
            <v>14</v>
          </cell>
          <cell r="CC7">
            <v>12</v>
          </cell>
          <cell r="CD7">
            <v>14</v>
          </cell>
          <cell r="CE7">
            <v>219</v>
          </cell>
          <cell r="CF7">
            <v>246</v>
          </cell>
          <cell r="CG7">
            <v>238</v>
          </cell>
          <cell r="CH7">
            <v>69</v>
          </cell>
          <cell r="CI7">
            <v>73</v>
          </cell>
          <cell r="CJ7">
            <v>97</v>
          </cell>
          <cell r="CK7">
            <v>16</v>
          </cell>
          <cell r="CL7">
            <v>13</v>
          </cell>
          <cell r="CM7">
            <v>21</v>
          </cell>
        </row>
        <row r="8">
          <cell r="A8" t="str">
            <v>Kurbel "Amadou"</v>
          </cell>
          <cell r="B8">
            <v>22</v>
          </cell>
          <cell r="C8">
            <v>29</v>
          </cell>
          <cell r="D8">
            <v>21</v>
          </cell>
          <cell r="E8">
            <v>33</v>
          </cell>
          <cell r="F8">
            <v>42</v>
          </cell>
          <cell r="G8">
            <v>33</v>
          </cell>
          <cell r="H8">
            <v>47</v>
          </cell>
          <cell r="I8">
            <v>73</v>
          </cell>
          <cell r="J8">
            <v>51</v>
          </cell>
          <cell r="K8">
            <v>26</v>
          </cell>
          <cell r="L8">
            <v>27</v>
          </cell>
          <cell r="M8">
            <v>22</v>
          </cell>
          <cell r="N8">
            <v>21</v>
          </cell>
          <cell r="O8">
            <v>27</v>
          </cell>
          <cell r="P8">
            <v>21</v>
          </cell>
          <cell r="Q8">
            <v>15</v>
          </cell>
          <cell r="R8">
            <v>24</v>
          </cell>
          <cell r="S8">
            <v>27</v>
          </cell>
          <cell r="T8">
            <v>16</v>
          </cell>
          <cell r="U8">
            <v>19</v>
          </cell>
          <cell r="V8">
            <v>54</v>
          </cell>
          <cell r="W8">
            <v>10</v>
          </cell>
          <cell r="X8">
            <v>26</v>
          </cell>
          <cell r="Y8">
            <v>15</v>
          </cell>
          <cell r="Z8">
            <v>82</v>
          </cell>
          <cell r="AA8">
            <v>21</v>
          </cell>
          <cell r="AB8">
            <v>49</v>
          </cell>
          <cell r="AC8">
            <v>23</v>
          </cell>
          <cell r="AD8">
            <v>30</v>
          </cell>
          <cell r="AE8">
            <v>27</v>
          </cell>
          <cell r="AF8">
            <v>36</v>
          </cell>
          <cell r="AG8">
            <v>36</v>
          </cell>
          <cell r="AH8">
            <v>32</v>
          </cell>
          <cell r="AI8">
            <v>34</v>
          </cell>
          <cell r="AJ8">
            <v>45</v>
          </cell>
          <cell r="AK8">
            <v>79</v>
          </cell>
          <cell r="AL8">
            <v>74</v>
          </cell>
          <cell r="AM8">
            <v>75</v>
          </cell>
          <cell r="AN8">
            <v>52</v>
          </cell>
          <cell r="AO8">
            <v>58</v>
          </cell>
          <cell r="AP8">
            <v>63</v>
          </cell>
          <cell r="AQ8">
            <v>59</v>
          </cell>
          <cell r="AR8">
            <v>9</v>
          </cell>
          <cell r="AS8">
            <v>12</v>
          </cell>
          <cell r="AT8">
            <v>11</v>
          </cell>
          <cell r="AU8">
            <v>20</v>
          </cell>
          <cell r="AV8">
            <v>23</v>
          </cell>
          <cell r="AW8">
            <v>21</v>
          </cell>
          <cell r="AX8">
            <v>18</v>
          </cell>
          <cell r="AY8">
            <v>65</v>
          </cell>
          <cell r="AZ8">
            <v>87</v>
          </cell>
          <cell r="BA8">
            <v>41</v>
          </cell>
          <cell r="BB8">
            <v>63</v>
          </cell>
          <cell r="BC8">
            <v>41</v>
          </cell>
          <cell r="BD8">
            <v>35</v>
          </cell>
          <cell r="BE8">
            <v>89</v>
          </cell>
          <cell r="BF8">
            <v>35</v>
          </cell>
          <cell r="BG8">
            <v>15</v>
          </cell>
          <cell r="BH8">
            <v>22</v>
          </cell>
          <cell r="BI8">
            <v>26</v>
          </cell>
          <cell r="BJ8">
            <v>74</v>
          </cell>
          <cell r="BK8">
            <v>74</v>
          </cell>
          <cell r="BL8">
            <v>74</v>
          </cell>
          <cell r="BM8">
            <v>25</v>
          </cell>
          <cell r="BN8">
            <v>25</v>
          </cell>
          <cell r="BO8">
            <v>25</v>
          </cell>
          <cell r="BP8">
            <v>35</v>
          </cell>
          <cell r="BQ8">
            <v>35</v>
          </cell>
          <cell r="BR8">
            <v>35</v>
          </cell>
          <cell r="BS8">
            <v>15</v>
          </cell>
          <cell r="BT8">
            <v>21</v>
          </cell>
          <cell r="BU8">
            <v>15</v>
          </cell>
          <cell r="BV8">
            <v>210</v>
          </cell>
          <cell r="BW8">
            <v>223</v>
          </cell>
          <cell r="BX8">
            <v>223</v>
          </cell>
          <cell r="BY8">
            <v>269</v>
          </cell>
          <cell r="BZ8">
            <v>215</v>
          </cell>
          <cell r="CA8">
            <v>258</v>
          </cell>
          <cell r="CB8">
            <v>12</v>
          </cell>
          <cell r="CC8">
            <v>17</v>
          </cell>
          <cell r="CD8">
            <v>20</v>
          </cell>
          <cell r="CE8">
            <v>385</v>
          </cell>
          <cell r="CF8">
            <v>260</v>
          </cell>
          <cell r="CG8">
            <v>262</v>
          </cell>
          <cell r="CH8">
            <v>24</v>
          </cell>
          <cell r="CI8">
            <v>24</v>
          </cell>
          <cell r="CJ8">
            <v>26</v>
          </cell>
          <cell r="CK8">
            <v>14</v>
          </cell>
          <cell r="CL8">
            <v>20</v>
          </cell>
          <cell r="CM8">
            <v>16</v>
          </cell>
        </row>
        <row r="9">
          <cell r="A9" t="str">
            <v>Marusic "Coco"</v>
          </cell>
          <cell r="B9">
            <v>21</v>
          </cell>
          <cell r="C9">
            <v>17</v>
          </cell>
          <cell r="D9">
            <v>20</v>
          </cell>
          <cell r="E9">
            <v>37</v>
          </cell>
          <cell r="F9">
            <v>22</v>
          </cell>
          <cell r="G9">
            <v>25</v>
          </cell>
          <cell r="H9">
            <v>47</v>
          </cell>
          <cell r="I9">
            <v>38</v>
          </cell>
          <cell r="J9">
            <v>37</v>
          </cell>
          <cell r="K9">
            <v>30</v>
          </cell>
          <cell r="L9">
            <v>23</v>
          </cell>
          <cell r="M9">
            <v>27</v>
          </cell>
          <cell r="N9">
            <v>104</v>
          </cell>
          <cell r="O9">
            <v>23</v>
          </cell>
          <cell r="P9">
            <v>26</v>
          </cell>
          <cell r="Q9">
            <v>23</v>
          </cell>
          <cell r="R9">
            <v>22</v>
          </cell>
          <cell r="S9">
            <v>29</v>
          </cell>
          <cell r="T9">
            <v>25</v>
          </cell>
          <cell r="U9">
            <v>24</v>
          </cell>
          <cell r="V9">
            <v>26</v>
          </cell>
          <cell r="W9">
            <v>24</v>
          </cell>
          <cell r="X9">
            <v>17</v>
          </cell>
          <cell r="Y9">
            <v>16</v>
          </cell>
          <cell r="Z9">
            <v>54</v>
          </cell>
          <cell r="AA9">
            <v>36</v>
          </cell>
          <cell r="AB9">
            <v>46</v>
          </cell>
          <cell r="AC9">
            <v>15</v>
          </cell>
          <cell r="AD9">
            <v>43</v>
          </cell>
          <cell r="AE9">
            <v>18</v>
          </cell>
          <cell r="AF9">
            <v>78</v>
          </cell>
          <cell r="AG9">
            <v>56</v>
          </cell>
          <cell r="AH9">
            <v>25</v>
          </cell>
          <cell r="AI9">
            <v>40</v>
          </cell>
          <cell r="AJ9">
            <v>37</v>
          </cell>
          <cell r="AK9">
            <v>33</v>
          </cell>
          <cell r="AL9">
            <v>32</v>
          </cell>
          <cell r="AM9">
            <v>19</v>
          </cell>
          <cell r="AN9">
            <v>96</v>
          </cell>
          <cell r="AO9">
            <v>48</v>
          </cell>
          <cell r="AP9">
            <v>37</v>
          </cell>
          <cell r="AQ9">
            <v>35</v>
          </cell>
          <cell r="AR9">
            <v>13</v>
          </cell>
          <cell r="AS9">
            <v>15</v>
          </cell>
          <cell r="AT9">
            <v>24</v>
          </cell>
          <cell r="AU9">
            <v>32</v>
          </cell>
          <cell r="AV9">
            <v>18</v>
          </cell>
          <cell r="AW9">
            <v>25</v>
          </cell>
          <cell r="AX9">
            <v>52</v>
          </cell>
          <cell r="AY9">
            <v>35</v>
          </cell>
          <cell r="AZ9">
            <v>73</v>
          </cell>
          <cell r="BA9">
            <v>37</v>
          </cell>
          <cell r="BB9">
            <v>34</v>
          </cell>
          <cell r="BC9">
            <v>30</v>
          </cell>
          <cell r="BD9">
            <v>69</v>
          </cell>
          <cell r="BE9">
            <v>16</v>
          </cell>
          <cell r="BF9">
            <v>21</v>
          </cell>
          <cell r="BG9">
            <v>12</v>
          </cell>
          <cell r="BH9">
            <v>16</v>
          </cell>
          <cell r="BI9">
            <v>16</v>
          </cell>
          <cell r="BJ9">
            <v>74</v>
          </cell>
          <cell r="BK9">
            <v>74</v>
          </cell>
          <cell r="BL9">
            <v>74</v>
          </cell>
          <cell r="BM9">
            <v>25</v>
          </cell>
          <cell r="BN9">
            <v>25</v>
          </cell>
          <cell r="BO9">
            <v>25</v>
          </cell>
          <cell r="BP9">
            <v>35</v>
          </cell>
          <cell r="BQ9">
            <v>35</v>
          </cell>
          <cell r="BR9">
            <v>35</v>
          </cell>
          <cell r="BS9">
            <v>17</v>
          </cell>
          <cell r="BT9">
            <v>17</v>
          </cell>
          <cell r="BU9">
            <v>11</v>
          </cell>
          <cell r="BV9">
            <v>223</v>
          </cell>
          <cell r="BW9">
            <v>19</v>
          </cell>
          <cell r="BX9">
            <v>19</v>
          </cell>
          <cell r="BY9">
            <v>206</v>
          </cell>
          <cell r="BZ9">
            <v>40</v>
          </cell>
          <cell r="CA9">
            <v>47</v>
          </cell>
          <cell r="CB9">
            <v>18</v>
          </cell>
          <cell r="CC9">
            <v>20</v>
          </cell>
          <cell r="CD9">
            <v>16</v>
          </cell>
          <cell r="CE9">
            <v>215</v>
          </cell>
          <cell r="CF9">
            <v>29</v>
          </cell>
          <cell r="CG9">
            <v>29</v>
          </cell>
          <cell r="CH9">
            <v>33</v>
          </cell>
          <cell r="CI9">
            <v>50</v>
          </cell>
          <cell r="CJ9">
            <v>28</v>
          </cell>
          <cell r="CK9">
            <v>24</v>
          </cell>
          <cell r="CL9">
            <v>24</v>
          </cell>
          <cell r="CM9">
            <v>25</v>
          </cell>
        </row>
        <row r="10">
          <cell r="A10" t="str">
            <v xml:space="preserve">Schindl "Kenzo" </v>
          </cell>
          <cell r="B10">
            <v>27</v>
          </cell>
          <cell r="C10">
            <v>24</v>
          </cell>
          <cell r="D10">
            <v>35</v>
          </cell>
          <cell r="E10">
            <v>38</v>
          </cell>
          <cell r="F10">
            <v>41</v>
          </cell>
          <cell r="G10">
            <v>60</v>
          </cell>
          <cell r="H10">
            <v>209</v>
          </cell>
          <cell r="I10">
            <v>284</v>
          </cell>
          <cell r="J10">
            <v>335</v>
          </cell>
          <cell r="K10">
            <v>36</v>
          </cell>
          <cell r="L10">
            <v>33</v>
          </cell>
          <cell r="M10">
            <v>48</v>
          </cell>
          <cell r="N10">
            <v>23</v>
          </cell>
          <cell r="O10">
            <v>27</v>
          </cell>
          <cell r="P10">
            <v>27</v>
          </cell>
          <cell r="Q10">
            <v>40</v>
          </cell>
          <cell r="R10">
            <v>48</v>
          </cell>
          <cell r="S10">
            <v>37</v>
          </cell>
          <cell r="T10">
            <v>46</v>
          </cell>
          <cell r="U10">
            <v>44</v>
          </cell>
          <cell r="V10">
            <v>58</v>
          </cell>
          <cell r="W10">
            <v>25</v>
          </cell>
          <cell r="X10">
            <v>21</v>
          </cell>
          <cell r="Y10">
            <v>33</v>
          </cell>
          <cell r="Z10">
            <v>35</v>
          </cell>
          <cell r="AA10">
            <v>95</v>
          </cell>
          <cell r="AB10">
            <v>80</v>
          </cell>
          <cell r="AC10">
            <v>33</v>
          </cell>
          <cell r="AD10">
            <v>31</v>
          </cell>
          <cell r="AE10">
            <v>29</v>
          </cell>
          <cell r="AF10">
            <v>16</v>
          </cell>
          <cell r="AG10">
            <v>20</v>
          </cell>
          <cell r="AH10">
            <v>21</v>
          </cell>
          <cell r="AI10">
            <v>45</v>
          </cell>
          <cell r="AJ10">
            <v>42</v>
          </cell>
          <cell r="AK10">
            <v>66</v>
          </cell>
          <cell r="AL10">
            <v>74</v>
          </cell>
          <cell r="AM10">
            <v>34</v>
          </cell>
          <cell r="AN10">
            <v>68</v>
          </cell>
          <cell r="AO10">
            <v>76</v>
          </cell>
          <cell r="AP10">
            <v>62</v>
          </cell>
          <cell r="AQ10">
            <v>86</v>
          </cell>
          <cell r="AR10">
            <v>16</v>
          </cell>
          <cell r="AS10">
            <v>18</v>
          </cell>
          <cell r="AT10">
            <v>19</v>
          </cell>
          <cell r="AU10">
            <v>32</v>
          </cell>
          <cell r="AV10">
            <v>30</v>
          </cell>
          <cell r="AW10">
            <v>45</v>
          </cell>
          <cell r="AX10">
            <v>35</v>
          </cell>
          <cell r="AY10">
            <v>79</v>
          </cell>
          <cell r="AZ10">
            <v>58</v>
          </cell>
          <cell r="BA10">
            <v>48</v>
          </cell>
          <cell r="BB10">
            <v>47</v>
          </cell>
          <cell r="BC10">
            <v>70</v>
          </cell>
          <cell r="BD10">
            <v>41</v>
          </cell>
          <cell r="BE10">
            <v>63</v>
          </cell>
          <cell r="BF10">
            <v>31</v>
          </cell>
          <cell r="BG10">
            <v>16</v>
          </cell>
          <cell r="BH10">
            <v>16</v>
          </cell>
          <cell r="BI10">
            <v>19</v>
          </cell>
          <cell r="BJ10">
            <v>74</v>
          </cell>
          <cell r="BK10">
            <v>74</v>
          </cell>
          <cell r="BL10">
            <v>74</v>
          </cell>
          <cell r="BM10">
            <v>25</v>
          </cell>
          <cell r="BN10">
            <v>25</v>
          </cell>
          <cell r="BO10">
            <v>25</v>
          </cell>
          <cell r="BP10">
            <v>35</v>
          </cell>
          <cell r="BQ10">
            <v>35</v>
          </cell>
          <cell r="BR10">
            <v>35</v>
          </cell>
          <cell r="BS10">
            <v>21</v>
          </cell>
          <cell r="BT10">
            <v>13</v>
          </cell>
          <cell r="BU10">
            <v>21</v>
          </cell>
          <cell r="BV10">
            <v>312</v>
          </cell>
          <cell r="BW10">
            <v>215</v>
          </cell>
          <cell r="BX10">
            <v>226</v>
          </cell>
          <cell r="BY10">
            <v>481</v>
          </cell>
          <cell r="BZ10">
            <v>376</v>
          </cell>
          <cell r="CA10">
            <v>597</v>
          </cell>
          <cell r="CB10">
            <v>20</v>
          </cell>
          <cell r="CC10">
            <v>18</v>
          </cell>
          <cell r="CD10">
            <v>27</v>
          </cell>
          <cell r="CE10">
            <v>532</v>
          </cell>
          <cell r="CF10">
            <v>242</v>
          </cell>
          <cell r="CG10">
            <v>316</v>
          </cell>
          <cell r="CH10">
            <v>31</v>
          </cell>
          <cell r="CI10">
            <v>25</v>
          </cell>
          <cell r="CJ10">
            <v>33</v>
          </cell>
          <cell r="CK10">
            <v>28</v>
          </cell>
          <cell r="CL10">
            <v>25</v>
          </cell>
          <cell r="CM10">
            <v>27</v>
          </cell>
        </row>
        <row r="11">
          <cell r="A11" t="str">
            <v xml:space="preserve">Matzke "Sina" </v>
          </cell>
          <cell r="B11">
            <v>41</v>
          </cell>
          <cell r="C11">
            <v>17</v>
          </cell>
          <cell r="D11">
            <v>23</v>
          </cell>
          <cell r="E11">
            <v>23</v>
          </cell>
          <cell r="F11">
            <v>16</v>
          </cell>
          <cell r="G11">
            <v>25</v>
          </cell>
          <cell r="H11">
            <v>34</v>
          </cell>
          <cell r="I11">
            <v>20</v>
          </cell>
          <cell r="J11">
            <v>21</v>
          </cell>
          <cell r="K11">
            <v>24</v>
          </cell>
          <cell r="L11">
            <v>25</v>
          </cell>
          <cell r="M11">
            <v>22</v>
          </cell>
          <cell r="N11">
            <v>36</v>
          </cell>
          <cell r="O11">
            <v>19</v>
          </cell>
          <cell r="P11">
            <v>26</v>
          </cell>
          <cell r="Q11">
            <v>29</v>
          </cell>
          <cell r="R11">
            <v>28</v>
          </cell>
          <cell r="S11">
            <v>24</v>
          </cell>
          <cell r="T11">
            <v>25</v>
          </cell>
          <cell r="U11">
            <v>21</v>
          </cell>
          <cell r="V11">
            <v>19</v>
          </cell>
          <cell r="W11">
            <v>23</v>
          </cell>
          <cell r="X11">
            <v>21</v>
          </cell>
          <cell r="Y11">
            <v>24</v>
          </cell>
          <cell r="Z11">
            <v>38</v>
          </cell>
          <cell r="AA11">
            <v>34</v>
          </cell>
          <cell r="AB11">
            <v>58</v>
          </cell>
          <cell r="AC11">
            <v>17</v>
          </cell>
          <cell r="AD11">
            <v>19</v>
          </cell>
          <cell r="AE11">
            <v>26</v>
          </cell>
          <cell r="AF11">
            <v>46</v>
          </cell>
          <cell r="AG11">
            <v>25</v>
          </cell>
          <cell r="AH11">
            <v>36</v>
          </cell>
          <cell r="AI11">
            <v>23</v>
          </cell>
          <cell r="AJ11">
            <v>22</v>
          </cell>
          <cell r="AK11">
            <v>22</v>
          </cell>
          <cell r="AL11">
            <v>59</v>
          </cell>
          <cell r="AM11">
            <v>46</v>
          </cell>
          <cell r="AN11">
            <v>79</v>
          </cell>
          <cell r="AO11">
            <v>22</v>
          </cell>
          <cell r="AP11">
            <v>23</v>
          </cell>
          <cell r="AQ11">
            <v>27</v>
          </cell>
          <cell r="AR11">
            <v>16</v>
          </cell>
          <cell r="AS11">
            <v>19</v>
          </cell>
          <cell r="AT11">
            <v>97</v>
          </cell>
          <cell r="AU11">
            <v>25</v>
          </cell>
          <cell r="AV11">
            <v>23</v>
          </cell>
          <cell r="AW11">
            <v>18</v>
          </cell>
          <cell r="AX11">
            <v>24</v>
          </cell>
          <cell r="AY11">
            <v>85</v>
          </cell>
          <cell r="AZ11">
            <v>25</v>
          </cell>
          <cell r="BA11">
            <v>19</v>
          </cell>
          <cell r="BB11">
            <v>23</v>
          </cell>
          <cell r="BC11">
            <v>26</v>
          </cell>
          <cell r="BD11">
            <v>45</v>
          </cell>
          <cell r="BE11">
            <v>35</v>
          </cell>
          <cell r="BF11">
            <v>14</v>
          </cell>
          <cell r="BG11">
            <v>23</v>
          </cell>
          <cell r="BH11">
            <v>23</v>
          </cell>
          <cell r="BI11">
            <v>23</v>
          </cell>
          <cell r="BJ11">
            <v>74</v>
          </cell>
          <cell r="BK11">
            <v>74</v>
          </cell>
          <cell r="BL11">
            <v>74</v>
          </cell>
          <cell r="BM11">
            <v>25</v>
          </cell>
          <cell r="BN11">
            <v>25</v>
          </cell>
          <cell r="BO11">
            <v>25</v>
          </cell>
          <cell r="BP11">
            <v>35</v>
          </cell>
          <cell r="BQ11">
            <v>35</v>
          </cell>
          <cell r="BR11">
            <v>35</v>
          </cell>
          <cell r="BS11">
            <v>21</v>
          </cell>
          <cell r="BT11">
            <v>18</v>
          </cell>
          <cell r="BU11">
            <v>29</v>
          </cell>
          <cell r="BV11">
            <v>26</v>
          </cell>
          <cell r="BW11">
            <v>21</v>
          </cell>
          <cell r="BX11">
            <v>25</v>
          </cell>
          <cell r="BY11">
            <v>26</v>
          </cell>
          <cell r="BZ11">
            <v>19</v>
          </cell>
          <cell r="CA11">
            <v>22</v>
          </cell>
          <cell r="CB11">
            <v>21</v>
          </cell>
          <cell r="CC11">
            <v>20</v>
          </cell>
          <cell r="CD11">
            <v>24</v>
          </cell>
          <cell r="CE11">
            <v>26</v>
          </cell>
          <cell r="CF11">
            <v>27</v>
          </cell>
          <cell r="CG11">
            <v>30</v>
          </cell>
          <cell r="CH11">
            <v>24</v>
          </cell>
          <cell r="CI11">
            <v>27</v>
          </cell>
          <cell r="CJ11">
            <v>23</v>
          </cell>
          <cell r="CK11">
            <v>38</v>
          </cell>
          <cell r="CL11">
            <v>18</v>
          </cell>
          <cell r="CM11">
            <v>25</v>
          </cell>
        </row>
        <row r="12">
          <cell r="A12" t="str">
            <v>Brandtner "Kaya"</v>
          </cell>
          <cell r="B12">
            <v>259</v>
          </cell>
          <cell r="C12">
            <v>216</v>
          </cell>
          <cell r="D12">
            <v>252</v>
          </cell>
          <cell r="E12">
            <v>668</v>
          </cell>
          <cell r="F12">
            <v>793</v>
          </cell>
          <cell r="G12">
            <v>769</v>
          </cell>
          <cell r="H12">
            <v>1979</v>
          </cell>
          <cell r="I12">
            <v>1852</v>
          </cell>
          <cell r="J12">
            <v>1904</v>
          </cell>
          <cell r="K12">
            <v>464</v>
          </cell>
          <cell r="L12">
            <v>401</v>
          </cell>
          <cell r="M12">
            <v>447</v>
          </cell>
          <cell r="N12">
            <v>161</v>
          </cell>
          <cell r="O12">
            <v>146</v>
          </cell>
          <cell r="P12">
            <v>154</v>
          </cell>
          <cell r="Q12">
            <v>378</v>
          </cell>
          <cell r="R12">
            <v>360</v>
          </cell>
          <cell r="S12">
            <v>403</v>
          </cell>
          <cell r="T12">
            <v>1843</v>
          </cell>
          <cell r="U12">
            <v>2161</v>
          </cell>
          <cell r="V12">
            <v>1822</v>
          </cell>
          <cell r="W12">
            <v>243</v>
          </cell>
          <cell r="X12">
            <v>258</v>
          </cell>
          <cell r="Y12">
            <v>225</v>
          </cell>
          <cell r="Z12">
            <v>23</v>
          </cell>
          <cell r="AA12">
            <v>23</v>
          </cell>
          <cell r="AB12">
            <v>54</v>
          </cell>
          <cell r="AC12">
            <v>174</v>
          </cell>
          <cell r="AD12">
            <v>168</v>
          </cell>
          <cell r="AE12">
            <v>153</v>
          </cell>
          <cell r="AF12">
            <v>25</v>
          </cell>
          <cell r="AG12">
            <v>22</v>
          </cell>
          <cell r="AH12">
            <v>25</v>
          </cell>
          <cell r="AI12">
            <v>183</v>
          </cell>
          <cell r="AJ12">
            <v>194</v>
          </cell>
          <cell r="AK12">
            <v>176</v>
          </cell>
          <cell r="AL12">
            <v>17</v>
          </cell>
          <cell r="AM12">
            <v>35</v>
          </cell>
          <cell r="AN12">
            <v>25</v>
          </cell>
          <cell r="AO12">
            <v>2082</v>
          </cell>
          <cell r="AP12">
            <v>2007</v>
          </cell>
          <cell r="AQ12">
            <v>1980</v>
          </cell>
          <cell r="AR12">
            <v>64</v>
          </cell>
          <cell r="AS12">
            <v>50</v>
          </cell>
          <cell r="AT12">
            <v>51</v>
          </cell>
          <cell r="AU12">
            <v>193</v>
          </cell>
          <cell r="AV12">
            <v>185</v>
          </cell>
          <cell r="AW12">
            <v>182</v>
          </cell>
          <cell r="AX12">
            <v>36</v>
          </cell>
          <cell r="AY12">
            <v>71</v>
          </cell>
          <cell r="AZ12">
            <v>65</v>
          </cell>
          <cell r="BA12">
            <v>1014</v>
          </cell>
          <cell r="BB12">
            <v>1287</v>
          </cell>
          <cell r="BC12">
            <v>1270</v>
          </cell>
          <cell r="BD12">
            <v>55</v>
          </cell>
          <cell r="BE12">
            <v>66</v>
          </cell>
          <cell r="BF12">
            <v>25</v>
          </cell>
          <cell r="BG12">
            <v>22</v>
          </cell>
          <cell r="BH12">
            <v>27</v>
          </cell>
          <cell r="BI12">
            <v>23</v>
          </cell>
          <cell r="BJ12">
            <v>74</v>
          </cell>
          <cell r="BK12">
            <v>74</v>
          </cell>
          <cell r="BL12">
            <v>74</v>
          </cell>
          <cell r="BM12">
            <v>25</v>
          </cell>
          <cell r="BN12">
            <v>25</v>
          </cell>
          <cell r="BO12">
            <v>25</v>
          </cell>
          <cell r="BP12">
            <v>35</v>
          </cell>
          <cell r="BQ12">
            <v>35</v>
          </cell>
          <cell r="BR12">
            <v>35</v>
          </cell>
          <cell r="BS12">
            <v>49</v>
          </cell>
          <cell r="BT12">
            <v>42</v>
          </cell>
          <cell r="BU12">
            <v>45</v>
          </cell>
          <cell r="BV12">
            <v>259</v>
          </cell>
          <cell r="BW12">
            <v>235</v>
          </cell>
          <cell r="BX12">
            <v>235</v>
          </cell>
          <cell r="BY12">
            <v>974</v>
          </cell>
          <cell r="BZ12">
            <v>934</v>
          </cell>
          <cell r="CA12">
            <v>908</v>
          </cell>
          <cell r="CB12">
            <v>19</v>
          </cell>
          <cell r="CC12">
            <v>77</v>
          </cell>
          <cell r="CD12">
            <v>34</v>
          </cell>
          <cell r="CE12">
            <v>930</v>
          </cell>
          <cell r="CF12">
            <v>875</v>
          </cell>
          <cell r="CG12">
            <v>897</v>
          </cell>
          <cell r="CH12">
            <v>52</v>
          </cell>
          <cell r="CI12">
            <v>46</v>
          </cell>
          <cell r="CJ12">
            <v>50</v>
          </cell>
          <cell r="CK12">
            <v>18</v>
          </cell>
          <cell r="CL12">
            <v>20</v>
          </cell>
          <cell r="CM12">
            <v>16</v>
          </cell>
        </row>
        <row r="14">
          <cell r="A14" t="str">
            <v>Analysis:</v>
          </cell>
          <cell r="B14" t="str">
            <v>0-149 = 0</v>
          </cell>
          <cell r="C14" t="str">
            <v>150-199 = 1</v>
          </cell>
          <cell r="D14" t="str">
            <v>200-999 = 2</v>
          </cell>
          <cell r="E14" t="str">
            <v>&gt; 1000 =3</v>
          </cell>
        </row>
        <row r="15">
          <cell r="A15" t="str">
            <v>Hund (Dog)</v>
          </cell>
        </row>
        <row r="16">
          <cell r="A16" t="str">
            <v>Konofsky "Sammy"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2</v>
          </cell>
          <cell r="BW16">
            <v>0</v>
          </cell>
          <cell r="BX16">
            <v>2</v>
          </cell>
          <cell r="BY16">
            <v>0</v>
          </cell>
          <cell r="BZ16">
            <v>0</v>
          </cell>
          <cell r="CA16">
            <v>2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2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</row>
        <row r="17">
          <cell r="A17" t="str">
            <v>Baur "Navik"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1</v>
          </cell>
          <cell r="U17">
            <v>1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1</v>
          </cell>
          <cell r="AP17">
            <v>1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1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</row>
        <row r="18">
          <cell r="A18" t="str">
            <v>Eberl "Bruno"</v>
          </cell>
          <cell r="B18">
            <v>2</v>
          </cell>
          <cell r="C18">
            <v>1</v>
          </cell>
          <cell r="D18">
            <v>0</v>
          </cell>
          <cell r="E18">
            <v>2</v>
          </cell>
          <cell r="F18">
            <v>2</v>
          </cell>
          <cell r="G18">
            <v>2</v>
          </cell>
          <cell r="H18">
            <v>2</v>
          </cell>
          <cell r="I18">
            <v>2</v>
          </cell>
          <cell r="J18">
            <v>2</v>
          </cell>
          <cell r="K18">
            <v>0</v>
          </cell>
          <cell r="L18">
            <v>1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2</v>
          </cell>
          <cell r="S18">
            <v>1</v>
          </cell>
          <cell r="T18">
            <v>2</v>
          </cell>
          <cell r="U18">
            <v>2</v>
          </cell>
          <cell r="V18">
            <v>1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2</v>
          </cell>
          <cell r="AJ18">
            <v>2</v>
          </cell>
          <cell r="AK18">
            <v>2</v>
          </cell>
          <cell r="AL18">
            <v>0</v>
          </cell>
          <cell r="AM18">
            <v>0</v>
          </cell>
          <cell r="AN18">
            <v>0</v>
          </cell>
          <cell r="AO18">
            <v>2</v>
          </cell>
          <cell r="AP18">
            <v>2</v>
          </cell>
          <cell r="AQ18">
            <v>2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2</v>
          </cell>
          <cell r="BB18">
            <v>2</v>
          </cell>
          <cell r="BC18">
            <v>2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2</v>
          </cell>
          <cell r="BW18">
            <v>2</v>
          </cell>
          <cell r="BX18">
            <v>2</v>
          </cell>
          <cell r="BY18">
            <v>2</v>
          </cell>
          <cell r="BZ18">
            <v>2</v>
          </cell>
          <cell r="CA18">
            <v>2</v>
          </cell>
          <cell r="CB18">
            <v>0</v>
          </cell>
          <cell r="CC18">
            <v>0</v>
          </cell>
          <cell r="CD18">
            <v>0</v>
          </cell>
          <cell r="CE18">
            <v>2</v>
          </cell>
          <cell r="CF18">
            <v>2</v>
          </cell>
          <cell r="CG18">
            <v>2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</row>
        <row r="19">
          <cell r="A19" t="str">
            <v>Tluczyinski "Eddie"</v>
          </cell>
          <cell r="B19">
            <v>0</v>
          </cell>
          <cell r="C19" t="str">
            <v>x</v>
          </cell>
          <cell r="D19">
            <v>0</v>
          </cell>
          <cell r="E19">
            <v>0</v>
          </cell>
          <cell r="F19" t="str">
            <v>x</v>
          </cell>
          <cell r="G19">
            <v>2</v>
          </cell>
          <cell r="H19">
            <v>0</v>
          </cell>
          <cell r="I19" t="str">
            <v>x</v>
          </cell>
          <cell r="J19">
            <v>0</v>
          </cell>
          <cell r="K19">
            <v>0</v>
          </cell>
          <cell r="L19" t="str">
            <v>x</v>
          </cell>
          <cell r="M19">
            <v>0</v>
          </cell>
          <cell r="N19">
            <v>0</v>
          </cell>
          <cell r="O19" t="str">
            <v>x</v>
          </cell>
          <cell r="P19">
            <v>0</v>
          </cell>
          <cell r="Q19">
            <v>0</v>
          </cell>
          <cell r="R19" t="str">
            <v>x</v>
          </cell>
          <cell r="S19">
            <v>0</v>
          </cell>
          <cell r="T19">
            <v>0</v>
          </cell>
          <cell r="U19" t="str">
            <v>x</v>
          </cell>
          <cell r="V19">
            <v>0</v>
          </cell>
          <cell r="W19">
            <v>0</v>
          </cell>
          <cell r="X19" t="str">
            <v>x</v>
          </cell>
          <cell r="Y19">
            <v>0</v>
          </cell>
          <cell r="Z19">
            <v>0</v>
          </cell>
          <cell r="AA19" t="str">
            <v>x</v>
          </cell>
          <cell r="AB19">
            <v>0</v>
          </cell>
          <cell r="AC19">
            <v>0</v>
          </cell>
          <cell r="AD19" t="str">
            <v>x</v>
          </cell>
          <cell r="AE19">
            <v>0</v>
          </cell>
          <cell r="AF19">
            <v>0</v>
          </cell>
          <cell r="AG19" t="str">
            <v>x</v>
          </cell>
          <cell r="AH19">
            <v>0</v>
          </cell>
          <cell r="AI19">
            <v>0</v>
          </cell>
          <cell r="AJ19" t="str">
            <v>x</v>
          </cell>
          <cell r="AK19">
            <v>0</v>
          </cell>
          <cell r="AL19">
            <v>0</v>
          </cell>
          <cell r="AM19" t="str">
            <v>x</v>
          </cell>
          <cell r="AN19">
            <v>0</v>
          </cell>
          <cell r="AO19">
            <v>0</v>
          </cell>
          <cell r="AP19" t="str">
            <v>x</v>
          </cell>
          <cell r="AQ19">
            <v>0</v>
          </cell>
          <cell r="AR19">
            <v>0</v>
          </cell>
          <cell r="AS19" t="str">
            <v>x</v>
          </cell>
          <cell r="AT19">
            <v>0</v>
          </cell>
          <cell r="AU19">
            <v>0</v>
          </cell>
          <cell r="AV19" t="str">
            <v>x</v>
          </cell>
          <cell r="AW19">
            <v>0</v>
          </cell>
          <cell r="AX19">
            <v>0</v>
          </cell>
          <cell r="AY19" t="str">
            <v>x</v>
          </cell>
          <cell r="AZ19">
            <v>0</v>
          </cell>
          <cell r="BA19">
            <v>0</v>
          </cell>
          <cell r="BB19" t="str">
            <v>x</v>
          </cell>
          <cell r="BC19">
            <v>0</v>
          </cell>
          <cell r="BD19">
            <v>0</v>
          </cell>
          <cell r="BE19" t="str">
            <v>x</v>
          </cell>
          <cell r="BF19">
            <v>0</v>
          </cell>
          <cell r="BG19">
            <v>0</v>
          </cell>
          <cell r="BH19" t="str">
            <v>x</v>
          </cell>
          <cell r="BI19">
            <v>0</v>
          </cell>
          <cell r="BJ19">
            <v>0</v>
          </cell>
          <cell r="BK19" t="str">
            <v>x</v>
          </cell>
          <cell r="BL19">
            <v>0</v>
          </cell>
          <cell r="BM19">
            <v>0</v>
          </cell>
          <cell r="BN19" t="str">
            <v>x</v>
          </cell>
          <cell r="BO19">
            <v>0</v>
          </cell>
          <cell r="BP19">
            <v>0</v>
          </cell>
          <cell r="BQ19" t="str">
            <v>x</v>
          </cell>
          <cell r="BR19">
            <v>0</v>
          </cell>
          <cell r="BS19">
            <v>0</v>
          </cell>
          <cell r="BT19" t="str">
            <v>x</v>
          </cell>
          <cell r="BU19">
            <v>2</v>
          </cell>
          <cell r="BV19">
            <v>0</v>
          </cell>
          <cell r="BW19" t="str">
            <v>x</v>
          </cell>
          <cell r="BX19">
            <v>0</v>
          </cell>
          <cell r="BY19">
            <v>0</v>
          </cell>
          <cell r="BZ19" t="str">
            <v>x</v>
          </cell>
          <cell r="CA19">
            <v>0</v>
          </cell>
          <cell r="CB19">
            <v>0</v>
          </cell>
          <cell r="CC19" t="str">
            <v>x</v>
          </cell>
          <cell r="CD19">
            <v>0</v>
          </cell>
          <cell r="CE19">
            <v>0</v>
          </cell>
          <cell r="CF19" t="str">
            <v>x</v>
          </cell>
          <cell r="CG19">
            <v>0</v>
          </cell>
          <cell r="CH19">
            <v>0</v>
          </cell>
          <cell r="CI19" t="str">
            <v>x</v>
          </cell>
          <cell r="CJ19">
            <v>0</v>
          </cell>
          <cell r="CK19">
            <v>0</v>
          </cell>
          <cell r="CL19" t="str">
            <v>x</v>
          </cell>
          <cell r="CM19">
            <v>0</v>
          </cell>
        </row>
        <row r="20">
          <cell r="A20" t="str">
            <v>Wiederer " Emma"</v>
          </cell>
          <cell r="B20">
            <v>0</v>
          </cell>
          <cell r="C20">
            <v>0</v>
          </cell>
          <cell r="D20">
            <v>2</v>
          </cell>
          <cell r="E20">
            <v>2</v>
          </cell>
          <cell r="F20">
            <v>2</v>
          </cell>
          <cell r="G20">
            <v>2</v>
          </cell>
          <cell r="H20">
            <v>2</v>
          </cell>
          <cell r="I20">
            <v>2</v>
          </cell>
          <cell r="J20">
            <v>2</v>
          </cell>
          <cell r="K20">
            <v>0</v>
          </cell>
          <cell r="L20">
            <v>0</v>
          </cell>
          <cell r="M20">
            <v>2</v>
          </cell>
          <cell r="N20">
            <v>0</v>
          </cell>
          <cell r="O20">
            <v>0</v>
          </cell>
          <cell r="P20">
            <v>0</v>
          </cell>
          <cell r="Q20">
            <v>2</v>
          </cell>
          <cell r="R20">
            <v>1</v>
          </cell>
          <cell r="S20">
            <v>2</v>
          </cell>
          <cell r="T20">
            <v>2</v>
          </cell>
          <cell r="U20">
            <v>2</v>
          </cell>
          <cell r="V20">
            <v>2</v>
          </cell>
          <cell r="W20">
            <v>1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2</v>
          </cell>
          <cell r="AJ20">
            <v>2</v>
          </cell>
          <cell r="AK20">
            <v>3</v>
          </cell>
          <cell r="AL20">
            <v>0</v>
          </cell>
          <cell r="AM20">
            <v>0</v>
          </cell>
          <cell r="AN20">
            <v>0</v>
          </cell>
          <cell r="AO20">
            <v>2</v>
          </cell>
          <cell r="AP20">
            <v>2</v>
          </cell>
          <cell r="AQ20">
            <v>2</v>
          </cell>
          <cell r="AR20">
            <v>0</v>
          </cell>
          <cell r="AS20">
            <v>0</v>
          </cell>
          <cell r="AT20">
            <v>2</v>
          </cell>
          <cell r="AU20">
            <v>2</v>
          </cell>
          <cell r="AV20">
            <v>2</v>
          </cell>
          <cell r="AW20">
            <v>1</v>
          </cell>
          <cell r="AX20">
            <v>0</v>
          </cell>
          <cell r="AY20">
            <v>0</v>
          </cell>
          <cell r="AZ20">
            <v>0</v>
          </cell>
          <cell r="BA20">
            <v>2</v>
          </cell>
          <cell r="BB20">
            <v>2</v>
          </cell>
          <cell r="BC20">
            <v>2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2</v>
          </cell>
          <cell r="BW20">
            <v>2</v>
          </cell>
          <cell r="BX20">
            <v>2</v>
          </cell>
          <cell r="BY20">
            <v>2</v>
          </cell>
          <cell r="BZ20">
            <v>2</v>
          </cell>
          <cell r="CA20">
            <v>2</v>
          </cell>
          <cell r="CB20">
            <v>0</v>
          </cell>
          <cell r="CC20">
            <v>0</v>
          </cell>
          <cell r="CD20">
            <v>0</v>
          </cell>
          <cell r="CE20">
            <v>2</v>
          </cell>
          <cell r="CF20">
            <v>0</v>
          </cell>
          <cell r="CG20">
            <v>2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</row>
        <row r="21">
          <cell r="A21" t="str">
            <v>Kern "Wayty"</v>
          </cell>
          <cell r="B21">
            <v>0</v>
          </cell>
          <cell r="C21">
            <v>0</v>
          </cell>
          <cell r="D21">
            <v>0</v>
          </cell>
          <cell r="E21">
            <v>2</v>
          </cell>
          <cell r="F21">
            <v>2</v>
          </cell>
          <cell r="G21">
            <v>0</v>
          </cell>
          <cell r="H21">
            <v>2</v>
          </cell>
          <cell r="I21">
            <v>2</v>
          </cell>
          <cell r="J21">
            <v>2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2</v>
          </cell>
          <cell r="S21">
            <v>0</v>
          </cell>
          <cell r="T21">
            <v>2</v>
          </cell>
          <cell r="U21">
            <v>2</v>
          </cell>
          <cell r="V21">
            <v>2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1</v>
          </cell>
          <cell r="AJ21">
            <v>1</v>
          </cell>
          <cell r="AK21">
            <v>1</v>
          </cell>
          <cell r="AL21">
            <v>0</v>
          </cell>
          <cell r="AM21">
            <v>0</v>
          </cell>
          <cell r="AN21">
            <v>0</v>
          </cell>
          <cell r="AO21">
            <v>2</v>
          </cell>
          <cell r="AP21">
            <v>2</v>
          </cell>
          <cell r="AQ21">
            <v>2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2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2</v>
          </cell>
          <cell r="BW21">
            <v>2</v>
          </cell>
          <cell r="BX21">
            <v>2</v>
          </cell>
          <cell r="BY21">
            <v>2</v>
          </cell>
          <cell r="BZ21">
            <v>2</v>
          </cell>
          <cell r="CA21">
            <v>2</v>
          </cell>
          <cell r="CB21">
            <v>0</v>
          </cell>
          <cell r="CC21">
            <v>0</v>
          </cell>
          <cell r="CD21">
            <v>0</v>
          </cell>
          <cell r="CE21">
            <v>2</v>
          </cell>
          <cell r="CF21">
            <v>2</v>
          </cell>
          <cell r="CG21">
            <v>2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</row>
        <row r="22">
          <cell r="A22" t="str">
            <v>Kurbel  "Amadou"</v>
          </cell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2</v>
          </cell>
          <cell r="BW22">
            <v>2</v>
          </cell>
          <cell r="BX22">
            <v>2</v>
          </cell>
          <cell r="BY22">
            <v>2</v>
          </cell>
          <cell r="BZ22">
            <v>2</v>
          </cell>
          <cell r="CA22">
            <v>2</v>
          </cell>
          <cell r="CB22">
            <v>0</v>
          </cell>
          <cell r="CC22">
            <v>0</v>
          </cell>
          <cell r="CD22">
            <v>0</v>
          </cell>
          <cell r="CE22">
            <v>2</v>
          </cell>
          <cell r="CF22">
            <v>2</v>
          </cell>
          <cell r="CG22">
            <v>2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</row>
        <row r="23">
          <cell r="A23" t="str">
            <v>Marusic "Coco"</v>
          </cell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2</v>
          </cell>
          <cell r="BW23">
            <v>0</v>
          </cell>
          <cell r="BX23">
            <v>0</v>
          </cell>
          <cell r="BY23">
            <v>2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2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</row>
        <row r="24">
          <cell r="A24" t="str">
            <v xml:space="preserve">Schindl "Kenzo" </v>
          </cell>
        </row>
        <row r="25">
          <cell r="A25" t="str">
            <v xml:space="preserve">Matzke "Sina" </v>
          </cell>
        </row>
        <row r="26">
          <cell r="A26" t="str">
            <v xml:space="preserve">Brandtner "Kaya" </v>
          </cell>
        </row>
        <row r="30">
          <cell r="B30" t="str">
            <v>intra-assay</v>
          </cell>
          <cell r="C30" t="str">
            <v>inter-assay</v>
          </cell>
          <cell r="D30" t="str">
            <v>withdrawn</v>
          </cell>
        </row>
        <row r="32">
          <cell r="B32" t="str">
            <v>0-149=0</v>
          </cell>
          <cell r="C32" t="str">
            <v>150-199=1</v>
          </cell>
          <cell r="D32" t="str">
            <v>&gt;=200=2</v>
          </cell>
        </row>
        <row r="34">
          <cell r="A34" t="str">
            <v>Konofsky "Sammy"</v>
          </cell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2</v>
          </cell>
          <cell r="BW34">
            <v>0</v>
          </cell>
          <cell r="BX34">
            <v>2</v>
          </cell>
          <cell r="BY34">
            <v>0</v>
          </cell>
          <cell r="BZ34">
            <v>0</v>
          </cell>
          <cell r="CA34">
            <v>2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2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</row>
        <row r="35">
          <cell r="A35" t="str">
            <v>Baur "Navik"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1</v>
          </cell>
          <cell r="U35">
            <v>1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1</v>
          </cell>
          <cell r="AP35">
            <v>1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1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</row>
        <row r="36">
          <cell r="A36" t="str">
            <v>Eberl "Bruno"</v>
          </cell>
          <cell r="B36">
            <v>2</v>
          </cell>
          <cell r="C36">
            <v>1</v>
          </cell>
          <cell r="D36">
            <v>0</v>
          </cell>
          <cell r="E36">
            <v>2</v>
          </cell>
          <cell r="F36">
            <v>2</v>
          </cell>
          <cell r="G36">
            <v>2</v>
          </cell>
          <cell r="H36">
            <v>2</v>
          </cell>
          <cell r="I36">
            <v>2</v>
          </cell>
          <cell r="J36">
            <v>2</v>
          </cell>
          <cell r="K36">
            <v>0</v>
          </cell>
          <cell r="L36">
            <v>1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2</v>
          </cell>
          <cell r="S36">
            <v>1</v>
          </cell>
          <cell r="T36">
            <v>2</v>
          </cell>
          <cell r="U36">
            <v>2</v>
          </cell>
          <cell r="V36">
            <v>1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2</v>
          </cell>
          <cell r="AJ36">
            <v>2</v>
          </cell>
          <cell r="AK36">
            <v>2</v>
          </cell>
          <cell r="AL36">
            <v>0</v>
          </cell>
          <cell r="AM36">
            <v>0</v>
          </cell>
          <cell r="AN36">
            <v>0</v>
          </cell>
          <cell r="AO36">
            <v>2</v>
          </cell>
          <cell r="AP36">
            <v>2</v>
          </cell>
          <cell r="AQ36">
            <v>2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2</v>
          </cell>
          <cell r="BB36">
            <v>2</v>
          </cell>
          <cell r="BC36">
            <v>2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2</v>
          </cell>
          <cell r="BW36">
            <v>2</v>
          </cell>
          <cell r="BX36">
            <v>2</v>
          </cell>
          <cell r="BY36">
            <v>2</v>
          </cell>
          <cell r="BZ36">
            <v>2</v>
          </cell>
          <cell r="CA36">
            <v>2</v>
          </cell>
          <cell r="CB36">
            <v>0</v>
          </cell>
          <cell r="CC36">
            <v>0</v>
          </cell>
          <cell r="CD36">
            <v>0</v>
          </cell>
          <cell r="CE36">
            <v>2</v>
          </cell>
          <cell r="CF36">
            <v>2</v>
          </cell>
          <cell r="CG36">
            <v>2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</row>
        <row r="37">
          <cell r="A37" t="str">
            <v>Tluczyinski "Eddie"</v>
          </cell>
          <cell r="B37">
            <v>0</v>
          </cell>
          <cell r="C37" t="str">
            <v>x</v>
          </cell>
          <cell r="D37">
            <v>0</v>
          </cell>
          <cell r="E37">
            <v>0</v>
          </cell>
          <cell r="F37" t="str">
            <v>x</v>
          </cell>
          <cell r="G37">
            <v>2</v>
          </cell>
          <cell r="H37">
            <v>0</v>
          </cell>
          <cell r="I37" t="str">
            <v>x</v>
          </cell>
          <cell r="J37">
            <v>0</v>
          </cell>
          <cell r="K37">
            <v>0</v>
          </cell>
          <cell r="L37" t="str">
            <v>x</v>
          </cell>
          <cell r="M37">
            <v>0</v>
          </cell>
          <cell r="N37">
            <v>0</v>
          </cell>
          <cell r="O37" t="str">
            <v>x</v>
          </cell>
          <cell r="P37">
            <v>0</v>
          </cell>
          <cell r="Q37">
            <v>0</v>
          </cell>
          <cell r="R37" t="str">
            <v>x</v>
          </cell>
          <cell r="S37">
            <v>0</v>
          </cell>
          <cell r="T37">
            <v>0</v>
          </cell>
          <cell r="U37" t="str">
            <v>x</v>
          </cell>
          <cell r="V37">
            <v>0</v>
          </cell>
          <cell r="W37">
            <v>0</v>
          </cell>
          <cell r="X37" t="str">
            <v>x</v>
          </cell>
          <cell r="Y37">
            <v>0</v>
          </cell>
          <cell r="Z37">
            <v>0</v>
          </cell>
          <cell r="AA37" t="str">
            <v>x</v>
          </cell>
          <cell r="AB37">
            <v>0</v>
          </cell>
          <cell r="AC37">
            <v>0</v>
          </cell>
          <cell r="AD37" t="str">
            <v>x</v>
          </cell>
          <cell r="AE37">
            <v>0</v>
          </cell>
          <cell r="AF37">
            <v>0</v>
          </cell>
          <cell r="AG37" t="str">
            <v>x</v>
          </cell>
          <cell r="AH37">
            <v>0</v>
          </cell>
          <cell r="AI37">
            <v>0</v>
          </cell>
          <cell r="AJ37" t="str">
            <v>x</v>
          </cell>
          <cell r="AK37">
            <v>0</v>
          </cell>
          <cell r="AL37">
            <v>0</v>
          </cell>
          <cell r="AM37" t="str">
            <v>x</v>
          </cell>
          <cell r="AN37">
            <v>0</v>
          </cell>
          <cell r="AO37">
            <v>0</v>
          </cell>
          <cell r="AP37" t="str">
            <v>x</v>
          </cell>
          <cell r="AQ37">
            <v>0</v>
          </cell>
          <cell r="AR37">
            <v>0</v>
          </cell>
          <cell r="AS37" t="str">
            <v>x</v>
          </cell>
          <cell r="AT37">
            <v>0</v>
          </cell>
          <cell r="AU37">
            <v>0</v>
          </cell>
          <cell r="AV37" t="str">
            <v>x</v>
          </cell>
          <cell r="AW37">
            <v>0</v>
          </cell>
          <cell r="AX37">
            <v>0</v>
          </cell>
          <cell r="AY37" t="str">
            <v>x</v>
          </cell>
          <cell r="AZ37">
            <v>0</v>
          </cell>
          <cell r="BA37">
            <v>0</v>
          </cell>
          <cell r="BB37" t="str">
            <v>x</v>
          </cell>
          <cell r="BC37">
            <v>0</v>
          </cell>
          <cell r="BD37">
            <v>0</v>
          </cell>
          <cell r="BE37" t="str">
            <v>x</v>
          </cell>
          <cell r="BF37">
            <v>0</v>
          </cell>
          <cell r="BG37">
            <v>0</v>
          </cell>
          <cell r="BH37" t="str">
            <v>x</v>
          </cell>
          <cell r="BI37">
            <v>0</v>
          </cell>
          <cell r="BJ37">
            <v>0</v>
          </cell>
          <cell r="BK37" t="str">
            <v>x</v>
          </cell>
          <cell r="BL37">
            <v>0</v>
          </cell>
          <cell r="BM37">
            <v>0</v>
          </cell>
          <cell r="BN37" t="str">
            <v>x</v>
          </cell>
          <cell r="BO37">
            <v>0</v>
          </cell>
          <cell r="BP37">
            <v>0</v>
          </cell>
          <cell r="BQ37" t="str">
            <v>x</v>
          </cell>
          <cell r="BR37">
            <v>0</v>
          </cell>
          <cell r="BS37">
            <v>0</v>
          </cell>
          <cell r="BT37" t="str">
            <v>x</v>
          </cell>
          <cell r="BU37">
            <v>2</v>
          </cell>
          <cell r="BV37">
            <v>0</v>
          </cell>
          <cell r="BW37" t="str">
            <v>x</v>
          </cell>
          <cell r="BX37">
            <v>0</v>
          </cell>
          <cell r="BY37">
            <v>0</v>
          </cell>
          <cell r="BZ37" t="str">
            <v>x</v>
          </cell>
          <cell r="CA37">
            <v>0</v>
          </cell>
          <cell r="CB37">
            <v>0</v>
          </cell>
          <cell r="CC37" t="str">
            <v>x</v>
          </cell>
          <cell r="CD37">
            <v>0</v>
          </cell>
          <cell r="CE37">
            <v>0</v>
          </cell>
          <cell r="CF37" t="str">
            <v>x</v>
          </cell>
          <cell r="CG37">
            <v>0</v>
          </cell>
          <cell r="CH37">
            <v>0</v>
          </cell>
          <cell r="CI37" t="str">
            <v>x</v>
          </cell>
          <cell r="CJ37">
            <v>0</v>
          </cell>
          <cell r="CK37">
            <v>0</v>
          </cell>
          <cell r="CL37" t="str">
            <v>x</v>
          </cell>
          <cell r="CM37">
            <v>0</v>
          </cell>
        </row>
        <row r="38">
          <cell r="A38" t="str">
            <v>Wiederer " Emma"</v>
          </cell>
          <cell r="B38">
            <v>0</v>
          </cell>
          <cell r="C38">
            <v>0</v>
          </cell>
          <cell r="D38">
            <v>2</v>
          </cell>
          <cell r="E38">
            <v>2</v>
          </cell>
          <cell r="F38">
            <v>2</v>
          </cell>
          <cell r="G38">
            <v>2</v>
          </cell>
          <cell r="H38">
            <v>2</v>
          </cell>
          <cell r="I38">
            <v>2</v>
          </cell>
          <cell r="J38">
            <v>2</v>
          </cell>
          <cell r="K38">
            <v>0</v>
          </cell>
          <cell r="L38">
            <v>0</v>
          </cell>
          <cell r="M38">
            <v>2</v>
          </cell>
          <cell r="N38">
            <v>0</v>
          </cell>
          <cell r="O38">
            <v>0</v>
          </cell>
          <cell r="P38">
            <v>0</v>
          </cell>
          <cell r="Q38">
            <v>2</v>
          </cell>
          <cell r="R38">
            <v>1</v>
          </cell>
          <cell r="S38">
            <v>2</v>
          </cell>
          <cell r="T38">
            <v>2</v>
          </cell>
          <cell r="U38">
            <v>2</v>
          </cell>
          <cell r="V38">
            <v>2</v>
          </cell>
          <cell r="W38">
            <v>1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2</v>
          </cell>
          <cell r="AJ38">
            <v>2</v>
          </cell>
          <cell r="AK38">
            <v>2</v>
          </cell>
          <cell r="AL38">
            <v>0</v>
          </cell>
          <cell r="AM38">
            <v>0</v>
          </cell>
          <cell r="AN38">
            <v>0</v>
          </cell>
          <cell r="AO38">
            <v>2</v>
          </cell>
          <cell r="AP38">
            <v>2</v>
          </cell>
          <cell r="AQ38">
            <v>2</v>
          </cell>
          <cell r="AR38">
            <v>0</v>
          </cell>
          <cell r="AS38">
            <v>0</v>
          </cell>
          <cell r="AT38">
            <v>2</v>
          </cell>
          <cell r="AU38">
            <v>2</v>
          </cell>
          <cell r="AV38">
            <v>2</v>
          </cell>
          <cell r="AW38">
            <v>1</v>
          </cell>
          <cell r="AX38">
            <v>0</v>
          </cell>
          <cell r="AY38">
            <v>0</v>
          </cell>
          <cell r="AZ38">
            <v>0</v>
          </cell>
          <cell r="BA38">
            <v>2</v>
          </cell>
          <cell r="BB38">
            <v>2</v>
          </cell>
          <cell r="BC38">
            <v>2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2</v>
          </cell>
          <cell r="BW38">
            <v>2</v>
          </cell>
          <cell r="BX38">
            <v>2</v>
          </cell>
          <cell r="BY38">
            <v>2</v>
          </cell>
          <cell r="BZ38">
            <v>2</v>
          </cell>
          <cell r="CA38">
            <v>2</v>
          </cell>
          <cell r="CB38">
            <v>0</v>
          </cell>
          <cell r="CC38">
            <v>0</v>
          </cell>
          <cell r="CD38">
            <v>0</v>
          </cell>
          <cell r="CE38">
            <v>2</v>
          </cell>
          <cell r="CF38">
            <v>0</v>
          </cell>
          <cell r="CG38">
            <v>2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</row>
        <row r="39">
          <cell r="A39" t="str">
            <v>Kern "Wayty"</v>
          </cell>
          <cell r="B39">
            <v>0</v>
          </cell>
          <cell r="C39">
            <v>0</v>
          </cell>
          <cell r="D39">
            <v>0</v>
          </cell>
          <cell r="E39">
            <v>2</v>
          </cell>
          <cell r="F39">
            <v>2</v>
          </cell>
          <cell r="G39">
            <v>0</v>
          </cell>
          <cell r="H39">
            <v>2</v>
          </cell>
          <cell r="I39">
            <v>2</v>
          </cell>
          <cell r="J39">
            <v>2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2</v>
          </cell>
          <cell r="S39">
            <v>0</v>
          </cell>
          <cell r="T39">
            <v>2</v>
          </cell>
          <cell r="U39">
            <v>2</v>
          </cell>
          <cell r="V39">
            <v>2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1</v>
          </cell>
          <cell r="AJ39">
            <v>1</v>
          </cell>
          <cell r="AK39">
            <v>1</v>
          </cell>
          <cell r="AL39">
            <v>0</v>
          </cell>
          <cell r="AM39">
            <v>0</v>
          </cell>
          <cell r="AN39">
            <v>0</v>
          </cell>
          <cell r="AO39">
            <v>2</v>
          </cell>
          <cell r="AP39">
            <v>2</v>
          </cell>
          <cell r="AQ39">
            <v>2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2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2</v>
          </cell>
          <cell r="BW39">
            <v>2</v>
          </cell>
          <cell r="BX39">
            <v>2</v>
          </cell>
          <cell r="BY39">
            <v>2</v>
          </cell>
          <cell r="BZ39">
            <v>2</v>
          </cell>
          <cell r="CA39">
            <v>2</v>
          </cell>
          <cell r="CB39">
            <v>0</v>
          </cell>
          <cell r="CC39">
            <v>0</v>
          </cell>
          <cell r="CD39">
            <v>0</v>
          </cell>
          <cell r="CE39">
            <v>2</v>
          </cell>
          <cell r="CF39">
            <v>2</v>
          </cell>
          <cell r="CG39">
            <v>2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</row>
        <row r="40">
          <cell r="A40" t="str">
            <v>Kurbel  "Amadou"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2</v>
          </cell>
          <cell r="BW40">
            <v>2</v>
          </cell>
          <cell r="BX40">
            <v>2</v>
          </cell>
          <cell r="BY40">
            <v>2</v>
          </cell>
          <cell r="BZ40">
            <v>2</v>
          </cell>
          <cell r="CA40">
            <v>2</v>
          </cell>
          <cell r="CB40">
            <v>0</v>
          </cell>
          <cell r="CC40">
            <v>0</v>
          </cell>
          <cell r="CD40">
            <v>0</v>
          </cell>
          <cell r="CE40">
            <v>2</v>
          </cell>
          <cell r="CF40">
            <v>2</v>
          </cell>
          <cell r="CG40">
            <v>2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</row>
        <row r="41">
          <cell r="A41" t="str">
            <v>Marusic "Coco"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2</v>
          </cell>
          <cell r="BW41">
            <v>0</v>
          </cell>
          <cell r="BX41">
            <v>0</v>
          </cell>
          <cell r="BY41">
            <v>2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2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</row>
        <row r="42">
          <cell r="A42" t="str">
            <v xml:space="preserve">Schindl "Kenzo" </v>
          </cell>
        </row>
        <row r="43">
          <cell r="A43" t="str">
            <v xml:space="preserve">Matzke "Sina" </v>
          </cell>
        </row>
        <row r="44">
          <cell r="A44" t="str">
            <v>Brandtner "Kaya"</v>
          </cell>
        </row>
        <row r="47">
          <cell r="B47" t="str">
            <v>intra-assay</v>
          </cell>
          <cell r="C47" t="str">
            <v>inter-assay</v>
          </cell>
          <cell r="D47" t="str">
            <v>withdrawn</v>
          </cell>
        </row>
        <row r="49">
          <cell r="A49" t="str">
            <v>1. Questionable as positiv</v>
          </cell>
        </row>
        <row r="50">
          <cell r="A50" t="str">
            <v>Analysis:</v>
          </cell>
          <cell r="B50" t="str">
            <v>0-149=0</v>
          </cell>
          <cell r="C50" t="str">
            <v>150-199=1</v>
          </cell>
          <cell r="D50" t="str">
            <v>&gt;200=1</v>
          </cell>
        </row>
        <row r="51">
          <cell r="A51" t="str">
            <v>Hund (Dog)</v>
          </cell>
        </row>
        <row r="52">
          <cell r="A52" t="str">
            <v>Konofsky "Sammy"</v>
          </cell>
          <cell r="B52">
            <v>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1</v>
          </cell>
          <cell r="BW52">
            <v>0</v>
          </cell>
          <cell r="BX52">
            <v>1</v>
          </cell>
          <cell r="BY52">
            <v>0</v>
          </cell>
          <cell r="BZ52">
            <v>0</v>
          </cell>
          <cell r="CA52">
            <v>1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1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</row>
        <row r="53">
          <cell r="A53" t="str">
            <v>Baur "Navik"</v>
          </cell>
          <cell r="B53">
            <v>0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1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1</v>
          </cell>
          <cell r="U53">
            <v>1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1</v>
          </cell>
          <cell r="AP53">
            <v>1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1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</row>
        <row r="54">
          <cell r="A54" t="str">
            <v>Eberl "Bruno"</v>
          </cell>
          <cell r="B54">
            <v>1</v>
          </cell>
          <cell r="C54">
            <v>1</v>
          </cell>
          <cell r="D54">
            <v>0</v>
          </cell>
          <cell r="E54">
            <v>1</v>
          </cell>
          <cell r="F54">
            <v>1</v>
          </cell>
          <cell r="G54">
            <v>1</v>
          </cell>
          <cell r="H54">
            <v>1</v>
          </cell>
          <cell r="I54">
            <v>1</v>
          </cell>
          <cell r="J54">
            <v>1</v>
          </cell>
          <cell r="K54">
            <v>0</v>
          </cell>
          <cell r="L54">
            <v>1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1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1</v>
          </cell>
          <cell r="AJ54">
            <v>1</v>
          </cell>
          <cell r="AK54">
            <v>1</v>
          </cell>
          <cell r="AL54">
            <v>0</v>
          </cell>
          <cell r="AM54">
            <v>0</v>
          </cell>
          <cell r="AN54">
            <v>0</v>
          </cell>
          <cell r="AO54">
            <v>1</v>
          </cell>
          <cell r="AP54">
            <v>1</v>
          </cell>
          <cell r="AQ54">
            <v>1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1</v>
          </cell>
          <cell r="BB54">
            <v>1</v>
          </cell>
          <cell r="BC54">
            <v>1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1</v>
          </cell>
          <cell r="BW54">
            <v>1</v>
          </cell>
          <cell r="BX54">
            <v>1</v>
          </cell>
          <cell r="BY54">
            <v>1</v>
          </cell>
          <cell r="BZ54">
            <v>1</v>
          </cell>
          <cell r="CA54">
            <v>1</v>
          </cell>
          <cell r="CB54">
            <v>0</v>
          </cell>
          <cell r="CC54">
            <v>0</v>
          </cell>
          <cell r="CD54">
            <v>0</v>
          </cell>
          <cell r="CE54">
            <v>1</v>
          </cell>
          <cell r="CF54">
            <v>1</v>
          </cell>
          <cell r="CG54">
            <v>1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</row>
        <row r="55">
          <cell r="A55" t="str">
            <v>Tluczyinski "Eddie"</v>
          </cell>
          <cell r="B55">
            <v>0</v>
          </cell>
          <cell r="C55" t="str">
            <v>x</v>
          </cell>
          <cell r="D55">
            <v>0</v>
          </cell>
          <cell r="E55">
            <v>0</v>
          </cell>
          <cell r="F55" t="str">
            <v>x</v>
          </cell>
          <cell r="G55">
            <v>1</v>
          </cell>
          <cell r="H55">
            <v>0</v>
          </cell>
          <cell r="I55" t="str">
            <v>x</v>
          </cell>
          <cell r="J55">
            <v>0</v>
          </cell>
          <cell r="K55">
            <v>0</v>
          </cell>
          <cell r="L55" t="str">
            <v>x</v>
          </cell>
          <cell r="M55">
            <v>0</v>
          </cell>
          <cell r="N55">
            <v>0</v>
          </cell>
          <cell r="O55" t="str">
            <v>x</v>
          </cell>
          <cell r="P55">
            <v>0</v>
          </cell>
          <cell r="Q55">
            <v>0</v>
          </cell>
          <cell r="R55" t="str">
            <v>x</v>
          </cell>
          <cell r="S55">
            <v>0</v>
          </cell>
          <cell r="T55">
            <v>0</v>
          </cell>
          <cell r="U55" t="str">
            <v>x</v>
          </cell>
          <cell r="V55">
            <v>0</v>
          </cell>
          <cell r="W55">
            <v>0</v>
          </cell>
          <cell r="X55" t="str">
            <v>x</v>
          </cell>
          <cell r="Y55">
            <v>0</v>
          </cell>
          <cell r="Z55">
            <v>0</v>
          </cell>
          <cell r="AA55" t="str">
            <v>x</v>
          </cell>
          <cell r="AB55">
            <v>0</v>
          </cell>
          <cell r="AC55">
            <v>0</v>
          </cell>
          <cell r="AD55" t="str">
            <v>x</v>
          </cell>
          <cell r="AE55">
            <v>0</v>
          </cell>
          <cell r="AF55">
            <v>0</v>
          </cell>
          <cell r="AG55" t="str">
            <v>x</v>
          </cell>
          <cell r="AH55">
            <v>0</v>
          </cell>
          <cell r="AI55">
            <v>0</v>
          </cell>
          <cell r="AJ55" t="str">
            <v>x</v>
          </cell>
          <cell r="AK55">
            <v>0</v>
          </cell>
          <cell r="AL55">
            <v>0</v>
          </cell>
          <cell r="AM55" t="str">
            <v>x</v>
          </cell>
          <cell r="AN55">
            <v>0</v>
          </cell>
          <cell r="AO55">
            <v>0</v>
          </cell>
          <cell r="AP55" t="str">
            <v>x</v>
          </cell>
          <cell r="AQ55">
            <v>0</v>
          </cell>
          <cell r="AR55">
            <v>0</v>
          </cell>
          <cell r="AS55" t="str">
            <v>x</v>
          </cell>
          <cell r="AT55">
            <v>0</v>
          </cell>
          <cell r="AU55">
            <v>0</v>
          </cell>
          <cell r="AV55" t="str">
            <v>x</v>
          </cell>
          <cell r="AW55">
            <v>0</v>
          </cell>
          <cell r="AX55">
            <v>0</v>
          </cell>
          <cell r="AY55" t="str">
            <v>x</v>
          </cell>
          <cell r="AZ55">
            <v>0</v>
          </cell>
          <cell r="BA55">
            <v>0</v>
          </cell>
          <cell r="BB55" t="str">
            <v>x</v>
          </cell>
          <cell r="BC55">
            <v>0</v>
          </cell>
          <cell r="BD55">
            <v>0</v>
          </cell>
          <cell r="BE55" t="str">
            <v>x</v>
          </cell>
          <cell r="BF55">
            <v>0</v>
          </cell>
          <cell r="BG55">
            <v>0</v>
          </cell>
          <cell r="BH55" t="str">
            <v>x</v>
          </cell>
          <cell r="BI55">
            <v>0</v>
          </cell>
          <cell r="BJ55">
            <v>0</v>
          </cell>
          <cell r="BK55" t="str">
            <v>x</v>
          </cell>
          <cell r="BL55">
            <v>0</v>
          </cell>
          <cell r="BM55">
            <v>0</v>
          </cell>
          <cell r="BN55" t="str">
            <v>x</v>
          </cell>
          <cell r="BO55">
            <v>0</v>
          </cell>
          <cell r="BP55">
            <v>0</v>
          </cell>
          <cell r="BQ55" t="str">
            <v>x</v>
          </cell>
          <cell r="BR55">
            <v>0</v>
          </cell>
          <cell r="BS55">
            <v>0</v>
          </cell>
          <cell r="BT55" t="str">
            <v>x</v>
          </cell>
          <cell r="BU55">
            <v>1</v>
          </cell>
          <cell r="BV55">
            <v>0</v>
          </cell>
          <cell r="BW55" t="str">
            <v>x</v>
          </cell>
          <cell r="BX55">
            <v>0</v>
          </cell>
          <cell r="BY55">
            <v>0</v>
          </cell>
          <cell r="BZ55" t="str">
            <v>x</v>
          </cell>
          <cell r="CA55">
            <v>0</v>
          </cell>
          <cell r="CB55">
            <v>0</v>
          </cell>
          <cell r="CC55" t="str">
            <v>x</v>
          </cell>
          <cell r="CD55">
            <v>0</v>
          </cell>
          <cell r="CE55">
            <v>0</v>
          </cell>
          <cell r="CF55" t="str">
            <v>x</v>
          </cell>
          <cell r="CG55">
            <v>0</v>
          </cell>
          <cell r="CH55">
            <v>0</v>
          </cell>
          <cell r="CI55" t="str">
            <v>x</v>
          </cell>
          <cell r="CJ55">
            <v>0</v>
          </cell>
          <cell r="CK55">
            <v>0</v>
          </cell>
          <cell r="CL55" t="str">
            <v>x</v>
          </cell>
          <cell r="CM55">
            <v>0</v>
          </cell>
        </row>
        <row r="56">
          <cell r="A56" t="str">
            <v>Wiederer " Emma"</v>
          </cell>
          <cell r="B56">
            <v>0</v>
          </cell>
          <cell r="C56">
            <v>0</v>
          </cell>
          <cell r="D56">
            <v>1</v>
          </cell>
          <cell r="E56">
            <v>1</v>
          </cell>
          <cell r="F56">
            <v>1</v>
          </cell>
          <cell r="G56">
            <v>1</v>
          </cell>
          <cell r="H56">
            <v>1</v>
          </cell>
          <cell r="I56">
            <v>1</v>
          </cell>
          <cell r="J56">
            <v>1</v>
          </cell>
          <cell r="K56">
            <v>0</v>
          </cell>
          <cell r="L56">
            <v>0</v>
          </cell>
          <cell r="M56">
            <v>1</v>
          </cell>
          <cell r="N56">
            <v>0</v>
          </cell>
          <cell r="O56">
            <v>0</v>
          </cell>
          <cell r="P56">
            <v>0</v>
          </cell>
          <cell r="Q56">
            <v>1</v>
          </cell>
          <cell r="R56">
            <v>1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1</v>
          </cell>
          <cell r="AJ56">
            <v>1</v>
          </cell>
          <cell r="AK56">
            <v>1</v>
          </cell>
          <cell r="AL56">
            <v>0</v>
          </cell>
          <cell r="AM56">
            <v>0</v>
          </cell>
          <cell r="AN56">
            <v>0</v>
          </cell>
          <cell r="AO56">
            <v>1</v>
          </cell>
          <cell r="AP56">
            <v>1</v>
          </cell>
          <cell r="AQ56">
            <v>1</v>
          </cell>
          <cell r="AR56">
            <v>0</v>
          </cell>
          <cell r="AS56">
            <v>0</v>
          </cell>
          <cell r="AT56">
            <v>1</v>
          </cell>
          <cell r="AU56">
            <v>1</v>
          </cell>
          <cell r="AV56">
            <v>1</v>
          </cell>
          <cell r="AW56">
            <v>1</v>
          </cell>
          <cell r="AX56">
            <v>0</v>
          </cell>
          <cell r="AY56">
            <v>0</v>
          </cell>
          <cell r="AZ56">
            <v>0</v>
          </cell>
          <cell r="BA56">
            <v>1</v>
          </cell>
          <cell r="BB56">
            <v>1</v>
          </cell>
          <cell r="BC56">
            <v>1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1</v>
          </cell>
          <cell r="BW56">
            <v>1</v>
          </cell>
          <cell r="BX56">
            <v>1</v>
          </cell>
          <cell r="BY56">
            <v>1</v>
          </cell>
          <cell r="BZ56">
            <v>1</v>
          </cell>
          <cell r="CA56">
            <v>1</v>
          </cell>
          <cell r="CB56">
            <v>0</v>
          </cell>
          <cell r="CC56">
            <v>0</v>
          </cell>
          <cell r="CD56">
            <v>0</v>
          </cell>
          <cell r="CE56">
            <v>1</v>
          </cell>
          <cell r="CF56">
            <v>0</v>
          </cell>
          <cell r="CG56">
            <v>1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</row>
        <row r="57">
          <cell r="A57" t="str">
            <v>Kern "Wayty"</v>
          </cell>
          <cell r="B57">
            <v>0</v>
          </cell>
          <cell r="C57">
            <v>0</v>
          </cell>
          <cell r="D57">
            <v>0</v>
          </cell>
          <cell r="E57">
            <v>1</v>
          </cell>
          <cell r="F57">
            <v>1</v>
          </cell>
          <cell r="G57">
            <v>0</v>
          </cell>
          <cell r="H57">
            <v>1</v>
          </cell>
          <cell r="I57">
            <v>1</v>
          </cell>
          <cell r="J57">
            <v>1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1</v>
          </cell>
          <cell r="S57">
            <v>0</v>
          </cell>
          <cell r="T57">
            <v>1</v>
          </cell>
          <cell r="U57">
            <v>1</v>
          </cell>
          <cell r="V57">
            <v>1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1</v>
          </cell>
          <cell r="AJ57">
            <v>1</v>
          </cell>
          <cell r="AK57">
            <v>1</v>
          </cell>
          <cell r="AL57">
            <v>0</v>
          </cell>
          <cell r="AM57">
            <v>0</v>
          </cell>
          <cell r="AN57">
            <v>0</v>
          </cell>
          <cell r="AO57">
            <v>1</v>
          </cell>
          <cell r="AP57">
            <v>1</v>
          </cell>
          <cell r="AQ57">
            <v>1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1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1</v>
          </cell>
          <cell r="BW57">
            <v>1</v>
          </cell>
          <cell r="BX57">
            <v>1</v>
          </cell>
          <cell r="BY57">
            <v>1</v>
          </cell>
          <cell r="BZ57">
            <v>1</v>
          </cell>
          <cell r="CA57">
            <v>1</v>
          </cell>
          <cell r="CB57">
            <v>0</v>
          </cell>
          <cell r="CC57">
            <v>0</v>
          </cell>
          <cell r="CD57">
            <v>0</v>
          </cell>
          <cell r="CE57">
            <v>1</v>
          </cell>
          <cell r="CF57">
            <v>1</v>
          </cell>
          <cell r="CG57">
            <v>1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</row>
        <row r="58">
          <cell r="A58" t="str">
            <v>Kurbel  "Amadou"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1</v>
          </cell>
          <cell r="BW58">
            <v>1</v>
          </cell>
          <cell r="BX58">
            <v>1</v>
          </cell>
          <cell r="BY58">
            <v>1</v>
          </cell>
          <cell r="BZ58">
            <v>1</v>
          </cell>
          <cell r="CA58">
            <v>1</v>
          </cell>
          <cell r="CB58">
            <v>0</v>
          </cell>
          <cell r="CC58">
            <v>0</v>
          </cell>
          <cell r="CD58">
            <v>0</v>
          </cell>
          <cell r="CE58">
            <v>1</v>
          </cell>
          <cell r="CF58">
            <v>1</v>
          </cell>
          <cell r="CG58">
            <v>1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</row>
        <row r="59">
          <cell r="A59" t="str">
            <v>Marusic "Coco"</v>
          </cell>
          <cell r="B59">
            <v>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1</v>
          </cell>
          <cell r="BW59">
            <v>0</v>
          </cell>
          <cell r="BX59">
            <v>0</v>
          </cell>
          <cell r="BY59">
            <v>1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1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</row>
        <row r="60">
          <cell r="A60" t="str">
            <v xml:space="preserve">Schindl "Kenzo" </v>
          </cell>
        </row>
        <row r="61">
          <cell r="A61" t="str">
            <v xml:space="preserve">Matzke "Sina" </v>
          </cell>
        </row>
        <row r="62">
          <cell r="A62" t="str">
            <v xml:space="preserve">Brandtner "Kaya" </v>
          </cell>
        </row>
        <row r="65">
          <cell r="A65" t="str">
            <v>INTRA-Assay</v>
          </cell>
          <cell r="E65" t="str">
            <v>INTER-Assay</v>
          </cell>
        </row>
        <row r="66">
          <cell r="A66" t="str">
            <v>in total =</v>
          </cell>
          <cell r="B66">
            <v>210</v>
          </cell>
          <cell r="E66" t="str">
            <v>in total =</v>
          </cell>
          <cell r="F66">
            <v>240</v>
          </cell>
        </row>
        <row r="67">
          <cell r="A67" t="str">
            <v>p0= 200/210</v>
          </cell>
          <cell r="B67">
            <v>0.95238095238095233</v>
          </cell>
          <cell r="E67" t="str">
            <v>p0= 222/240</v>
          </cell>
          <cell r="F67">
            <v>0.92500000000000004</v>
          </cell>
        </row>
        <row r="68">
          <cell r="A68" t="str">
            <v xml:space="preserve">pe= 0,5 </v>
          </cell>
          <cell r="E68" t="str">
            <v>pe= 0,5</v>
          </cell>
        </row>
        <row r="69">
          <cell r="A69" t="str">
            <v xml:space="preserve">Cohen's Kappa= </v>
          </cell>
          <cell r="B69">
            <v>0.90476190476190466</v>
          </cell>
          <cell r="E69" t="str">
            <v>Cohen's Kappa=</v>
          </cell>
          <cell r="F69">
            <v>0.85000000000000009</v>
          </cell>
        </row>
        <row r="72">
          <cell r="B72" t="str">
            <v>intra-assay</v>
          </cell>
          <cell r="C72" t="str">
            <v>inter-assay</v>
          </cell>
          <cell r="D72" t="str">
            <v>withdrawn</v>
          </cell>
        </row>
        <row r="74">
          <cell r="A74" t="str">
            <v>2.Questionable as negativ</v>
          </cell>
        </row>
        <row r="75">
          <cell r="A75" t="str">
            <v>Analysis:</v>
          </cell>
          <cell r="B75" t="str">
            <v>0-149=0</v>
          </cell>
          <cell r="C75" t="str">
            <v>150-199=0</v>
          </cell>
          <cell r="D75" t="str">
            <v>&gt;200=1</v>
          </cell>
        </row>
        <row r="76">
          <cell r="A76" t="str">
            <v>Hund (Dog)</v>
          </cell>
        </row>
        <row r="77">
          <cell r="A77" t="str">
            <v>Konofsky "Sammy"</v>
          </cell>
          <cell r="B77">
            <v>0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1</v>
          </cell>
          <cell r="BW77">
            <v>0</v>
          </cell>
          <cell r="BX77">
            <v>1</v>
          </cell>
          <cell r="BY77">
            <v>0</v>
          </cell>
          <cell r="BZ77">
            <v>0</v>
          </cell>
          <cell r="CA77">
            <v>1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1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</row>
        <row r="78">
          <cell r="A78" t="str">
            <v>Baur "Navik"</v>
          </cell>
          <cell r="B78">
            <v>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</row>
        <row r="79">
          <cell r="A79" t="str">
            <v>Eberl "Bruno"</v>
          </cell>
          <cell r="B79">
            <v>1</v>
          </cell>
          <cell r="C79">
            <v>0</v>
          </cell>
          <cell r="D79">
            <v>0</v>
          </cell>
          <cell r="E79">
            <v>1</v>
          </cell>
          <cell r="F79">
            <v>1</v>
          </cell>
          <cell r="G79">
            <v>1</v>
          </cell>
          <cell r="H79">
            <v>1</v>
          </cell>
          <cell r="I79">
            <v>1</v>
          </cell>
          <cell r="J79">
            <v>1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1</v>
          </cell>
          <cell r="S79">
            <v>0</v>
          </cell>
          <cell r="T79">
            <v>1</v>
          </cell>
          <cell r="U79">
            <v>1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1</v>
          </cell>
          <cell r="AJ79">
            <v>1</v>
          </cell>
          <cell r="AK79">
            <v>1</v>
          </cell>
          <cell r="AL79">
            <v>0</v>
          </cell>
          <cell r="AM79">
            <v>0</v>
          </cell>
          <cell r="AN79">
            <v>0</v>
          </cell>
          <cell r="AO79">
            <v>1</v>
          </cell>
          <cell r="AP79">
            <v>1</v>
          </cell>
          <cell r="AQ79">
            <v>1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1</v>
          </cell>
          <cell r="BB79">
            <v>1</v>
          </cell>
          <cell r="BC79">
            <v>1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1</v>
          </cell>
          <cell r="BW79">
            <v>1</v>
          </cell>
          <cell r="BX79">
            <v>1</v>
          </cell>
          <cell r="BY79">
            <v>1</v>
          </cell>
          <cell r="BZ79">
            <v>1</v>
          </cell>
          <cell r="CA79">
            <v>1</v>
          </cell>
          <cell r="CB79">
            <v>0</v>
          </cell>
          <cell r="CC79">
            <v>0</v>
          </cell>
          <cell r="CD79">
            <v>0</v>
          </cell>
          <cell r="CE79">
            <v>1</v>
          </cell>
          <cell r="CF79">
            <v>1</v>
          </cell>
          <cell r="CG79">
            <v>1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</row>
        <row r="80">
          <cell r="A80" t="str">
            <v>Tluczyinski "Eddie"</v>
          </cell>
          <cell r="B80">
            <v>0</v>
          </cell>
          <cell r="C80" t="str">
            <v>x</v>
          </cell>
          <cell r="D80">
            <v>0</v>
          </cell>
          <cell r="E80">
            <v>0</v>
          </cell>
          <cell r="F80" t="str">
            <v>x</v>
          </cell>
          <cell r="G80">
            <v>1</v>
          </cell>
          <cell r="H80">
            <v>0</v>
          </cell>
          <cell r="I80" t="str">
            <v>x</v>
          </cell>
          <cell r="J80">
            <v>0</v>
          </cell>
          <cell r="K80">
            <v>0</v>
          </cell>
          <cell r="L80" t="str">
            <v>x</v>
          </cell>
          <cell r="M80">
            <v>0</v>
          </cell>
          <cell r="N80">
            <v>0</v>
          </cell>
          <cell r="O80" t="str">
            <v>x</v>
          </cell>
          <cell r="P80">
            <v>0</v>
          </cell>
          <cell r="Q80">
            <v>0</v>
          </cell>
          <cell r="R80" t="str">
            <v>x</v>
          </cell>
          <cell r="S80">
            <v>0</v>
          </cell>
          <cell r="T80">
            <v>0</v>
          </cell>
          <cell r="U80" t="str">
            <v>x</v>
          </cell>
          <cell r="V80">
            <v>0</v>
          </cell>
          <cell r="W80">
            <v>0</v>
          </cell>
          <cell r="X80" t="str">
            <v>x</v>
          </cell>
          <cell r="Y80">
            <v>0</v>
          </cell>
          <cell r="Z80">
            <v>0</v>
          </cell>
          <cell r="AA80" t="str">
            <v>x</v>
          </cell>
          <cell r="AB80">
            <v>0</v>
          </cell>
          <cell r="AC80">
            <v>0</v>
          </cell>
          <cell r="AD80" t="str">
            <v>x</v>
          </cell>
          <cell r="AE80">
            <v>0</v>
          </cell>
          <cell r="AF80">
            <v>0</v>
          </cell>
          <cell r="AG80" t="str">
            <v>x</v>
          </cell>
          <cell r="AH80">
            <v>0</v>
          </cell>
          <cell r="AI80">
            <v>0</v>
          </cell>
          <cell r="AJ80" t="str">
            <v>x</v>
          </cell>
          <cell r="AK80">
            <v>0</v>
          </cell>
          <cell r="AL80">
            <v>0</v>
          </cell>
          <cell r="AM80" t="str">
            <v>x</v>
          </cell>
          <cell r="AN80">
            <v>0</v>
          </cell>
          <cell r="AO80">
            <v>0</v>
          </cell>
          <cell r="AP80" t="str">
            <v>x</v>
          </cell>
          <cell r="AQ80">
            <v>0</v>
          </cell>
          <cell r="AR80">
            <v>0</v>
          </cell>
          <cell r="AS80" t="str">
            <v>x</v>
          </cell>
          <cell r="AT80">
            <v>0</v>
          </cell>
          <cell r="AU80">
            <v>0</v>
          </cell>
          <cell r="AV80" t="str">
            <v>x</v>
          </cell>
          <cell r="AW80">
            <v>0</v>
          </cell>
          <cell r="AX80">
            <v>0</v>
          </cell>
          <cell r="AY80" t="str">
            <v>x</v>
          </cell>
          <cell r="AZ80">
            <v>0</v>
          </cell>
          <cell r="BA80">
            <v>0</v>
          </cell>
          <cell r="BB80" t="str">
            <v>x</v>
          </cell>
          <cell r="BC80">
            <v>0</v>
          </cell>
          <cell r="BD80">
            <v>0</v>
          </cell>
          <cell r="BE80" t="str">
            <v>x</v>
          </cell>
          <cell r="BF80">
            <v>0</v>
          </cell>
          <cell r="BG80">
            <v>0</v>
          </cell>
          <cell r="BH80" t="str">
            <v>x</v>
          </cell>
          <cell r="BI80">
            <v>0</v>
          </cell>
          <cell r="BJ80">
            <v>0</v>
          </cell>
          <cell r="BK80" t="str">
            <v>x</v>
          </cell>
          <cell r="BL80">
            <v>0</v>
          </cell>
          <cell r="BM80">
            <v>0</v>
          </cell>
          <cell r="BN80" t="str">
            <v>x</v>
          </cell>
          <cell r="BO80">
            <v>0</v>
          </cell>
          <cell r="BP80">
            <v>0</v>
          </cell>
          <cell r="BQ80" t="str">
            <v>x</v>
          </cell>
          <cell r="BR80">
            <v>0</v>
          </cell>
          <cell r="BS80">
            <v>0</v>
          </cell>
          <cell r="BT80" t="str">
            <v>x</v>
          </cell>
          <cell r="BU80">
            <v>1</v>
          </cell>
          <cell r="BV80">
            <v>0</v>
          </cell>
          <cell r="BW80" t="str">
            <v>x</v>
          </cell>
          <cell r="BX80">
            <v>0</v>
          </cell>
          <cell r="BY80">
            <v>0</v>
          </cell>
          <cell r="BZ80" t="str">
            <v>x</v>
          </cell>
          <cell r="CA80">
            <v>0</v>
          </cell>
          <cell r="CB80">
            <v>0</v>
          </cell>
          <cell r="CC80" t="str">
            <v>x</v>
          </cell>
          <cell r="CD80">
            <v>0</v>
          </cell>
          <cell r="CE80">
            <v>0</v>
          </cell>
          <cell r="CF80" t="str">
            <v>x</v>
          </cell>
          <cell r="CG80">
            <v>0</v>
          </cell>
          <cell r="CH80">
            <v>0</v>
          </cell>
          <cell r="CI80" t="str">
            <v>x</v>
          </cell>
          <cell r="CJ80">
            <v>0</v>
          </cell>
          <cell r="CK80">
            <v>0</v>
          </cell>
          <cell r="CL80" t="str">
            <v>x</v>
          </cell>
          <cell r="CM80">
            <v>0</v>
          </cell>
        </row>
        <row r="81">
          <cell r="A81" t="str">
            <v>Wiederer " Emma"</v>
          </cell>
          <cell r="B81">
            <v>0</v>
          </cell>
          <cell r="C81">
            <v>0</v>
          </cell>
          <cell r="D81">
            <v>1</v>
          </cell>
          <cell r="E81">
            <v>1</v>
          </cell>
          <cell r="F81">
            <v>1</v>
          </cell>
          <cell r="G81">
            <v>1</v>
          </cell>
          <cell r="H81">
            <v>1</v>
          </cell>
          <cell r="I81">
            <v>1</v>
          </cell>
          <cell r="J81">
            <v>1</v>
          </cell>
          <cell r="K81">
            <v>0</v>
          </cell>
          <cell r="L81">
            <v>0</v>
          </cell>
          <cell r="M81">
            <v>1</v>
          </cell>
          <cell r="N81">
            <v>0</v>
          </cell>
          <cell r="O81">
            <v>0</v>
          </cell>
          <cell r="P81">
            <v>0</v>
          </cell>
          <cell r="Q81">
            <v>1</v>
          </cell>
          <cell r="R81">
            <v>0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1</v>
          </cell>
          <cell r="AJ81">
            <v>1</v>
          </cell>
          <cell r="AK81">
            <v>1</v>
          </cell>
          <cell r="AL81">
            <v>0</v>
          </cell>
          <cell r="AM81">
            <v>0</v>
          </cell>
          <cell r="AN81">
            <v>0</v>
          </cell>
          <cell r="AO81">
            <v>1</v>
          </cell>
          <cell r="AP81">
            <v>1</v>
          </cell>
          <cell r="AQ81">
            <v>1</v>
          </cell>
          <cell r="AR81">
            <v>0</v>
          </cell>
          <cell r="AS81">
            <v>0</v>
          </cell>
          <cell r="AT81">
            <v>1</v>
          </cell>
          <cell r="AU81">
            <v>1</v>
          </cell>
          <cell r="AV81">
            <v>1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1</v>
          </cell>
          <cell r="BB81">
            <v>1</v>
          </cell>
          <cell r="BC81">
            <v>1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1</v>
          </cell>
          <cell r="BW81">
            <v>1</v>
          </cell>
          <cell r="BX81">
            <v>1</v>
          </cell>
          <cell r="BY81">
            <v>1</v>
          </cell>
          <cell r="BZ81">
            <v>1</v>
          </cell>
          <cell r="CA81">
            <v>1</v>
          </cell>
          <cell r="CB81">
            <v>0</v>
          </cell>
          <cell r="CC81">
            <v>0</v>
          </cell>
          <cell r="CD81">
            <v>0</v>
          </cell>
          <cell r="CE81">
            <v>1</v>
          </cell>
          <cell r="CF81">
            <v>0</v>
          </cell>
          <cell r="CG81">
            <v>1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</row>
        <row r="82">
          <cell r="A82" t="str">
            <v>Kern "Wayty"</v>
          </cell>
          <cell r="B82">
            <v>0</v>
          </cell>
          <cell r="C82">
            <v>0</v>
          </cell>
          <cell r="D82">
            <v>0</v>
          </cell>
          <cell r="E82">
            <v>1</v>
          </cell>
          <cell r="F82">
            <v>1</v>
          </cell>
          <cell r="G82">
            <v>0</v>
          </cell>
          <cell r="H82">
            <v>1</v>
          </cell>
          <cell r="I82">
            <v>1</v>
          </cell>
          <cell r="J82">
            <v>1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1</v>
          </cell>
          <cell r="S82">
            <v>0</v>
          </cell>
          <cell r="T82">
            <v>1</v>
          </cell>
          <cell r="U82">
            <v>1</v>
          </cell>
          <cell r="V82">
            <v>1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1</v>
          </cell>
          <cell r="AP82">
            <v>1</v>
          </cell>
          <cell r="AQ82">
            <v>1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1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1</v>
          </cell>
          <cell r="BW82">
            <v>1</v>
          </cell>
          <cell r="BX82">
            <v>1</v>
          </cell>
          <cell r="BY82">
            <v>1</v>
          </cell>
          <cell r="BZ82">
            <v>1</v>
          </cell>
          <cell r="CA82">
            <v>1</v>
          </cell>
          <cell r="CB82">
            <v>0</v>
          </cell>
          <cell r="CC82">
            <v>0</v>
          </cell>
          <cell r="CD82">
            <v>0</v>
          </cell>
          <cell r="CE82">
            <v>1</v>
          </cell>
          <cell r="CF82">
            <v>1</v>
          </cell>
          <cell r="CG82">
            <v>1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</row>
        <row r="83">
          <cell r="A83" t="str">
            <v>Kurbel  "Amadou"</v>
          </cell>
          <cell r="B83">
            <v>0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1</v>
          </cell>
          <cell r="BW83">
            <v>1</v>
          </cell>
          <cell r="BX83">
            <v>1</v>
          </cell>
          <cell r="BY83">
            <v>1</v>
          </cell>
          <cell r="BZ83">
            <v>1</v>
          </cell>
          <cell r="CA83">
            <v>1</v>
          </cell>
          <cell r="CB83">
            <v>0</v>
          </cell>
          <cell r="CC83">
            <v>0</v>
          </cell>
          <cell r="CD83">
            <v>0</v>
          </cell>
          <cell r="CE83">
            <v>1</v>
          </cell>
          <cell r="CF83">
            <v>1</v>
          </cell>
          <cell r="CG83">
            <v>1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</row>
        <row r="84">
          <cell r="A84" t="str">
            <v>Marusic "Coco"</v>
          </cell>
          <cell r="B84">
            <v>0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1</v>
          </cell>
          <cell r="BW84">
            <v>0</v>
          </cell>
          <cell r="BX84">
            <v>0</v>
          </cell>
          <cell r="BY84">
            <v>1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1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</row>
        <row r="85">
          <cell r="A85" t="str">
            <v xml:space="preserve">Schindl "Kenzo" </v>
          </cell>
        </row>
        <row r="86">
          <cell r="A86" t="str">
            <v xml:space="preserve">Matzke "Sina" </v>
          </cell>
        </row>
        <row r="87">
          <cell r="A87" t="str">
            <v xml:space="preserve">Brandtner "Kaya" </v>
          </cell>
        </row>
        <row r="90">
          <cell r="A90" t="str">
            <v>INTRA-Assay</v>
          </cell>
          <cell r="E90" t="str">
            <v>INTER-Assay</v>
          </cell>
        </row>
        <row r="91">
          <cell r="A91" t="str">
            <v>in total =</v>
          </cell>
          <cell r="B91">
            <v>210</v>
          </cell>
          <cell r="E91" t="str">
            <v>in total =</v>
          </cell>
          <cell r="F91">
            <v>240</v>
          </cell>
        </row>
        <row r="92">
          <cell r="A92" t="str">
            <v>p0= 201/210</v>
          </cell>
          <cell r="B92">
            <v>0.95714285714285718</v>
          </cell>
          <cell r="E92" t="str">
            <v>p0= 225/240</v>
          </cell>
          <cell r="F92">
            <v>0.9375</v>
          </cell>
        </row>
        <row r="93">
          <cell r="A93" t="str">
            <v>p3= 0,5</v>
          </cell>
          <cell r="E93" t="str">
            <v>pe= 0,5</v>
          </cell>
        </row>
        <row r="94">
          <cell r="A94" t="str">
            <v xml:space="preserve">Cohen's Kappa= </v>
          </cell>
          <cell r="B94">
            <v>0.91428571428571437</v>
          </cell>
          <cell r="E94" t="str">
            <v>Cohen's Kappa=</v>
          </cell>
          <cell r="F94">
            <v>0.875</v>
          </cell>
        </row>
        <row r="97">
          <cell r="B97" t="str">
            <v>intra-assay</v>
          </cell>
          <cell r="C97" t="str">
            <v>inter-assay</v>
          </cell>
          <cell r="D97" t="str">
            <v>withdrawn</v>
          </cell>
        </row>
        <row r="99">
          <cell r="A99" t="str">
            <v>3. Questionable = withdrawn</v>
          </cell>
        </row>
        <row r="100">
          <cell r="A100" t="str">
            <v>Analysis:</v>
          </cell>
          <cell r="B100" t="str">
            <v>0-149=0</v>
          </cell>
          <cell r="C100" t="str">
            <v>150-199= x</v>
          </cell>
          <cell r="D100" t="str">
            <v>&gt;200=1</v>
          </cell>
        </row>
        <row r="101">
          <cell r="A101" t="str">
            <v>Hund (Dog)</v>
          </cell>
        </row>
        <row r="102">
          <cell r="A102" t="str">
            <v>Konofsky "Sammy"</v>
          </cell>
          <cell r="B102">
            <v>0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1</v>
          </cell>
          <cell r="BW102">
            <v>0</v>
          </cell>
          <cell r="BX102">
            <v>1</v>
          </cell>
          <cell r="BY102">
            <v>0</v>
          </cell>
          <cell r="BZ102">
            <v>0</v>
          </cell>
          <cell r="CA102">
            <v>1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1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</row>
        <row r="103">
          <cell r="A103" t="str">
            <v>Baur "Navik"</v>
          </cell>
          <cell r="B103">
            <v>0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 t="str">
            <v>x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 t="str">
            <v>x</v>
          </cell>
          <cell r="U103" t="str">
            <v>x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 t="str">
            <v>x</v>
          </cell>
          <cell r="AP103" t="str">
            <v>x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 t="str">
            <v>x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</row>
        <row r="104">
          <cell r="A104" t="str">
            <v>Eberl "Bruno"</v>
          </cell>
          <cell r="B104">
            <v>1</v>
          </cell>
          <cell r="C104" t="str">
            <v>x</v>
          </cell>
          <cell r="D104">
            <v>0</v>
          </cell>
          <cell r="E104">
            <v>1</v>
          </cell>
          <cell r="F104">
            <v>1</v>
          </cell>
          <cell r="G104">
            <v>1</v>
          </cell>
          <cell r="H104">
            <v>1</v>
          </cell>
          <cell r="I104">
            <v>1</v>
          </cell>
          <cell r="J104">
            <v>1</v>
          </cell>
          <cell r="K104">
            <v>0</v>
          </cell>
          <cell r="L104" t="str">
            <v>x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1</v>
          </cell>
          <cell r="S104" t="str">
            <v>x</v>
          </cell>
          <cell r="T104">
            <v>1</v>
          </cell>
          <cell r="U104">
            <v>1</v>
          </cell>
          <cell r="V104" t="str">
            <v>x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1</v>
          </cell>
          <cell r="AJ104">
            <v>1</v>
          </cell>
          <cell r="AK104">
            <v>1</v>
          </cell>
          <cell r="AL104">
            <v>0</v>
          </cell>
          <cell r="AM104">
            <v>0</v>
          </cell>
          <cell r="AN104">
            <v>0</v>
          </cell>
          <cell r="AO104">
            <v>1</v>
          </cell>
          <cell r="AP104">
            <v>1</v>
          </cell>
          <cell r="AQ104">
            <v>1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1</v>
          </cell>
          <cell r="BB104">
            <v>1</v>
          </cell>
          <cell r="BC104">
            <v>1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1</v>
          </cell>
          <cell r="BW104">
            <v>1</v>
          </cell>
          <cell r="BX104">
            <v>1</v>
          </cell>
          <cell r="BY104">
            <v>1</v>
          </cell>
          <cell r="BZ104">
            <v>1</v>
          </cell>
          <cell r="CA104">
            <v>1</v>
          </cell>
          <cell r="CB104">
            <v>0</v>
          </cell>
          <cell r="CC104">
            <v>0</v>
          </cell>
          <cell r="CD104">
            <v>0</v>
          </cell>
          <cell r="CE104">
            <v>1</v>
          </cell>
          <cell r="CF104">
            <v>1</v>
          </cell>
          <cell r="CG104">
            <v>1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</row>
        <row r="105">
          <cell r="A105" t="str">
            <v xml:space="preserve">Tluczyinski "Ellie" </v>
          </cell>
          <cell r="B105">
            <v>0</v>
          </cell>
          <cell r="C105" t="str">
            <v>x</v>
          </cell>
          <cell r="D105">
            <v>0</v>
          </cell>
          <cell r="E105">
            <v>0</v>
          </cell>
          <cell r="F105" t="str">
            <v>x</v>
          </cell>
          <cell r="G105">
            <v>1</v>
          </cell>
          <cell r="H105">
            <v>0</v>
          </cell>
          <cell r="I105" t="str">
            <v>x</v>
          </cell>
          <cell r="J105">
            <v>0</v>
          </cell>
          <cell r="K105">
            <v>0</v>
          </cell>
          <cell r="L105" t="str">
            <v>x</v>
          </cell>
          <cell r="M105">
            <v>0</v>
          </cell>
          <cell r="N105">
            <v>0</v>
          </cell>
          <cell r="O105" t="str">
            <v>x</v>
          </cell>
          <cell r="P105">
            <v>0</v>
          </cell>
          <cell r="Q105">
            <v>0</v>
          </cell>
          <cell r="R105" t="str">
            <v>x</v>
          </cell>
          <cell r="S105" t="str">
            <v>x</v>
          </cell>
          <cell r="T105">
            <v>0</v>
          </cell>
          <cell r="U105" t="str">
            <v>x</v>
          </cell>
          <cell r="V105" t="str">
            <v>x</v>
          </cell>
          <cell r="W105">
            <v>0</v>
          </cell>
          <cell r="X105" t="str">
            <v>x</v>
          </cell>
          <cell r="Y105">
            <v>0</v>
          </cell>
          <cell r="Z105">
            <v>0</v>
          </cell>
          <cell r="AA105" t="str">
            <v>x</v>
          </cell>
          <cell r="AB105">
            <v>0</v>
          </cell>
          <cell r="AC105">
            <v>0</v>
          </cell>
          <cell r="AD105" t="str">
            <v>x</v>
          </cell>
          <cell r="AE105">
            <v>0</v>
          </cell>
          <cell r="AF105">
            <v>0</v>
          </cell>
          <cell r="AG105" t="str">
            <v>x</v>
          </cell>
          <cell r="AH105">
            <v>0</v>
          </cell>
          <cell r="AI105">
            <v>0</v>
          </cell>
          <cell r="AJ105" t="str">
            <v>x</v>
          </cell>
          <cell r="AK105">
            <v>0</v>
          </cell>
          <cell r="AL105">
            <v>0</v>
          </cell>
          <cell r="AM105" t="str">
            <v>x</v>
          </cell>
          <cell r="AN105">
            <v>0</v>
          </cell>
          <cell r="AO105">
            <v>0</v>
          </cell>
          <cell r="AP105" t="str">
            <v>x</v>
          </cell>
          <cell r="AQ105">
            <v>0</v>
          </cell>
          <cell r="AR105">
            <v>0</v>
          </cell>
          <cell r="AS105" t="str">
            <v>x</v>
          </cell>
          <cell r="AT105">
            <v>0</v>
          </cell>
          <cell r="AU105">
            <v>0</v>
          </cell>
          <cell r="AV105" t="str">
            <v>x</v>
          </cell>
          <cell r="AW105">
            <v>0</v>
          </cell>
          <cell r="AX105">
            <v>0</v>
          </cell>
          <cell r="AY105" t="str">
            <v>x</v>
          </cell>
          <cell r="AZ105">
            <v>0</v>
          </cell>
          <cell r="BA105">
            <v>0</v>
          </cell>
          <cell r="BB105" t="str">
            <v>x</v>
          </cell>
          <cell r="BC105">
            <v>0</v>
          </cell>
          <cell r="BD105">
            <v>0</v>
          </cell>
          <cell r="BE105" t="str">
            <v>x</v>
          </cell>
          <cell r="BF105">
            <v>0</v>
          </cell>
          <cell r="BG105">
            <v>0</v>
          </cell>
          <cell r="BH105" t="str">
            <v>x</v>
          </cell>
          <cell r="BI105">
            <v>0</v>
          </cell>
          <cell r="BJ105">
            <v>0</v>
          </cell>
          <cell r="BK105" t="str">
            <v>x</v>
          </cell>
          <cell r="BL105">
            <v>0</v>
          </cell>
          <cell r="BM105">
            <v>0</v>
          </cell>
          <cell r="BN105" t="str">
            <v>x</v>
          </cell>
          <cell r="BO105">
            <v>0</v>
          </cell>
          <cell r="BP105">
            <v>0</v>
          </cell>
          <cell r="BQ105" t="str">
            <v>x</v>
          </cell>
          <cell r="BR105">
            <v>0</v>
          </cell>
          <cell r="BS105">
            <v>0</v>
          </cell>
          <cell r="BT105" t="str">
            <v>x</v>
          </cell>
          <cell r="BU105">
            <v>1</v>
          </cell>
          <cell r="BV105">
            <v>0</v>
          </cell>
          <cell r="BW105" t="str">
            <v>x</v>
          </cell>
          <cell r="BX105">
            <v>0</v>
          </cell>
          <cell r="BY105">
            <v>0</v>
          </cell>
          <cell r="BZ105" t="str">
            <v>x</v>
          </cell>
          <cell r="CA105">
            <v>0</v>
          </cell>
          <cell r="CB105">
            <v>0</v>
          </cell>
          <cell r="CC105" t="str">
            <v>x</v>
          </cell>
          <cell r="CD105">
            <v>0</v>
          </cell>
          <cell r="CE105">
            <v>0</v>
          </cell>
          <cell r="CF105" t="str">
            <v>x</v>
          </cell>
          <cell r="CG105">
            <v>0</v>
          </cell>
          <cell r="CH105">
            <v>0</v>
          </cell>
          <cell r="CI105" t="str">
            <v>x</v>
          </cell>
          <cell r="CJ105">
            <v>0</v>
          </cell>
          <cell r="CK105">
            <v>0</v>
          </cell>
          <cell r="CL105" t="str">
            <v>x</v>
          </cell>
          <cell r="CM105">
            <v>0</v>
          </cell>
        </row>
        <row r="106">
          <cell r="A106" t="str">
            <v>Wiederer " Emma"</v>
          </cell>
          <cell r="B106">
            <v>0</v>
          </cell>
          <cell r="C106">
            <v>0</v>
          </cell>
          <cell r="D106">
            <v>1</v>
          </cell>
          <cell r="E106">
            <v>1</v>
          </cell>
          <cell r="F106">
            <v>1</v>
          </cell>
          <cell r="G106">
            <v>1</v>
          </cell>
          <cell r="H106">
            <v>1</v>
          </cell>
          <cell r="I106">
            <v>1</v>
          </cell>
          <cell r="J106">
            <v>1</v>
          </cell>
          <cell r="K106">
            <v>0</v>
          </cell>
          <cell r="L106">
            <v>0</v>
          </cell>
          <cell r="M106">
            <v>1</v>
          </cell>
          <cell r="N106">
            <v>0</v>
          </cell>
          <cell r="O106">
            <v>0</v>
          </cell>
          <cell r="P106">
            <v>0</v>
          </cell>
          <cell r="Q106">
            <v>1</v>
          </cell>
          <cell r="R106" t="str">
            <v>x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 t="str">
            <v>x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1</v>
          </cell>
          <cell r="AJ106">
            <v>1</v>
          </cell>
          <cell r="AK106">
            <v>1</v>
          </cell>
          <cell r="AL106">
            <v>0</v>
          </cell>
          <cell r="AM106">
            <v>0</v>
          </cell>
          <cell r="AN106">
            <v>0</v>
          </cell>
          <cell r="AO106">
            <v>1</v>
          </cell>
          <cell r="AP106">
            <v>1</v>
          </cell>
          <cell r="AQ106">
            <v>1</v>
          </cell>
          <cell r="AR106">
            <v>0</v>
          </cell>
          <cell r="AS106">
            <v>0</v>
          </cell>
          <cell r="AT106">
            <v>1</v>
          </cell>
          <cell r="AU106">
            <v>1</v>
          </cell>
          <cell r="AV106">
            <v>1</v>
          </cell>
          <cell r="AW106" t="str">
            <v>x</v>
          </cell>
          <cell r="AX106">
            <v>0</v>
          </cell>
          <cell r="AY106">
            <v>0</v>
          </cell>
          <cell r="AZ106">
            <v>0</v>
          </cell>
          <cell r="BA106">
            <v>1</v>
          </cell>
          <cell r="BB106">
            <v>1</v>
          </cell>
          <cell r="BC106">
            <v>1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1</v>
          </cell>
          <cell r="BW106">
            <v>1</v>
          </cell>
          <cell r="BX106">
            <v>1</v>
          </cell>
          <cell r="BY106">
            <v>1</v>
          </cell>
          <cell r="BZ106">
            <v>1</v>
          </cell>
          <cell r="CA106">
            <v>1</v>
          </cell>
          <cell r="CB106">
            <v>0</v>
          </cell>
          <cell r="CC106">
            <v>0</v>
          </cell>
          <cell r="CD106">
            <v>0</v>
          </cell>
          <cell r="CE106">
            <v>1</v>
          </cell>
          <cell r="CF106">
            <v>0</v>
          </cell>
          <cell r="CG106">
            <v>1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</row>
        <row r="107">
          <cell r="A107" t="str">
            <v>Kern "Wayty"</v>
          </cell>
          <cell r="B107">
            <v>0</v>
          </cell>
          <cell r="C107">
            <v>0</v>
          </cell>
          <cell r="D107">
            <v>0</v>
          </cell>
          <cell r="E107">
            <v>1</v>
          </cell>
          <cell r="F107">
            <v>1</v>
          </cell>
          <cell r="G107">
            <v>0</v>
          </cell>
          <cell r="H107">
            <v>1</v>
          </cell>
          <cell r="I107">
            <v>1</v>
          </cell>
          <cell r="J107">
            <v>1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1</v>
          </cell>
          <cell r="S107">
            <v>0</v>
          </cell>
          <cell r="T107">
            <v>1</v>
          </cell>
          <cell r="U107">
            <v>1</v>
          </cell>
          <cell r="V107">
            <v>1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 t="str">
            <v>x</v>
          </cell>
          <cell r="AJ107" t="str">
            <v>x</v>
          </cell>
          <cell r="AK107" t="str">
            <v>x</v>
          </cell>
          <cell r="AL107">
            <v>0</v>
          </cell>
          <cell r="AM107">
            <v>0</v>
          </cell>
          <cell r="AN107">
            <v>0</v>
          </cell>
          <cell r="AO107">
            <v>1</v>
          </cell>
          <cell r="AP107">
            <v>1</v>
          </cell>
          <cell r="AQ107">
            <v>1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1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1</v>
          </cell>
          <cell r="BW107">
            <v>1</v>
          </cell>
          <cell r="BX107">
            <v>1</v>
          </cell>
          <cell r="BY107">
            <v>1</v>
          </cell>
          <cell r="BZ107">
            <v>1</v>
          </cell>
          <cell r="CA107">
            <v>1</v>
          </cell>
          <cell r="CB107">
            <v>0</v>
          </cell>
          <cell r="CC107">
            <v>0</v>
          </cell>
          <cell r="CD107">
            <v>0</v>
          </cell>
          <cell r="CE107">
            <v>1</v>
          </cell>
          <cell r="CF107">
            <v>1</v>
          </cell>
          <cell r="CG107">
            <v>1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</row>
        <row r="108">
          <cell r="A108" t="str">
            <v>Kurbel  "Amadou"</v>
          </cell>
          <cell r="B108">
            <v>0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1</v>
          </cell>
          <cell r="BW108">
            <v>1</v>
          </cell>
          <cell r="BX108">
            <v>1</v>
          </cell>
          <cell r="BY108">
            <v>1</v>
          </cell>
          <cell r="BZ108">
            <v>1</v>
          </cell>
          <cell r="CA108">
            <v>1</v>
          </cell>
          <cell r="CB108">
            <v>0</v>
          </cell>
          <cell r="CC108">
            <v>0</v>
          </cell>
          <cell r="CD108">
            <v>0</v>
          </cell>
          <cell r="CE108">
            <v>1</v>
          </cell>
          <cell r="CF108">
            <v>1</v>
          </cell>
          <cell r="CG108">
            <v>1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</row>
        <row r="109">
          <cell r="A109" t="str">
            <v>Marusic "Coco"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1</v>
          </cell>
          <cell r="BW109">
            <v>0</v>
          </cell>
          <cell r="BX109">
            <v>0</v>
          </cell>
          <cell r="BY109">
            <v>1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1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</row>
        <row r="110">
          <cell r="A110" t="str">
            <v>Schindl "Kenzo"</v>
          </cell>
        </row>
        <row r="111">
          <cell r="A111" t="str">
            <v>Matzke "Sina"</v>
          </cell>
        </row>
        <row r="112">
          <cell r="A112" t="str">
            <v>Brandtner "Kaya"</v>
          </cell>
        </row>
        <row r="115">
          <cell r="A115" t="str">
            <v>INTRA-Assay</v>
          </cell>
          <cell r="E115" t="str">
            <v>INTER-Assay</v>
          </cell>
        </row>
        <row r="116">
          <cell r="A116" t="str">
            <v xml:space="preserve">in total = </v>
          </cell>
          <cell r="B116">
            <v>210</v>
          </cell>
          <cell r="E116" t="str">
            <v xml:space="preserve">in total = </v>
          </cell>
          <cell r="F116">
            <v>240</v>
          </cell>
        </row>
        <row r="117">
          <cell r="A117" t="str">
            <v>p0= 195/210</v>
          </cell>
          <cell r="B117">
            <v>0.9285714285714286</v>
          </cell>
          <cell r="E117" t="str">
            <v>p0= 218/240</v>
          </cell>
          <cell r="F117">
            <v>0.90833333333333333</v>
          </cell>
        </row>
        <row r="118">
          <cell r="A118" t="str">
            <v>pe= 0,5</v>
          </cell>
          <cell r="E118" t="str">
            <v>pe= 0,5</v>
          </cell>
        </row>
        <row r="119">
          <cell r="A119" t="str">
            <v xml:space="preserve">Cohen's Kappa= </v>
          </cell>
          <cell r="B119">
            <v>0.85714285714285721</v>
          </cell>
          <cell r="E119" t="str">
            <v>Cohen's Kappa=</v>
          </cell>
          <cell r="F119">
            <v>0.81666666666666665</v>
          </cell>
        </row>
      </sheetData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L97"/>
  <sheetViews>
    <sheetView topLeftCell="A60" zoomScale="70" zoomScaleNormal="70" workbookViewId="0">
      <selection activeCell="H96" sqref="H96"/>
    </sheetView>
  </sheetViews>
  <sheetFormatPr baseColWidth="10" defaultRowHeight="14.4" x14ac:dyDescent="0.3"/>
  <cols>
    <col min="1" max="1" width="23.5546875" customWidth="1"/>
  </cols>
  <sheetData>
    <row r="1" spans="1:90" ht="15" thickBot="1" x14ac:dyDescent="0.35">
      <c r="A1" s="6" t="s">
        <v>156</v>
      </c>
      <c r="B1" s="118" t="s">
        <v>218</v>
      </c>
      <c r="C1" s="119"/>
      <c r="D1" s="120"/>
      <c r="E1" s="118" t="s">
        <v>190</v>
      </c>
      <c r="F1" s="119"/>
      <c r="G1" s="120"/>
      <c r="H1" s="118" t="s">
        <v>219</v>
      </c>
      <c r="I1" s="119"/>
      <c r="J1" s="120"/>
      <c r="K1" s="118" t="s">
        <v>220</v>
      </c>
      <c r="L1" s="119"/>
      <c r="M1" s="120"/>
      <c r="N1" s="118" t="s">
        <v>172</v>
      </c>
      <c r="O1" s="119"/>
      <c r="P1" s="120"/>
      <c r="Q1" s="118" t="s">
        <v>221</v>
      </c>
      <c r="R1" s="119"/>
      <c r="S1" s="120"/>
      <c r="T1" s="118" t="s">
        <v>173</v>
      </c>
      <c r="U1" s="119"/>
      <c r="V1" s="120"/>
      <c r="W1" s="118" t="s">
        <v>222</v>
      </c>
      <c r="X1" s="119"/>
      <c r="Y1" s="120"/>
      <c r="Z1" s="118" t="s">
        <v>223</v>
      </c>
      <c r="AA1" s="119"/>
      <c r="AB1" s="120"/>
      <c r="AC1" s="118" t="s">
        <v>224</v>
      </c>
      <c r="AD1" s="119"/>
      <c r="AE1" s="120"/>
      <c r="AF1" s="118" t="s">
        <v>225</v>
      </c>
      <c r="AG1" s="119"/>
      <c r="AH1" s="120"/>
      <c r="AI1" s="118" t="s">
        <v>226</v>
      </c>
      <c r="AJ1" s="119"/>
      <c r="AK1" s="120"/>
      <c r="AL1" s="118" t="s">
        <v>189</v>
      </c>
      <c r="AM1" s="119"/>
      <c r="AN1" s="120"/>
      <c r="AO1" s="118" t="s">
        <v>181</v>
      </c>
      <c r="AP1" s="119"/>
      <c r="AQ1" s="120"/>
      <c r="AR1" s="118" t="s">
        <v>227</v>
      </c>
      <c r="AS1" s="119"/>
      <c r="AT1" s="120"/>
      <c r="AU1" s="118" t="s">
        <v>228</v>
      </c>
      <c r="AV1" s="119"/>
      <c r="AW1" s="120"/>
      <c r="AX1" s="118" t="s">
        <v>200</v>
      </c>
      <c r="AY1" s="119"/>
      <c r="AZ1" s="120"/>
      <c r="BA1" s="118" t="s">
        <v>229</v>
      </c>
      <c r="BB1" s="119"/>
      <c r="BC1" s="120"/>
      <c r="BD1" s="118" t="s">
        <v>230</v>
      </c>
      <c r="BE1" s="119"/>
      <c r="BF1" s="120"/>
      <c r="BG1" s="118" t="s">
        <v>178</v>
      </c>
      <c r="BH1" s="119"/>
      <c r="BI1" s="120"/>
      <c r="BJ1" s="118" t="s">
        <v>211</v>
      </c>
      <c r="BK1" s="119"/>
      <c r="BL1" s="120"/>
      <c r="BM1" s="118" t="s">
        <v>212</v>
      </c>
      <c r="BN1" s="119"/>
      <c r="BO1" s="120"/>
      <c r="BP1" s="118" t="s">
        <v>231</v>
      </c>
      <c r="BQ1" s="119"/>
      <c r="BR1" s="120"/>
      <c r="BS1" s="118" t="s">
        <v>232</v>
      </c>
      <c r="BT1" s="119"/>
      <c r="BU1" s="120"/>
      <c r="BV1" s="118" t="s">
        <v>233</v>
      </c>
      <c r="BW1" s="119"/>
      <c r="BX1" s="120"/>
      <c r="BY1" s="118" t="s">
        <v>26</v>
      </c>
      <c r="BZ1" s="119"/>
      <c r="CA1" s="120"/>
      <c r="CB1" s="118" t="s">
        <v>28</v>
      </c>
      <c r="CC1" s="119"/>
      <c r="CD1" s="120"/>
      <c r="CE1" s="118" t="s">
        <v>27</v>
      </c>
      <c r="CF1" s="119"/>
      <c r="CG1" s="120"/>
      <c r="CH1" s="118" t="s">
        <v>60</v>
      </c>
      <c r="CI1" s="119"/>
      <c r="CJ1" s="120"/>
      <c r="CK1" s="6"/>
      <c r="CL1" s="6"/>
    </row>
    <row r="2" spans="1:90" x14ac:dyDescent="0.3">
      <c r="A2" t="s">
        <v>61</v>
      </c>
      <c r="B2" s="7">
        <v>51</v>
      </c>
      <c r="C2">
        <v>215</v>
      </c>
      <c r="D2" s="2">
        <v>49</v>
      </c>
      <c r="E2">
        <v>88</v>
      </c>
      <c r="F2">
        <v>36</v>
      </c>
      <c r="G2" s="2">
        <v>65</v>
      </c>
      <c r="H2">
        <v>30</v>
      </c>
      <c r="I2">
        <v>52</v>
      </c>
      <c r="J2" s="2">
        <v>44</v>
      </c>
      <c r="K2">
        <v>94</v>
      </c>
      <c r="L2">
        <v>162</v>
      </c>
      <c r="M2" s="2">
        <v>36</v>
      </c>
      <c r="N2">
        <v>50</v>
      </c>
      <c r="O2">
        <v>56</v>
      </c>
      <c r="P2" s="2">
        <v>52</v>
      </c>
      <c r="Q2">
        <v>48</v>
      </c>
      <c r="R2">
        <v>56</v>
      </c>
      <c r="S2" s="2">
        <v>47</v>
      </c>
      <c r="T2">
        <v>44</v>
      </c>
      <c r="U2">
        <v>25</v>
      </c>
      <c r="V2" s="2">
        <v>88</v>
      </c>
      <c r="W2">
        <v>61</v>
      </c>
      <c r="X2">
        <v>212</v>
      </c>
      <c r="Y2" s="2">
        <v>176</v>
      </c>
      <c r="Z2">
        <v>28</v>
      </c>
      <c r="AA2">
        <v>48</v>
      </c>
      <c r="AB2" s="2">
        <v>38</v>
      </c>
      <c r="AC2">
        <v>56</v>
      </c>
      <c r="AD2">
        <v>43</v>
      </c>
      <c r="AE2" s="2">
        <v>29</v>
      </c>
      <c r="AF2">
        <v>21</v>
      </c>
      <c r="AG2">
        <v>67</v>
      </c>
      <c r="AH2" s="2">
        <v>20</v>
      </c>
      <c r="AI2">
        <v>26</v>
      </c>
      <c r="AJ2">
        <v>265</v>
      </c>
      <c r="AK2" s="2">
        <v>156</v>
      </c>
      <c r="AL2">
        <v>59</v>
      </c>
      <c r="AM2">
        <v>29</v>
      </c>
      <c r="AN2" s="2">
        <v>63</v>
      </c>
      <c r="AO2">
        <v>40</v>
      </c>
      <c r="AP2">
        <v>91</v>
      </c>
      <c r="AQ2" s="2">
        <v>59</v>
      </c>
      <c r="AR2">
        <v>43</v>
      </c>
      <c r="AS2">
        <v>54</v>
      </c>
      <c r="AT2" s="2">
        <v>26</v>
      </c>
      <c r="AU2">
        <v>59</v>
      </c>
      <c r="AV2">
        <v>35</v>
      </c>
      <c r="AW2" s="2">
        <v>38</v>
      </c>
      <c r="AX2">
        <v>47</v>
      </c>
      <c r="AY2">
        <v>55</v>
      </c>
      <c r="AZ2" s="2">
        <v>25</v>
      </c>
      <c r="BA2">
        <v>78</v>
      </c>
      <c r="BB2">
        <v>188</v>
      </c>
      <c r="BC2" s="2">
        <v>172</v>
      </c>
      <c r="BD2">
        <v>27</v>
      </c>
      <c r="BE2">
        <v>82</v>
      </c>
      <c r="BF2" s="2">
        <v>35</v>
      </c>
      <c r="BG2">
        <v>38</v>
      </c>
      <c r="BH2">
        <v>60</v>
      </c>
      <c r="BI2" s="2">
        <v>30</v>
      </c>
      <c r="BJ2">
        <v>30</v>
      </c>
      <c r="BK2">
        <v>66</v>
      </c>
      <c r="BL2" s="2">
        <v>23</v>
      </c>
      <c r="BM2">
        <v>57</v>
      </c>
      <c r="BN2">
        <v>221</v>
      </c>
      <c r="BO2" s="2">
        <v>34</v>
      </c>
      <c r="BP2">
        <v>30</v>
      </c>
      <c r="BQ2">
        <v>60</v>
      </c>
      <c r="BR2" s="2">
        <v>30</v>
      </c>
      <c r="BS2">
        <v>93</v>
      </c>
      <c r="BT2">
        <v>49</v>
      </c>
      <c r="BU2" s="2">
        <v>35</v>
      </c>
      <c r="BV2">
        <v>58</v>
      </c>
      <c r="BW2">
        <v>34</v>
      </c>
      <c r="BX2" s="2">
        <v>29</v>
      </c>
      <c r="BY2">
        <v>52</v>
      </c>
      <c r="BZ2">
        <v>75</v>
      </c>
      <c r="CA2" s="2">
        <v>48</v>
      </c>
      <c r="CB2">
        <v>59</v>
      </c>
      <c r="CC2">
        <v>43</v>
      </c>
      <c r="CD2" s="2">
        <v>29</v>
      </c>
      <c r="CE2">
        <v>33</v>
      </c>
      <c r="CF2">
        <v>30</v>
      </c>
      <c r="CG2" s="2">
        <v>45</v>
      </c>
      <c r="CH2">
        <v>23</v>
      </c>
      <c r="CI2">
        <v>22</v>
      </c>
      <c r="CJ2" s="2">
        <v>28</v>
      </c>
    </row>
    <row r="3" spans="1:90" x14ac:dyDescent="0.3">
      <c r="A3" t="s">
        <v>62</v>
      </c>
      <c r="B3" s="7">
        <v>61</v>
      </c>
      <c r="C3">
        <v>21</v>
      </c>
      <c r="D3" s="2">
        <v>54</v>
      </c>
      <c r="E3">
        <v>30</v>
      </c>
      <c r="F3">
        <v>22</v>
      </c>
      <c r="G3" s="2">
        <v>70</v>
      </c>
      <c r="H3">
        <v>228</v>
      </c>
      <c r="I3">
        <v>54</v>
      </c>
      <c r="J3" s="2">
        <v>255</v>
      </c>
      <c r="K3">
        <v>229</v>
      </c>
      <c r="L3">
        <v>76</v>
      </c>
      <c r="M3" s="2">
        <v>167</v>
      </c>
      <c r="N3">
        <v>69</v>
      </c>
      <c r="O3">
        <v>60</v>
      </c>
      <c r="P3" s="2">
        <v>253</v>
      </c>
      <c r="Q3">
        <v>10</v>
      </c>
      <c r="R3">
        <v>59</v>
      </c>
      <c r="S3" s="2">
        <v>59</v>
      </c>
      <c r="T3">
        <v>34</v>
      </c>
      <c r="U3">
        <v>63</v>
      </c>
      <c r="V3" s="2">
        <v>77</v>
      </c>
      <c r="W3">
        <v>51</v>
      </c>
      <c r="X3">
        <v>56</v>
      </c>
      <c r="Y3" s="2">
        <v>72</v>
      </c>
      <c r="Z3">
        <v>32</v>
      </c>
      <c r="AA3">
        <v>41</v>
      </c>
      <c r="AB3" s="2">
        <v>77</v>
      </c>
      <c r="AC3">
        <v>29</v>
      </c>
      <c r="AD3">
        <v>24</v>
      </c>
      <c r="AE3" s="2">
        <v>47</v>
      </c>
      <c r="AF3">
        <v>44</v>
      </c>
      <c r="AG3">
        <v>48</v>
      </c>
      <c r="AH3" s="2">
        <v>95</v>
      </c>
      <c r="AI3">
        <v>27</v>
      </c>
      <c r="AJ3">
        <v>31</v>
      </c>
      <c r="AK3" s="2">
        <v>19</v>
      </c>
      <c r="AL3">
        <v>27</v>
      </c>
      <c r="AM3">
        <v>27</v>
      </c>
      <c r="AN3" s="2">
        <v>54</v>
      </c>
      <c r="AO3">
        <v>28</v>
      </c>
      <c r="AP3">
        <v>29</v>
      </c>
      <c r="AQ3" s="2">
        <v>20</v>
      </c>
      <c r="AR3">
        <v>20</v>
      </c>
      <c r="AS3">
        <v>22</v>
      </c>
      <c r="AT3" s="2">
        <v>70</v>
      </c>
      <c r="AU3">
        <v>46</v>
      </c>
      <c r="AV3">
        <v>24</v>
      </c>
      <c r="AW3" s="2">
        <v>83</v>
      </c>
      <c r="AX3">
        <v>50</v>
      </c>
      <c r="AY3">
        <v>48</v>
      </c>
      <c r="AZ3" s="2">
        <v>83</v>
      </c>
      <c r="BA3">
        <v>59</v>
      </c>
      <c r="BB3">
        <v>56</v>
      </c>
      <c r="BC3" s="2">
        <v>50</v>
      </c>
      <c r="BD3">
        <v>22</v>
      </c>
      <c r="BE3">
        <v>22</v>
      </c>
      <c r="BF3" s="2">
        <v>74</v>
      </c>
      <c r="BG3">
        <v>26</v>
      </c>
      <c r="BH3">
        <v>29</v>
      </c>
      <c r="BI3" s="2">
        <v>64</v>
      </c>
      <c r="BJ3">
        <v>29</v>
      </c>
      <c r="BK3">
        <v>29</v>
      </c>
      <c r="BL3" s="2">
        <v>76</v>
      </c>
      <c r="BM3">
        <v>35</v>
      </c>
      <c r="BN3">
        <v>34</v>
      </c>
      <c r="BO3" s="2">
        <v>69</v>
      </c>
      <c r="BP3">
        <v>30</v>
      </c>
      <c r="BQ3">
        <v>31</v>
      </c>
      <c r="BR3" s="2">
        <v>95</v>
      </c>
      <c r="BS3">
        <v>55</v>
      </c>
      <c r="BT3">
        <v>50</v>
      </c>
      <c r="BU3" s="2">
        <v>66</v>
      </c>
      <c r="BV3">
        <v>56</v>
      </c>
      <c r="BW3">
        <v>27</v>
      </c>
      <c r="BX3" s="2">
        <v>10</v>
      </c>
      <c r="BY3">
        <v>26</v>
      </c>
      <c r="BZ3">
        <v>61</v>
      </c>
      <c r="CA3" s="2">
        <v>92</v>
      </c>
      <c r="CB3">
        <v>47</v>
      </c>
      <c r="CC3">
        <v>69</v>
      </c>
      <c r="CD3" s="2">
        <v>85</v>
      </c>
      <c r="CE3">
        <v>20</v>
      </c>
      <c r="CF3">
        <v>20</v>
      </c>
      <c r="CG3" s="2">
        <v>41</v>
      </c>
      <c r="CH3">
        <v>27</v>
      </c>
      <c r="CI3">
        <v>29</v>
      </c>
      <c r="CJ3" s="2">
        <v>18</v>
      </c>
    </row>
    <row r="4" spans="1:90" x14ac:dyDescent="0.3">
      <c r="A4" t="s">
        <v>63</v>
      </c>
      <c r="B4" s="7">
        <v>36</v>
      </c>
      <c r="C4">
        <v>23</v>
      </c>
      <c r="D4" s="2">
        <v>34</v>
      </c>
      <c r="E4">
        <v>214</v>
      </c>
      <c r="F4">
        <v>296</v>
      </c>
      <c r="G4" s="2">
        <v>286</v>
      </c>
      <c r="H4">
        <v>780</v>
      </c>
      <c r="I4">
        <v>775</v>
      </c>
      <c r="J4" s="2">
        <v>424</v>
      </c>
      <c r="K4">
        <v>329</v>
      </c>
      <c r="L4">
        <v>737</v>
      </c>
      <c r="M4" s="2">
        <v>435</v>
      </c>
      <c r="N4">
        <v>812</v>
      </c>
      <c r="O4">
        <v>763</v>
      </c>
      <c r="P4" s="2">
        <v>887</v>
      </c>
      <c r="Q4">
        <v>35</v>
      </c>
      <c r="R4">
        <v>71</v>
      </c>
      <c r="S4" s="2">
        <v>34</v>
      </c>
      <c r="T4">
        <v>82</v>
      </c>
      <c r="U4">
        <v>201</v>
      </c>
      <c r="V4" s="2">
        <v>287</v>
      </c>
      <c r="W4">
        <v>456</v>
      </c>
      <c r="X4">
        <v>500</v>
      </c>
      <c r="Y4" s="2">
        <v>447</v>
      </c>
      <c r="Z4">
        <v>199</v>
      </c>
      <c r="AA4">
        <v>207</v>
      </c>
      <c r="AB4" s="2">
        <v>275</v>
      </c>
      <c r="AC4">
        <v>29</v>
      </c>
      <c r="AD4">
        <v>29</v>
      </c>
      <c r="AE4" s="2">
        <v>82</v>
      </c>
      <c r="AF4">
        <v>81</v>
      </c>
      <c r="AG4">
        <v>47</v>
      </c>
      <c r="AH4" s="2">
        <v>55</v>
      </c>
      <c r="AI4">
        <v>599</v>
      </c>
      <c r="AJ4">
        <v>613</v>
      </c>
      <c r="AK4" s="2">
        <v>542</v>
      </c>
      <c r="AL4">
        <v>33</v>
      </c>
      <c r="AM4">
        <v>33</v>
      </c>
      <c r="AN4" s="2">
        <v>53</v>
      </c>
      <c r="AO4">
        <v>590</v>
      </c>
      <c r="AP4">
        <v>679</v>
      </c>
      <c r="AQ4" s="2">
        <v>498</v>
      </c>
      <c r="AR4">
        <v>45</v>
      </c>
      <c r="AS4">
        <v>45</v>
      </c>
      <c r="AT4" s="2">
        <v>291</v>
      </c>
      <c r="AU4">
        <v>51</v>
      </c>
      <c r="AV4">
        <v>56</v>
      </c>
      <c r="AW4" s="2">
        <v>32</v>
      </c>
      <c r="AX4">
        <v>59</v>
      </c>
      <c r="AY4">
        <v>35</v>
      </c>
      <c r="AZ4" s="2">
        <v>421</v>
      </c>
      <c r="BA4">
        <v>413</v>
      </c>
      <c r="BB4">
        <v>468</v>
      </c>
      <c r="BC4" s="2">
        <v>407</v>
      </c>
      <c r="BD4">
        <v>218</v>
      </c>
      <c r="BE4">
        <v>247</v>
      </c>
      <c r="BF4" s="2">
        <v>207</v>
      </c>
      <c r="BG4">
        <v>446</v>
      </c>
      <c r="BH4">
        <v>937</v>
      </c>
      <c r="BI4" s="2">
        <v>434</v>
      </c>
      <c r="BJ4">
        <v>175</v>
      </c>
      <c r="BK4">
        <v>65</v>
      </c>
      <c r="BL4" s="2">
        <v>171</v>
      </c>
      <c r="BM4">
        <v>406</v>
      </c>
      <c r="BN4">
        <v>703</v>
      </c>
      <c r="BO4" s="2">
        <v>422</v>
      </c>
      <c r="BP4">
        <v>358</v>
      </c>
      <c r="BQ4">
        <v>655</v>
      </c>
      <c r="BR4" s="2">
        <v>440</v>
      </c>
      <c r="BS4">
        <v>379</v>
      </c>
      <c r="BT4">
        <v>644</v>
      </c>
      <c r="BU4" s="2">
        <v>456</v>
      </c>
      <c r="BV4">
        <v>59</v>
      </c>
      <c r="BW4">
        <v>52</v>
      </c>
      <c r="BX4" s="2">
        <v>58</v>
      </c>
      <c r="BY4">
        <v>44</v>
      </c>
      <c r="BZ4">
        <v>25</v>
      </c>
      <c r="CA4" s="2">
        <v>50</v>
      </c>
      <c r="CB4">
        <v>62</v>
      </c>
      <c r="CC4">
        <v>13</v>
      </c>
      <c r="CD4" s="2">
        <v>9</v>
      </c>
      <c r="CE4">
        <v>40</v>
      </c>
      <c r="CF4">
        <v>30</v>
      </c>
      <c r="CG4" s="2">
        <v>37</v>
      </c>
      <c r="CH4">
        <v>35</v>
      </c>
      <c r="CI4">
        <v>34</v>
      </c>
      <c r="CJ4" s="2">
        <v>9</v>
      </c>
    </row>
    <row r="5" spans="1:90" x14ac:dyDescent="0.3">
      <c r="A5" t="s">
        <v>64</v>
      </c>
      <c r="B5" s="7">
        <v>425</v>
      </c>
      <c r="C5">
        <v>407</v>
      </c>
      <c r="D5" s="2">
        <v>374</v>
      </c>
      <c r="E5">
        <v>209</v>
      </c>
      <c r="F5">
        <v>204</v>
      </c>
      <c r="G5" s="2">
        <v>353</v>
      </c>
      <c r="H5">
        <v>380</v>
      </c>
      <c r="I5">
        <v>347</v>
      </c>
      <c r="J5" s="2">
        <v>358</v>
      </c>
      <c r="K5">
        <v>955</v>
      </c>
      <c r="L5">
        <v>964</v>
      </c>
      <c r="M5" s="2">
        <v>882</v>
      </c>
      <c r="N5">
        <v>729</v>
      </c>
      <c r="O5">
        <v>725</v>
      </c>
      <c r="P5" s="2">
        <v>613</v>
      </c>
      <c r="Q5">
        <v>142</v>
      </c>
      <c r="R5">
        <v>377</v>
      </c>
      <c r="S5" s="2">
        <v>68</v>
      </c>
      <c r="T5">
        <v>278</v>
      </c>
      <c r="U5">
        <v>320</v>
      </c>
      <c r="V5" s="2">
        <v>273</v>
      </c>
      <c r="W5">
        <v>455</v>
      </c>
      <c r="X5">
        <v>494</v>
      </c>
      <c r="Y5" s="2">
        <v>421</v>
      </c>
      <c r="Z5">
        <v>281</v>
      </c>
      <c r="AA5">
        <v>279</v>
      </c>
      <c r="AB5" s="2">
        <v>279</v>
      </c>
      <c r="AC5">
        <v>39</v>
      </c>
      <c r="AD5">
        <v>40</v>
      </c>
      <c r="AE5" s="2">
        <v>38</v>
      </c>
      <c r="AF5">
        <v>46</v>
      </c>
      <c r="AG5">
        <v>45</v>
      </c>
      <c r="AH5" s="2">
        <v>41</v>
      </c>
      <c r="AI5">
        <v>264</v>
      </c>
      <c r="AJ5">
        <v>283</v>
      </c>
      <c r="AK5" s="2">
        <v>233</v>
      </c>
      <c r="AL5">
        <v>140</v>
      </c>
      <c r="AM5">
        <v>180</v>
      </c>
      <c r="AN5" s="2">
        <v>104</v>
      </c>
      <c r="AO5">
        <v>206</v>
      </c>
      <c r="AP5">
        <v>221</v>
      </c>
      <c r="AQ5" s="2">
        <v>191</v>
      </c>
      <c r="AR5">
        <v>249</v>
      </c>
      <c r="AS5">
        <v>253</v>
      </c>
      <c r="AT5" s="2">
        <v>203</v>
      </c>
      <c r="AU5">
        <v>237</v>
      </c>
      <c r="AV5">
        <v>246</v>
      </c>
      <c r="AW5" s="2">
        <v>239</v>
      </c>
      <c r="AX5">
        <v>139</v>
      </c>
      <c r="AY5">
        <v>125</v>
      </c>
      <c r="AZ5" s="2">
        <v>156</v>
      </c>
      <c r="BA5">
        <v>184</v>
      </c>
      <c r="BB5">
        <v>176</v>
      </c>
      <c r="BC5" s="2">
        <v>175</v>
      </c>
      <c r="BD5">
        <v>158</v>
      </c>
      <c r="BE5">
        <v>182</v>
      </c>
      <c r="BF5" s="2">
        <v>161</v>
      </c>
      <c r="BG5">
        <v>45</v>
      </c>
      <c r="BH5">
        <v>174</v>
      </c>
      <c r="BI5" s="2">
        <v>74</v>
      </c>
      <c r="BJ5">
        <v>32</v>
      </c>
      <c r="BK5">
        <v>28</v>
      </c>
      <c r="BL5" s="2">
        <v>249</v>
      </c>
      <c r="BM5">
        <v>186</v>
      </c>
      <c r="BN5">
        <v>170</v>
      </c>
      <c r="BO5" s="2">
        <v>374</v>
      </c>
      <c r="BP5">
        <v>155</v>
      </c>
      <c r="BQ5">
        <v>146</v>
      </c>
      <c r="BR5" s="2">
        <v>163</v>
      </c>
      <c r="BS5">
        <v>71</v>
      </c>
      <c r="BT5">
        <v>58</v>
      </c>
      <c r="BU5" s="2">
        <v>155</v>
      </c>
      <c r="BV5">
        <v>122</v>
      </c>
      <c r="BW5">
        <v>115</v>
      </c>
      <c r="BX5" s="2">
        <v>114</v>
      </c>
      <c r="BY5">
        <v>23</v>
      </c>
      <c r="BZ5">
        <v>30</v>
      </c>
      <c r="CA5" s="2">
        <v>29</v>
      </c>
      <c r="CB5">
        <v>30</v>
      </c>
      <c r="CC5">
        <v>85</v>
      </c>
      <c r="CD5" s="2">
        <v>29</v>
      </c>
      <c r="CE5">
        <v>52</v>
      </c>
      <c r="CF5">
        <v>80</v>
      </c>
      <c r="CG5" s="2">
        <v>64</v>
      </c>
      <c r="CH5">
        <v>24</v>
      </c>
      <c r="CI5">
        <v>25</v>
      </c>
      <c r="CJ5" s="2">
        <v>16</v>
      </c>
    </row>
    <row r="6" spans="1:90" x14ac:dyDescent="0.3">
      <c r="A6" t="s">
        <v>65</v>
      </c>
      <c r="B6" s="7">
        <v>154</v>
      </c>
      <c r="C6">
        <v>163</v>
      </c>
      <c r="D6" s="2">
        <v>189</v>
      </c>
      <c r="E6">
        <v>47</v>
      </c>
      <c r="F6">
        <v>50</v>
      </c>
      <c r="G6" s="2">
        <v>54</v>
      </c>
      <c r="H6">
        <v>94</v>
      </c>
      <c r="I6">
        <v>85</v>
      </c>
      <c r="J6" s="2">
        <v>87</v>
      </c>
      <c r="K6">
        <v>196</v>
      </c>
      <c r="L6">
        <v>212</v>
      </c>
      <c r="M6" s="2">
        <v>298</v>
      </c>
      <c r="N6">
        <v>219</v>
      </c>
      <c r="O6">
        <v>182</v>
      </c>
      <c r="P6" s="2">
        <v>151</v>
      </c>
      <c r="Q6">
        <v>36</v>
      </c>
      <c r="R6">
        <v>34</v>
      </c>
      <c r="S6" s="2">
        <v>33</v>
      </c>
      <c r="T6">
        <v>61</v>
      </c>
      <c r="U6">
        <v>64</v>
      </c>
      <c r="V6" s="2">
        <v>788</v>
      </c>
      <c r="W6">
        <v>411</v>
      </c>
      <c r="X6">
        <v>258</v>
      </c>
      <c r="Y6" s="2">
        <v>316</v>
      </c>
      <c r="Z6">
        <v>257</v>
      </c>
      <c r="AA6">
        <v>272</v>
      </c>
      <c r="AB6" s="2">
        <v>256</v>
      </c>
      <c r="AC6">
        <v>22</v>
      </c>
      <c r="AD6">
        <v>28</v>
      </c>
      <c r="AE6" s="2">
        <v>27</v>
      </c>
      <c r="AF6">
        <v>10</v>
      </c>
      <c r="AG6">
        <v>19</v>
      </c>
      <c r="AH6" s="2">
        <v>53</v>
      </c>
      <c r="AI6">
        <v>296</v>
      </c>
      <c r="AJ6">
        <v>317</v>
      </c>
      <c r="AK6" s="2">
        <v>299</v>
      </c>
      <c r="AL6">
        <v>51</v>
      </c>
      <c r="AM6">
        <v>47</v>
      </c>
      <c r="AN6" s="2">
        <v>42</v>
      </c>
      <c r="AO6">
        <v>95</v>
      </c>
      <c r="AP6">
        <v>327</v>
      </c>
      <c r="AQ6" s="2">
        <v>89</v>
      </c>
      <c r="AR6">
        <v>85</v>
      </c>
      <c r="AS6">
        <v>94</v>
      </c>
      <c r="AT6" s="2">
        <v>94</v>
      </c>
      <c r="AU6">
        <v>72</v>
      </c>
      <c r="AV6">
        <v>58</v>
      </c>
      <c r="AW6" s="2">
        <v>66</v>
      </c>
      <c r="AX6">
        <v>89</v>
      </c>
      <c r="AY6">
        <v>32</v>
      </c>
      <c r="AZ6" s="2">
        <v>62</v>
      </c>
      <c r="BA6">
        <v>16</v>
      </c>
      <c r="BB6">
        <v>830</v>
      </c>
      <c r="BC6" s="2">
        <v>19</v>
      </c>
      <c r="BD6">
        <v>75</v>
      </c>
      <c r="BE6">
        <v>76</v>
      </c>
      <c r="BF6" s="2">
        <v>57</v>
      </c>
      <c r="BG6">
        <v>41</v>
      </c>
      <c r="BH6">
        <v>19</v>
      </c>
      <c r="BI6" s="2">
        <v>32</v>
      </c>
      <c r="BJ6">
        <v>65</v>
      </c>
      <c r="BK6">
        <v>64</v>
      </c>
      <c r="BL6" s="2">
        <v>62</v>
      </c>
      <c r="BM6">
        <v>154</v>
      </c>
      <c r="BN6">
        <v>156</v>
      </c>
      <c r="BO6" s="2">
        <v>692</v>
      </c>
      <c r="BP6">
        <v>103</v>
      </c>
      <c r="BQ6">
        <v>113</v>
      </c>
      <c r="BR6" s="2">
        <v>72</v>
      </c>
      <c r="BS6">
        <v>182</v>
      </c>
      <c r="BT6">
        <v>22</v>
      </c>
      <c r="BU6" s="2">
        <v>23</v>
      </c>
      <c r="BV6">
        <v>29</v>
      </c>
      <c r="BW6">
        <v>34</v>
      </c>
      <c r="BX6" s="2">
        <v>27</v>
      </c>
      <c r="BY6">
        <v>21</v>
      </c>
      <c r="BZ6">
        <v>19</v>
      </c>
      <c r="CA6" s="2">
        <v>24</v>
      </c>
      <c r="CB6">
        <v>32</v>
      </c>
      <c r="CC6">
        <v>30</v>
      </c>
      <c r="CD6" s="2">
        <v>28</v>
      </c>
      <c r="CE6">
        <v>35</v>
      </c>
      <c r="CF6">
        <v>25</v>
      </c>
      <c r="CG6" s="2">
        <v>26</v>
      </c>
      <c r="CH6">
        <v>31</v>
      </c>
      <c r="CI6">
        <v>35</v>
      </c>
      <c r="CJ6" s="2">
        <v>26</v>
      </c>
    </row>
    <row r="7" spans="1:90" x14ac:dyDescent="0.3">
      <c r="A7" t="s">
        <v>66</v>
      </c>
      <c r="B7" s="7"/>
      <c r="D7" s="2"/>
      <c r="G7" s="2"/>
      <c r="J7" s="2"/>
      <c r="M7" s="2"/>
      <c r="P7" s="2"/>
      <c r="S7" s="2"/>
      <c r="V7" s="2"/>
      <c r="Y7" s="2"/>
      <c r="AB7" s="2"/>
      <c r="AE7" s="2"/>
      <c r="AH7" s="2"/>
      <c r="AK7" s="2"/>
      <c r="AN7" s="2"/>
      <c r="AQ7" s="2"/>
      <c r="AT7" s="2"/>
      <c r="AW7" s="2"/>
      <c r="AZ7" s="2"/>
      <c r="BC7" s="2"/>
      <c r="BF7" s="2"/>
      <c r="BI7" s="2"/>
      <c r="BL7" s="2"/>
      <c r="BO7" s="2"/>
      <c r="BR7" s="2"/>
      <c r="BU7" s="2"/>
      <c r="BX7" s="2"/>
      <c r="CA7" s="2"/>
      <c r="CD7" s="2"/>
      <c r="CG7" s="2"/>
      <c r="CJ7" s="2"/>
    </row>
    <row r="8" spans="1:90" x14ac:dyDescent="0.3">
      <c r="A8" t="s">
        <v>67</v>
      </c>
      <c r="B8" s="7">
        <v>269</v>
      </c>
      <c r="C8">
        <v>170</v>
      </c>
      <c r="D8" s="2">
        <v>165</v>
      </c>
      <c r="E8">
        <v>28</v>
      </c>
      <c r="F8">
        <v>31</v>
      </c>
      <c r="G8" s="2">
        <v>34</v>
      </c>
      <c r="H8">
        <v>67</v>
      </c>
      <c r="I8">
        <v>62</v>
      </c>
      <c r="J8" s="2">
        <v>73</v>
      </c>
      <c r="K8">
        <v>523</v>
      </c>
      <c r="L8">
        <v>381</v>
      </c>
      <c r="M8" s="2">
        <v>418</v>
      </c>
      <c r="N8">
        <v>324</v>
      </c>
      <c r="O8">
        <v>178</v>
      </c>
      <c r="P8" s="2">
        <v>215</v>
      </c>
      <c r="Q8">
        <v>43</v>
      </c>
      <c r="R8">
        <v>35</v>
      </c>
      <c r="S8" s="2">
        <v>24</v>
      </c>
      <c r="T8">
        <v>158</v>
      </c>
      <c r="U8">
        <v>52</v>
      </c>
      <c r="V8" s="2">
        <v>54</v>
      </c>
      <c r="W8">
        <v>187</v>
      </c>
      <c r="X8">
        <v>908</v>
      </c>
      <c r="Y8" s="2">
        <v>202</v>
      </c>
      <c r="Z8">
        <v>27</v>
      </c>
      <c r="AA8">
        <v>302</v>
      </c>
      <c r="AB8" s="2">
        <v>210</v>
      </c>
      <c r="AC8">
        <v>17</v>
      </c>
      <c r="AD8">
        <v>23</v>
      </c>
      <c r="AE8" s="2">
        <v>22</v>
      </c>
      <c r="AF8">
        <v>435</v>
      </c>
      <c r="AG8">
        <v>24</v>
      </c>
      <c r="AH8" s="2">
        <v>28</v>
      </c>
      <c r="AI8">
        <v>52</v>
      </c>
      <c r="AJ8">
        <v>256</v>
      </c>
      <c r="AK8" s="2">
        <v>256</v>
      </c>
      <c r="AL8">
        <v>47</v>
      </c>
      <c r="AM8">
        <v>48</v>
      </c>
      <c r="AN8" s="2">
        <v>51</v>
      </c>
      <c r="AO8">
        <v>220</v>
      </c>
      <c r="AP8">
        <v>160</v>
      </c>
      <c r="AQ8" s="2">
        <v>89</v>
      </c>
      <c r="AR8">
        <v>153</v>
      </c>
      <c r="AS8">
        <v>111</v>
      </c>
      <c r="AT8" s="2">
        <v>57</v>
      </c>
      <c r="AU8">
        <v>484</v>
      </c>
      <c r="AV8">
        <v>60</v>
      </c>
      <c r="AW8" s="2">
        <v>123</v>
      </c>
      <c r="AX8">
        <v>33</v>
      </c>
      <c r="AY8">
        <v>76</v>
      </c>
      <c r="AZ8" s="2">
        <v>363</v>
      </c>
      <c r="BA8">
        <v>25</v>
      </c>
      <c r="BB8">
        <v>90</v>
      </c>
      <c r="BC8" s="2">
        <v>402</v>
      </c>
      <c r="BD8">
        <v>58</v>
      </c>
      <c r="BE8">
        <v>25</v>
      </c>
      <c r="BF8" s="2">
        <v>58</v>
      </c>
      <c r="BG8">
        <v>102</v>
      </c>
      <c r="BH8">
        <v>32</v>
      </c>
      <c r="BI8" s="2">
        <v>32</v>
      </c>
      <c r="BJ8">
        <v>64</v>
      </c>
      <c r="BK8">
        <v>65</v>
      </c>
      <c r="BL8" s="2">
        <v>49</v>
      </c>
      <c r="BM8">
        <v>34</v>
      </c>
      <c r="BN8">
        <v>104</v>
      </c>
      <c r="BO8" s="2">
        <v>139</v>
      </c>
      <c r="BP8">
        <v>156</v>
      </c>
      <c r="BQ8">
        <v>146</v>
      </c>
      <c r="BR8" s="2">
        <v>106</v>
      </c>
      <c r="BS8">
        <v>32</v>
      </c>
      <c r="BT8">
        <v>55</v>
      </c>
      <c r="BU8" s="2">
        <v>32</v>
      </c>
      <c r="BV8">
        <v>75</v>
      </c>
      <c r="BW8">
        <v>54</v>
      </c>
      <c r="BX8" s="2">
        <v>74</v>
      </c>
      <c r="BY8">
        <v>17</v>
      </c>
      <c r="BZ8">
        <v>12</v>
      </c>
      <c r="CA8" s="2">
        <v>64</v>
      </c>
      <c r="CB8">
        <v>29</v>
      </c>
      <c r="CC8">
        <v>35</v>
      </c>
      <c r="CD8" s="2">
        <v>25</v>
      </c>
      <c r="CE8">
        <v>22</v>
      </c>
      <c r="CF8">
        <v>64</v>
      </c>
      <c r="CG8" s="2">
        <v>59</v>
      </c>
      <c r="CH8">
        <v>16</v>
      </c>
      <c r="CI8">
        <v>22</v>
      </c>
      <c r="CJ8" s="2">
        <v>20</v>
      </c>
    </row>
    <row r="9" spans="1:90" x14ac:dyDescent="0.3">
      <c r="A9" t="s">
        <v>97</v>
      </c>
      <c r="B9" s="7">
        <v>172</v>
      </c>
      <c r="C9">
        <v>204</v>
      </c>
      <c r="D9" s="2">
        <v>26</v>
      </c>
      <c r="E9">
        <v>55</v>
      </c>
      <c r="F9">
        <v>78</v>
      </c>
      <c r="G9" s="2">
        <v>52</v>
      </c>
      <c r="H9">
        <v>175</v>
      </c>
      <c r="I9">
        <v>155</v>
      </c>
      <c r="J9" s="2">
        <v>81</v>
      </c>
      <c r="K9">
        <v>492</v>
      </c>
      <c r="L9">
        <v>595</v>
      </c>
      <c r="M9" s="2">
        <v>395</v>
      </c>
      <c r="N9">
        <v>522</v>
      </c>
      <c r="O9">
        <v>429</v>
      </c>
      <c r="P9" s="2">
        <v>287</v>
      </c>
      <c r="Q9">
        <v>47</v>
      </c>
      <c r="R9">
        <v>37</v>
      </c>
      <c r="S9" s="2">
        <v>30</v>
      </c>
      <c r="T9">
        <v>105</v>
      </c>
      <c r="U9">
        <v>96</v>
      </c>
      <c r="V9" s="2">
        <v>61</v>
      </c>
      <c r="W9">
        <v>618</v>
      </c>
      <c r="X9">
        <v>497</v>
      </c>
      <c r="Y9" s="2">
        <v>377</v>
      </c>
      <c r="Z9">
        <v>279</v>
      </c>
      <c r="AA9">
        <v>468</v>
      </c>
      <c r="AB9" s="2">
        <v>213</v>
      </c>
      <c r="AC9">
        <v>40</v>
      </c>
      <c r="AD9">
        <v>31</v>
      </c>
      <c r="AE9" s="2">
        <v>23</v>
      </c>
      <c r="AF9">
        <v>28</v>
      </c>
      <c r="AG9">
        <v>88</v>
      </c>
      <c r="AH9" s="2">
        <v>30</v>
      </c>
      <c r="AI9">
        <v>283</v>
      </c>
      <c r="AJ9">
        <v>290</v>
      </c>
      <c r="AK9" s="2">
        <v>222</v>
      </c>
      <c r="AL9">
        <v>80</v>
      </c>
      <c r="AM9">
        <v>67</v>
      </c>
      <c r="AN9" s="2">
        <v>66</v>
      </c>
      <c r="AO9">
        <v>159</v>
      </c>
      <c r="AP9">
        <v>172</v>
      </c>
      <c r="AQ9" s="2">
        <v>130</v>
      </c>
      <c r="AR9">
        <v>178</v>
      </c>
      <c r="AS9">
        <v>171</v>
      </c>
      <c r="AT9" s="2">
        <v>101</v>
      </c>
      <c r="AU9">
        <v>176</v>
      </c>
      <c r="AV9">
        <v>93</v>
      </c>
      <c r="AW9" s="2">
        <v>69</v>
      </c>
      <c r="AX9">
        <v>682</v>
      </c>
      <c r="AY9">
        <v>657</v>
      </c>
      <c r="AZ9" s="2">
        <v>56</v>
      </c>
      <c r="BA9">
        <v>761</v>
      </c>
      <c r="BB9">
        <v>697</v>
      </c>
      <c r="BC9" s="2">
        <v>49</v>
      </c>
      <c r="BD9">
        <v>121</v>
      </c>
      <c r="BE9">
        <v>121</v>
      </c>
      <c r="BF9" s="2">
        <v>98</v>
      </c>
      <c r="BG9">
        <v>46</v>
      </c>
      <c r="BH9">
        <v>17</v>
      </c>
      <c r="BI9" s="2">
        <v>23</v>
      </c>
      <c r="BJ9">
        <v>105</v>
      </c>
      <c r="BK9">
        <v>68</v>
      </c>
      <c r="BL9" s="2">
        <v>98</v>
      </c>
      <c r="BM9">
        <v>578</v>
      </c>
      <c r="BN9">
        <v>513</v>
      </c>
      <c r="BO9" s="2">
        <v>382</v>
      </c>
      <c r="BP9">
        <v>25</v>
      </c>
      <c r="BQ9">
        <v>36</v>
      </c>
      <c r="BR9" s="2">
        <v>32</v>
      </c>
      <c r="BS9">
        <v>163</v>
      </c>
      <c r="BT9">
        <v>156</v>
      </c>
      <c r="BU9" s="2">
        <v>153</v>
      </c>
      <c r="BV9">
        <v>83</v>
      </c>
      <c r="BW9">
        <v>89</v>
      </c>
      <c r="BX9" s="2">
        <v>77</v>
      </c>
      <c r="BY9">
        <v>17</v>
      </c>
      <c r="BZ9">
        <v>18</v>
      </c>
      <c r="CA9" s="2">
        <v>30</v>
      </c>
      <c r="CB9">
        <v>32</v>
      </c>
      <c r="CC9">
        <v>36</v>
      </c>
      <c r="CD9" s="2">
        <v>26</v>
      </c>
      <c r="CE9">
        <v>25</v>
      </c>
      <c r="CF9">
        <v>19</v>
      </c>
      <c r="CG9" s="2">
        <v>47</v>
      </c>
      <c r="CH9">
        <v>45</v>
      </c>
      <c r="CI9">
        <v>25</v>
      </c>
      <c r="CJ9" s="2">
        <v>19</v>
      </c>
    </row>
    <row r="10" spans="1:90" x14ac:dyDescent="0.3">
      <c r="A10" t="s">
        <v>99</v>
      </c>
      <c r="B10" s="7">
        <v>27</v>
      </c>
      <c r="C10">
        <v>107</v>
      </c>
      <c r="D10" s="2">
        <v>28</v>
      </c>
      <c r="E10">
        <v>50</v>
      </c>
      <c r="F10">
        <v>55</v>
      </c>
      <c r="G10" s="2">
        <v>44</v>
      </c>
      <c r="H10">
        <v>74</v>
      </c>
      <c r="I10">
        <v>91</v>
      </c>
      <c r="J10" s="2">
        <v>80</v>
      </c>
      <c r="K10">
        <v>83</v>
      </c>
      <c r="L10">
        <v>265</v>
      </c>
      <c r="M10" s="2">
        <v>42</v>
      </c>
      <c r="N10">
        <v>221</v>
      </c>
      <c r="O10">
        <v>278</v>
      </c>
      <c r="P10" s="2">
        <v>119</v>
      </c>
      <c r="Q10">
        <v>29</v>
      </c>
      <c r="R10">
        <v>32</v>
      </c>
      <c r="S10" s="2">
        <v>200</v>
      </c>
      <c r="T10">
        <v>147</v>
      </c>
      <c r="U10">
        <v>51</v>
      </c>
      <c r="V10" s="2">
        <v>52</v>
      </c>
      <c r="W10">
        <v>56</v>
      </c>
      <c r="X10">
        <v>52</v>
      </c>
      <c r="Y10" s="2">
        <v>45</v>
      </c>
      <c r="Z10">
        <v>34</v>
      </c>
      <c r="AA10">
        <v>35</v>
      </c>
      <c r="AB10" s="2">
        <v>33</v>
      </c>
      <c r="AC10">
        <v>66</v>
      </c>
      <c r="AD10">
        <v>19</v>
      </c>
      <c r="AE10" s="2">
        <v>27</v>
      </c>
      <c r="AF10">
        <v>26</v>
      </c>
      <c r="AG10">
        <v>26</v>
      </c>
      <c r="AH10" s="2">
        <v>37</v>
      </c>
      <c r="AI10">
        <v>89</v>
      </c>
      <c r="AJ10">
        <v>116</v>
      </c>
      <c r="AK10" s="2">
        <v>71</v>
      </c>
      <c r="AL10">
        <v>42</v>
      </c>
      <c r="AM10">
        <v>41</v>
      </c>
      <c r="AN10" s="2">
        <v>47</v>
      </c>
      <c r="AO10">
        <v>82</v>
      </c>
      <c r="AP10">
        <v>112</v>
      </c>
      <c r="AQ10" s="2">
        <v>75</v>
      </c>
      <c r="AR10">
        <v>69</v>
      </c>
      <c r="AS10">
        <v>170</v>
      </c>
      <c r="AT10" s="2">
        <v>55</v>
      </c>
      <c r="AU10">
        <v>45</v>
      </c>
      <c r="AV10">
        <v>44</v>
      </c>
      <c r="AW10" s="2">
        <v>87</v>
      </c>
      <c r="AX10">
        <v>74</v>
      </c>
      <c r="AY10">
        <v>72</v>
      </c>
      <c r="AZ10" s="2">
        <v>66</v>
      </c>
      <c r="BA10">
        <v>207</v>
      </c>
      <c r="BB10">
        <v>31</v>
      </c>
      <c r="BC10" s="2">
        <v>29</v>
      </c>
      <c r="BD10">
        <v>76</v>
      </c>
      <c r="BE10">
        <v>62</v>
      </c>
      <c r="BF10" s="2">
        <v>74</v>
      </c>
      <c r="BG10">
        <v>59</v>
      </c>
      <c r="BH10">
        <v>75</v>
      </c>
      <c r="BI10" s="2">
        <v>26</v>
      </c>
      <c r="BJ10">
        <v>23</v>
      </c>
      <c r="BK10">
        <v>190</v>
      </c>
      <c r="BL10" s="2">
        <v>69</v>
      </c>
      <c r="BM10">
        <v>83</v>
      </c>
      <c r="BN10">
        <v>45</v>
      </c>
      <c r="BO10" s="2">
        <v>88</v>
      </c>
      <c r="BP10">
        <v>81</v>
      </c>
      <c r="BQ10">
        <v>189</v>
      </c>
      <c r="BR10" s="2">
        <v>116</v>
      </c>
      <c r="BS10">
        <v>223</v>
      </c>
      <c r="BT10">
        <v>156</v>
      </c>
      <c r="BU10" s="2">
        <v>112</v>
      </c>
      <c r="BV10">
        <v>42</v>
      </c>
      <c r="BW10">
        <v>49</v>
      </c>
      <c r="BX10" s="2">
        <v>55</v>
      </c>
      <c r="BY10">
        <v>23</v>
      </c>
      <c r="BZ10">
        <v>15</v>
      </c>
      <c r="CA10" s="2">
        <v>33</v>
      </c>
      <c r="CB10">
        <v>30</v>
      </c>
      <c r="CC10">
        <v>31</v>
      </c>
      <c r="CD10" s="2">
        <v>90</v>
      </c>
      <c r="CE10">
        <v>56</v>
      </c>
      <c r="CF10">
        <v>52</v>
      </c>
      <c r="CG10" s="2">
        <v>23</v>
      </c>
      <c r="CH10">
        <v>24</v>
      </c>
      <c r="CI10">
        <v>22</v>
      </c>
      <c r="CJ10" s="2">
        <v>28</v>
      </c>
    </row>
    <row r="11" spans="1:90" x14ac:dyDescent="0.3">
      <c r="A11" t="s">
        <v>104</v>
      </c>
      <c r="B11" s="7">
        <v>17</v>
      </c>
      <c r="C11">
        <v>39</v>
      </c>
      <c r="D11" s="2">
        <v>74</v>
      </c>
      <c r="E11">
        <v>18</v>
      </c>
      <c r="F11">
        <v>70</v>
      </c>
      <c r="G11" s="2">
        <v>20</v>
      </c>
      <c r="H11">
        <v>16</v>
      </c>
      <c r="I11">
        <v>20</v>
      </c>
      <c r="J11" s="2">
        <v>16</v>
      </c>
      <c r="K11">
        <v>48</v>
      </c>
      <c r="L11">
        <v>55</v>
      </c>
      <c r="M11" s="2">
        <v>49</v>
      </c>
      <c r="N11">
        <v>22</v>
      </c>
      <c r="O11">
        <v>43</v>
      </c>
      <c r="P11" s="2">
        <v>32</v>
      </c>
      <c r="Q11">
        <v>21</v>
      </c>
      <c r="R11">
        <v>19</v>
      </c>
      <c r="S11" s="2">
        <v>23</v>
      </c>
      <c r="T11">
        <v>15</v>
      </c>
      <c r="U11">
        <v>49</v>
      </c>
      <c r="V11" s="2">
        <v>25</v>
      </c>
      <c r="W11">
        <v>33</v>
      </c>
      <c r="X11">
        <v>30</v>
      </c>
      <c r="Y11" s="2">
        <v>19</v>
      </c>
      <c r="Z11">
        <v>10</v>
      </c>
      <c r="AA11">
        <v>33</v>
      </c>
      <c r="AB11" s="2">
        <v>19</v>
      </c>
      <c r="AC11">
        <v>25</v>
      </c>
      <c r="AD11">
        <v>25</v>
      </c>
      <c r="AE11" s="2">
        <v>17</v>
      </c>
      <c r="AF11">
        <v>23</v>
      </c>
      <c r="AG11">
        <v>20</v>
      </c>
      <c r="AH11" s="2">
        <v>9</v>
      </c>
      <c r="AI11">
        <v>32</v>
      </c>
      <c r="AJ11">
        <v>25</v>
      </c>
      <c r="AK11" s="2">
        <v>23</v>
      </c>
      <c r="AL11">
        <v>25</v>
      </c>
      <c r="AM11">
        <v>25</v>
      </c>
      <c r="AN11" s="2">
        <v>28</v>
      </c>
      <c r="AO11">
        <v>21</v>
      </c>
      <c r="AP11">
        <v>33</v>
      </c>
      <c r="AQ11" s="2">
        <v>39</v>
      </c>
      <c r="AR11">
        <v>15</v>
      </c>
      <c r="AS11">
        <v>15</v>
      </c>
      <c r="AT11" s="2">
        <v>15</v>
      </c>
      <c r="AU11">
        <v>12</v>
      </c>
      <c r="AV11">
        <v>15</v>
      </c>
      <c r="AW11" s="2">
        <v>16</v>
      </c>
      <c r="AX11">
        <v>36</v>
      </c>
      <c r="AY11">
        <v>35</v>
      </c>
      <c r="AZ11" s="2">
        <v>43</v>
      </c>
      <c r="BA11">
        <v>31</v>
      </c>
      <c r="BB11">
        <v>31</v>
      </c>
      <c r="BC11" s="2">
        <v>29</v>
      </c>
      <c r="BD11">
        <v>13</v>
      </c>
      <c r="BE11">
        <v>26</v>
      </c>
      <c r="BF11" s="2">
        <v>16</v>
      </c>
      <c r="BG11">
        <v>19</v>
      </c>
      <c r="BH11">
        <v>26</v>
      </c>
      <c r="BI11" s="2">
        <v>15</v>
      </c>
      <c r="BJ11">
        <v>23</v>
      </c>
      <c r="BK11">
        <v>38</v>
      </c>
      <c r="BL11" s="2">
        <v>44</v>
      </c>
      <c r="BM11">
        <v>24</v>
      </c>
      <c r="BN11">
        <v>27</v>
      </c>
      <c r="BO11" s="2">
        <v>13</v>
      </c>
      <c r="BP11">
        <v>38</v>
      </c>
      <c r="BQ11">
        <v>71</v>
      </c>
      <c r="BR11" s="2">
        <v>66</v>
      </c>
      <c r="BS11">
        <v>26</v>
      </c>
      <c r="BT11">
        <v>131</v>
      </c>
      <c r="BU11" s="2">
        <v>18</v>
      </c>
      <c r="BV11">
        <v>31</v>
      </c>
      <c r="BW11">
        <v>18</v>
      </c>
      <c r="BX11" s="2">
        <v>18</v>
      </c>
      <c r="BY11">
        <v>15</v>
      </c>
      <c r="BZ11">
        <v>18</v>
      </c>
      <c r="CA11" s="2">
        <v>17</v>
      </c>
      <c r="CB11">
        <v>29</v>
      </c>
      <c r="CC11">
        <v>27</v>
      </c>
      <c r="CD11" s="2">
        <v>32</v>
      </c>
      <c r="CE11">
        <v>25</v>
      </c>
      <c r="CF11">
        <v>30</v>
      </c>
      <c r="CG11" s="2">
        <v>14</v>
      </c>
      <c r="CH11">
        <v>28</v>
      </c>
      <c r="CI11">
        <v>23</v>
      </c>
      <c r="CJ11" s="2">
        <v>23</v>
      </c>
    </row>
    <row r="12" spans="1:90" x14ac:dyDescent="0.3">
      <c r="A12" t="s">
        <v>145</v>
      </c>
      <c r="B12" s="7">
        <v>20</v>
      </c>
      <c r="C12">
        <v>57</v>
      </c>
      <c r="D12" s="2"/>
      <c r="E12">
        <v>68</v>
      </c>
      <c r="F12">
        <v>39</v>
      </c>
      <c r="G12" s="2"/>
      <c r="H12" s="10">
        <v>59</v>
      </c>
      <c r="I12" s="10">
        <v>58</v>
      </c>
      <c r="J12" s="2"/>
      <c r="K12" s="10">
        <v>40</v>
      </c>
      <c r="L12" s="10">
        <v>33</v>
      </c>
      <c r="M12" s="2"/>
      <c r="N12" s="10">
        <v>28</v>
      </c>
      <c r="O12" s="10">
        <v>58</v>
      </c>
      <c r="P12" s="2"/>
      <c r="Q12" s="10">
        <v>54</v>
      </c>
      <c r="R12" s="10">
        <v>58</v>
      </c>
      <c r="S12" s="2"/>
      <c r="T12" s="10">
        <v>56</v>
      </c>
      <c r="U12" s="10">
        <v>56</v>
      </c>
      <c r="V12" s="2"/>
      <c r="W12" s="10">
        <v>27</v>
      </c>
      <c r="X12" s="10">
        <v>37</v>
      </c>
      <c r="Y12" s="2"/>
      <c r="Z12" s="10">
        <v>25</v>
      </c>
      <c r="AA12" s="10">
        <v>27</v>
      </c>
      <c r="AB12" s="2"/>
      <c r="AC12" s="10">
        <v>21</v>
      </c>
      <c r="AD12" s="10">
        <v>34</v>
      </c>
      <c r="AE12" s="2"/>
      <c r="AF12" s="10">
        <v>17</v>
      </c>
      <c r="AG12" s="10">
        <v>20</v>
      </c>
      <c r="AH12" s="2"/>
      <c r="AI12" s="10">
        <v>21</v>
      </c>
      <c r="AJ12" s="10">
        <v>20</v>
      </c>
      <c r="AK12" s="2"/>
      <c r="AL12" s="10">
        <v>18</v>
      </c>
      <c r="AM12" s="10">
        <v>16</v>
      </c>
      <c r="AN12" s="2"/>
      <c r="AO12" s="10">
        <v>26</v>
      </c>
      <c r="AP12" s="10">
        <v>24</v>
      </c>
      <c r="AQ12" s="2"/>
      <c r="AR12" s="10">
        <v>19</v>
      </c>
      <c r="AS12" s="10">
        <v>15</v>
      </c>
      <c r="AT12" s="2"/>
      <c r="AU12" s="10">
        <v>17</v>
      </c>
      <c r="AV12" s="10">
        <v>14</v>
      </c>
      <c r="AW12" s="2"/>
      <c r="AX12" s="10">
        <v>24</v>
      </c>
      <c r="AY12" s="10">
        <v>25</v>
      </c>
      <c r="AZ12" s="2"/>
      <c r="BA12" s="10">
        <v>27</v>
      </c>
      <c r="BB12" s="10">
        <v>24</v>
      </c>
      <c r="BC12" s="2"/>
      <c r="BD12" s="10">
        <v>57</v>
      </c>
      <c r="BE12" s="10">
        <v>20</v>
      </c>
      <c r="BF12" s="2"/>
      <c r="BG12" s="10">
        <v>13</v>
      </c>
      <c r="BH12" s="10">
        <v>12</v>
      </c>
      <c r="BI12" s="2"/>
      <c r="BJ12" s="10">
        <v>17</v>
      </c>
      <c r="BK12" s="10">
        <v>18</v>
      </c>
      <c r="BL12" s="2"/>
      <c r="BM12" s="10">
        <v>25</v>
      </c>
      <c r="BN12" s="10">
        <v>22</v>
      </c>
      <c r="BO12" s="2"/>
      <c r="BP12" s="10">
        <v>26</v>
      </c>
      <c r="BQ12" s="10">
        <v>21</v>
      </c>
      <c r="BR12" s="2"/>
      <c r="BS12" s="10">
        <v>19</v>
      </c>
      <c r="BT12" s="10">
        <v>15</v>
      </c>
      <c r="BU12" s="2"/>
      <c r="BV12" s="10">
        <v>13</v>
      </c>
      <c r="BW12" s="10">
        <v>22</v>
      </c>
      <c r="BX12" s="2"/>
      <c r="BY12" s="10">
        <v>23</v>
      </c>
      <c r="BZ12" s="10">
        <v>34</v>
      </c>
      <c r="CA12" s="2"/>
      <c r="CB12" s="10">
        <v>16</v>
      </c>
      <c r="CC12" s="10">
        <v>17</v>
      </c>
      <c r="CD12" s="2"/>
      <c r="CE12" s="10">
        <v>65</v>
      </c>
      <c r="CF12" s="10">
        <v>41</v>
      </c>
      <c r="CG12" s="2"/>
      <c r="CH12" s="10">
        <v>19</v>
      </c>
      <c r="CI12" s="10">
        <v>17</v>
      </c>
      <c r="CJ12" s="2"/>
    </row>
    <row r="13" spans="1:90" x14ac:dyDescent="0.3">
      <c r="B13" s="13"/>
      <c r="D13" s="13"/>
      <c r="G13" s="13"/>
      <c r="J13" s="13"/>
      <c r="M13" s="13"/>
      <c r="P13" s="13"/>
      <c r="S13" s="13"/>
      <c r="V13" s="13"/>
      <c r="Y13" s="13"/>
      <c r="AB13" s="13"/>
      <c r="AE13" s="13"/>
      <c r="AH13" s="13"/>
      <c r="AK13" s="13"/>
      <c r="AN13" s="13"/>
      <c r="AQ13" s="13"/>
      <c r="AT13" s="13"/>
      <c r="AW13" s="13"/>
      <c r="AZ13" s="13"/>
      <c r="BC13" s="13"/>
      <c r="BF13" s="13"/>
      <c r="BI13" s="13"/>
      <c r="BL13" s="13"/>
      <c r="BO13" s="13"/>
      <c r="BR13" s="13"/>
      <c r="BU13" s="13"/>
      <c r="BX13" s="13"/>
      <c r="CA13" s="13"/>
      <c r="CD13" s="13"/>
      <c r="CG13" s="13"/>
      <c r="CJ13" s="13"/>
    </row>
    <row r="16" spans="1:90" x14ac:dyDescent="0.3">
      <c r="A16" s="4" t="s">
        <v>40</v>
      </c>
      <c r="B16" s="4" t="s">
        <v>42</v>
      </c>
      <c r="C16" s="4" t="s">
        <v>91</v>
      </c>
      <c r="D16" s="4" t="s">
        <v>90</v>
      </c>
      <c r="H16" s="14"/>
    </row>
    <row r="17" spans="1:88" x14ac:dyDescent="0.3">
      <c r="A17" t="s">
        <v>61</v>
      </c>
      <c r="B17" s="73">
        <f t="shared" ref="B17:B20" si="0">IF(B2&lt;150,0,IF(B2&lt;200,1,IF(B2&gt;=200,2)))</f>
        <v>0</v>
      </c>
      <c r="C17" s="71">
        <f t="shared" ref="C17:C20" si="1">IF(C2&lt;150,0,IF(C2&lt;200,1,IF(C2&gt;=200,2)))</f>
        <v>2</v>
      </c>
      <c r="D17" s="69">
        <f t="shared" ref="D17:S20" si="2">IF(D2&lt;150,0,IF(D2&lt;200,1,IF(D2&gt;=200,2)))</f>
        <v>0</v>
      </c>
      <c r="E17" s="13">
        <f>IF(E2&lt;150,0,IF(E2&lt;200,1,IF(E2&gt;=200,2)))</f>
        <v>0</v>
      </c>
      <c r="F17" s="13">
        <f t="shared" ref="F17:G17" si="3">IF(F2&lt;150,0,IF(F2&lt;200,1,IF(F2&gt;=200,2)))</f>
        <v>0</v>
      </c>
      <c r="G17" s="2">
        <f t="shared" si="3"/>
        <v>0</v>
      </c>
      <c r="H17" s="13">
        <f>IF(H2&lt;150,0,IF(H2&lt;200,1,IF(H2&gt;=200,2)))</f>
        <v>0</v>
      </c>
      <c r="I17" s="13">
        <f t="shared" ref="I17:J17" si="4">IF(I2&lt;150,0,IF(I2&lt;200,1,IF(I2&gt;=200,2)))</f>
        <v>0</v>
      </c>
      <c r="J17" s="2">
        <f t="shared" si="4"/>
        <v>0</v>
      </c>
      <c r="K17" s="74">
        <f>IF(K2&lt;150,0,IF(K2&lt;200,1,IF(K2&gt;=200,2)))</f>
        <v>0</v>
      </c>
      <c r="L17" s="75">
        <f t="shared" ref="L17:M17" si="5">IF(L2&lt;150,0,IF(L2&lt;200,1,IF(L2&gt;=200,2)))</f>
        <v>1</v>
      </c>
      <c r="M17" s="76">
        <f t="shared" si="5"/>
        <v>0</v>
      </c>
      <c r="N17" s="13">
        <f>IF(N2&lt;150,0,IF(N2&lt;200,1,IF(N2&gt;=200,2)))</f>
        <v>0</v>
      </c>
      <c r="O17" s="13">
        <f t="shared" ref="O17:P17" si="6">IF(O2&lt;150,0,IF(O2&lt;200,1,IF(O2&gt;=200,2)))</f>
        <v>0</v>
      </c>
      <c r="P17" s="2">
        <f t="shared" si="6"/>
        <v>0</v>
      </c>
      <c r="Q17" s="13">
        <f>IF(Q2&lt;150,0,IF(Q2&lt;200,1,IF(Q2&gt;=200,2)))</f>
        <v>0</v>
      </c>
      <c r="R17" s="13">
        <f t="shared" ref="R17:S17" si="7">IF(R2&lt;150,0,IF(R2&lt;200,1,IF(R2&gt;=200,2)))</f>
        <v>0</v>
      </c>
      <c r="S17" s="2">
        <f t="shared" si="7"/>
        <v>0</v>
      </c>
      <c r="T17" s="13">
        <f>IF(T2&lt;150,0,IF(T2&lt;200,1,IF(T2&gt;=200,2)))</f>
        <v>0</v>
      </c>
      <c r="U17" s="13">
        <f t="shared" ref="U17:V17" si="8">IF(U2&lt;150,0,IF(U2&lt;200,1,IF(U2&gt;=200,2)))</f>
        <v>0</v>
      </c>
      <c r="V17" s="13">
        <f t="shared" si="8"/>
        <v>0</v>
      </c>
      <c r="W17" s="81">
        <f>IF(W2&lt;150,0,IF(W2&lt;200,1,IF(W2&gt;=200,2)))</f>
        <v>0</v>
      </c>
      <c r="X17" s="77">
        <f t="shared" ref="X17:Y17" si="9">IF(X2&lt;150,0,IF(X2&lt;200,1,IF(X2&gt;=200,2)))</f>
        <v>2</v>
      </c>
      <c r="Y17" s="64">
        <f t="shared" si="9"/>
        <v>1</v>
      </c>
      <c r="Z17" s="13">
        <f>IF(Z2&lt;150,0,IF(Z2&lt;200,1,IF(Z2&gt;=200,2)))</f>
        <v>0</v>
      </c>
      <c r="AA17" s="13">
        <f t="shared" ref="AA17:AB17" si="10">IF(AA2&lt;150,0,IF(AA2&lt;200,1,IF(AA2&gt;=200,2)))</f>
        <v>0</v>
      </c>
      <c r="AB17" s="2">
        <f t="shared" si="10"/>
        <v>0</v>
      </c>
      <c r="AC17" s="13">
        <f>IF(AC2&lt;150,0,IF(AC2&lt;200,1,IF(AC2&gt;=200,2)))</f>
        <v>0</v>
      </c>
      <c r="AD17" s="13">
        <f t="shared" ref="AD17:AE17" si="11">IF(AD2&lt;150,0,IF(AD2&lt;200,1,IF(AD2&gt;=200,2)))</f>
        <v>0</v>
      </c>
      <c r="AE17" s="2">
        <f t="shared" si="11"/>
        <v>0</v>
      </c>
      <c r="AF17" s="13">
        <f t="shared" ref="AF17:AL17" si="12">IF(AF2&lt;150,0,IF(AF2&lt;200,1,IF(AF2&gt;=200,2)))</f>
        <v>0</v>
      </c>
      <c r="AG17" s="13">
        <f t="shared" si="12"/>
        <v>0</v>
      </c>
      <c r="AH17" s="13">
        <f t="shared" si="12"/>
        <v>0</v>
      </c>
      <c r="AI17" s="20">
        <f t="shared" si="12"/>
        <v>0</v>
      </c>
      <c r="AJ17" s="12">
        <f t="shared" si="12"/>
        <v>2</v>
      </c>
      <c r="AK17" s="19">
        <f t="shared" si="12"/>
        <v>1</v>
      </c>
      <c r="AL17" s="13">
        <f t="shared" si="12"/>
        <v>0</v>
      </c>
      <c r="AM17" s="13">
        <f t="shared" ref="AM17:AN17" si="13">IF(AM2&lt;150,0,IF(AM2&lt;200,1,IF(AM2&gt;=200,2)))</f>
        <v>0</v>
      </c>
      <c r="AN17" s="2">
        <f t="shared" si="13"/>
        <v>0</v>
      </c>
      <c r="AO17" s="13">
        <f>IF(AO2&lt;150,0,IF(AO2&lt;200,1,IF(AO2&gt;=200,2)))</f>
        <v>0</v>
      </c>
      <c r="AP17" s="13">
        <f t="shared" ref="AP17:AQ17" si="14">IF(AP2&lt;150,0,IF(AP2&lt;200,1,IF(AP2&gt;=200,2)))</f>
        <v>0</v>
      </c>
      <c r="AQ17" s="2">
        <f t="shared" si="14"/>
        <v>0</v>
      </c>
      <c r="AR17" s="13">
        <f>IF(AR2&lt;150,0,IF(AR2&lt;200,1,IF(AR2&gt;=200,2)))</f>
        <v>0</v>
      </c>
      <c r="AS17" s="13">
        <f t="shared" ref="AS17:AT17" si="15">IF(AS2&lt;150,0,IF(AS2&lt;200,1,IF(AS2&gt;=200,2)))</f>
        <v>0</v>
      </c>
      <c r="AT17" s="2">
        <f t="shared" si="15"/>
        <v>0</v>
      </c>
      <c r="AU17" s="13">
        <f>IF(AU2&lt;150,0,IF(AU2&lt;200,1,IF(AU2&gt;=200,2)))</f>
        <v>0</v>
      </c>
      <c r="AV17" s="13">
        <f t="shared" ref="AV17:AW17" si="16">IF(AV2&lt;150,0,IF(AV2&lt;200,1,IF(AV2&gt;=200,2)))</f>
        <v>0</v>
      </c>
      <c r="AW17" s="2">
        <f t="shared" si="16"/>
        <v>0</v>
      </c>
      <c r="AX17" s="13">
        <f>IF(AX2&lt;150,0,IF(AX2&lt;200,1,IF(AX2&gt;=200,2)))</f>
        <v>0</v>
      </c>
      <c r="AY17" s="13">
        <f t="shared" ref="AY17" si="17">IF(AY2&lt;150,0,IF(AY2&lt;200,1,IF(AY2&gt;=200,2)))</f>
        <v>0</v>
      </c>
      <c r="AZ17" s="13">
        <f>IF(AZ2&lt;150,0,IF(AZ2&lt;200,1,IF(AZ2&gt;=200,2)))</f>
        <v>0</v>
      </c>
      <c r="BA17" s="20">
        <f>IF(BA2&lt;150,0,IF(BA2&lt;200,1,IF(BA2&gt;=200,2)))</f>
        <v>0</v>
      </c>
      <c r="BB17" s="12">
        <f t="shared" ref="BB17:BC17" si="18">IF(BB2&lt;150,0,IF(BB2&lt;200,1,IF(BB2&gt;=200,2)))</f>
        <v>1</v>
      </c>
      <c r="BC17" s="19">
        <f t="shared" si="18"/>
        <v>1</v>
      </c>
      <c r="BD17" s="13">
        <f>IF(BD2&lt;150,0,IF(BD2&lt;200,1,IF(BD2&gt;=200,2)))</f>
        <v>0</v>
      </c>
      <c r="BE17" s="13">
        <f t="shared" ref="BE17:BF17" si="19">IF(BE2&lt;150,0,IF(BE2&lt;200,1,IF(BE2&gt;=200,2)))</f>
        <v>0</v>
      </c>
      <c r="BF17" s="2">
        <f t="shared" si="19"/>
        <v>0</v>
      </c>
      <c r="BG17" s="13">
        <f>IF(BG2&lt;150,0,IF(BG2&lt;200,1,IF(BG2&gt;=200,2)))</f>
        <v>0</v>
      </c>
      <c r="BH17" s="13">
        <f t="shared" ref="BH17:BI17" si="20">IF(BH2&lt;150,0,IF(BH2&lt;200,1,IF(BH2&gt;=200,2)))</f>
        <v>0</v>
      </c>
      <c r="BI17" s="2">
        <f t="shared" si="20"/>
        <v>0</v>
      </c>
      <c r="BJ17" s="13">
        <f>IF(BJ2&lt;150,0,IF(BJ2&lt;200,1,IF(BJ2&gt;=200,2)))</f>
        <v>0</v>
      </c>
      <c r="BK17" s="13">
        <f t="shared" ref="BK17:BL17" si="21">IF(BK2&lt;150,0,IF(BK2&lt;200,1,IF(BK2&gt;=200,2)))</f>
        <v>0</v>
      </c>
      <c r="BL17" s="2">
        <f t="shared" si="21"/>
        <v>0</v>
      </c>
      <c r="BM17" s="71">
        <f>IF(BM2&lt;150,0,IF(BM2&lt;200,1,IF(BM2&gt;=200,2)))</f>
        <v>0</v>
      </c>
      <c r="BN17" s="71">
        <f t="shared" ref="BN17:BW18" si="22">IF(BN2&lt;150,0,IF(BN2&lt;200,1,IF(BN2&gt;=200,2)))</f>
        <v>2</v>
      </c>
      <c r="BO17" s="69">
        <f t="shared" si="22"/>
        <v>0</v>
      </c>
      <c r="BP17" s="13">
        <f>IF(BP2&lt;150,0,IF(BP2&lt;200,1,IF(BP2&gt;=200,2)))</f>
        <v>0</v>
      </c>
      <c r="BQ17" s="13">
        <f t="shared" ref="BQ17:BR17" si="23">IF(BQ2&lt;150,0,IF(BQ2&lt;200,1,IF(BQ2&gt;=200,2)))</f>
        <v>0</v>
      </c>
      <c r="BR17" s="2">
        <f t="shared" si="23"/>
        <v>0</v>
      </c>
      <c r="BS17" s="13">
        <f>IF(BS2&lt;150,0,IF(BS2&lt;200,1,IF(BS2&gt;=200,2)))</f>
        <v>0</v>
      </c>
      <c r="BT17" s="13">
        <f>IF(BT2&lt;150,0,IF(BT2&lt;200,1,IF(BT2&gt;=200,2)))</f>
        <v>0</v>
      </c>
      <c r="BU17" s="2">
        <f>IF(BU2&lt;150,0,IF(BU2&lt;200,1,IF(BU2&gt;=200,2)))</f>
        <v>0</v>
      </c>
      <c r="BV17" s="13">
        <f>IF(BV2&lt;150,0,IF(BV2&lt;200,1,IF(BV2&gt;=200,2)))</f>
        <v>0</v>
      </c>
      <c r="BW17" s="13">
        <f t="shared" ref="BW17:CJ18" si="24">IF(BW2&lt;150,0,IF(BW2&lt;200,1,IF(BW2&gt;=200,2)))</f>
        <v>0</v>
      </c>
      <c r="BX17" s="2">
        <f t="shared" si="24"/>
        <v>0</v>
      </c>
      <c r="BY17" s="13">
        <f t="shared" si="24"/>
        <v>0</v>
      </c>
      <c r="BZ17" s="13">
        <f t="shared" si="24"/>
        <v>0</v>
      </c>
      <c r="CA17" s="2">
        <f t="shared" si="24"/>
        <v>0</v>
      </c>
      <c r="CB17" s="13">
        <f t="shared" si="24"/>
        <v>0</v>
      </c>
      <c r="CC17" s="13">
        <f t="shared" si="24"/>
        <v>0</v>
      </c>
      <c r="CD17" s="2">
        <f t="shared" si="24"/>
        <v>0</v>
      </c>
      <c r="CE17" s="13">
        <f t="shared" si="24"/>
        <v>0</v>
      </c>
      <c r="CF17" s="13">
        <f t="shared" si="24"/>
        <v>0</v>
      </c>
      <c r="CG17" s="2">
        <f t="shared" si="24"/>
        <v>0</v>
      </c>
      <c r="CH17" s="13">
        <f t="shared" si="24"/>
        <v>0</v>
      </c>
      <c r="CI17" s="13">
        <f t="shared" si="24"/>
        <v>0</v>
      </c>
      <c r="CJ17" s="2">
        <f t="shared" si="24"/>
        <v>0</v>
      </c>
    </row>
    <row r="18" spans="1:88" x14ac:dyDescent="0.3">
      <c r="A18" t="s">
        <v>62</v>
      </c>
      <c r="B18" s="7">
        <f t="shared" si="0"/>
        <v>0</v>
      </c>
      <c r="C18" s="13">
        <f t="shared" si="1"/>
        <v>0</v>
      </c>
      <c r="D18" s="2">
        <f t="shared" si="2"/>
        <v>0</v>
      </c>
      <c r="E18" s="13">
        <f t="shared" si="2"/>
        <v>0</v>
      </c>
      <c r="F18" s="13">
        <f t="shared" si="2"/>
        <v>0</v>
      </c>
      <c r="G18" s="2">
        <f t="shared" si="2"/>
        <v>0</v>
      </c>
      <c r="H18" s="71">
        <f t="shared" si="2"/>
        <v>2</v>
      </c>
      <c r="I18" s="71">
        <f t="shared" si="2"/>
        <v>0</v>
      </c>
      <c r="J18" s="69">
        <f t="shared" si="2"/>
        <v>2</v>
      </c>
      <c r="K18" s="18">
        <f t="shared" si="2"/>
        <v>2</v>
      </c>
      <c r="L18" s="17">
        <f t="shared" si="2"/>
        <v>0</v>
      </c>
      <c r="M18" s="25">
        <f t="shared" si="2"/>
        <v>1</v>
      </c>
      <c r="N18" s="55">
        <f t="shared" si="2"/>
        <v>0</v>
      </c>
      <c r="O18" s="55">
        <f t="shared" si="2"/>
        <v>0</v>
      </c>
      <c r="P18" s="67">
        <f t="shared" si="2"/>
        <v>2</v>
      </c>
      <c r="Q18" s="13">
        <f t="shared" si="2"/>
        <v>0</v>
      </c>
      <c r="R18" s="13">
        <f t="shared" si="2"/>
        <v>0</v>
      </c>
      <c r="S18" s="2">
        <f t="shared" si="2"/>
        <v>0</v>
      </c>
      <c r="T18" s="13">
        <f t="shared" ref="T18:AH20" si="25">IF(T3&lt;150,0,IF(T3&lt;200,1,IF(T3&gt;=200,2)))</f>
        <v>0</v>
      </c>
      <c r="U18" s="13">
        <f t="shared" si="25"/>
        <v>0</v>
      </c>
      <c r="V18" s="13">
        <f t="shared" si="25"/>
        <v>0</v>
      </c>
      <c r="W18" s="79">
        <f t="shared" si="25"/>
        <v>0</v>
      </c>
      <c r="X18" s="78">
        <f t="shared" si="25"/>
        <v>0</v>
      </c>
      <c r="Y18" s="80">
        <f t="shared" si="25"/>
        <v>0</v>
      </c>
      <c r="Z18" s="13">
        <f t="shared" si="25"/>
        <v>0</v>
      </c>
      <c r="AA18" s="13">
        <f t="shared" si="25"/>
        <v>0</v>
      </c>
      <c r="AB18" s="2">
        <f t="shared" si="25"/>
        <v>0</v>
      </c>
      <c r="AC18" s="13">
        <f t="shared" si="25"/>
        <v>0</v>
      </c>
      <c r="AD18" s="13">
        <f t="shared" si="25"/>
        <v>0</v>
      </c>
      <c r="AE18" s="2">
        <f t="shared" si="25"/>
        <v>0</v>
      </c>
      <c r="AF18" s="13">
        <f t="shared" si="25"/>
        <v>0</v>
      </c>
      <c r="AG18" s="13">
        <f t="shared" si="25"/>
        <v>0</v>
      </c>
      <c r="AH18" s="13">
        <f t="shared" si="25"/>
        <v>0</v>
      </c>
      <c r="AI18" s="28">
        <f t="shared" ref="AI18:AK20" si="26">IF(AI3&lt;150,0,IF(AI3&lt;200,1,IF(AI3&gt;=200,2)))</f>
        <v>0</v>
      </c>
      <c r="AJ18" s="10">
        <f t="shared" si="26"/>
        <v>0</v>
      </c>
      <c r="AK18" s="11">
        <f t="shared" si="26"/>
        <v>0</v>
      </c>
      <c r="AL18" s="13">
        <f t="shared" ref="AL18:BL18" si="27">IF(AL3&lt;150,0,IF(AL3&lt;200,1,IF(AL3&gt;=200,2)))</f>
        <v>0</v>
      </c>
      <c r="AM18" s="13">
        <f t="shared" si="27"/>
        <v>0</v>
      </c>
      <c r="AN18" s="2">
        <f t="shared" si="27"/>
        <v>0</v>
      </c>
      <c r="AO18" s="13">
        <f t="shared" si="27"/>
        <v>0</v>
      </c>
      <c r="AP18" s="13">
        <f t="shared" si="27"/>
        <v>0</v>
      </c>
      <c r="AQ18" s="2">
        <f t="shared" si="27"/>
        <v>0</v>
      </c>
      <c r="AR18" s="13">
        <f t="shared" si="27"/>
        <v>0</v>
      </c>
      <c r="AS18" s="13">
        <f t="shared" si="27"/>
        <v>0</v>
      </c>
      <c r="AT18" s="2">
        <f t="shared" si="27"/>
        <v>0</v>
      </c>
      <c r="AU18" s="13">
        <f t="shared" si="27"/>
        <v>0</v>
      </c>
      <c r="AV18" s="13">
        <f t="shared" si="27"/>
        <v>0</v>
      </c>
      <c r="AW18" s="2">
        <f t="shared" si="27"/>
        <v>0</v>
      </c>
      <c r="AX18" s="13">
        <f t="shared" si="27"/>
        <v>0</v>
      </c>
      <c r="AY18" s="13">
        <f t="shared" si="27"/>
        <v>0</v>
      </c>
      <c r="AZ18" s="13">
        <f t="shared" si="27"/>
        <v>0</v>
      </c>
      <c r="BA18" s="28">
        <f t="shared" si="27"/>
        <v>0</v>
      </c>
      <c r="BB18" s="10">
        <f t="shared" si="27"/>
        <v>0</v>
      </c>
      <c r="BC18" s="11">
        <f t="shared" si="27"/>
        <v>0</v>
      </c>
      <c r="BD18" s="13">
        <f t="shared" si="27"/>
        <v>0</v>
      </c>
      <c r="BE18" s="13">
        <f t="shared" si="27"/>
        <v>0</v>
      </c>
      <c r="BF18" s="2">
        <f t="shared" si="27"/>
        <v>0</v>
      </c>
      <c r="BG18" s="13">
        <f t="shared" si="27"/>
        <v>0</v>
      </c>
      <c r="BH18" s="13">
        <f t="shared" si="27"/>
        <v>0</v>
      </c>
      <c r="BI18" s="2">
        <f t="shared" si="27"/>
        <v>0</v>
      </c>
      <c r="BJ18" s="13">
        <f t="shared" si="27"/>
        <v>0</v>
      </c>
      <c r="BK18" s="13">
        <f t="shared" si="27"/>
        <v>0</v>
      </c>
      <c r="BL18" s="2">
        <f t="shared" si="27"/>
        <v>0</v>
      </c>
      <c r="BM18" s="13">
        <f>IF(BM3&lt;150,0,IF(BM3&lt;200,1,IF(BM3&gt;=200,2)))</f>
        <v>0</v>
      </c>
      <c r="BN18" s="13">
        <f t="shared" si="22"/>
        <v>0</v>
      </c>
      <c r="BO18" s="2">
        <f t="shared" si="22"/>
        <v>0</v>
      </c>
      <c r="BP18" s="13">
        <f t="shared" si="22"/>
        <v>0</v>
      </c>
      <c r="BQ18" s="13">
        <f t="shared" si="22"/>
        <v>0</v>
      </c>
      <c r="BR18" s="2">
        <f t="shared" si="22"/>
        <v>0</v>
      </c>
      <c r="BS18" s="13">
        <f t="shared" si="22"/>
        <v>0</v>
      </c>
      <c r="BT18" s="13">
        <f t="shared" si="22"/>
        <v>0</v>
      </c>
      <c r="BU18" s="2">
        <f t="shared" si="22"/>
        <v>0</v>
      </c>
      <c r="BV18" s="13">
        <f t="shared" si="22"/>
        <v>0</v>
      </c>
      <c r="BW18" s="13">
        <f t="shared" si="22"/>
        <v>0</v>
      </c>
      <c r="BX18" s="2">
        <f t="shared" si="24"/>
        <v>0</v>
      </c>
      <c r="BY18" s="13">
        <f t="shared" si="24"/>
        <v>0</v>
      </c>
      <c r="BZ18" s="13">
        <f t="shared" si="24"/>
        <v>0</v>
      </c>
      <c r="CA18" s="2">
        <f t="shared" si="24"/>
        <v>0</v>
      </c>
      <c r="CB18" s="13">
        <f t="shared" si="24"/>
        <v>0</v>
      </c>
      <c r="CC18" s="13">
        <f t="shared" si="24"/>
        <v>0</v>
      </c>
      <c r="CD18" s="2">
        <f t="shared" si="24"/>
        <v>0</v>
      </c>
      <c r="CE18" s="13">
        <f t="shared" si="24"/>
        <v>0</v>
      </c>
      <c r="CF18" s="13">
        <f t="shared" si="24"/>
        <v>0</v>
      </c>
      <c r="CG18" s="2">
        <f t="shared" si="24"/>
        <v>0</v>
      </c>
      <c r="CH18" s="13">
        <f t="shared" si="24"/>
        <v>0</v>
      </c>
      <c r="CI18" s="13">
        <f t="shared" si="24"/>
        <v>0</v>
      </c>
      <c r="CJ18" s="2">
        <f t="shared" si="24"/>
        <v>0</v>
      </c>
    </row>
    <row r="19" spans="1:88" x14ac:dyDescent="0.3">
      <c r="A19" t="s">
        <v>63</v>
      </c>
      <c r="B19" s="7">
        <f t="shared" si="0"/>
        <v>0</v>
      </c>
      <c r="C19" s="13">
        <f t="shared" si="1"/>
        <v>0</v>
      </c>
      <c r="D19" s="2">
        <f t="shared" si="2"/>
        <v>0</v>
      </c>
      <c r="E19" s="13">
        <f t="shared" si="2"/>
        <v>2</v>
      </c>
      <c r="F19" s="13">
        <f t="shared" si="2"/>
        <v>2</v>
      </c>
      <c r="G19" s="2">
        <f t="shared" si="2"/>
        <v>2</v>
      </c>
      <c r="H19" s="13">
        <f t="shared" si="2"/>
        <v>2</v>
      </c>
      <c r="I19" s="13">
        <f t="shared" si="2"/>
        <v>2</v>
      </c>
      <c r="J19" s="2">
        <f t="shared" si="2"/>
        <v>2</v>
      </c>
      <c r="K19" s="16">
        <f t="shared" si="2"/>
        <v>2</v>
      </c>
      <c r="L19" s="15">
        <f t="shared" si="2"/>
        <v>2</v>
      </c>
      <c r="M19" s="24">
        <f t="shared" si="2"/>
        <v>2</v>
      </c>
      <c r="N19" s="13">
        <f t="shared" si="2"/>
        <v>2</v>
      </c>
      <c r="O19" s="13">
        <f t="shared" si="2"/>
        <v>2</v>
      </c>
      <c r="P19" s="2">
        <f t="shared" si="2"/>
        <v>2</v>
      </c>
      <c r="Q19" s="13">
        <f t="shared" si="2"/>
        <v>0</v>
      </c>
      <c r="R19" s="13">
        <f t="shared" si="2"/>
        <v>0</v>
      </c>
      <c r="S19" s="2">
        <f t="shared" si="2"/>
        <v>0</v>
      </c>
      <c r="T19" s="12">
        <f t="shared" si="25"/>
        <v>0</v>
      </c>
      <c r="U19" s="12">
        <f t="shared" si="25"/>
        <v>2</v>
      </c>
      <c r="V19" s="12">
        <f t="shared" si="25"/>
        <v>2</v>
      </c>
      <c r="W19" s="79">
        <f t="shared" si="25"/>
        <v>2</v>
      </c>
      <c r="X19" s="78">
        <f t="shared" si="25"/>
        <v>2</v>
      </c>
      <c r="Y19" s="80">
        <f t="shared" si="25"/>
        <v>2</v>
      </c>
      <c r="Z19" s="12">
        <f t="shared" si="25"/>
        <v>1</v>
      </c>
      <c r="AA19" s="12">
        <f t="shared" si="25"/>
        <v>2</v>
      </c>
      <c r="AB19" s="19">
        <f t="shared" si="25"/>
        <v>2</v>
      </c>
      <c r="AC19" s="13">
        <f t="shared" si="25"/>
        <v>0</v>
      </c>
      <c r="AD19" s="13">
        <f t="shared" si="25"/>
        <v>0</v>
      </c>
      <c r="AE19" s="2">
        <f t="shared" si="25"/>
        <v>0</v>
      </c>
      <c r="AF19" s="13">
        <f t="shared" si="25"/>
        <v>0</v>
      </c>
      <c r="AG19" s="13">
        <f t="shared" si="25"/>
        <v>0</v>
      </c>
      <c r="AH19" s="13">
        <f t="shared" si="25"/>
        <v>0</v>
      </c>
      <c r="AI19" s="28">
        <f t="shared" si="26"/>
        <v>2</v>
      </c>
      <c r="AJ19" s="10">
        <f t="shared" si="26"/>
        <v>2</v>
      </c>
      <c r="AK19" s="11">
        <f t="shared" si="26"/>
        <v>2</v>
      </c>
      <c r="AL19" s="13">
        <f t="shared" ref="AL19:CJ20" si="28">IF(AL4&lt;150,0,IF(AL4&lt;200,1,IF(AL4&gt;=200,2)))</f>
        <v>0</v>
      </c>
      <c r="AM19" s="13">
        <f t="shared" si="28"/>
        <v>0</v>
      </c>
      <c r="AN19" s="2">
        <f t="shared" si="28"/>
        <v>0</v>
      </c>
      <c r="AO19" s="13">
        <f t="shared" si="28"/>
        <v>2</v>
      </c>
      <c r="AP19" s="13">
        <f t="shared" si="28"/>
        <v>2</v>
      </c>
      <c r="AQ19" s="2">
        <f t="shared" si="28"/>
        <v>2</v>
      </c>
      <c r="AR19" s="55">
        <f t="shared" si="28"/>
        <v>0</v>
      </c>
      <c r="AS19" s="55">
        <f t="shared" si="28"/>
        <v>0</v>
      </c>
      <c r="AT19" s="67">
        <f t="shared" si="28"/>
        <v>2</v>
      </c>
      <c r="AU19" s="13">
        <f t="shared" si="28"/>
        <v>0</v>
      </c>
      <c r="AV19" s="13">
        <f t="shared" si="28"/>
        <v>0</v>
      </c>
      <c r="AW19" s="2">
        <f t="shared" si="28"/>
        <v>0</v>
      </c>
      <c r="AX19" s="55">
        <f t="shared" si="28"/>
        <v>0</v>
      </c>
      <c r="AY19" s="55">
        <f t="shared" si="28"/>
        <v>0</v>
      </c>
      <c r="AZ19" s="55">
        <f t="shared" si="28"/>
        <v>2</v>
      </c>
      <c r="BA19" s="28">
        <f t="shared" si="28"/>
        <v>2</v>
      </c>
      <c r="BB19" s="10">
        <f t="shared" si="28"/>
        <v>2</v>
      </c>
      <c r="BC19" s="11">
        <f t="shared" si="28"/>
        <v>2</v>
      </c>
      <c r="BD19" s="13">
        <f t="shared" si="28"/>
        <v>2</v>
      </c>
      <c r="BE19" s="13">
        <f t="shared" si="28"/>
        <v>2</v>
      </c>
      <c r="BF19" s="2">
        <f t="shared" si="28"/>
        <v>2</v>
      </c>
      <c r="BG19" s="13">
        <f t="shared" si="28"/>
        <v>2</v>
      </c>
      <c r="BH19" s="13">
        <f t="shared" si="28"/>
        <v>2</v>
      </c>
      <c r="BI19" s="2">
        <f t="shared" si="28"/>
        <v>2</v>
      </c>
      <c r="BJ19" s="71">
        <f t="shared" si="28"/>
        <v>1</v>
      </c>
      <c r="BK19" s="71">
        <f t="shared" si="28"/>
        <v>0</v>
      </c>
      <c r="BL19" s="69">
        <f t="shared" si="28"/>
        <v>1</v>
      </c>
      <c r="BM19" s="13">
        <f t="shared" si="28"/>
        <v>2</v>
      </c>
      <c r="BN19" s="13">
        <f t="shared" si="28"/>
        <v>2</v>
      </c>
      <c r="BO19" s="2">
        <f t="shared" si="28"/>
        <v>2</v>
      </c>
      <c r="BP19" s="13">
        <f t="shared" si="28"/>
        <v>2</v>
      </c>
      <c r="BQ19" s="13">
        <f t="shared" si="28"/>
        <v>2</v>
      </c>
      <c r="BR19" s="2">
        <f t="shared" si="28"/>
        <v>2</v>
      </c>
      <c r="BS19" s="13">
        <f t="shared" si="28"/>
        <v>2</v>
      </c>
      <c r="BT19" s="13">
        <f t="shared" si="28"/>
        <v>2</v>
      </c>
      <c r="BU19" s="2">
        <f t="shared" si="28"/>
        <v>2</v>
      </c>
      <c r="BV19" s="13">
        <f t="shared" si="28"/>
        <v>0</v>
      </c>
      <c r="BW19" s="13">
        <f t="shared" si="28"/>
        <v>0</v>
      </c>
      <c r="BX19" s="2">
        <f t="shared" si="28"/>
        <v>0</v>
      </c>
      <c r="BY19" s="13">
        <f t="shared" si="28"/>
        <v>0</v>
      </c>
      <c r="BZ19" s="13">
        <f t="shared" si="28"/>
        <v>0</v>
      </c>
      <c r="CA19" s="2">
        <f t="shared" si="28"/>
        <v>0</v>
      </c>
      <c r="CB19" s="13">
        <f t="shared" si="28"/>
        <v>0</v>
      </c>
      <c r="CC19" s="13">
        <f t="shared" si="28"/>
        <v>0</v>
      </c>
      <c r="CD19" s="2">
        <f t="shared" si="28"/>
        <v>0</v>
      </c>
      <c r="CE19" s="13">
        <f t="shared" si="28"/>
        <v>0</v>
      </c>
      <c r="CF19" s="13">
        <f t="shared" si="28"/>
        <v>0</v>
      </c>
      <c r="CG19" s="2">
        <f t="shared" si="28"/>
        <v>0</v>
      </c>
      <c r="CH19" s="13">
        <f t="shared" si="28"/>
        <v>0</v>
      </c>
      <c r="CI19" s="13">
        <f t="shared" si="28"/>
        <v>0</v>
      </c>
      <c r="CJ19" s="2">
        <f t="shared" si="28"/>
        <v>0</v>
      </c>
    </row>
    <row r="20" spans="1:88" x14ac:dyDescent="0.3">
      <c r="A20" t="s">
        <v>64</v>
      </c>
      <c r="B20" s="7">
        <f t="shared" si="0"/>
        <v>2</v>
      </c>
      <c r="C20" s="13">
        <f t="shared" si="1"/>
        <v>2</v>
      </c>
      <c r="D20" s="2">
        <f t="shared" si="2"/>
        <v>2</v>
      </c>
      <c r="E20" s="13">
        <f t="shared" si="2"/>
        <v>2</v>
      </c>
      <c r="F20" s="13">
        <f t="shared" si="2"/>
        <v>2</v>
      </c>
      <c r="G20" s="2">
        <f t="shared" si="2"/>
        <v>2</v>
      </c>
      <c r="H20" s="13">
        <f t="shared" si="2"/>
        <v>2</v>
      </c>
      <c r="I20" s="13">
        <f t="shared" si="2"/>
        <v>2</v>
      </c>
      <c r="J20" s="2">
        <f t="shared" si="2"/>
        <v>2</v>
      </c>
      <c r="K20" s="16">
        <f t="shared" si="2"/>
        <v>2</v>
      </c>
      <c r="L20" s="15">
        <f t="shared" si="2"/>
        <v>2</v>
      </c>
      <c r="M20" s="24">
        <f t="shared" si="2"/>
        <v>2</v>
      </c>
      <c r="N20" s="13">
        <f t="shared" si="2"/>
        <v>2</v>
      </c>
      <c r="O20" s="13">
        <f t="shared" si="2"/>
        <v>2</v>
      </c>
      <c r="P20" s="2">
        <f t="shared" ref="P20:Q20" si="29">IF(P5&lt;150,0,IF(P5&lt;200,1,IF(P5&gt;=200,2)))</f>
        <v>2</v>
      </c>
      <c r="Q20" s="71">
        <f t="shared" si="29"/>
        <v>0</v>
      </c>
      <c r="R20" s="71">
        <f t="shared" si="2"/>
        <v>2</v>
      </c>
      <c r="S20" s="69">
        <f t="shared" ref="S20" si="30">IF(S5&lt;150,0,IF(S5&lt;200,1,IF(S5&gt;=200,2)))</f>
        <v>0</v>
      </c>
      <c r="T20" s="13">
        <f t="shared" si="25"/>
        <v>2</v>
      </c>
      <c r="U20" s="10">
        <f t="shared" si="25"/>
        <v>2</v>
      </c>
      <c r="V20" s="13">
        <f t="shared" ref="V20:Z20" si="31">IF(V5&lt;150,0,IF(V5&lt;200,1,IF(V5&gt;=200,2)))</f>
        <v>2</v>
      </c>
      <c r="W20" s="79">
        <f t="shared" si="31"/>
        <v>2</v>
      </c>
      <c r="X20" s="78">
        <f t="shared" si="25"/>
        <v>2</v>
      </c>
      <c r="Y20" s="80">
        <f t="shared" si="31"/>
        <v>2</v>
      </c>
      <c r="Z20" s="13">
        <f t="shared" si="31"/>
        <v>2</v>
      </c>
      <c r="AA20" s="10">
        <f t="shared" si="25"/>
        <v>2</v>
      </c>
      <c r="AB20" s="2">
        <f t="shared" ref="AB20:AC20" si="32">IF(AB5&lt;150,0,IF(AB5&lt;200,1,IF(AB5&gt;=200,2)))</f>
        <v>2</v>
      </c>
      <c r="AC20" s="13">
        <f t="shared" si="32"/>
        <v>0</v>
      </c>
      <c r="AD20" s="13">
        <f t="shared" si="25"/>
        <v>0</v>
      </c>
      <c r="AE20" s="2">
        <f t="shared" ref="AE20:AF20" si="33">IF(AE5&lt;150,0,IF(AE5&lt;200,1,IF(AE5&gt;=200,2)))</f>
        <v>0</v>
      </c>
      <c r="AF20" s="13">
        <f t="shared" si="33"/>
        <v>0</v>
      </c>
      <c r="AG20" s="13">
        <f t="shared" si="25"/>
        <v>0</v>
      </c>
      <c r="AH20" s="13">
        <f t="shared" ref="AH20" si="34">IF(AH5&lt;150,0,IF(AH5&lt;200,1,IF(AH5&gt;=200,2)))</f>
        <v>0</v>
      </c>
      <c r="AI20" s="28">
        <f t="shared" si="26"/>
        <v>2</v>
      </c>
      <c r="AJ20" s="10">
        <f t="shared" si="26"/>
        <v>2</v>
      </c>
      <c r="AK20" s="11">
        <f t="shared" si="26"/>
        <v>2</v>
      </c>
      <c r="AL20" s="71">
        <f t="shared" ref="AL20" si="35">IF(AL5&lt;150,0,IF(AL5&lt;200,1,IF(AL5&gt;=200,2)))</f>
        <v>0</v>
      </c>
      <c r="AM20" s="71">
        <f t="shared" si="28"/>
        <v>1</v>
      </c>
      <c r="AN20" s="69">
        <f t="shared" ref="AN20:AO20" si="36">IF(AN5&lt;150,0,IF(AN5&lt;200,1,IF(AN5&gt;=200,2)))</f>
        <v>0</v>
      </c>
      <c r="AO20" s="55">
        <f t="shared" si="36"/>
        <v>2</v>
      </c>
      <c r="AP20" s="55">
        <f t="shared" si="28"/>
        <v>2</v>
      </c>
      <c r="AQ20" s="67">
        <f t="shared" ref="AQ20:AR20" si="37">IF(AQ5&lt;150,0,IF(AQ5&lt;200,1,IF(AQ5&gt;=200,2)))</f>
        <v>1</v>
      </c>
      <c r="AR20" s="13">
        <f t="shared" si="37"/>
        <v>2</v>
      </c>
      <c r="AS20" s="10">
        <f t="shared" si="28"/>
        <v>2</v>
      </c>
      <c r="AT20" s="2">
        <f t="shared" ref="AT20:AU20" si="38">IF(AT5&lt;150,0,IF(AT5&lt;200,1,IF(AT5&gt;=200,2)))</f>
        <v>2</v>
      </c>
      <c r="AU20" s="13">
        <f t="shared" si="38"/>
        <v>2</v>
      </c>
      <c r="AV20" s="13">
        <f t="shared" si="28"/>
        <v>2</v>
      </c>
      <c r="AW20" s="2">
        <f t="shared" ref="AW20:AX20" si="39">IF(AW5&lt;150,0,IF(AW5&lt;200,1,IF(AW5&gt;=200,2)))</f>
        <v>2</v>
      </c>
      <c r="AX20" s="55">
        <f t="shared" si="39"/>
        <v>0</v>
      </c>
      <c r="AY20" s="55">
        <f t="shared" si="28"/>
        <v>0</v>
      </c>
      <c r="AZ20" s="55">
        <f t="shared" ref="AZ20:BA20" si="40">IF(AZ5&lt;150,0,IF(AZ5&lt;200,1,IF(AZ5&gt;=200,2)))</f>
        <v>1</v>
      </c>
      <c r="BA20" s="28">
        <f t="shared" si="40"/>
        <v>1</v>
      </c>
      <c r="BB20" s="10">
        <f t="shared" si="28"/>
        <v>1</v>
      </c>
      <c r="BC20" s="11">
        <f t="shared" ref="BC20:BD20" si="41">IF(BC5&lt;150,0,IF(BC5&lt;200,1,IF(BC5&gt;=200,2)))</f>
        <v>1</v>
      </c>
      <c r="BD20" s="13">
        <f t="shared" si="41"/>
        <v>1</v>
      </c>
      <c r="BE20" s="13">
        <f t="shared" si="28"/>
        <v>1</v>
      </c>
      <c r="BF20" s="2">
        <f t="shared" ref="BF20:BG20" si="42">IF(BF5&lt;150,0,IF(BF5&lt;200,1,IF(BF5&gt;=200,2)))</f>
        <v>1</v>
      </c>
      <c r="BG20" s="71">
        <f t="shared" si="42"/>
        <v>0</v>
      </c>
      <c r="BH20" s="71">
        <f t="shared" si="28"/>
        <v>1</v>
      </c>
      <c r="BI20" s="69">
        <f t="shared" ref="BI20:BJ20" si="43">IF(BI5&lt;150,0,IF(BI5&lt;200,1,IF(BI5&gt;=200,2)))</f>
        <v>0</v>
      </c>
      <c r="BJ20" s="55">
        <f t="shared" si="43"/>
        <v>0</v>
      </c>
      <c r="BK20" s="55">
        <f t="shared" si="28"/>
        <v>0</v>
      </c>
      <c r="BL20" s="67">
        <f t="shared" ref="BL20:BP20" si="44">IF(BL5&lt;150,0,IF(BL5&lt;200,1,IF(BL5&gt;=200,2)))</f>
        <v>2</v>
      </c>
      <c r="BM20" s="55">
        <f t="shared" si="44"/>
        <v>1</v>
      </c>
      <c r="BN20" s="55">
        <f t="shared" si="44"/>
        <v>1</v>
      </c>
      <c r="BO20" s="67">
        <f t="shared" si="44"/>
        <v>2</v>
      </c>
      <c r="BP20" s="71">
        <f t="shared" si="44"/>
        <v>1</v>
      </c>
      <c r="BQ20" s="71">
        <f t="shared" si="28"/>
        <v>0</v>
      </c>
      <c r="BR20" s="69">
        <f t="shared" ref="BR20:BS20" si="45">IF(BR5&lt;150,0,IF(BR5&lt;200,1,IF(BR5&gt;=200,2)))</f>
        <v>1</v>
      </c>
      <c r="BS20" s="55">
        <f t="shared" si="45"/>
        <v>0</v>
      </c>
      <c r="BT20" s="55">
        <f t="shared" si="28"/>
        <v>0</v>
      </c>
      <c r="BU20" s="67">
        <f t="shared" ref="BU20:CJ20" si="46">IF(BU5&lt;150,0,IF(BU5&lt;200,1,IF(BU5&gt;=200,2)))</f>
        <v>1</v>
      </c>
      <c r="BV20" s="13">
        <f t="shared" si="46"/>
        <v>0</v>
      </c>
      <c r="BW20" s="13">
        <f t="shared" si="28"/>
        <v>0</v>
      </c>
      <c r="BX20" s="2">
        <f t="shared" si="46"/>
        <v>0</v>
      </c>
      <c r="BY20" s="13">
        <f t="shared" si="46"/>
        <v>0</v>
      </c>
      <c r="BZ20" s="13">
        <f t="shared" si="28"/>
        <v>0</v>
      </c>
      <c r="CA20" s="2">
        <f t="shared" si="46"/>
        <v>0</v>
      </c>
      <c r="CB20" s="13">
        <f t="shared" si="46"/>
        <v>0</v>
      </c>
      <c r="CC20" s="13">
        <f t="shared" si="28"/>
        <v>0</v>
      </c>
      <c r="CD20" s="2">
        <f t="shared" si="46"/>
        <v>0</v>
      </c>
      <c r="CE20" s="13">
        <f t="shared" si="46"/>
        <v>0</v>
      </c>
      <c r="CF20" s="13">
        <f t="shared" si="28"/>
        <v>0</v>
      </c>
      <c r="CG20" s="2">
        <f t="shared" si="46"/>
        <v>0</v>
      </c>
      <c r="CH20" s="13">
        <f t="shared" si="46"/>
        <v>0</v>
      </c>
      <c r="CI20" s="13">
        <f t="shared" si="28"/>
        <v>0</v>
      </c>
      <c r="CJ20" s="2">
        <f t="shared" si="46"/>
        <v>0</v>
      </c>
    </row>
    <row r="21" spans="1:88" x14ac:dyDescent="0.3">
      <c r="A21" t="s">
        <v>65</v>
      </c>
      <c r="B21" s="7">
        <f t="shared" ref="B21:AG21" si="47">IF(B6&lt;150,0,IF(B6&lt;200,1,IF(B6&gt;=200,2)))</f>
        <v>1</v>
      </c>
      <c r="C21" s="13">
        <f t="shared" si="47"/>
        <v>1</v>
      </c>
      <c r="D21" s="2">
        <f t="shared" si="47"/>
        <v>1</v>
      </c>
      <c r="E21" s="13">
        <f t="shared" si="47"/>
        <v>0</v>
      </c>
      <c r="F21" s="13">
        <f t="shared" si="47"/>
        <v>0</v>
      </c>
      <c r="G21" s="2">
        <f t="shared" si="47"/>
        <v>0</v>
      </c>
      <c r="H21" s="13">
        <f t="shared" si="47"/>
        <v>0</v>
      </c>
      <c r="I21" s="13">
        <f t="shared" si="47"/>
        <v>0</v>
      </c>
      <c r="J21" s="2">
        <f t="shared" si="47"/>
        <v>0</v>
      </c>
      <c r="K21" s="18">
        <f t="shared" si="47"/>
        <v>1</v>
      </c>
      <c r="L21" s="17">
        <f t="shared" si="47"/>
        <v>2</v>
      </c>
      <c r="M21" s="25">
        <f t="shared" si="47"/>
        <v>2</v>
      </c>
      <c r="N21" s="12">
        <f t="shared" si="47"/>
        <v>2</v>
      </c>
      <c r="O21" s="12">
        <f t="shared" si="47"/>
        <v>1</v>
      </c>
      <c r="P21" s="19">
        <f t="shared" si="47"/>
        <v>1</v>
      </c>
      <c r="Q21" s="13">
        <f t="shared" si="47"/>
        <v>0</v>
      </c>
      <c r="R21" s="13">
        <f t="shared" si="47"/>
        <v>0</v>
      </c>
      <c r="S21" s="2">
        <f t="shared" si="47"/>
        <v>0</v>
      </c>
      <c r="T21" s="55">
        <f t="shared" si="47"/>
        <v>0</v>
      </c>
      <c r="U21" s="55">
        <f t="shared" si="47"/>
        <v>0</v>
      </c>
      <c r="V21" s="55">
        <f t="shared" si="47"/>
        <v>2</v>
      </c>
      <c r="W21" s="79">
        <f t="shared" si="47"/>
        <v>2</v>
      </c>
      <c r="X21" s="78">
        <f t="shared" si="47"/>
        <v>2</v>
      </c>
      <c r="Y21" s="80">
        <f t="shared" si="47"/>
        <v>2</v>
      </c>
      <c r="Z21" s="13">
        <f t="shared" si="47"/>
        <v>2</v>
      </c>
      <c r="AA21" s="13">
        <f t="shared" si="47"/>
        <v>2</v>
      </c>
      <c r="AB21" s="2">
        <f t="shared" si="47"/>
        <v>2</v>
      </c>
      <c r="AC21" s="13">
        <f t="shared" si="47"/>
        <v>0</v>
      </c>
      <c r="AD21" s="13">
        <f t="shared" si="47"/>
        <v>0</v>
      </c>
      <c r="AE21" s="2">
        <f t="shared" si="47"/>
        <v>0</v>
      </c>
      <c r="AF21" s="13">
        <f t="shared" si="47"/>
        <v>0</v>
      </c>
      <c r="AG21" s="13">
        <f t="shared" si="47"/>
        <v>0</v>
      </c>
      <c r="AH21" s="13">
        <f t="shared" ref="AH21:BM21" si="48">IF(AH6&lt;150,0,IF(AH6&lt;200,1,IF(AH6&gt;=200,2)))</f>
        <v>0</v>
      </c>
      <c r="AI21" s="28">
        <f t="shared" si="48"/>
        <v>2</v>
      </c>
      <c r="AJ21" s="10">
        <f t="shared" si="48"/>
        <v>2</v>
      </c>
      <c r="AK21" s="11">
        <f t="shared" si="48"/>
        <v>2</v>
      </c>
      <c r="AL21" s="13">
        <f t="shared" si="48"/>
        <v>0</v>
      </c>
      <c r="AM21" s="13">
        <f t="shared" si="48"/>
        <v>0</v>
      </c>
      <c r="AN21" s="2">
        <f t="shared" si="48"/>
        <v>0</v>
      </c>
      <c r="AO21" s="71">
        <f t="shared" si="48"/>
        <v>0</v>
      </c>
      <c r="AP21" s="71">
        <f t="shared" si="48"/>
        <v>2</v>
      </c>
      <c r="AQ21" s="69">
        <f t="shared" si="48"/>
        <v>0</v>
      </c>
      <c r="AR21" s="13">
        <f t="shared" si="48"/>
        <v>0</v>
      </c>
      <c r="AS21" s="13">
        <f t="shared" si="48"/>
        <v>0</v>
      </c>
      <c r="AT21" s="2">
        <f t="shared" si="48"/>
        <v>0</v>
      </c>
      <c r="AU21" s="13">
        <f t="shared" si="48"/>
        <v>0</v>
      </c>
      <c r="AV21" s="13">
        <f t="shared" si="48"/>
        <v>0</v>
      </c>
      <c r="AW21" s="2">
        <f t="shared" si="48"/>
        <v>0</v>
      </c>
      <c r="AX21" s="13">
        <f t="shared" si="48"/>
        <v>0</v>
      </c>
      <c r="AY21" s="13">
        <f t="shared" si="48"/>
        <v>0</v>
      </c>
      <c r="AZ21" s="13">
        <f t="shared" si="48"/>
        <v>0</v>
      </c>
      <c r="BA21" s="73">
        <f t="shared" si="48"/>
        <v>0</v>
      </c>
      <c r="BB21" s="71">
        <f t="shared" si="48"/>
        <v>2</v>
      </c>
      <c r="BC21" s="69">
        <f t="shared" si="48"/>
        <v>0</v>
      </c>
      <c r="BD21" s="13">
        <f t="shared" si="48"/>
        <v>0</v>
      </c>
      <c r="BE21" s="13">
        <f t="shared" si="48"/>
        <v>0</v>
      </c>
      <c r="BF21" s="2">
        <f t="shared" si="48"/>
        <v>0</v>
      </c>
      <c r="BG21" s="13">
        <f t="shared" si="48"/>
        <v>0</v>
      </c>
      <c r="BH21" s="13">
        <f t="shared" si="48"/>
        <v>0</v>
      </c>
      <c r="BI21" s="2">
        <f t="shared" si="48"/>
        <v>0</v>
      </c>
      <c r="BJ21" s="13">
        <f t="shared" si="48"/>
        <v>0</v>
      </c>
      <c r="BK21" s="13">
        <f t="shared" si="48"/>
        <v>0</v>
      </c>
      <c r="BL21" s="2">
        <f t="shared" si="48"/>
        <v>0</v>
      </c>
      <c r="BM21" s="55">
        <f t="shared" si="48"/>
        <v>1</v>
      </c>
      <c r="BN21" s="55">
        <f t="shared" ref="BN21:CJ21" si="49">IF(BN6&lt;150,0,IF(BN6&lt;200,1,IF(BN6&gt;=200,2)))</f>
        <v>1</v>
      </c>
      <c r="BO21" s="67">
        <f t="shared" si="49"/>
        <v>2</v>
      </c>
      <c r="BP21" s="13">
        <f t="shared" si="49"/>
        <v>0</v>
      </c>
      <c r="BQ21" s="13">
        <f t="shared" si="49"/>
        <v>0</v>
      </c>
      <c r="BR21" s="2">
        <f t="shared" si="49"/>
        <v>0</v>
      </c>
      <c r="BS21" s="12">
        <f t="shared" si="49"/>
        <v>1</v>
      </c>
      <c r="BT21" s="12">
        <f t="shared" si="49"/>
        <v>0</v>
      </c>
      <c r="BU21" s="19">
        <f t="shared" si="49"/>
        <v>0</v>
      </c>
      <c r="BV21" s="13">
        <f t="shared" si="49"/>
        <v>0</v>
      </c>
      <c r="BW21" s="13">
        <f t="shared" si="49"/>
        <v>0</v>
      </c>
      <c r="BX21" s="2">
        <f t="shared" si="49"/>
        <v>0</v>
      </c>
      <c r="BY21" s="13">
        <f t="shared" si="49"/>
        <v>0</v>
      </c>
      <c r="BZ21" s="13">
        <f t="shared" si="49"/>
        <v>0</v>
      </c>
      <c r="CA21" s="2">
        <f t="shared" si="49"/>
        <v>0</v>
      </c>
      <c r="CB21" s="13">
        <f t="shared" si="49"/>
        <v>0</v>
      </c>
      <c r="CC21" s="13">
        <f t="shared" si="49"/>
        <v>0</v>
      </c>
      <c r="CD21" s="2">
        <f t="shared" si="49"/>
        <v>0</v>
      </c>
      <c r="CE21" s="13">
        <f t="shared" si="49"/>
        <v>0</v>
      </c>
      <c r="CF21" s="13">
        <f t="shared" si="49"/>
        <v>0</v>
      </c>
      <c r="CG21" s="2">
        <f t="shared" si="49"/>
        <v>0</v>
      </c>
      <c r="CH21" s="13">
        <f t="shared" si="49"/>
        <v>0</v>
      </c>
      <c r="CI21" s="13">
        <f t="shared" si="49"/>
        <v>0</v>
      </c>
      <c r="CJ21" s="2">
        <f t="shared" si="49"/>
        <v>0</v>
      </c>
    </row>
    <row r="22" spans="1:88" x14ac:dyDescent="0.3">
      <c r="A22" t="s">
        <v>66</v>
      </c>
      <c r="B22" s="7"/>
      <c r="C22" s="13"/>
      <c r="D22" s="2"/>
      <c r="E22" s="13"/>
      <c r="F22" s="13"/>
      <c r="G22" s="2"/>
      <c r="H22" s="13"/>
      <c r="I22" s="13"/>
      <c r="J22" s="2"/>
      <c r="K22" s="12"/>
      <c r="L22" s="12"/>
      <c r="M22" s="19"/>
      <c r="N22" s="12"/>
      <c r="O22" s="12"/>
      <c r="P22" s="19"/>
      <c r="Q22" s="13"/>
      <c r="R22" s="13"/>
      <c r="S22" s="2"/>
      <c r="T22" s="55"/>
      <c r="U22" s="55"/>
      <c r="V22" s="55"/>
      <c r="W22" s="79"/>
      <c r="X22" s="78"/>
      <c r="Y22" s="80"/>
      <c r="Z22" s="13"/>
      <c r="AA22" s="13"/>
      <c r="AB22" s="2"/>
      <c r="AC22" s="13"/>
      <c r="AD22" s="13"/>
      <c r="AE22" s="2"/>
      <c r="AF22" s="13"/>
      <c r="AG22" s="13"/>
      <c r="AH22" s="13"/>
      <c r="AI22" s="28"/>
      <c r="AJ22" s="10"/>
      <c r="AK22" s="11"/>
      <c r="AL22" s="13"/>
      <c r="AM22" s="13"/>
      <c r="AN22" s="2"/>
      <c r="AO22" s="71"/>
      <c r="AP22" s="71"/>
      <c r="AQ22" s="69"/>
      <c r="AR22" s="13"/>
      <c r="AS22" s="13"/>
      <c r="AT22" s="2"/>
      <c r="AU22" s="13"/>
      <c r="AV22" s="13"/>
      <c r="AW22" s="2"/>
      <c r="AX22" s="13"/>
      <c r="AY22" s="13"/>
      <c r="AZ22" s="13"/>
      <c r="BA22" s="73"/>
      <c r="BB22" s="71"/>
      <c r="BC22" s="69"/>
      <c r="BD22" s="13"/>
      <c r="BE22" s="13"/>
      <c r="BF22" s="2"/>
      <c r="BG22" s="13"/>
      <c r="BH22" s="13"/>
      <c r="BI22" s="2"/>
      <c r="BJ22" s="13"/>
      <c r="BK22" s="13"/>
      <c r="BL22" s="2"/>
      <c r="BM22" s="55"/>
      <c r="BN22" s="55"/>
      <c r="BO22" s="67"/>
      <c r="BP22" s="13"/>
      <c r="BQ22" s="13"/>
      <c r="BR22" s="2"/>
      <c r="BS22" s="12"/>
      <c r="BT22" s="12"/>
      <c r="BU22" s="19"/>
      <c r="BV22" s="13"/>
      <c r="BW22" s="13"/>
      <c r="BX22" s="2"/>
      <c r="BY22" s="13"/>
      <c r="BZ22" s="13"/>
      <c r="CA22" s="2"/>
      <c r="CB22" s="13"/>
      <c r="CC22" s="13"/>
      <c r="CD22" s="2"/>
      <c r="CE22" s="13"/>
      <c r="CF22" s="13"/>
      <c r="CG22" s="2"/>
      <c r="CH22" s="13"/>
      <c r="CI22" s="13"/>
      <c r="CJ22" s="2"/>
    </row>
    <row r="23" spans="1:88" x14ac:dyDescent="0.3">
      <c r="A23" t="s">
        <v>67</v>
      </c>
      <c r="B23" s="20">
        <f t="shared" ref="B23:AG23" si="50">IF(B8&lt;150,0,IF(B8&lt;200,1,IF(B8&gt;=200,2)))</f>
        <v>2</v>
      </c>
      <c r="C23" s="12">
        <f t="shared" si="50"/>
        <v>1</v>
      </c>
      <c r="D23" s="19">
        <f t="shared" si="50"/>
        <v>1</v>
      </c>
      <c r="E23" s="13">
        <f t="shared" si="50"/>
        <v>0</v>
      </c>
      <c r="F23" s="13">
        <f t="shared" si="50"/>
        <v>0</v>
      </c>
      <c r="G23" s="2">
        <f t="shared" si="50"/>
        <v>0</v>
      </c>
      <c r="H23" s="13">
        <f t="shared" si="50"/>
        <v>0</v>
      </c>
      <c r="I23" s="13">
        <f t="shared" si="50"/>
        <v>0</v>
      </c>
      <c r="J23" s="2">
        <f t="shared" si="50"/>
        <v>0</v>
      </c>
      <c r="K23" s="10">
        <f t="shared" si="50"/>
        <v>2</v>
      </c>
      <c r="L23" s="10">
        <f t="shared" si="50"/>
        <v>2</v>
      </c>
      <c r="M23" s="11">
        <f t="shared" si="50"/>
        <v>2</v>
      </c>
      <c r="N23" s="71">
        <f t="shared" si="50"/>
        <v>2</v>
      </c>
      <c r="O23" s="71">
        <f t="shared" si="50"/>
        <v>1</v>
      </c>
      <c r="P23" s="69">
        <f t="shared" si="50"/>
        <v>2</v>
      </c>
      <c r="Q23" s="13">
        <f t="shared" si="50"/>
        <v>0</v>
      </c>
      <c r="R23" s="13">
        <f t="shared" si="50"/>
        <v>0</v>
      </c>
      <c r="S23" s="2">
        <f t="shared" si="50"/>
        <v>0</v>
      </c>
      <c r="T23" s="12">
        <f t="shared" si="50"/>
        <v>1</v>
      </c>
      <c r="U23" s="12">
        <f t="shared" si="50"/>
        <v>0</v>
      </c>
      <c r="V23" s="12">
        <f t="shared" si="50"/>
        <v>0</v>
      </c>
      <c r="W23" s="81">
        <f t="shared" si="50"/>
        <v>1</v>
      </c>
      <c r="X23" s="77">
        <f t="shared" si="50"/>
        <v>2</v>
      </c>
      <c r="Y23" s="64">
        <f t="shared" si="50"/>
        <v>2</v>
      </c>
      <c r="Z23" s="12">
        <f t="shared" si="50"/>
        <v>0</v>
      </c>
      <c r="AA23" s="12">
        <f t="shared" si="50"/>
        <v>2</v>
      </c>
      <c r="AB23" s="19">
        <f t="shared" si="50"/>
        <v>2</v>
      </c>
      <c r="AC23" s="13">
        <f t="shared" si="50"/>
        <v>0</v>
      </c>
      <c r="AD23" s="13">
        <f t="shared" si="50"/>
        <v>0</v>
      </c>
      <c r="AE23" s="2">
        <f t="shared" si="50"/>
        <v>0</v>
      </c>
      <c r="AF23" s="12">
        <f t="shared" si="50"/>
        <v>2</v>
      </c>
      <c r="AG23" s="12">
        <f t="shared" si="50"/>
        <v>0</v>
      </c>
      <c r="AH23" s="12">
        <f t="shared" ref="AH23:BM23" si="51">IF(AH8&lt;150,0,IF(AH8&lt;200,1,IF(AH8&gt;=200,2)))</f>
        <v>0</v>
      </c>
      <c r="AI23" s="20">
        <f t="shared" si="51"/>
        <v>0</v>
      </c>
      <c r="AJ23" s="12">
        <f t="shared" si="51"/>
        <v>2</v>
      </c>
      <c r="AK23" s="19">
        <f t="shared" si="51"/>
        <v>2</v>
      </c>
      <c r="AL23" s="13">
        <f t="shared" si="51"/>
        <v>0</v>
      </c>
      <c r="AM23" s="13">
        <f t="shared" si="51"/>
        <v>0</v>
      </c>
      <c r="AN23" s="2">
        <f t="shared" si="51"/>
        <v>0</v>
      </c>
      <c r="AO23" s="12">
        <f t="shared" si="51"/>
        <v>2</v>
      </c>
      <c r="AP23" s="12">
        <f t="shared" si="51"/>
        <v>1</v>
      </c>
      <c r="AQ23" s="19">
        <f t="shared" si="51"/>
        <v>0</v>
      </c>
      <c r="AR23" s="12">
        <f t="shared" si="51"/>
        <v>1</v>
      </c>
      <c r="AS23" s="12">
        <f t="shared" si="51"/>
        <v>0</v>
      </c>
      <c r="AT23" s="19">
        <f t="shared" si="51"/>
        <v>0</v>
      </c>
      <c r="AU23" s="12">
        <f t="shared" si="51"/>
        <v>2</v>
      </c>
      <c r="AV23" s="12">
        <f t="shared" si="51"/>
        <v>0</v>
      </c>
      <c r="AW23" s="19">
        <f t="shared" si="51"/>
        <v>0</v>
      </c>
      <c r="AX23" s="55">
        <f t="shared" si="51"/>
        <v>0</v>
      </c>
      <c r="AY23" s="55">
        <f t="shared" si="51"/>
        <v>0</v>
      </c>
      <c r="AZ23" s="55">
        <f t="shared" si="51"/>
        <v>2</v>
      </c>
      <c r="BA23" s="70">
        <f t="shared" si="51"/>
        <v>0</v>
      </c>
      <c r="BB23" s="55">
        <f t="shared" si="51"/>
        <v>0</v>
      </c>
      <c r="BC23" s="67">
        <f t="shared" si="51"/>
        <v>2</v>
      </c>
      <c r="BD23" s="13">
        <f t="shared" si="51"/>
        <v>0</v>
      </c>
      <c r="BE23" s="13">
        <f t="shared" si="51"/>
        <v>0</v>
      </c>
      <c r="BF23" s="2">
        <f t="shared" si="51"/>
        <v>0</v>
      </c>
      <c r="BG23" s="13">
        <f t="shared" si="51"/>
        <v>0</v>
      </c>
      <c r="BH23" s="13">
        <f t="shared" si="51"/>
        <v>0</v>
      </c>
      <c r="BI23" s="2">
        <f t="shared" si="51"/>
        <v>0</v>
      </c>
      <c r="BJ23" s="13">
        <f t="shared" si="51"/>
        <v>0</v>
      </c>
      <c r="BK23" s="13">
        <f t="shared" si="51"/>
        <v>0</v>
      </c>
      <c r="BL23" s="2">
        <f t="shared" si="51"/>
        <v>0</v>
      </c>
      <c r="BM23" s="13">
        <f t="shared" si="51"/>
        <v>0</v>
      </c>
      <c r="BN23" s="13">
        <f t="shared" ref="BN23:CJ23" si="52">IF(BN8&lt;150,0,IF(BN8&lt;200,1,IF(BN8&gt;=200,2)))</f>
        <v>0</v>
      </c>
      <c r="BO23" s="2">
        <f t="shared" si="52"/>
        <v>0</v>
      </c>
      <c r="BP23" s="12">
        <f t="shared" si="52"/>
        <v>1</v>
      </c>
      <c r="BQ23" s="12">
        <f t="shared" si="52"/>
        <v>0</v>
      </c>
      <c r="BR23" s="19">
        <f t="shared" si="52"/>
        <v>0</v>
      </c>
      <c r="BS23" s="13">
        <f t="shared" si="52"/>
        <v>0</v>
      </c>
      <c r="BT23" s="13">
        <f t="shared" si="52"/>
        <v>0</v>
      </c>
      <c r="BU23" s="2">
        <f t="shared" si="52"/>
        <v>0</v>
      </c>
      <c r="BV23" s="13">
        <f t="shared" si="52"/>
        <v>0</v>
      </c>
      <c r="BW23" s="13">
        <f t="shared" si="52"/>
        <v>0</v>
      </c>
      <c r="BX23" s="2">
        <f t="shared" si="52"/>
        <v>0</v>
      </c>
      <c r="BY23" s="13">
        <f t="shared" si="52"/>
        <v>0</v>
      </c>
      <c r="BZ23" s="13">
        <f t="shared" si="52"/>
        <v>0</v>
      </c>
      <c r="CA23" s="2">
        <f t="shared" si="52"/>
        <v>0</v>
      </c>
      <c r="CB23" s="13">
        <f t="shared" si="52"/>
        <v>0</v>
      </c>
      <c r="CC23" s="13">
        <f t="shared" si="52"/>
        <v>0</v>
      </c>
      <c r="CD23" s="2">
        <f t="shared" si="52"/>
        <v>0</v>
      </c>
      <c r="CE23" s="13">
        <f t="shared" si="52"/>
        <v>0</v>
      </c>
      <c r="CF23" s="13">
        <f t="shared" si="52"/>
        <v>0</v>
      </c>
      <c r="CG23" s="2">
        <f t="shared" si="52"/>
        <v>0</v>
      </c>
      <c r="CH23" s="13">
        <f t="shared" si="52"/>
        <v>0</v>
      </c>
      <c r="CI23" s="13">
        <f t="shared" si="52"/>
        <v>0</v>
      </c>
      <c r="CJ23" s="2">
        <f t="shared" si="52"/>
        <v>0</v>
      </c>
    </row>
    <row r="24" spans="1:88" x14ac:dyDescent="0.3">
      <c r="A24" t="s">
        <v>98</v>
      </c>
      <c r="B24" s="20">
        <f t="shared" ref="B24:D26" si="53">IF(B9&lt;150,0,IF(B9&lt;200,1,IF(B9&gt;=200,2)))</f>
        <v>1</v>
      </c>
      <c r="C24" s="12">
        <f t="shared" si="53"/>
        <v>2</v>
      </c>
      <c r="D24" s="19">
        <f t="shared" si="53"/>
        <v>0</v>
      </c>
      <c r="E24" s="13">
        <f t="shared" ref="E24:S25" si="54">IF(E9&lt;150,0,IF(E9&lt;200,1,IF(E9&gt;=200,2)))</f>
        <v>0</v>
      </c>
      <c r="F24" s="13">
        <f t="shared" si="54"/>
        <v>0</v>
      </c>
      <c r="G24" s="2">
        <f t="shared" si="54"/>
        <v>0</v>
      </c>
      <c r="H24" s="55">
        <f t="shared" si="54"/>
        <v>1</v>
      </c>
      <c r="I24" s="55">
        <f t="shared" si="54"/>
        <v>1</v>
      </c>
      <c r="J24" s="67">
        <f t="shared" si="54"/>
        <v>0</v>
      </c>
      <c r="K24" s="10">
        <f t="shared" si="54"/>
        <v>2</v>
      </c>
      <c r="L24" s="10">
        <f t="shared" si="54"/>
        <v>2</v>
      </c>
      <c r="M24" s="11">
        <f t="shared" si="54"/>
        <v>2</v>
      </c>
      <c r="N24" s="10">
        <f t="shared" si="54"/>
        <v>2</v>
      </c>
      <c r="O24" s="10">
        <f t="shared" si="54"/>
        <v>2</v>
      </c>
      <c r="P24" s="11">
        <f t="shared" si="54"/>
        <v>2</v>
      </c>
      <c r="Q24" s="13">
        <f t="shared" si="54"/>
        <v>0</v>
      </c>
      <c r="R24" s="13">
        <f t="shared" si="54"/>
        <v>0</v>
      </c>
      <c r="S24" s="2">
        <f t="shared" si="54"/>
        <v>0</v>
      </c>
      <c r="T24" s="13">
        <f t="shared" ref="T24:AY24" si="55">IF(T9&lt;150,0,IF(T9&lt;200,1,IF(T9&gt;=200,2)))</f>
        <v>0</v>
      </c>
      <c r="U24" s="13">
        <f t="shared" si="55"/>
        <v>0</v>
      </c>
      <c r="V24" s="13">
        <f t="shared" si="55"/>
        <v>0</v>
      </c>
      <c r="W24" s="79">
        <f t="shared" si="55"/>
        <v>2</v>
      </c>
      <c r="X24" s="78">
        <f t="shared" si="55"/>
        <v>2</v>
      </c>
      <c r="Y24" s="80">
        <f t="shared" si="55"/>
        <v>2</v>
      </c>
      <c r="Z24" s="10">
        <f t="shared" si="55"/>
        <v>2</v>
      </c>
      <c r="AA24" s="10">
        <f t="shared" si="55"/>
        <v>2</v>
      </c>
      <c r="AB24" s="11">
        <f t="shared" si="55"/>
        <v>2</v>
      </c>
      <c r="AC24" s="13">
        <f t="shared" si="55"/>
        <v>0</v>
      </c>
      <c r="AD24" s="13">
        <f t="shared" si="55"/>
        <v>0</v>
      </c>
      <c r="AE24" s="2">
        <f t="shared" si="55"/>
        <v>0</v>
      </c>
      <c r="AF24" s="13">
        <f t="shared" si="55"/>
        <v>0</v>
      </c>
      <c r="AG24" s="13">
        <f t="shared" si="55"/>
        <v>0</v>
      </c>
      <c r="AH24" s="13">
        <f t="shared" si="55"/>
        <v>0</v>
      </c>
      <c r="AI24" s="28">
        <f t="shared" si="55"/>
        <v>2</v>
      </c>
      <c r="AJ24" s="10">
        <f t="shared" si="55"/>
        <v>2</v>
      </c>
      <c r="AK24" s="11">
        <f t="shared" si="55"/>
        <v>2</v>
      </c>
      <c r="AL24" s="13">
        <f t="shared" si="55"/>
        <v>0</v>
      </c>
      <c r="AM24" s="13">
        <f t="shared" si="55"/>
        <v>0</v>
      </c>
      <c r="AN24" s="2">
        <f t="shared" si="55"/>
        <v>0</v>
      </c>
      <c r="AO24" s="55">
        <f t="shared" si="55"/>
        <v>1</v>
      </c>
      <c r="AP24" s="55">
        <f t="shared" si="55"/>
        <v>1</v>
      </c>
      <c r="AQ24" s="67">
        <f t="shared" si="55"/>
        <v>0</v>
      </c>
      <c r="AR24" s="55">
        <f t="shared" si="55"/>
        <v>1</v>
      </c>
      <c r="AS24" s="55">
        <f t="shared" si="55"/>
        <v>1</v>
      </c>
      <c r="AT24" s="67">
        <f t="shared" si="55"/>
        <v>0</v>
      </c>
      <c r="AU24" s="12">
        <f t="shared" si="55"/>
        <v>1</v>
      </c>
      <c r="AV24" s="12">
        <f t="shared" si="55"/>
        <v>0</v>
      </c>
      <c r="AW24" s="19">
        <f t="shared" si="55"/>
        <v>0</v>
      </c>
      <c r="AX24" s="55">
        <f t="shared" si="55"/>
        <v>2</v>
      </c>
      <c r="AY24" s="55">
        <f t="shared" si="55"/>
        <v>2</v>
      </c>
      <c r="AZ24" s="55">
        <f t="shared" ref="AZ24:CJ24" si="56">IF(AZ9&lt;150,0,IF(AZ9&lt;200,1,IF(AZ9&gt;=200,2)))</f>
        <v>0</v>
      </c>
      <c r="BA24" s="70">
        <f t="shared" si="56"/>
        <v>2</v>
      </c>
      <c r="BB24" s="55">
        <f t="shared" si="56"/>
        <v>2</v>
      </c>
      <c r="BC24" s="67">
        <f t="shared" si="56"/>
        <v>0</v>
      </c>
      <c r="BD24" s="13">
        <f t="shared" si="56"/>
        <v>0</v>
      </c>
      <c r="BE24" s="13">
        <f t="shared" si="56"/>
        <v>0</v>
      </c>
      <c r="BF24" s="2">
        <f t="shared" si="56"/>
        <v>0</v>
      </c>
      <c r="BG24" s="13">
        <f t="shared" si="56"/>
        <v>0</v>
      </c>
      <c r="BH24" s="13">
        <f t="shared" si="56"/>
        <v>0</v>
      </c>
      <c r="BI24" s="2">
        <f t="shared" si="56"/>
        <v>0</v>
      </c>
      <c r="BJ24" s="13">
        <f t="shared" si="56"/>
        <v>0</v>
      </c>
      <c r="BK24" s="13">
        <f t="shared" si="56"/>
        <v>0</v>
      </c>
      <c r="BL24" s="2">
        <f t="shared" si="56"/>
        <v>0</v>
      </c>
      <c r="BM24" s="10">
        <f t="shared" si="56"/>
        <v>2</v>
      </c>
      <c r="BN24" s="10">
        <f t="shared" si="56"/>
        <v>2</v>
      </c>
      <c r="BO24" s="11">
        <f t="shared" si="56"/>
        <v>2</v>
      </c>
      <c r="BP24" s="13">
        <f t="shared" si="56"/>
        <v>0</v>
      </c>
      <c r="BQ24" s="13">
        <f t="shared" si="56"/>
        <v>0</v>
      </c>
      <c r="BR24" s="2">
        <f t="shared" si="56"/>
        <v>0</v>
      </c>
      <c r="BS24" s="10">
        <f t="shared" si="56"/>
        <v>1</v>
      </c>
      <c r="BT24" s="10">
        <f t="shared" si="56"/>
        <v>1</v>
      </c>
      <c r="BU24" s="11">
        <f t="shared" si="56"/>
        <v>1</v>
      </c>
      <c r="BV24" s="13">
        <f t="shared" si="56"/>
        <v>0</v>
      </c>
      <c r="BW24" s="13">
        <f t="shared" si="56"/>
        <v>0</v>
      </c>
      <c r="BX24" s="2">
        <f t="shared" si="56"/>
        <v>0</v>
      </c>
      <c r="BY24" s="13">
        <f t="shared" si="56"/>
        <v>0</v>
      </c>
      <c r="BZ24" s="13">
        <f t="shared" si="56"/>
        <v>0</v>
      </c>
      <c r="CA24" s="2">
        <f t="shared" si="56"/>
        <v>0</v>
      </c>
      <c r="CB24" s="13">
        <f t="shared" si="56"/>
        <v>0</v>
      </c>
      <c r="CC24" s="13">
        <f t="shared" si="56"/>
        <v>0</v>
      </c>
      <c r="CD24" s="2">
        <f t="shared" si="56"/>
        <v>0</v>
      </c>
      <c r="CE24" s="13">
        <f t="shared" si="56"/>
        <v>0</v>
      </c>
      <c r="CF24" s="13">
        <f t="shared" si="56"/>
        <v>0</v>
      </c>
      <c r="CG24" s="2">
        <f t="shared" si="56"/>
        <v>0</v>
      </c>
      <c r="CH24" s="13">
        <f t="shared" si="56"/>
        <v>0</v>
      </c>
      <c r="CI24" s="13">
        <f t="shared" si="56"/>
        <v>0</v>
      </c>
      <c r="CJ24" s="2">
        <f t="shared" si="56"/>
        <v>0</v>
      </c>
    </row>
    <row r="25" spans="1:88" x14ac:dyDescent="0.3">
      <c r="A25" t="s">
        <v>85</v>
      </c>
      <c r="B25" s="7">
        <f t="shared" si="53"/>
        <v>0</v>
      </c>
      <c r="C25" s="13">
        <f t="shared" si="53"/>
        <v>0</v>
      </c>
      <c r="D25" s="2">
        <f t="shared" si="53"/>
        <v>0</v>
      </c>
      <c r="E25" s="13">
        <f t="shared" si="54"/>
        <v>0</v>
      </c>
      <c r="F25" s="13">
        <f t="shared" si="54"/>
        <v>0</v>
      </c>
      <c r="G25" s="2">
        <f t="shared" si="54"/>
        <v>0</v>
      </c>
      <c r="H25" s="13">
        <f t="shared" si="54"/>
        <v>0</v>
      </c>
      <c r="I25" s="13">
        <f t="shared" si="54"/>
        <v>0</v>
      </c>
      <c r="J25" s="2">
        <f t="shared" si="54"/>
        <v>0</v>
      </c>
      <c r="K25" s="71">
        <f t="shared" si="54"/>
        <v>0</v>
      </c>
      <c r="L25" s="71">
        <f t="shared" si="54"/>
        <v>2</v>
      </c>
      <c r="M25" s="69">
        <f t="shared" si="54"/>
        <v>0</v>
      </c>
      <c r="N25" s="55">
        <f t="shared" si="54"/>
        <v>2</v>
      </c>
      <c r="O25" s="55">
        <f t="shared" si="54"/>
        <v>2</v>
      </c>
      <c r="P25" s="67">
        <f t="shared" si="54"/>
        <v>0</v>
      </c>
      <c r="Q25" s="55">
        <f t="shared" si="54"/>
        <v>0</v>
      </c>
      <c r="R25" s="55">
        <f t="shared" si="54"/>
        <v>0</v>
      </c>
      <c r="S25" s="67">
        <f t="shared" si="54"/>
        <v>2</v>
      </c>
      <c r="T25" s="13">
        <f t="shared" ref="T25:AZ25" si="57">IF(T10&lt;150,0,IF(T10&lt;200,1,IF(T10&gt;=200,2)))</f>
        <v>0</v>
      </c>
      <c r="U25" s="13">
        <f t="shared" si="57"/>
        <v>0</v>
      </c>
      <c r="V25" s="13">
        <f t="shared" si="57"/>
        <v>0</v>
      </c>
      <c r="W25" s="79">
        <f t="shared" si="57"/>
        <v>0</v>
      </c>
      <c r="X25" s="78">
        <f t="shared" si="57"/>
        <v>0</v>
      </c>
      <c r="Y25" s="80">
        <f t="shared" si="57"/>
        <v>0</v>
      </c>
      <c r="Z25" s="13">
        <f t="shared" si="57"/>
        <v>0</v>
      </c>
      <c r="AA25" s="13">
        <f t="shared" si="57"/>
        <v>0</v>
      </c>
      <c r="AB25" s="2">
        <f t="shared" si="57"/>
        <v>0</v>
      </c>
      <c r="AC25" s="13">
        <f t="shared" si="57"/>
        <v>0</v>
      </c>
      <c r="AD25" s="13">
        <f t="shared" si="57"/>
        <v>0</v>
      </c>
      <c r="AE25" s="2">
        <f t="shared" si="57"/>
        <v>0</v>
      </c>
      <c r="AF25" s="13">
        <f t="shared" si="57"/>
        <v>0</v>
      </c>
      <c r="AG25" s="13">
        <f t="shared" si="57"/>
        <v>0</v>
      </c>
      <c r="AH25" s="13">
        <f t="shared" si="57"/>
        <v>0</v>
      </c>
      <c r="AI25" s="28">
        <f t="shared" si="57"/>
        <v>0</v>
      </c>
      <c r="AJ25" s="10">
        <f t="shared" si="57"/>
        <v>0</v>
      </c>
      <c r="AK25" s="11">
        <f t="shared" si="57"/>
        <v>0</v>
      </c>
      <c r="AL25" s="13">
        <f t="shared" si="57"/>
        <v>0</v>
      </c>
      <c r="AM25" s="13">
        <f t="shared" si="57"/>
        <v>0</v>
      </c>
      <c r="AN25" s="2">
        <f t="shared" si="57"/>
        <v>0</v>
      </c>
      <c r="AO25" s="13">
        <f t="shared" si="57"/>
        <v>0</v>
      </c>
      <c r="AP25" s="13">
        <f t="shared" si="57"/>
        <v>0</v>
      </c>
      <c r="AQ25" s="2">
        <f t="shared" si="57"/>
        <v>0</v>
      </c>
      <c r="AR25" s="71">
        <f t="shared" si="57"/>
        <v>0</v>
      </c>
      <c r="AS25" s="71">
        <f t="shared" si="57"/>
        <v>1</v>
      </c>
      <c r="AT25" s="69">
        <f t="shared" si="57"/>
        <v>0</v>
      </c>
      <c r="AU25" s="13">
        <f t="shared" si="57"/>
        <v>0</v>
      </c>
      <c r="AV25" s="13">
        <f t="shared" si="57"/>
        <v>0</v>
      </c>
      <c r="AW25" s="2">
        <f t="shared" si="57"/>
        <v>0</v>
      </c>
      <c r="AX25" s="13">
        <f t="shared" si="57"/>
        <v>0</v>
      </c>
      <c r="AY25" s="13">
        <f t="shared" si="57"/>
        <v>0</v>
      </c>
      <c r="AZ25" s="13">
        <f t="shared" si="57"/>
        <v>0</v>
      </c>
      <c r="BA25" s="20">
        <f t="shared" ref="BA25:BO25" si="58">IF(BA10&lt;150,0,IF(BA10&lt;200,1,IF(BA10&gt;=200,2)))</f>
        <v>2</v>
      </c>
      <c r="BB25" s="12">
        <f t="shared" si="58"/>
        <v>0</v>
      </c>
      <c r="BC25" s="19">
        <f t="shared" si="58"/>
        <v>0</v>
      </c>
      <c r="BD25" s="13">
        <f t="shared" si="58"/>
        <v>0</v>
      </c>
      <c r="BE25" s="13">
        <f t="shared" si="58"/>
        <v>0</v>
      </c>
      <c r="BF25" s="2">
        <f t="shared" si="58"/>
        <v>0</v>
      </c>
      <c r="BG25" s="13">
        <f t="shared" si="58"/>
        <v>0</v>
      </c>
      <c r="BH25" s="13">
        <f t="shared" si="58"/>
        <v>0</v>
      </c>
      <c r="BI25" s="2">
        <f t="shared" si="58"/>
        <v>0</v>
      </c>
      <c r="BJ25" s="71">
        <f t="shared" si="58"/>
        <v>0</v>
      </c>
      <c r="BK25" s="71">
        <f t="shared" si="58"/>
        <v>1</v>
      </c>
      <c r="BL25" s="69">
        <f t="shared" si="58"/>
        <v>0</v>
      </c>
      <c r="BM25" s="13">
        <f t="shared" si="58"/>
        <v>0</v>
      </c>
      <c r="BN25" s="13">
        <f t="shared" si="58"/>
        <v>0</v>
      </c>
      <c r="BO25" s="2">
        <f t="shared" si="58"/>
        <v>0</v>
      </c>
      <c r="BP25" s="71">
        <f t="shared" ref="BP25:CJ25" si="59">IF(BP10&lt;150,0,IF(BP10&lt;200,1,IF(BP10&gt;=200,2)))</f>
        <v>0</v>
      </c>
      <c r="BQ25" s="71">
        <f t="shared" si="59"/>
        <v>1</v>
      </c>
      <c r="BR25" s="69">
        <f t="shared" si="59"/>
        <v>0</v>
      </c>
      <c r="BS25" s="12">
        <f t="shared" si="59"/>
        <v>2</v>
      </c>
      <c r="BT25" s="12">
        <f t="shared" si="59"/>
        <v>1</v>
      </c>
      <c r="BU25" s="19">
        <f t="shared" si="59"/>
        <v>0</v>
      </c>
      <c r="BV25" s="13">
        <f t="shared" si="59"/>
        <v>0</v>
      </c>
      <c r="BW25" s="13">
        <f t="shared" si="59"/>
        <v>0</v>
      </c>
      <c r="BX25" s="2">
        <f t="shared" si="59"/>
        <v>0</v>
      </c>
      <c r="BY25" s="13">
        <f t="shared" si="59"/>
        <v>0</v>
      </c>
      <c r="BZ25" s="13">
        <f t="shared" si="59"/>
        <v>0</v>
      </c>
      <c r="CA25" s="2">
        <f t="shared" si="59"/>
        <v>0</v>
      </c>
      <c r="CB25" s="13">
        <f t="shared" si="59"/>
        <v>0</v>
      </c>
      <c r="CC25" s="13">
        <f t="shared" si="59"/>
        <v>0</v>
      </c>
      <c r="CD25" s="2">
        <f t="shared" si="59"/>
        <v>0</v>
      </c>
      <c r="CE25" s="13">
        <f t="shared" si="59"/>
        <v>0</v>
      </c>
      <c r="CF25" s="13">
        <f t="shared" si="59"/>
        <v>0</v>
      </c>
      <c r="CG25" s="2">
        <f t="shared" si="59"/>
        <v>0</v>
      </c>
      <c r="CH25" s="13">
        <f t="shared" si="59"/>
        <v>0</v>
      </c>
      <c r="CI25" s="13">
        <f t="shared" si="59"/>
        <v>0</v>
      </c>
      <c r="CJ25" s="2">
        <f t="shared" si="59"/>
        <v>0</v>
      </c>
    </row>
    <row r="26" spans="1:88" x14ac:dyDescent="0.3">
      <c r="A26" t="s">
        <v>105</v>
      </c>
      <c r="B26" s="7">
        <f t="shared" si="53"/>
        <v>0</v>
      </c>
      <c r="C26" s="13">
        <f t="shared" si="53"/>
        <v>0</v>
      </c>
      <c r="D26" s="2">
        <f t="shared" si="53"/>
        <v>0</v>
      </c>
      <c r="E26" s="13">
        <f t="shared" ref="E26:S26" si="60">IF(E11&lt;150,0,IF(E11&lt;200,1,IF(E11&gt;=200,2)))</f>
        <v>0</v>
      </c>
      <c r="F26" s="13">
        <f t="shared" si="60"/>
        <v>0</v>
      </c>
      <c r="G26" s="2">
        <f t="shared" si="60"/>
        <v>0</v>
      </c>
      <c r="H26" s="13">
        <f t="shared" si="60"/>
        <v>0</v>
      </c>
      <c r="I26" s="13">
        <f t="shared" si="60"/>
        <v>0</v>
      </c>
      <c r="J26" s="2">
        <f t="shared" si="60"/>
        <v>0</v>
      </c>
      <c r="K26" s="13">
        <f t="shared" si="60"/>
        <v>0</v>
      </c>
      <c r="L26" s="13">
        <f t="shared" si="60"/>
        <v>0</v>
      </c>
      <c r="M26" s="2">
        <f t="shared" si="60"/>
        <v>0</v>
      </c>
      <c r="N26" s="13">
        <f t="shared" si="60"/>
        <v>0</v>
      </c>
      <c r="O26" s="13">
        <f t="shared" si="60"/>
        <v>0</v>
      </c>
      <c r="P26" s="2">
        <f t="shared" si="60"/>
        <v>0</v>
      </c>
      <c r="Q26" s="13">
        <f t="shared" si="60"/>
        <v>0</v>
      </c>
      <c r="R26" s="13">
        <f t="shared" si="60"/>
        <v>0</v>
      </c>
      <c r="S26" s="2">
        <f t="shared" si="60"/>
        <v>0</v>
      </c>
      <c r="T26" s="13">
        <f t="shared" ref="T26:AZ26" si="61">IF(T11&lt;150,0,IF(T11&lt;200,1,IF(T11&gt;=200,2)))</f>
        <v>0</v>
      </c>
      <c r="U26" s="13">
        <f t="shared" si="61"/>
        <v>0</v>
      </c>
      <c r="V26" s="13">
        <f t="shared" si="61"/>
        <v>0</v>
      </c>
      <c r="W26" s="28">
        <f t="shared" si="61"/>
        <v>0</v>
      </c>
      <c r="X26" s="10">
        <f t="shared" si="61"/>
        <v>0</v>
      </c>
      <c r="Y26" s="11">
        <f t="shared" si="61"/>
        <v>0</v>
      </c>
      <c r="Z26" s="13">
        <f t="shared" si="61"/>
        <v>0</v>
      </c>
      <c r="AA26" s="13">
        <f t="shared" si="61"/>
        <v>0</v>
      </c>
      <c r="AB26" s="2">
        <f t="shared" si="61"/>
        <v>0</v>
      </c>
      <c r="AC26" s="13">
        <f t="shared" si="61"/>
        <v>0</v>
      </c>
      <c r="AD26" s="13">
        <f t="shared" si="61"/>
        <v>0</v>
      </c>
      <c r="AE26" s="2">
        <f t="shared" si="61"/>
        <v>0</v>
      </c>
      <c r="AF26" s="13">
        <f t="shared" si="61"/>
        <v>0</v>
      </c>
      <c r="AG26" s="13">
        <f t="shared" si="61"/>
        <v>0</v>
      </c>
      <c r="AH26" s="13">
        <f t="shared" si="61"/>
        <v>0</v>
      </c>
      <c r="AI26" s="28">
        <f t="shared" si="61"/>
        <v>0</v>
      </c>
      <c r="AJ26" s="10">
        <f t="shared" si="61"/>
        <v>0</v>
      </c>
      <c r="AK26" s="11">
        <f t="shared" si="61"/>
        <v>0</v>
      </c>
      <c r="AL26" s="13">
        <f t="shared" si="61"/>
        <v>0</v>
      </c>
      <c r="AM26" s="13">
        <f t="shared" si="61"/>
        <v>0</v>
      </c>
      <c r="AN26" s="2">
        <f t="shared" si="61"/>
        <v>0</v>
      </c>
      <c r="AO26" s="13">
        <f t="shared" si="61"/>
        <v>0</v>
      </c>
      <c r="AP26" s="13">
        <f t="shared" si="61"/>
        <v>0</v>
      </c>
      <c r="AQ26" s="2">
        <f t="shared" si="61"/>
        <v>0</v>
      </c>
      <c r="AR26" s="13">
        <f t="shared" si="61"/>
        <v>0</v>
      </c>
      <c r="AS26" s="13">
        <f t="shared" si="61"/>
        <v>0</v>
      </c>
      <c r="AT26" s="2">
        <f t="shared" si="61"/>
        <v>0</v>
      </c>
      <c r="AU26" s="13">
        <f t="shared" si="61"/>
        <v>0</v>
      </c>
      <c r="AV26" s="13">
        <f t="shared" si="61"/>
        <v>0</v>
      </c>
      <c r="AW26" s="2">
        <f t="shared" si="61"/>
        <v>0</v>
      </c>
      <c r="AX26" s="13">
        <f t="shared" si="61"/>
        <v>0</v>
      </c>
      <c r="AY26" s="13">
        <f t="shared" si="61"/>
        <v>0</v>
      </c>
      <c r="AZ26" s="13">
        <f t="shared" si="61"/>
        <v>0</v>
      </c>
      <c r="BA26" s="28">
        <f t="shared" ref="BA26:BO26" si="62">IF(BA11&lt;150,0,IF(BA11&lt;200,1,IF(BA11&gt;=200,2)))</f>
        <v>0</v>
      </c>
      <c r="BB26" s="10">
        <f t="shared" si="62"/>
        <v>0</v>
      </c>
      <c r="BC26" s="11">
        <f t="shared" si="62"/>
        <v>0</v>
      </c>
      <c r="BD26" s="13">
        <f t="shared" si="62"/>
        <v>0</v>
      </c>
      <c r="BE26" s="13">
        <f t="shared" si="62"/>
        <v>0</v>
      </c>
      <c r="BF26" s="2">
        <f t="shared" si="62"/>
        <v>0</v>
      </c>
      <c r="BG26" s="13">
        <f t="shared" si="62"/>
        <v>0</v>
      </c>
      <c r="BH26" s="13">
        <f t="shared" si="62"/>
        <v>0</v>
      </c>
      <c r="BI26" s="2">
        <f t="shared" si="62"/>
        <v>0</v>
      </c>
      <c r="BJ26" s="13">
        <f t="shared" si="62"/>
        <v>0</v>
      </c>
      <c r="BK26" s="13">
        <f t="shared" si="62"/>
        <v>0</v>
      </c>
      <c r="BL26" s="2">
        <f t="shared" si="62"/>
        <v>0</v>
      </c>
      <c r="BM26" s="13">
        <f t="shared" si="62"/>
        <v>0</v>
      </c>
      <c r="BN26" s="13">
        <f t="shared" si="62"/>
        <v>0</v>
      </c>
      <c r="BO26" s="2">
        <f t="shared" si="62"/>
        <v>0</v>
      </c>
      <c r="BP26" s="13">
        <f t="shared" ref="BP26:CJ26" si="63">IF(BP11&lt;150,0,IF(BP11&lt;200,1,IF(BP11&gt;=200,2)))</f>
        <v>0</v>
      </c>
      <c r="BQ26" s="13">
        <f t="shared" si="63"/>
        <v>0</v>
      </c>
      <c r="BR26" s="2">
        <f t="shared" si="63"/>
        <v>0</v>
      </c>
      <c r="BS26" s="13">
        <f t="shared" si="63"/>
        <v>0</v>
      </c>
      <c r="BT26" s="13">
        <f t="shared" si="63"/>
        <v>0</v>
      </c>
      <c r="BU26" s="2">
        <f t="shared" si="63"/>
        <v>0</v>
      </c>
      <c r="BV26" s="13">
        <f t="shared" si="63"/>
        <v>0</v>
      </c>
      <c r="BW26" s="13">
        <f t="shared" si="63"/>
        <v>0</v>
      </c>
      <c r="BX26" s="2">
        <f t="shared" si="63"/>
        <v>0</v>
      </c>
      <c r="BY26" s="13">
        <f t="shared" si="63"/>
        <v>0</v>
      </c>
      <c r="BZ26" s="13">
        <f t="shared" si="63"/>
        <v>0</v>
      </c>
      <c r="CA26" s="2">
        <f t="shared" si="63"/>
        <v>0</v>
      </c>
      <c r="CB26" s="13">
        <f t="shared" si="63"/>
        <v>0</v>
      </c>
      <c r="CC26" s="13">
        <f t="shared" si="63"/>
        <v>0</v>
      </c>
      <c r="CD26" s="2">
        <f t="shared" si="63"/>
        <v>0</v>
      </c>
      <c r="CE26" s="13">
        <f t="shared" si="63"/>
        <v>0</v>
      </c>
      <c r="CF26" s="13">
        <f t="shared" si="63"/>
        <v>0</v>
      </c>
      <c r="CG26" s="2">
        <f t="shared" si="63"/>
        <v>0</v>
      </c>
      <c r="CH26" s="13">
        <f t="shared" si="63"/>
        <v>0</v>
      </c>
      <c r="CI26" s="13">
        <f t="shared" si="63"/>
        <v>0</v>
      </c>
      <c r="CJ26" s="2">
        <f t="shared" si="63"/>
        <v>0</v>
      </c>
    </row>
    <row r="27" spans="1:88" x14ac:dyDescent="0.3">
      <c r="A27" t="s">
        <v>145</v>
      </c>
      <c r="B27" s="7">
        <f>IF(B12&lt;150,0,IF(B12&lt;200,1,IF(B12&gt;=200,2)))</f>
        <v>0</v>
      </c>
      <c r="C27" s="13">
        <f>IF(C12&lt;150,0,IF(C12&lt;200,1,IF(C12&gt;=200,2)))</f>
        <v>0</v>
      </c>
      <c r="D27" s="2"/>
      <c r="E27" s="13">
        <f>IF(E12&lt;150,0,IF(E12&lt;200,1,IF(E12&gt;=200,2)))</f>
        <v>0</v>
      </c>
      <c r="F27" s="13">
        <f>IF(F12&lt;150,0,IF(F12&lt;200,1,IF(F12&gt;=200,2)))</f>
        <v>0</v>
      </c>
      <c r="G27" s="2"/>
      <c r="H27" s="13">
        <f>IF(H12&lt;150,0,IF(H12&lt;200,1,IF(H12&gt;=200,2)))</f>
        <v>0</v>
      </c>
      <c r="I27" s="13">
        <f>IF(I12&lt;150,0,IF(I12&lt;200,1,IF(I12&gt;=200,2)))</f>
        <v>0</v>
      </c>
      <c r="J27" s="2"/>
      <c r="K27" s="13">
        <f>IF(K12&lt;150,0,IF(K12&lt;200,1,IF(K12&gt;=200,2)))</f>
        <v>0</v>
      </c>
      <c r="L27" s="13">
        <f>IF(L12&lt;150,0,IF(L12&lt;200,1,IF(L12&gt;=200,2)))</f>
        <v>0</v>
      </c>
      <c r="M27" s="2"/>
      <c r="N27" s="13">
        <f>IF(N12&lt;150,0,IF(N12&lt;200,1,IF(N12&gt;=200,2)))</f>
        <v>0</v>
      </c>
      <c r="O27" s="13">
        <f>IF(O12&lt;150,0,IF(O12&lt;200,1,IF(O12&gt;=200,2)))</f>
        <v>0</v>
      </c>
      <c r="P27" s="2"/>
      <c r="Q27" s="13">
        <f>IF(Q12&lt;150,0,IF(Q12&lt;200,1,IF(Q12&gt;=200,2)))</f>
        <v>0</v>
      </c>
      <c r="R27" s="13">
        <f>IF(R12&lt;150,0,IF(R12&lt;200,1,IF(R12&gt;=200,2)))</f>
        <v>0</v>
      </c>
      <c r="S27" s="2"/>
      <c r="T27" s="13">
        <f>IF(T12&lt;150,0,IF(T12&lt;200,1,IF(T12&gt;=200,2)))</f>
        <v>0</v>
      </c>
      <c r="U27" s="13">
        <f>IF(U12&lt;150,0,IF(U12&lt;200,1,IF(U12&gt;=200,2)))</f>
        <v>0</v>
      </c>
      <c r="V27" s="13"/>
      <c r="W27" s="28">
        <f>IF(W12&lt;150,0,IF(W12&lt;200,1,IF(W12&gt;=200,2)))</f>
        <v>0</v>
      </c>
      <c r="X27" s="10">
        <f>IF(X12&lt;150,0,IF(X12&lt;200,1,IF(X12&gt;=200,2)))</f>
        <v>0</v>
      </c>
      <c r="Y27" s="11"/>
      <c r="Z27" s="13">
        <f>IF(Z12&lt;150,0,IF(Z12&lt;200,1,IF(Z12&gt;=200,2)))</f>
        <v>0</v>
      </c>
      <c r="AA27" s="13">
        <f>IF(AA12&lt;150,0,IF(AA12&lt;200,1,IF(AA12&gt;=200,2)))</f>
        <v>0</v>
      </c>
      <c r="AB27" s="2"/>
      <c r="AC27" s="13">
        <f>IF(AC12&lt;150,0,IF(AC12&lt;200,1,IF(AC12&gt;=200,2)))</f>
        <v>0</v>
      </c>
      <c r="AD27" s="13">
        <f>IF(AD12&lt;150,0,IF(AD12&lt;200,1,IF(AD12&gt;=200,2)))</f>
        <v>0</v>
      </c>
      <c r="AE27" s="2"/>
      <c r="AF27" s="13">
        <f>IF(AF12&lt;150,0,IF(AF12&lt;200,1,IF(AF12&gt;=200,2)))</f>
        <v>0</v>
      </c>
      <c r="AG27" s="13">
        <f>IF(AG12&lt;150,0,IF(AG12&lt;200,1,IF(AG12&gt;=200,2)))</f>
        <v>0</v>
      </c>
      <c r="AH27" s="13"/>
      <c r="AI27" s="28">
        <f>IF(AI12&lt;150,0,IF(AI12&lt;200,1,IF(AI12&gt;=200,2)))</f>
        <v>0</v>
      </c>
      <c r="AJ27" s="10">
        <f>IF(AJ12&lt;150,0,IF(AJ12&lt;200,1,IF(AJ12&gt;=200,2)))</f>
        <v>0</v>
      </c>
      <c r="AK27" s="11"/>
      <c r="AL27" s="13">
        <f>IF(AL12&lt;150,0,IF(AL12&lt;200,1,IF(AL12&gt;=200,2)))</f>
        <v>0</v>
      </c>
      <c r="AM27" s="13">
        <f>IF(AM12&lt;150,0,IF(AM12&lt;200,1,IF(AM12&gt;=200,2)))</f>
        <v>0</v>
      </c>
      <c r="AN27" s="2"/>
      <c r="AO27" s="13">
        <f>IF(AO12&lt;150,0,IF(AO12&lt;200,1,IF(AO12&gt;=200,2)))</f>
        <v>0</v>
      </c>
      <c r="AP27" s="13">
        <f>IF(AP12&lt;150,0,IF(AP12&lt;200,1,IF(AP12&gt;=200,2)))</f>
        <v>0</v>
      </c>
      <c r="AQ27" s="2"/>
      <c r="AR27" s="13">
        <f>IF(AR12&lt;150,0,IF(AR12&lt;200,1,IF(AR12&gt;=200,2)))</f>
        <v>0</v>
      </c>
      <c r="AS27" s="13">
        <f>IF(AS12&lt;150,0,IF(AS12&lt;200,1,IF(AS12&gt;=200,2)))</f>
        <v>0</v>
      </c>
      <c r="AT27" s="2"/>
      <c r="AU27" s="13">
        <f>IF(AU12&lt;150,0,IF(AU12&lt;200,1,IF(AU12&gt;=200,2)))</f>
        <v>0</v>
      </c>
      <c r="AV27" s="13">
        <f>IF(AV12&lt;150,0,IF(AV12&lt;200,1,IF(AV12&gt;=200,2)))</f>
        <v>0</v>
      </c>
      <c r="AW27" s="2"/>
      <c r="AX27" s="13">
        <f>IF(AX12&lt;150,0,IF(AX12&lt;200,1,IF(AX12&gt;=200,2)))</f>
        <v>0</v>
      </c>
      <c r="AY27" s="13">
        <f>IF(AY12&lt;150,0,IF(AY12&lt;200,1,IF(AY12&gt;=200,2)))</f>
        <v>0</v>
      </c>
      <c r="AZ27" s="13"/>
      <c r="BA27" s="28">
        <f>IF(BA12&lt;150,0,IF(BA12&lt;200,1,IF(BA12&gt;=200,2)))</f>
        <v>0</v>
      </c>
      <c r="BB27" s="10">
        <f>IF(BB12&lt;150,0,IF(BB12&lt;200,1,IF(BB12&gt;=200,2)))</f>
        <v>0</v>
      </c>
      <c r="BC27" s="11"/>
      <c r="BD27" s="13">
        <f>IF(BD12&lt;150,0,IF(BD12&lt;200,1,IF(BD12&gt;=200,2)))</f>
        <v>0</v>
      </c>
      <c r="BE27" s="13">
        <f>IF(BE12&lt;150,0,IF(BE12&lt;200,1,IF(BE12&gt;=200,2)))</f>
        <v>0</v>
      </c>
      <c r="BF27" s="2"/>
      <c r="BG27" s="13">
        <f>IF(BG12&lt;150,0,IF(BG12&lt;200,1,IF(BG12&gt;=200,2)))</f>
        <v>0</v>
      </c>
      <c r="BH27" s="13">
        <f>IF(BH12&lt;150,0,IF(BH12&lt;200,1,IF(BH12&gt;=200,2)))</f>
        <v>0</v>
      </c>
      <c r="BI27" s="2"/>
      <c r="BJ27" s="13">
        <f>IF(BJ12&lt;150,0,IF(BJ12&lt;200,1,IF(BJ12&gt;=200,2)))</f>
        <v>0</v>
      </c>
      <c r="BK27" s="13">
        <f>IF(BK12&lt;150,0,IF(BK12&lt;200,1,IF(BK12&gt;=200,2)))</f>
        <v>0</v>
      </c>
      <c r="BL27" s="2"/>
      <c r="BM27" s="13">
        <f>IF(BM12&lt;150,0,IF(BM12&lt;200,1,IF(BM12&gt;=200,2)))</f>
        <v>0</v>
      </c>
      <c r="BN27" s="13">
        <f>IF(BN12&lt;150,0,IF(BN12&lt;200,1,IF(BN12&gt;=200,2)))</f>
        <v>0</v>
      </c>
      <c r="BO27" s="2"/>
      <c r="BP27" s="13">
        <f>IF(BP12&lt;150,0,IF(BP12&lt;200,1,IF(BP12&gt;=200,2)))</f>
        <v>0</v>
      </c>
      <c r="BQ27" s="13">
        <f>IF(BQ12&lt;150,0,IF(BQ12&lt;200,1,IF(BQ12&gt;=200,2)))</f>
        <v>0</v>
      </c>
      <c r="BR27" s="2"/>
      <c r="BS27" s="13">
        <f>IF(BS12&lt;150,0,IF(BS12&lt;200,1,IF(BS12&gt;=200,2)))</f>
        <v>0</v>
      </c>
      <c r="BT27" s="13">
        <f>IF(BT12&lt;150,0,IF(BT12&lt;200,1,IF(BT12&gt;=200,2)))</f>
        <v>0</v>
      </c>
      <c r="BU27" s="2"/>
      <c r="BV27" s="13">
        <f>IF(BV12&lt;150,0,IF(BV12&lt;200,1,IF(BV12&gt;=200,2)))</f>
        <v>0</v>
      </c>
      <c r="BW27" s="13">
        <f>IF(BW12&lt;150,0,IF(BW12&lt;200,1,IF(BW12&gt;=200,2)))</f>
        <v>0</v>
      </c>
      <c r="BX27" s="2"/>
      <c r="BY27" s="13">
        <f>IF(BY12&lt;150,0,IF(BY12&lt;200,1,IF(BY12&gt;=200,2)))</f>
        <v>0</v>
      </c>
      <c r="BZ27" s="13">
        <f>IF(BZ12&lt;150,0,IF(BZ12&lt;200,1,IF(BZ12&gt;=200,2)))</f>
        <v>0</v>
      </c>
      <c r="CA27" s="2"/>
      <c r="CB27" s="13">
        <f>IF(CB12&lt;150,0,IF(CB12&lt;200,1,IF(CB12&gt;=200,2)))</f>
        <v>0</v>
      </c>
      <c r="CC27" s="13">
        <f>IF(CC12&lt;150,0,IF(CC12&lt;200,1,IF(CC12&gt;=200,2)))</f>
        <v>0</v>
      </c>
      <c r="CD27" s="2"/>
      <c r="CE27" s="13">
        <f>IF(CE12&lt;150,0,IF(CE12&lt;200,1,IF(CE12&gt;=200,2)))</f>
        <v>0</v>
      </c>
      <c r="CF27" s="13">
        <f>IF(CF12&lt;150,0,IF(CF12&lt;200,1,IF(CF12&gt;=200,2)))</f>
        <v>0</v>
      </c>
      <c r="CG27" s="2"/>
      <c r="CH27" s="13">
        <f>IF(CH12&lt;150,0,IF(CH12&lt;200,1,IF(CH12&gt;=200,2)))</f>
        <v>0</v>
      </c>
      <c r="CI27" s="13">
        <f>IF(CI12&lt;150,0,IF(CI12&lt;200,1,IF(CI12&gt;=200,2)))</f>
        <v>0</v>
      </c>
      <c r="CJ27" s="2"/>
    </row>
    <row r="28" spans="1:88" x14ac:dyDescent="0.3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0"/>
      <c r="X28" s="10"/>
      <c r="Y28" s="10"/>
      <c r="Z28" s="13"/>
      <c r="AA28" s="13"/>
      <c r="AB28" s="13"/>
      <c r="AC28" s="13"/>
      <c r="AD28" s="13"/>
      <c r="AE28" s="13"/>
      <c r="AF28" s="13"/>
      <c r="AG28" s="13"/>
      <c r="AH28" s="13"/>
      <c r="AI28" s="10"/>
      <c r="AJ28" s="10"/>
      <c r="AK28" s="10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0"/>
      <c r="BB28" s="10"/>
      <c r="BC28" s="10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</row>
    <row r="29" spans="1:88" x14ac:dyDescent="0.3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0"/>
      <c r="X29" s="10"/>
      <c r="Y29" s="10"/>
      <c r="Z29" s="13"/>
      <c r="AA29" s="13"/>
      <c r="AB29" s="13"/>
      <c r="AC29" s="13"/>
      <c r="AD29" s="13"/>
      <c r="AE29" s="13"/>
      <c r="AF29" s="13"/>
      <c r="AG29" s="13"/>
      <c r="AH29" s="13"/>
      <c r="AI29" s="10"/>
      <c r="AJ29" s="10"/>
      <c r="AK29" s="10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0"/>
      <c r="BB29" s="10"/>
      <c r="BC29" s="10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</row>
    <row r="30" spans="1:88" x14ac:dyDescent="0.3">
      <c r="B30" s="13"/>
    </row>
    <row r="31" spans="1:88" x14ac:dyDescent="0.3">
      <c r="B31" s="100" t="s">
        <v>241</v>
      </c>
      <c r="C31" s="101" t="s">
        <v>242</v>
      </c>
      <c r="D31" s="8" t="s">
        <v>243</v>
      </c>
    </row>
    <row r="33" spans="1:88" x14ac:dyDescent="0.3">
      <c r="A33" s="27" t="s">
        <v>236</v>
      </c>
      <c r="C33" t="s">
        <v>92</v>
      </c>
    </row>
    <row r="34" spans="1:88" x14ac:dyDescent="0.3">
      <c r="A34" s="4" t="s">
        <v>235</v>
      </c>
      <c r="B34" s="4" t="s">
        <v>42</v>
      </c>
      <c r="C34" s="4" t="s">
        <v>91</v>
      </c>
      <c r="D34" s="4" t="s">
        <v>90</v>
      </c>
    </row>
    <row r="35" spans="1:88" x14ac:dyDescent="0.3">
      <c r="A35" t="s">
        <v>61</v>
      </c>
      <c r="B35" s="68">
        <f>IF(B2&lt;150,0,IF(B2&gt;=150,2))</f>
        <v>0</v>
      </c>
      <c r="C35" s="68">
        <f t="shared" ref="C35:BN35" si="64">IF(C2&lt;150,0,IF(C2&gt;=150,2))</f>
        <v>2</v>
      </c>
      <c r="D35" s="69">
        <f t="shared" si="64"/>
        <v>0</v>
      </c>
      <c r="E35" s="9">
        <f t="shared" si="64"/>
        <v>0</v>
      </c>
      <c r="F35" s="9">
        <f t="shared" si="64"/>
        <v>0</v>
      </c>
      <c r="G35" s="11">
        <f t="shared" si="64"/>
        <v>0</v>
      </c>
      <c r="H35" s="9">
        <f t="shared" si="64"/>
        <v>0</v>
      </c>
      <c r="I35" s="9">
        <f t="shared" si="64"/>
        <v>0</v>
      </c>
      <c r="J35" s="11">
        <f t="shared" si="64"/>
        <v>0</v>
      </c>
      <c r="K35" s="68">
        <f t="shared" si="64"/>
        <v>0</v>
      </c>
      <c r="L35" s="68">
        <f t="shared" si="64"/>
        <v>2</v>
      </c>
      <c r="M35" s="69">
        <f t="shared" si="64"/>
        <v>0</v>
      </c>
      <c r="N35" s="9">
        <f t="shared" si="64"/>
        <v>0</v>
      </c>
      <c r="O35" s="9">
        <f t="shared" si="64"/>
        <v>0</v>
      </c>
      <c r="P35" s="11">
        <f t="shared" si="64"/>
        <v>0</v>
      </c>
      <c r="Q35" s="9">
        <f t="shared" si="64"/>
        <v>0</v>
      </c>
      <c r="R35" s="9">
        <f t="shared" si="64"/>
        <v>0</v>
      </c>
      <c r="S35" s="11">
        <f t="shared" si="64"/>
        <v>0</v>
      </c>
      <c r="T35" s="9">
        <f t="shared" si="64"/>
        <v>0</v>
      </c>
      <c r="U35" s="9">
        <f t="shared" si="64"/>
        <v>0</v>
      </c>
      <c r="V35" s="11">
        <f t="shared" si="64"/>
        <v>0</v>
      </c>
      <c r="W35" s="8">
        <f t="shared" si="64"/>
        <v>0</v>
      </c>
      <c r="X35" s="8">
        <f t="shared" si="64"/>
        <v>2</v>
      </c>
      <c r="Y35" s="19">
        <f t="shared" si="64"/>
        <v>2</v>
      </c>
      <c r="Z35" s="9">
        <f t="shared" si="64"/>
        <v>0</v>
      </c>
      <c r="AA35" s="9">
        <f t="shared" si="64"/>
        <v>0</v>
      </c>
      <c r="AB35" s="11">
        <f t="shared" si="64"/>
        <v>0</v>
      </c>
      <c r="AC35" s="9">
        <f t="shared" si="64"/>
        <v>0</v>
      </c>
      <c r="AD35" s="9">
        <f t="shared" si="64"/>
        <v>0</v>
      </c>
      <c r="AE35" s="11">
        <f t="shared" si="64"/>
        <v>0</v>
      </c>
      <c r="AF35" s="9">
        <f t="shared" si="64"/>
        <v>0</v>
      </c>
      <c r="AG35" s="9">
        <f t="shared" si="64"/>
        <v>0</v>
      </c>
      <c r="AH35" s="11">
        <f t="shared" si="64"/>
        <v>0</v>
      </c>
      <c r="AI35" s="8">
        <f t="shared" si="64"/>
        <v>0</v>
      </c>
      <c r="AJ35" s="8">
        <f t="shared" si="64"/>
        <v>2</v>
      </c>
      <c r="AK35" s="19">
        <f t="shared" si="64"/>
        <v>2</v>
      </c>
      <c r="AL35" s="9">
        <f t="shared" si="64"/>
        <v>0</v>
      </c>
      <c r="AM35" s="9">
        <f t="shared" si="64"/>
        <v>0</v>
      </c>
      <c r="AN35" s="11">
        <f t="shared" si="64"/>
        <v>0</v>
      </c>
      <c r="AO35" s="9">
        <f t="shared" si="64"/>
        <v>0</v>
      </c>
      <c r="AP35" s="9">
        <f t="shared" si="64"/>
        <v>0</v>
      </c>
      <c r="AQ35" s="11">
        <f t="shared" si="64"/>
        <v>0</v>
      </c>
      <c r="AR35" s="9">
        <f t="shared" si="64"/>
        <v>0</v>
      </c>
      <c r="AS35" s="9">
        <f t="shared" si="64"/>
        <v>0</v>
      </c>
      <c r="AT35" s="11">
        <f t="shared" si="64"/>
        <v>0</v>
      </c>
      <c r="AU35" s="9">
        <f t="shared" si="64"/>
        <v>0</v>
      </c>
      <c r="AV35" s="9">
        <f t="shared" si="64"/>
        <v>0</v>
      </c>
      <c r="AW35" s="11">
        <f t="shared" si="64"/>
        <v>0</v>
      </c>
      <c r="AX35" s="9">
        <f t="shared" si="64"/>
        <v>0</v>
      </c>
      <c r="AY35" s="9">
        <f t="shared" si="64"/>
        <v>0</v>
      </c>
      <c r="AZ35" s="11">
        <f t="shared" si="64"/>
        <v>0</v>
      </c>
      <c r="BA35" s="8">
        <f t="shared" si="64"/>
        <v>0</v>
      </c>
      <c r="BB35" s="8">
        <f t="shared" si="64"/>
        <v>2</v>
      </c>
      <c r="BC35" s="19">
        <f t="shared" si="64"/>
        <v>2</v>
      </c>
      <c r="BD35" s="9">
        <f t="shared" si="64"/>
        <v>0</v>
      </c>
      <c r="BE35" s="9">
        <f t="shared" si="64"/>
        <v>0</v>
      </c>
      <c r="BF35" s="11">
        <f t="shared" si="64"/>
        <v>0</v>
      </c>
      <c r="BG35" s="9">
        <f t="shared" si="64"/>
        <v>0</v>
      </c>
      <c r="BH35" s="9">
        <f t="shared" si="64"/>
        <v>0</v>
      </c>
      <c r="BI35" s="11">
        <f t="shared" si="64"/>
        <v>0</v>
      </c>
      <c r="BJ35" s="9">
        <f t="shared" si="64"/>
        <v>0</v>
      </c>
      <c r="BK35" s="9">
        <f t="shared" si="64"/>
        <v>0</v>
      </c>
      <c r="BL35" s="11">
        <f t="shared" si="64"/>
        <v>0</v>
      </c>
      <c r="BM35" s="68">
        <f t="shared" si="64"/>
        <v>0</v>
      </c>
      <c r="BN35" s="68">
        <f t="shared" si="64"/>
        <v>2</v>
      </c>
      <c r="BO35" s="69">
        <f t="shared" ref="BO35:CJ35" si="65">IF(BO2&lt;150,0,IF(BO2&gt;=150,2))</f>
        <v>0</v>
      </c>
      <c r="BP35" s="9">
        <f t="shared" si="65"/>
        <v>0</v>
      </c>
      <c r="BQ35" s="9">
        <f t="shared" si="65"/>
        <v>0</v>
      </c>
      <c r="BR35" s="11">
        <f t="shared" si="65"/>
        <v>0</v>
      </c>
      <c r="BS35" s="9">
        <f t="shared" si="65"/>
        <v>0</v>
      </c>
      <c r="BT35" s="9">
        <f t="shared" si="65"/>
        <v>0</v>
      </c>
      <c r="BU35" s="11">
        <f t="shared" si="65"/>
        <v>0</v>
      </c>
      <c r="BV35" s="9">
        <f t="shared" si="65"/>
        <v>0</v>
      </c>
      <c r="BW35" s="9">
        <f t="shared" si="65"/>
        <v>0</v>
      </c>
      <c r="BX35" s="11">
        <f t="shared" si="65"/>
        <v>0</v>
      </c>
      <c r="BY35" s="9">
        <f t="shared" si="65"/>
        <v>0</v>
      </c>
      <c r="BZ35" s="9">
        <f t="shared" si="65"/>
        <v>0</v>
      </c>
      <c r="CA35" s="11">
        <f t="shared" si="65"/>
        <v>0</v>
      </c>
      <c r="CB35" s="9">
        <f t="shared" si="65"/>
        <v>0</v>
      </c>
      <c r="CC35" s="9">
        <f t="shared" si="65"/>
        <v>0</v>
      </c>
      <c r="CD35" s="11">
        <f t="shared" si="65"/>
        <v>0</v>
      </c>
      <c r="CE35" s="9">
        <f t="shared" si="65"/>
        <v>0</v>
      </c>
      <c r="CF35" s="9">
        <f t="shared" si="65"/>
        <v>0</v>
      </c>
      <c r="CG35" s="11">
        <f t="shared" si="65"/>
        <v>0</v>
      </c>
      <c r="CH35" s="9">
        <f t="shared" si="65"/>
        <v>0</v>
      </c>
      <c r="CI35" s="9">
        <f t="shared" si="65"/>
        <v>0</v>
      </c>
      <c r="CJ35" s="11">
        <f t="shared" si="65"/>
        <v>0</v>
      </c>
    </row>
    <row r="36" spans="1:88" x14ac:dyDescent="0.3">
      <c r="A36" t="s">
        <v>62</v>
      </c>
      <c r="B36" s="9">
        <f t="shared" ref="B36:BM36" si="66">IF(B3&lt;150,0,IF(B3&gt;=150,2))</f>
        <v>0</v>
      </c>
      <c r="C36" s="9">
        <f t="shared" si="66"/>
        <v>0</v>
      </c>
      <c r="D36" s="11">
        <f t="shared" si="66"/>
        <v>0</v>
      </c>
      <c r="E36" s="9">
        <f t="shared" si="66"/>
        <v>0</v>
      </c>
      <c r="F36" s="9">
        <f t="shared" si="66"/>
        <v>0</v>
      </c>
      <c r="G36" s="11">
        <f t="shared" si="66"/>
        <v>0</v>
      </c>
      <c r="H36" s="68">
        <f t="shared" si="66"/>
        <v>2</v>
      </c>
      <c r="I36" s="68">
        <f t="shared" si="66"/>
        <v>0</v>
      </c>
      <c r="J36" s="69">
        <f t="shared" si="66"/>
        <v>2</v>
      </c>
      <c r="K36" s="68">
        <f t="shared" si="66"/>
        <v>2</v>
      </c>
      <c r="L36" s="68">
        <f t="shared" si="66"/>
        <v>0</v>
      </c>
      <c r="M36" s="69">
        <f t="shared" si="66"/>
        <v>2</v>
      </c>
      <c r="N36" s="26">
        <f t="shared" si="66"/>
        <v>0</v>
      </c>
      <c r="O36" s="26">
        <f t="shared" si="66"/>
        <v>0</v>
      </c>
      <c r="P36" s="67">
        <f t="shared" si="66"/>
        <v>2</v>
      </c>
      <c r="Q36" s="9">
        <f t="shared" si="66"/>
        <v>0</v>
      </c>
      <c r="R36" s="9">
        <f t="shared" si="66"/>
        <v>0</v>
      </c>
      <c r="S36" s="11">
        <f t="shared" si="66"/>
        <v>0</v>
      </c>
      <c r="T36" s="9">
        <f t="shared" si="66"/>
        <v>0</v>
      </c>
      <c r="U36" s="9">
        <f t="shared" si="66"/>
        <v>0</v>
      </c>
      <c r="V36" s="11">
        <f t="shared" si="66"/>
        <v>0</v>
      </c>
      <c r="W36" s="9">
        <f t="shared" si="66"/>
        <v>0</v>
      </c>
      <c r="X36" s="9">
        <f t="shared" si="66"/>
        <v>0</v>
      </c>
      <c r="Y36" s="11">
        <f t="shared" si="66"/>
        <v>0</v>
      </c>
      <c r="Z36" s="9">
        <f t="shared" si="66"/>
        <v>0</v>
      </c>
      <c r="AA36" s="9">
        <f t="shared" si="66"/>
        <v>0</v>
      </c>
      <c r="AB36" s="11">
        <f t="shared" si="66"/>
        <v>0</v>
      </c>
      <c r="AC36" s="9">
        <f t="shared" si="66"/>
        <v>0</v>
      </c>
      <c r="AD36" s="9">
        <f t="shared" si="66"/>
        <v>0</v>
      </c>
      <c r="AE36" s="11">
        <f t="shared" si="66"/>
        <v>0</v>
      </c>
      <c r="AF36" s="9">
        <f t="shared" si="66"/>
        <v>0</v>
      </c>
      <c r="AG36" s="9">
        <f t="shared" si="66"/>
        <v>0</v>
      </c>
      <c r="AH36" s="11">
        <f t="shared" si="66"/>
        <v>0</v>
      </c>
      <c r="AI36" s="9">
        <f t="shared" si="66"/>
        <v>0</v>
      </c>
      <c r="AJ36" s="9">
        <f t="shared" si="66"/>
        <v>0</v>
      </c>
      <c r="AK36" s="11">
        <f t="shared" si="66"/>
        <v>0</v>
      </c>
      <c r="AL36" s="9">
        <f t="shared" si="66"/>
        <v>0</v>
      </c>
      <c r="AM36" s="9">
        <f t="shared" si="66"/>
        <v>0</v>
      </c>
      <c r="AN36" s="11">
        <f t="shared" si="66"/>
        <v>0</v>
      </c>
      <c r="AO36" s="9">
        <f t="shared" si="66"/>
        <v>0</v>
      </c>
      <c r="AP36" s="9">
        <f t="shared" si="66"/>
        <v>0</v>
      </c>
      <c r="AQ36" s="11">
        <f t="shared" si="66"/>
        <v>0</v>
      </c>
      <c r="AR36" s="9">
        <f t="shared" si="66"/>
        <v>0</v>
      </c>
      <c r="AS36" s="9">
        <f t="shared" si="66"/>
        <v>0</v>
      </c>
      <c r="AT36" s="11">
        <f t="shared" si="66"/>
        <v>0</v>
      </c>
      <c r="AU36" s="9">
        <f t="shared" si="66"/>
        <v>0</v>
      </c>
      <c r="AV36" s="9">
        <f t="shared" si="66"/>
        <v>0</v>
      </c>
      <c r="AW36" s="11">
        <f t="shared" si="66"/>
        <v>0</v>
      </c>
      <c r="AX36" s="9">
        <f t="shared" si="66"/>
        <v>0</v>
      </c>
      <c r="AY36" s="9">
        <f t="shared" si="66"/>
        <v>0</v>
      </c>
      <c r="AZ36" s="11">
        <f t="shared" si="66"/>
        <v>0</v>
      </c>
      <c r="BA36" s="9">
        <f t="shared" si="66"/>
        <v>0</v>
      </c>
      <c r="BB36" s="9">
        <f t="shared" si="66"/>
        <v>0</v>
      </c>
      <c r="BC36" s="11">
        <f t="shared" si="66"/>
        <v>0</v>
      </c>
      <c r="BD36" s="9">
        <f t="shared" si="66"/>
        <v>0</v>
      </c>
      <c r="BE36" s="9">
        <f t="shared" si="66"/>
        <v>0</v>
      </c>
      <c r="BF36" s="11">
        <f t="shared" si="66"/>
        <v>0</v>
      </c>
      <c r="BG36" s="9">
        <f t="shared" si="66"/>
        <v>0</v>
      </c>
      <c r="BH36" s="9">
        <f t="shared" si="66"/>
        <v>0</v>
      </c>
      <c r="BI36" s="11">
        <f t="shared" si="66"/>
        <v>0</v>
      </c>
      <c r="BJ36" s="9">
        <f t="shared" si="66"/>
        <v>0</v>
      </c>
      <c r="BK36" s="9">
        <f t="shared" si="66"/>
        <v>0</v>
      </c>
      <c r="BL36" s="11">
        <f t="shared" si="66"/>
        <v>0</v>
      </c>
      <c r="BM36" s="9">
        <f t="shared" si="66"/>
        <v>0</v>
      </c>
      <c r="BN36" s="9">
        <f t="shared" ref="BN36:CJ36" si="67">IF(BN3&lt;150,0,IF(BN3&gt;=150,2))</f>
        <v>0</v>
      </c>
      <c r="BO36" s="11">
        <f t="shared" si="67"/>
        <v>0</v>
      </c>
      <c r="BP36" s="9">
        <f t="shared" si="67"/>
        <v>0</v>
      </c>
      <c r="BQ36" s="9">
        <f t="shared" si="67"/>
        <v>0</v>
      </c>
      <c r="BR36" s="11">
        <f t="shared" si="67"/>
        <v>0</v>
      </c>
      <c r="BS36" s="9">
        <f t="shared" si="67"/>
        <v>0</v>
      </c>
      <c r="BT36" s="9">
        <f t="shared" si="67"/>
        <v>0</v>
      </c>
      <c r="BU36" s="11">
        <f t="shared" si="67"/>
        <v>0</v>
      </c>
      <c r="BV36" s="9">
        <f t="shared" si="67"/>
        <v>0</v>
      </c>
      <c r="BW36" s="9">
        <f t="shared" si="67"/>
        <v>0</v>
      </c>
      <c r="BX36" s="11">
        <f t="shared" si="67"/>
        <v>0</v>
      </c>
      <c r="BY36" s="9">
        <f t="shared" si="67"/>
        <v>0</v>
      </c>
      <c r="BZ36" s="9">
        <f t="shared" si="67"/>
        <v>0</v>
      </c>
      <c r="CA36" s="11">
        <f t="shared" si="67"/>
        <v>0</v>
      </c>
      <c r="CB36" s="9">
        <f t="shared" si="67"/>
        <v>0</v>
      </c>
      <c r="CC36" s="9">
        <f t="shared" si="67"/>
        <v>0</v>
      </c>
      <c r="CD36" s="11">
        <f t="shared" si="67"/>
        <v>0</v>
      </c>
      <c r="CE36" s="9">
        <f t="shared" si="67"/>
        <v>0</v>
      </c>
      <c r="CF36" s="9">
        <f t="shared" si="67"/>
        <v>0</v>
      </c>
      <c r="CG36" s="11">
        <f t="shared" si="67"/>
        <v>0</v>
      </c>
      <c r="CH36" s="9">
        <f t="shared" si="67"/>
        <v>0</v>
      </c>
      <c r="CI36" s="9">
        <f t="shared" si="67"/>
        <v>0</v>
      </c>
      <c r="CJ36" s="11">
        <f t="shared" si="67"/>
        <v>0</v>
      </c>
    </row>
    <row r="37" spans="1:88" x14ac:dyDescent="0.3">
      <c r="A37" t="s">
        <v>63</v>
      </c>
      <c r="B37" s="9">
        <f t="shared" ref="B37:BM37" si="68">IF(B4&lt;150,0,IF(B4&gt;=150,2))</f>
        <v>0</v>
      </c>
      <c r="C37" s="9">
        <f t="shared" si="68"/>
        <v>0</v>
      </c>
      <c r="D37" s="11">
        <f t="shared" si="68"/>
        <v>0</v>
      </c>
      <c r="E37" s="9">
        <f t="shared" si="68"/>
        <v>2</v>
      </c>
      <c r="F37" s="9">
        <f t="shared" si="68"/>
        <v>2</v>
      </c>
      <c r="G37" s="11">
        <f t="shared" si="68"/>
        <v>2</v>
      </c>
      <c r="H37" s="9">
        <f t="shared" si="68"/>
        <v>2</v>
      </c>
      <c r="I37" s="9">
        <f t="shared" si="68"/>
        <v>2</v>
      </c>
      <c r="J37" s="11">
        <f t="shared" si="68"/>
        <v>2</v>
      </c>
      <c r="K37" s="68">
        <f t="shared" si="68"/>
        <v>2</v>
      </c>
      <c r="L37" s="68">
        <f t="shared" si="68"/>
        <v>2</v>
      </c>
      <c r="M37" s="69">
        <f t="shared" si="68"/>
        <v>2</v>
      </c>
      <c r="N37" s="9">
        <f t="shared" si="68"/>
        <v>2</v>
      </c>
      <c r="O37" s="9">
        <f t="shared" si="68"/>
        <v>2</v>
      </c>
      <c r="P37" s="11">
        <f t="shared" si="68"/>
        <v>2</v>
      </c>
      <c r="Q37" s="9">
        <f t="shared" si="68"/>
        <v>0</v>
      </c>
      <c r="R37" s="9">
        <f t="shared" si="68"/>
        <v>0</v>
      </c>
      <c r="S37" s="11">
        <f t="shared" si="68"/>
        <v>0</v>
      </c>
      <c r="T37" s="8">
        <f t="shared" si="68"/>
        <v>0</v>
      </c>
      <c r="U37" s="8">
        <f t="shared" si="68"/>
        <v>2</v>
      </c>
      <c r="V37" s="19">
        <f t="shared" si="68"/>
        <v>2</v>
      </c>
      <c r="W37" s="9">
        <f t="shared" si="68"/>
        <v>2</v>
      </c>
      <c r="X37" s="9">
        <f t="shared" si="68"/>
        <v>2</v>
      </c>
      <c r="Y37" s="11">
        <f t="shared" si="68"/>
        <v>2</v>
      </c>
      <c r="Z37" s="9">
        <f t="shared" si="68"/>
        <v>2</v>
      </c>
      <c r="AA37" s="9">
        <f t="shared" si="68"/>
        <v>2</v>
      </c>
      <c r="AB37" s="11">
        <f t="shared" si="68"/>
        <v>2</v>
      </c>
      <c r="AC37" s="9">
        <f t="shared" si="68"/>
        <v>0</v>
      </c>
      <c r="AD37" s="9">
        <f t="shared" si="68"/>
        <v>0</v>
      </c>
      <c r="AE37" s="11">
        <f t="shared" si="68"/>
        <v>0</v>
      </c>
      <c r="AF37" s="9">
        <f t="shared" si="68"/>
        <v>0</v>
      </c>
      <c r="AG37" s="9">
        <f t="shared" si="68"/>
        <v>0</v>
      </c>
      <c r="AH37" s="11">
        <f t="shared" si="68"/>
        <v>0</v>
      </c>
      <c r="AI37" s="9">
        <f t="shared" si="68"/>
        <v>2</v>
      </c>
      <c r="AJ37" s="9">
        <f t="shared" si="68"/>
        <v>2</v>
      </c>
      <c r="AK37" s="11">
        <f t="shared" si="68"/>
        <v>2</v>
      </c>
      <c r="AL37" s="9">
        <f t="shared" si="68"/>
        <v>0</v>
      </c>
      <c r="AM37" s="9">
        <f t="shared" si="68"/>
        <v>0</v>
      </c>
      <c r="AN37" s="11">
        <f t="shared" si="68"/>
        <v>0</v>
      </c>
      <c r="AO37" s="9">
        <f t="shared" si="68"/>
        <v>2</v>
      </c>
      <c r="AP37" s="9">
        <f t="shared" si="68"/>
        <v>2</v>
      </c>
      <c r="AQ37" s="11">
        <f t="shared" si="68"/>
        <v>2</v>
      </c>
      <c r="AR37" s="26">
        <f t="shared" si="68"/>
        <v>0</v>
      </c>
      <c r="AS37" s="26">
        <f t="shared" si="68"/>
        <v>0</v>
      </c>
      <c r="AT37" s="67">
        <f t="shared" si="68"/>
        <v>2</v>
      </c>
      <c r="AU37" s="9">
        <f t="shared" si="68"/>
        <v>0</v>
      </c>
      <c r="AV37" s="9">
        <f t="shared" si="68"/>
        <v>0</v>
      </c>
      <c r="AW37" s="11">
        <f t="shared" si="68"/>
        <v>0</v>
      </c>
      <c r="AX37" s="26">
        <f t="shared" si="68"/>
        <v>0</v>
      </c>
      <c r="AY37" s="26">
        <f t="shared" si="68"/>
        <v>0</v>
      </c>
      <c r="AZ37" s="67">
        <f t="shared" si="68"/>
        <v>2</v>
      </c>
      <c r="BA37" s="9">
        <f t="shared" si="68"/>
        <v>2</v>
      </c>
      <c r="BB37" s="9">
        <f t="shared" si="68"/>
        <v>2</v>
      </c>
      <c r="BC37" s="11">
        <f t="shared" si="68"/>
        <v>2</v>
      </c>
      <c r="BD37" s="9">
        <f t="shared" si="68"/>
        <v>2</v>
      </c>
      <c r="BE37" s="9">
        <f t="shared" si="68"/>
        <v>2</v>
      </c>
      <c r="BF37" s="11">
        <f t="shared" si="68"/>
        <v>2</v>
      </c>
      <c r="BG37" s="9">
        <f t="shared" si="68"/>
        <v>2</v>
      </c>
      <c r="BH37" s="9">
        <f t="shared" si="68"/>
        <v>2</v>
      </c>
      <c r="BI37" s="11">
        <f t="shared" si="68"/>
        <v>2</v>
      </c>
      <c r="BJ37" s="68">
        <f t="shared" si="68"/>
        <v>2</v>
      </c>
      <c r="BK37" s="68">
        <f t="shared" si="68"/>
        <v>0</v>
      </c>
      <c r="BL37" s="69">
        <f t="shared" si="68"/>
        <v>2</v>
      </c>
      <c r="BM37" s="9">
        <f t="shared" si="68"/>
        <v>2</v>
      </c>
      <c r="BN37" s="9">
        <f t="shared" ref="BN37:CJ37" si="69">IF(BN4&lt;150,0,IF(BN4&gt;=150,2))</f>
        <v>2</v>
      </c>
      <c r="BO37" s="11">
        <f t="shared" si="69"/>
        <v>2</v>
      </c>
      <c r="BP37" s="9">
        <f t="shared" si="69"/>
        <v>2</v>
      </c>
      <c r="BQ37" s="9">
        <f t="shared" si="69"/>
        <v>2</v>
      </c>
      <c r="BR37" s="11">
        <f t="shared" si="69"/>
        <v>2</v>
      </c>
      <c r="BS37" s="9">
        <f t="shared" si="69"/>
        <v>2</v>
      </c>
      <c r="BT37" s="9">
        <f t="shared" si="69"/>
        <v>2</v>
      </c>
      <c r="BU37" s="11">
        <f t="shared" si="69"/>
        <v>2</v>
      </c>
      <c r="BV37" s="9">
        <f t="shared" si="69"/>
        <v>0</v>
      </c>
      <c r="BW37" s="9">
        <f t="shared" si="69"/>
        <v>0</v>
      </c>
      <c r="BX37" s="11">
        <f t="shared" si="69"/>
        <v>0</v>
      </c>
      <c r="BY37" s="9">
        <f t="shared" si="69"/>
        <v>0</v>
      </c>
      <c r="BZ37" s="9">
        <f t="shared" si="69"/>
        <v>0</v>
      </c>
      <c r="CA37" s="11">
        <f t="shared" si="69"/>
        <v>0</v>
      </c>
      <c r="CB37" s="9">
        <f t="shared" si="69"/>
        <v>0</v>
      </c>
      <c r="CC37" s="9">
        <f t="shared" si="69"/>
        <v>0</v>
      </c>
      <c r="CD37" s="11">
        <f t="shared" si="69"/>
        <v>0</v>
      </c>
      <c r="CE37" s="9">
        <f t="shared" si="69"/>
        <v>0</v>
      </c>
      <c r="CF37" s="9">
        <f t="shared" si="69"/>
        <v>0</v>
      </c>
      <c r="CG37" s="11">
        <f t="shared" si="69"/>
        <v>0</v>
      </c>
      <c r="CH37" s="9">
        <f t="shared" si="69"/>
        <v>0</v>
      </c>
      <c r="CI37" s="9">
        <f t="shared" si="69"/>
        <v>0</v>
      </c>
      <c r="CJ37" s="11">
        <f t="shared" si="69"/>
        <v>0</v>
      </c>
    </row>
    <row r="38" spans="1:88" x14ac:dyDescent="0.3">
      <c r="A38" t="s">
        <v>64</v>
      </c>
      <c r="B38" s="9">
        <f t="shared" ref="B38:BM38" si="70">IF(B5&lt;150,0,IF(B5&gt;=150,2))</f>
        <v>2</v>
      </c>
      <c r="C38" s="9">
        <f t="shared" si="70"/>
        <v>2</v>
      </c>
      <c r="D38" s="11">
        <f t="shared" si="70"/>
        <v>2</v>
      </c>
      <c r="E38" s="9">
        <f t="shared" si="70"/>
        <v>2</v>
      </c>
      <c r="F38" s="9">
        <f t="shared" si="70"/>
        <v>2</v>
      </c>
      <c r="G38" s="11">
        <f t="shared" si="70"/>
        <v>2</v>
      </c>
      <c r="H38" s="9">
        <f t="shared" si="70"/>
        <v>2</v>
      </c>
      <c r="I38" s="9">
        <f t="shared" si="70"/>
        <v>2</v>
      </c>
      <c r="J38" s="11">
        <f t="shared" si="70"/>
        <v>2</v>
      </c>
      <c r="K38" s="9">
        <f t="shared" si="70"/>
        <v>2</v>
      </c>
      <c r="L38" s="9">
        <f t="shared" si="70"/>
        <v>2</v>
      </c>
      <c r="M38" s="11">
        <f t="shared" si="70"/>
        <v>2</v>
      </c>
      <c r="N38" s="9">
        <f t="shared" si="70"/>
        <v>2</v>
      </c>
      <c r="O38" s="9">
        <f t="shared" si="70"/>
        <v>2</v>
      </c>
      <c r="P38" s="11">
        <f t="shared" si="70"/>
        <v>2</v>
      </c>
      <c r="Q38" s="68">
        <f t="shared" si="70"/>
        <v>0</v>
      </c>
      <c r="R38" s="68">
        <f t="shared" si="70"/>
        <v>2</v>
      </c>
      <c r="S38" s="69">
        <f t="shared" si="70"/>
        <v>0</v>
      </c>
      <c r="T38" s="9">
        <f t="shared" si="70"/>
        <v>2</v>
      </c>
      <c r="U38" s="9">
        <f t="shared" si="70"/>
        <v>2</v>
      </c>
      <c r="V38" s="11">
        <f t="shared" si="70"/>
        <v>2</v>
      </c>
      <c r="W38" s="9">
        <f t="shared" si="70"/>
        <v>2</v>
      </c>
      <c r="X38" s="9">
        <f t="shared" si="70"/>
        <v>2</v>
      </c>
      <c r="Y38" s="11">
        <f t="shared" si="70"/>
        <v>2</v>
      </c>
      <c r="Z38" s="9">
        <f t="shared" si="70"/>
        <v>2</v>
      </c>
      <c r="AA38" s="9">
        <f t="shared" si="70"/>
        <v>2</v>
      </c>
      <c r="AB38" s="11">
        <f t="shared" si="70"/>
        <v>2</v>
      </c>
      <c r="AC38" s="9">
        <f t="shared" si="70"/>
        <v>0</v>
      </c>
      <c r="AD38" s="9">
        <f t="shared" si="70"/>
        <v>0</v>
      </c>
      <c r="AE38" s="11">
        <f t="shared" si="70"/>
        <v>0</v>
      </c>
      <c r="AF38" s="9">
        <f t="shared" si="70"/>
        <v>0</v>
      </c>
      <c r="AG38" s="9">
        <f t="shared" si="70"/>
        <v>0</v>
      </c>
      <c r="AH38" s="11">
        <f t="shared" si="70"/>
        <v>0</v>
      </c>
      <c r="AI38" s="9">
        <f t="shared" si="70"/>
        <v>2</v>
      </c>
      <c r="AJ38" s="9">
        <f t="shared" si="70"/>
        <v>2</v>
      </c>
      <c r="AK38" s="11">
        <f t="shared" si="70"/>
        <v>2</v>
      </c>
      <c r="AL38" s="68">
        <f t="shared" si="70"/>
        <v>0</v>
      </c>
      <c r="AM38" s="68">
        <f t="shared" si="70"/>
        <v>2</v>
      </c>
      <c r="AN38" s="69">
        <f t="shared" si="70"/>
        <v>0</v>
      </c>
      <c r="AO38" s="9">
        <f t="shared" si="70"/>
        <v>2</v>
      </c>
      <c r="AP38" s="9">
        <f t="shared" si="70"/>
        <v>2</v>
      </c>
      <c r="AQ38" s="11">
        <f t="shared" si="70"/>
        <v>2</v>
      </c>
      <c r="AR38" s="9">
        <f t="shared" si="70"/>
        <v>2</v>
      </c>
      <c r="AS38" s="9">
        <f t="shared" si="70"/>
        <v>2</v>
      </c>
      <c r="AT38" s="11">
        <f t="shared" si="70"/>
        <v>2</v>
      </c>
      <c r="AU38" s="9">
        <f t="shared" si="70"/>
        <v>2</v>
      </c>
      <c r="AV38" s="9">
        <f t="shared" si="70"/>
        <v>2</v>
      </c>
      <c r="AW38" s="11">
        <f t="shared" si="70"/>
        <v>2</v>
      </c>
      <c r="AX38" s="26">
        <f t="shared" si="70"/>
        <v>0</v>
      </c>
      <c r="AY38" s="26">
        <f t="shared" si="70"/>
        <v>0</v>
      </c>
      <c r="AZ38" s="67">
        <f t="shared" si="70"/>
        <v>2</v>
      </c>
      <c r="BA38" s="9">
        <f t="shared" si="70"/>
        <v>2</v>
      </c>
      <c r="BB38" s="9">
        <f t="shared" si="70"/>
        <v>2</v>
      </c>
      <c r="BC38" s="11">
        <f t="shared" si="70"/>
        <v>2</v>
      </c>
      <c r="BD38" s="9">
        <f t="shared" si="70"/>
        <v>2</v>
      </c>
      <c r="BE38" s="9">
        <f t="shared" si="70"/>
        <v>2</v>
      </c>
      <c r="BF38" s="11">
        <f t="shared" si="70"/>
        <v>2</v>
      </c>
      <c r="BG38" s="68">
        <f t="shared" si="70"/>
        <v>0</v>
      </c>
      <c r="BH38" s="68">
        <f t="shared" si="70"/>
        <v>2</v>
      </c>
      <c r="BI38" s="69">
        <f t="shared" si="70"/>
        <v>0</v>
      </c>
      <c r="BJ38" s="26">
        <f t="shared" si="70"/>
        <v>0</v>
      </c>
      <c r="BK38" s="26">
        <f t="shared" si="70"/>
        <v>0</v>
      </c>
      <c r="BL38" s="67">
        <f t="shared" si="70"/>
        <v>2</v>
      </c>
      <c r="BM38" s="9">
        <f t="shared" si="70"/>
        <v>2</v>
      </c>
      <c r="BN38" s="9">
        <f t="shared" ref="BN38:CJ38" si="71">IF(BN5&lt;150,0,IF(BN5&gt;=150,2))</f>
        <v>2</v>
      </c>
      <c r="BO38" s="11">
        <f t="shared" si="71"/>
        <v>2</v>
      </c>
      <c r="BP38" s="68">
        <f t="shared" si="71"/>
        <v>2</v>
      </c>
      <c r="BQ38" s="68">
        <f t="shared" si="71"/>
        <v>0</v>
      </c>
      <c r="BR38" s="69">
        <f t="shared" si="71"/>
        <v>2</v>
      </c>
      <c r="BS38" s="9">
        <f t="shared" si="71"/>
        <v>0</v>
      </c>
      <c r="BT38" s="9">
        <f t="shared" si="71"/>
        <v>0</v>
      </c>
      <c r="BU38" s="11">
        <f t="shared" si="71"/>
        <v>2</v>
      </c>
      <c r="BV38" s="9">
        <f t="shared" si="71"/>
        <v>0</v>
      </c>
      <c r="BW38" s="9">
        <f t="shared" si="71"/>
        <v>0</v>
      </c>
      <c r="BX38" s="11">
        <f t="shared" si="71"/>
        <v>0</v>
      </c>
      <c r="BY38" s="9">
        <f t="shared" si="71"/>
        <v>0</v>
      </c>
      <c r="BZ38" s="9">
        <f t="shared" si="71"/>
        <v>0</v>
      </c>
      <c r="CA38" s="11">
        <f t="shared" si="71"/>
        <v>0</v>
      </c>
      <c r="CB38" s="9">
        <f t="shared" si="71"/>
        <v>0</v>
      </c>
      <c r="CC38" s="9">
        <f t="shared" si="71"/>
        <v>0</v>
      </c>
      <c r="CD38" s="11">
        <f t="shared" si="71"/>
        <v>0</v>
      </c>
      <c r="CE38" s="9">
        <f t="shared" si="71"/>
        <v>0</v>
      </c>
      <c r="CF38" s="9">
        <f t="shared" si="71"/>
        <v>0</v>
      </c>
      <c r="CG38" s="11">
        <f t="shared" si="71"/>
        <v>0</v>
      </c>
      <c r="CH38" s="9">
        <f t="shared" si="71"/>
        <v>0</v>
      </c>
      <c r="CI38" s="9">
        <f t="shared" si="71"/>
        <v>0</v>
      </c>
      <c r="CJ38" s="11">
        <f t="shared" si="71"/>
        <v>0</v>
      </c>
    </row>
    <row r="39" spans="1:88" x14ac:dyDescent="0.3">
      <c r="A39" t="s">
        <v>65</v>
      </c>
      <c r="B39" s="9">
        <f t="shared" ref="B39:BM39" si="72">IF(B6&lt;150,0,IF(B6&gt;=150,2))</f>
        <v>2</v>
      </c>
      <c r="C39" s="9">
        <f t="shared" si="72"/>
        <v>2</v>
      </c>
      <c r="D39" s="11">
        <f t="shared" si="72"/>
        <v>2</v>
      </c>
      <c r="E39" s="9">
        <f t="shared" si="72"/>
        <v>0</v>
      </c>
      <c r="F39" s="9">
        <f t="shared" si="72"/>
        <v>0</v>
      </c>
      <c r="G39" s="11">
        <f t="shared" si="72"/>
        <v>0</v>
      </c>
      <c r="H39" s="9">
        <f t="shared" si="72"/>
        <v>0</v>
      </c>
      <c r="I39" s="9">
        <f t="shared" si="72"/>
        <v>0</v>
      </c>
      <c r="J39" s="11">
        <f t="shared" si="72"/>
        <v>0</v>
      </c>
      <c r="K39" s="9">
        <f t="shared" si="72"/>
        <v>2</v>
      </c>
      <c r="L39" s="9">
        <f t="shared" si="72"/>
        <v>2</v>
      </c>
      <c r="M39" s="11">
        <f t="shared" si="72"/>
        <v>2</v>
      </c>
      <c r="N39" s="9">
        <f t="shared" si="72"/>
        <v>2</v>
      </c>
      <c r="O39" s="9">
        <f t="shared" si="72"/>
        <v>2</v>
      </c>
      <c r="P39" s="11">
        <f t="shared" si="72"/>
        <v>2</v>
      </c>
      <c r="Q39" s="9">
        <f t="shared" si="72"/>
        <v>0</v>
      </c>
      <c r="R39" s="9">
        <f t="shared" si="72"/>
        <v>0</v>
      </c>
      <c r="S39" s="11">
        <f t="shared" si="72"/>
        <v>0</v>
      </c>
      <c r="T39" s="26">
        <f t="shared" si="72"/>
        <v>0</v>
      </c>
      <c r="U39" s="26">
        <f t="shared" si="72"/>
        <v>0</v>
      </c>
      <c r="V39" s="67">
        <f>IF(V6&lt;150,0,IF(V6&gt;=150,2))</f>
        <v>2</v>
      </c>
      <c r="W39" s="9">
        <f t="shared" si="72"/>
        <v>2</v>
      </c>
      <c r="X39" s="9">
        <f t="shared" si="72"/>
        <v>2</v>
      </c>
      <c r="Y39" s="11">
        <f t="shared" si="72"/>
        <v>2</v>
      </c>
      <c r="Z39" s="9">
        <f t="shared" si="72"/>
        <v>2</v>
      </c>
      <c r="AA39" s="9">
        <f t="shared" si="72"/>
        <v>2</v>
      </c>
      <c r="AB39" s="11">
        <f t="shared" si="72"/>
        <v>2</v>
      </c>
      <c r="AC39" s="9">
        <f t="shared" si="72"/>
        <v>0</v>
      </c>
      <c r="AD39" s="9">
        <f t="shared" si="72"/>
        <v>0</v>
      </c>
      <c r="AE39" s="11">
        <f t="shared" si="72"/>
        <v>0</v>
      </c>
      <c r="AF39" s="9">
        <f t="shared" si="72"/>
        <v>0</v>
      </c>
      <c r="AG39" s="9">
        <f t="shared" si="72"/>
        <v>0</v>
      </c>
      <c r="AH39" s="11">
        <f t="shared" si="72"/>
        <v>0</v>
      </c>
      <c r="AI39" s="9">
        <f t="shared" si="72"/>
        <v>2</v>
      </c>
      <c r="AJ39" s="9">
        <f t="shared" si="72"/>
        <v>2</v>
      </c>
      <c r="AK39" s="11">
        <f t="shared" si="72"/>
        <v>2</v>
      </c>
      <c r="AL39" s="9">
        <f t="shared" si="72"/>
        <v>0</v>
      </c>
      <c r="AM39" s="9">
        <f t="shared" si="72"/>
        <v>0</v>
      </c>
      <c r="AN39" s="11">
        <f t="shared" si="72"/>
        <v>0</v>
      </c>
      <c r="AO39" s="68">
        <f t="shared" si="72"/>
        <v>0</v>
      </c>
      <c r="AP39" s="68">
        <f t="shared" si="72"/>
        <v>2</v>
      </c>
      <c r="AQ39" s="69">
        <f t="shared" si="72"/>
        <v>0</v>
      </c>
      <c r="AR39" s="9">
        <f t="shared" si="72"/>
        <v>0</v>
      </c>
      <c r="AS39" s="9">
        <f t="shared" si="72"/>
        <v>0</v>
      </c>
      <c r="AT39" s="11">
        <f t="shared" si="72"/>
        <v>0</v>
      </c>
      <c r="AU39" s="9">
        <f t="shared" si="72"/>
        <v>0</v>
      </c>
      <c r="AV39" s="9">
        <f t="shared" si="72"/>
        <v>0</v>
      </c>
      <c r="AW39" s="11">
        <f t="shared" si="72"/>
        <v>0</v>
      </c>
      <c r="AX39" s="9">
        <f t="shared" si="72"/>
        <v>0</v>
      </c>
      <c r="AY39" s="9">
        <f t="shared" si="72"/>
        <v>0</v>
      </c>
      <c r="AZ39" s="11">
        <f t="shared" si="72"/>
        <v>0</v>
      </c>
      <c r="BA39" s="68">
        <f t="shared" si="72"/>
        <v>0</v>
      </c>
      <c r="BB39" s="68">
        <f t="shared" si="72"/>
        <v>2</v>
      </c>
      <c r="BC39" s="69">
        <f t="shared" si="72"/>
        <v>0</v>
      </c>
      <c r="BD39" s="9">
        <f t="shared" si="72"/>
        <v>0</v>
      </c>
      <c r="BE39" s="9">
        <f t="shared" si="72"/>
        <v>0</v>
      </c>
      <c r="BF39" s="11">
        <f t="shared" si="72"/>
        <v>0</v>
      </c>
      <c r="BG39" s="9">
        <f t="shared" si="72"/>
        <v>0</v>
      </c>
      <c r="BH39" s="9">
        <f t="shared" si="72"/>
        <v>0</v>
      </c>
      <c r="BI39" s="11">
        <f t="shared" si="72"/>
        <v>0</v>
      </c>
      <c r="BJ39" s="9">
        <f t="shared" si="72"/>
        <v>0</v>
      </c>
      <c r="BK39" s="9">
        <f t="shared" si="72"/>
        <v>0</v>
      </c>
      <c r="BL39" s="11">
        <f t="shared" si="72"/>
        <v>0</v>
      </c>
      <c r="BM39" s="9">
        <f t="shared" si="72"/>
        <v>2</v>
      </c>
      <c r="BN39" s="9">
        <f t="shared" ref="BN39:CJ39" si="73">IF(BN6&lt;150,0,IF(BN6&gt;=150,2))</f>
        <v>2</v>
      </c>
      <c r="BO39" s="11">
        <f t="shared" si="73"/>
        <v>2</v>
      </c>
      <c r="BP39" s="9">
        <f t="shared" si="73"/>
        <v>0</v>
      </c>
      <c r="BQ39" s="9">
        <f t="shared" si="73"/>
        <v>0</v>
      </c>
      <c r="BR39" s="11">
        <f t="shared" si="73"/>
        <v>0</v>
      </c>
      <c r="BS39" s="8">
        <f t="shared" si="73"/>
        <v>2</v>
      </c>
      <c r="BT39" s="8">
        <f t="shared" si="73"/>
        <v>0</v>
      </c>
      <c r="BU39" s="19">
        <f t="shared" si="73"/>
        <v>0</v>
      </c>
      <c r="BV39" s="9">
        <f t="shared" si="73"/>
        <v>0</v>
      </c>
      <c r="BW39" s="9">
        <f t="shared" si="73"/>
        <v>0</v>
      </c>
      <c r="BX39" s="11">
        <f t="shared" si="73"/>
        <v>0</v>
      </c>
      <c r="BY39" s="9">
        <f t="shared" si="73"/>
        <v>0</v>
      </c>
      <c r="BZ39" s="9">
        <f t="shared" si="73"/>
        <v>0</v>
      </c>
      <c r="CA39" s="11">
        <f t="shared" si="73"/>
        <v>0</v>
      </c>
      <c r="CB39" s="9">
        <f t="shared" si="73"/>
        <v>0</v>
      </c>
      <c r="CC39" s="9">
        <f t="shared" si="73"/>
        <v>0</v>
      </c>
      <c r="CD39" s="11">
        <f t="shared" si="73"/>
        <v>0</v>
      </c>
      <c r="CE39" s="9">
        <f t="shared" si="73"/>
        <v>0</v>
      </c>
      <c r="CF39" s="9">
        <f t="shared" si="73"/>
        <v>0</v>
      </c>
      <c r="CG39" s="11">
        <f t="shared" si="73"/>
        <v>0</v>
      </c>
      <c r="CH39" s="9">
        <f t="shared" si="73"/>
        <v>0</v>
      </c>
      <c r="CI39" s="9">
        <f t="shared" si="73"/>
        <v>0</v>
      </c>
      <c r="CJ39" s="11">
        <f t="shared" si="73"/>
        <v>0</v>
      </c>
    </row>
    <row r="40" spans="1:88" x14ac:dyDescent="0.3">
      <c r="B40" s="9"/>
      <c r="C40" s="9"/>
      <c r="D40" s="11"/>
      <c r="E40" s="9"/>
      <c r="F40" s="9"/>
      <c r="G40" s="11"/>
      <c r="H40" s="9"/>
      <c r="I40" s="9"/>
      <c r="J40" s="11"/>
      <c r="K40" s="9"/>
      <c r="L40" s="9"/>
      <c r="M40" s="11"/>
      <c r="N40" s="9"/>
      <c r="O40" s="9"/>
      <c r="P40" s="11"/>
      <c r="Q40" s="9"/>
      <c r="R40" s="9"/>
      <c r="S40" s="11"/>
      <c r="T40" s="9"/>
      <c r="U40" s="9"/>
      <c r="V40" s="11"/>
      <c r="W40" s="9"/>
      <c r="X40" s="9"/>
      <c r="Y40" s="11"/>
      <c r="Z40" s="9"/>
      <c r="AA40" s="9"/>
      <c r="AB40" s="11"/>
      <c r="AC40" s="9"/>
      <c r="AD40" s="9"/>
      <c r="AE40" s="11"/>
      <c r="AF40" s="9"/>
      <c r="AG40" s="9"/>
      <c r="AH40" s="11"/>
      <c r="AI40" s="9"/>
      <c r="AJ40" s="9"/>
      <c r="AK40" s="11"/>
      <c r="AL40" s="9"/>
      <c r="AM40" s="9"/>
      <c r="AN40" s="11"/>
      <c r="AO40" s="9"/>
      <c r="AP40" s="9"/>
      <c r="AQ40" s="11"/>
      <c r="AR40" s="9"/>
      <c r="AS40" s="9"/>
      <c r="AT40" s="11"/>
      <c r="AU40" s="9"/>
      <c r="AV40" s="9"/>
      <c r="AW40" s="11"/>
      <c r="AX40" s="9"/>
      <c r="AY40" s="9"/>
      <c r="AZ40" s="11"/>
      <c r="BA40" s="9"/>
      <c r="BB40" s="9"/>
      <c r="BC40" s="11"/>
      <c r="BD40" s="9"/>
      <c r="BE40" s="9"/>
      <c r="BF40" s="11"/>
      <c r="BG40" s="9"/>
      <c r="BH40" s="9"/>
      <c r="BI40" s="11"/>
      <c r="BJ40" s="9"/>
      <c r="BK40" s="9"/>
      <c r="BL40" s="11"/>
      <c r="BM40" s="9"/>
      <c r="BN40" s="9"/>
      <c r="BO40" s="11"/>
      <c r="BP40" s="9"/>
      <c r="BQ40" s="9"/>
      <c r="BR40" s="11"/>
      <c r="BS40" s="9"/>
      <c r="BT40" s="9"/>
      <c r="BU40" s="11"/>
      <c r="BV40" s="9"/>
      <c r="BW40" s="9"/>
      <c r="BX40" s="11"/>
      <c r="BY40" s="9"/>
      <c r="BZ40" s="9"/>
      <c r="CA40" s="11"/>
      <c r="CB40" s="9"/>
      <c r="CC40" s="9"/>
      <c r="CD40" s="11"/>
      <c r="CE40" s="9"/>
      <c r="CF40" s="9"/>
      <c r="CG40" s="11"/>
      <c r="CH40" s="9"/>
      <c r="CI40" s="9"/>
      <c r="CJ40" s="11"/>
    </row>
    <row r="41" spans="1:88" x14ac:dyDescent="0.3">
      <c r="A41" t="s">
        <v>67</v>
      </c>
      <c r="B41" s="9">
        <f t="shared" ref="B41:BM41" si="74">IF(B8&lt;150,0,IF(B8&gt;=150,2))</f>
        <v>2</v>
      </c>
      <c r="C41" s="9">
        <f t="shared" si="74"/>
        <v>2</v>
      </c>
      <c r="D41" s="11">
        <f t="shared" si="74"/>
        <v>2</v>
      </c>
      <c r="E41" s="9">
        <f t="shared" si="74"/>
        <v>0</v>
      </c>
      <c r="F41" s="9">
        <f t="shared" si="74"/>
        <v>0</v>
      </c>
      <c r="G41" s="11">
        <f t="shared" si="74"/>
        <v>0</v>
      </c>
      <c r="H41" s="9">
        <f t="shared" si="74"/>
        <v>0</v>
      </c>
      <c r="I41" s="9">
        <f t="shared" si="74"/>
        <v>0</v>
      </c>
      <c r="J41" s="11">
        <f t="shared" si="74"/>
        <v>0</v>
      </c>
      <c r="K41" s="9">
        <f t="shared" si="74"/>
        <v>2</v>
      </c>
      <c r="L41" s="9">
        <f t="shared" si="74"/>
        <v>2</v>
      </c>
      <c r="M41" s="11">
        <f t="shared" si="74"/>
        <v>2</v>
      </c>
      <c r="N41" s="9">
        <f t="shared" si="74"/>
        <v>2</v>
      </c>
      <c r="O41" s="9">
        <f t="shared" si="74"/>
        <v>2</v>
      </c>
      <c r="P41" s="11">
        <f t="shared" si="74"/>
        <v>2</v>
      </c>
      <c r="Q41" s="9">
        <f t="shared" si="74"/>
        <v>0</v>
      </c>
      <c r="R41" s="9">
        <f t="shared" si="74"/>
        <v>0</v>
      </c>
      <c r="S41" s="11">
        <f t="shared" si="74"/>
        <v>0</v>
      </c>
      <c r="T41" s="8">
        <f t="shared" si="74"/>
        <v>2</v>
      </c>
      <c r="U41" s="8">
        <f t="shared" si="74"/>
        <v>0</v>
      </c>
      <c r="V41" s="19">
        <f t="shared" si="74"/>
        <v>0</v>
      </c>
      <c r="W41" s="9">
        <f t="shared" si="74"/>
        <v>2</v>
      </c>
      <c r="X41" s="9">
        <f t="shared" si="74"/>
        <v>2</v>
      </c>
      <c r="Y41" s="11">
        <f t="shared" si="74"/>
        <v>2</v>
      </c>
      <c r="Z41" s="8">
        <f t="shared" si="74"/>
        <v>0</v>
      </c>
      <c r="AA41" s="8">
        <f t="shared" si="74"/>
        <v>2</v>
      </c>
      <c r="AB41" s="19">
        <f t="shared" si="74"/>
        <v>2</v>
      </c>
      <c r="AC41" s="9">
        <f t="shared" si="74"/>
        <v>0</v>
      </c>
      <c r="AD41" s="9">
        <f t="shared" si="74"/>
        <v>0</v>
      </c>
      <c r="AE41" s="11">
        <f t="shared" si="74"/>
        <v>0</v>
      </c>
      <c r="AF41" s="8">
        <f t="shared" si="74"/>
        <v>2</v>
      </c>
      <c r="AG41" s="8">
        <f t="shared" si="74"/>
        <v>0</v>
      </c>
      <c r="AH41" s="19">
        <f t="shared" si="74"/>
        <v>0</v>
      </c>
      <c r="AI41" s="8">
        <f t="shared" si="74"/>
        <v>0</v>
      </c>
      <c r="AJ41" s="8">
        <f t="shared" si="74"/>
        <v>2</v>
      </c>
      <c r="AK41" s="19">
        <f t="shared" si="74"/>
        <v>2</v>
      </c>
      <c r="AL41" s="9">
        <f t="shared" si="74"/>
        <v>0</v>
      </c>
      <c r="AM41" s="9">
        <f t="shared" si="74"/>
        <v>0</v>
      </c>
      <c r="AN41" s="11">
        <f t="shared" si="74"/>
        <v>0</v>
      </c>
      <c r="AO41" s="26">
        <f t="shared" si="74"/>
        <v>2</v>
      </c>
      <c r="AP41" s="26">
        <f t="shared" si="74"/>
        <v>2</v>
      </c>
      <c r="AQ41" s="67">
        <f t="shared" si="74"/>
        <v>0</v>
      </c>
      <c r="AR41" s="8">
        <f t="shared" si="74"/>
        <v>2</v>
      </c>
      <c r="AS41" s="8">
        <f t="shared" si="74"/>
        <v>0</v>
      </c>
      <c r="AT41" s="19">
        <f t="shared" si="74"/>
        <v>0</v>
      </c>
      <c r="AU41" s="8">
        <f t="shared" si="74"/>
        <v>2</v>
      </c>
      <c r="AV41" s="8">
        <f t="shared" si="74"/>
        <v>0</v>
      </c>
      <c r="AW41" s="19">
        <f t="shared" si="74"/>
        <v>0</v>
      </c>
      <c r="AX41" s="26">
        <f t="shared" si="74"/>
        <v>0</v>
      </c>
      <c r="AY41" s="26">
        <f t="shared" si="74"/>
        <v>0</v>
      </c>
      <c r="AZ41" s="67">
        <f t="shared" si="74"/>
        <v>2</v>
      </c>
      <c r="BA41" s="26">
        <f t="shared" si="74"/>
        <v>0</v>
      </c>
      <c r="BB41" s="26">
        <f t="shared" si="74"/>
        <v>0</v>
      </c>
      <c r="BC41" s="67">
        <f t="shared" si="74"/>
        <v>2</v>
      </c>
      <c r="BD41" s="9">
        <f t="shared" si="74"/>
        <v>0</v>
      </c>
      <c r="BE41" s="9">
        <f t="shared" si="74"/>
        <v>0</v>
      </c>
      <c r="BF41" s="11">
        <f t="shared" si="74"/>
        <v>0</v>
      </c>
      <c r="BG41" s="9">
        <f t="shared" si="74"/>
        <v>0</v>
      </c>
      <c r="BH41" s="9">
        <f t="shared" si="74"/>
        <v>0</v>
      </c>
      <c r="BI41" s="11">
        <f t="shared" si="74"/>
        <v>0</v>
      </c>
      <c r="BJ41" s="9">
        <f t="shared" si="74"/>
        <v>0</v>
      </c>
      <c r="BK41" s="9">
        <f t="shared" si="74"/>
        <v>0</v>
      </c>
      <c r="BL41" s="11">
        <f t="shared" si="74"/>
        <v>0</v>
      </c>
      <c r="BM41" s="9">
        <f t="shared" si="74"/>
        <v>0</v>
      </c>
      <c r="BN41" s="9">
        <f t="shared" ref="BN41:CJ41" si="75">IF(BN8&lt;150,0,IF(BN8&gt;=150,2))</f>
        <v>0</v>
      </c>
      <c r="BO41" s="11">
        <f t="shared" si="75"/>
        <v>0</v>
      </c>
      <c r="BP41" s="8">
        <f t="shared" si="75"/>
        <v>2</v>
      </c>
      <c r="BQ41" s="8">
        <f t="shared" si="75"/>
        <v>0</v>
      </c>
      <c r="BR41" s="19">
        <f t="shared" si="75"/>
        <v>0</v>
      </c>
      <c r="BS41" s="9">
        <f t="shared" si="75"/>
        <v>0</v>
      </c>
      <c r="BT41" s="9">
        <f t="shared" si="75"/>
        <v>0</v>
      </c>
      <c r="BU41" s="11">
        <f t="shared" si="75"/>
        <v>0</v>
      </c>
      <c r="BV41" s="9">
        <f t="shared" si="75"/>
        <v>0</v>
      </c>
      <c r="BW41" s="9">
        <f t="shared" si="75"/>
        <v>0</v>
      </c>
      <c r="BX41" s="11">
        <f t="shared" si="75"/>
        <v>0</v>
      </c>
      <c r="BY41" s="9">
        <f t="shared" si="75"/>
        <v>0</v>
      </c>
      <c r="BZ41" s="9">
        <f t="shared" si="75"/>
        <v>0</v>
      </c>
      <c r="CA41" s="11">
        <f t="shared" si="75"/>
        <v>0</v>
      </c>
      <c r="CB41" s="9">
        <f t="shared" si="75"/>
        <v>0</v>
      </c>
      <c r="CC41" s="9">
        <f t="shared" si="75"/>
        <v>0</v>
      </c>
      <c r="CD41" s="11">
        <f t="shared" si="75"/>
        <v>0</v>
      </c>
      <c r="CE41" s="9">
        <f t="shared" si="75"/>
        <v>0</v>
      </c>
      <c r="CF41" s="9">
        <f t="shared" si="75"/>
        <v>0</v>
      </c>
      <c r="CG41" s="11">
        <f t="shared" si="75"/>
        <v>0</v>
      </c>
      <c r="CH41" s="9">
        <f t="shared" si="75"/>
        <v>0</v>
      </c>
      <c r="CI41" s="9">
        <f t="shared" si="75"/>
        <v>0</v>
      </c>
      <c r="CJ41" s="11">
        <f t="shared" si="75"/>
        <v>0</v>
      </c>
    </row>
    <row r="42" spans="1:88" x14ac:dyDescent="0.3">
      <c r="A42" t="s">
        <v>98</v>
      </c>
      <c r="B42" s="26">
        <f t="shared" ref="B42:BM43" si="76">IF(B9&lt;150,0,IF(B9&gt;=150,2))</f>
        <v>2</v>
      </c>
      <c r="C42" s="26">
        <f t="shared" si="76"/>
        <v>2</v>
      </c>
      <c r="D42" s="67">
        <f t="shared" si="76"/>
        <v>0</v>
      </c>
      <c r="E42" s="9">
        <f t="shared" si="76"/>
        <v>0</v>
      </c>
      <c r="F42" s="9">
        <f t="shared" si="76"/>
        <v>0</v>
      </c>
      <c r="G42" s="11">
        <f t="shared" si="76"/>
        <v>0</v>
      </c>
      <c r="H42" s="26">
        <f t="shared" si="76"/>
        <v>2</v>
      </c>
      <c r="I42" s="26">
        <f t="shared" si="76"/>
        <v>2</v>
      </c>
      <c r="J42" s="67">
        <f t="shared" si="76"/>
        <v>0</v>
      </c>
      <c r="K42" s="9">
        <f t="shared" si="76"/>
        <v>2</v>
      </c>
      <c r="L42" s="9">
        <f t="shared" si="76"/>
        <v>2</v>
      </c>
      <c r="M42" s="11">
        <f t="shared" si="76"/>
        <v>2</v>
      </c>
      <c r="N42" s="9">
        <f t="shared" si="76"/>
        <v>2</v>
      </c>
      <c r="O42" s="9">
        <f t="shared" si="76"/>
        <v>2</v>
      </c>
      <c r="P42" s="11">
        <f t="shared" si="76"/>
        <v>2</v>
      </c>
      <c r="Q42" s="9">
        <f t="shared" si="76"/>
        <v>0</v>
      </c>
      <c r="R42" s="9">
        <f t="shared" si="76"/>
        <v>0</v>
      </c>
      <c r="S42" s="11">
        <f t="shared" si="76"/>
        <v>0</v>
      </c>
      <c r="T42" s="9">
        <f t="shared" si="76"/>
        <v>0</v>
      </c>
      <c r="U42" s="9">
        <f t="shared" si="76"/>
        <v>0</v>
      </c>
      <c r="V42" s="11">
        <f t="shared" si="76"/>
        <v>0</v>
      </c>
      <c r="W42" s="9">
        <f t="shared" si="76"/>
        <v>2</v>
      </c>
      <c r="X42" s="9">
        <f t="shared" si="76"/>
        <v>2</v>
      </c>
      <c r="Y42" s="11">
        <f t="shared" si="76"/>
        <v>2</v>
      </c>
      <c r="Z42" s="9">
        <f t="shared" si="76"/>
        <v>2</v>
      </c>
      <c r="AA42" s="9">
        <f t="shared" si="76"/>
        <v>2</v>
      </c>
      <c r="AB42" s="11">
        <f t="shared" si="76"/>
        <v>2</v>
      </c>
      <c r="AC42" s="9">
        <f t="shared" si="76"/>
        <v>0</v>
      </c>
      <c r="AD42" s="9">
        <f t="shared" si="76"/>
        <v>0</v>
      </c>
      <c r="AE42" s="11">
        <f t="shared" si="76"/>
        <v>0</v>
      </c>
      <c r="AF42" s="9">
        <f t="shared" si="76"/>
        <v>0</v>
      </c>
      <c r="AG42" s="9">
        <f t="shared" si="76"/>
        <v>0</v>
      </c>
      <c r="AH42" s="11">
        <f t="shared" si="76"/>
        <v>0</v>
      </c>
      <c r="AI42" s="9">
        <f t="shared" si="76"/>
        <v>2</v>
      </c>
      <c r="AJ42" s="9">
        <f t="shared" si="76"/>
        <v>2</v>
      </c>
      <c r="AK42" s="11">
        <f t="shared" si="76"/>
        <v>2</v>
      </c>
      <c r="AL42" s="9">
        <f t="shared" si="76"/>
        <v>0</v>
      </c>
      <c r="AM42" s="9">
        <f t="shared" si="76"/>
        <v>0</v>
      </c>
      <c r="AN42" s="11">
        <f t="shared" si="76"/>
        <v>0</v>
      </c>
      <c r="AO42" s="26">
        <f t="shared" si="76"/>
        <v>2</v>
      </c>
      <c r="AP42" s="26">
        <f t="shared" si="76"/>
        <v>2</v>
      </c>
      <c r="AQ42" s="67">
        <f t="shared" si="76"/>
        <v>0</v>
      </c>
      <c r="AR42" s="26">
        <f t="shared" si="76"/>
        <v>2</v>
      </c>
      <c r="AS42" s="26">
        <f t="shared" si="76"/>
        <v>2</v>
      </c>
      <c r="AT42" s="67">
        <f t="shared" si="76"/>
        <v>0</v>
      </c>
      <c r="AU42" s="8">
        <f t="shared" si="76"/>
        <v>2</v>
      </c>
      <c r="AV42" s="8">
        <f t="shared" si="76"/>
        <v>0</v>
      </c>
      <c r="AW42" s="19">
        <f t="shared" si="76"/>
        <v>0</v>
      </c>
      <c r="AX42" s="26">
        <f t="shared" si="76"/>
        <v>2</v>
      </c>
      <c r="AY42" s="26">
        <f t="shared" si="76"/>
        <v>2</v>
      </c>
      <c r="AZ42" s="67">
        <f t="shared" si="76"/>
        <v>0</v>
      </c>
      <c r="BA42" s="26">
        <f t="shared" si="76"/>
        <v>2</v>
      </c>
      <c r="BB42" s="26">
        <f t="shared" si="76"/>
        <v>2</v>
      </c>
      <c r="BC42" s="67">
        <f t="shared" si="76"/>
        <v>0</v>
      </c>
      <c r="BD42" s="9">
        <f t="shared" si="76"/>
        <v>0</v>
      </c>
      <c r="BE42" s="9">
        <f t="shared" si="76"/>
        <v>0</v>
      </c>
      <c r="BF42" s="11">
        <f t="shared" si="76"/>
        <v>0</v>
      </c>
      <c r="BG42" s="9">
        <f t="shared" si="76"/>
        <v>0</v>
      </c>
      <c r="BH42" s="9">
        <f t="shared" si="76"/>
        <v>0</v>
      </c>
      <c r="BI42" s="11">
        <f t="shared" si="76"/>
        <v>0</v>
      </c>
      <c r="BJ42" s="9">
        <f t="shared" si="76"/>
        <v>0</v>
      </c>
      <c r="BK42" s="9">
        <f t="shared" si="76"/>
        <v>0</v>
      </c>
      <c r="BL42" s="11">
        <f t="shared" si="76"/>
        <v>0</v>
      </c>
      <c r="BM42" s="9">
        <f t="shared" si="76"/>
        <v>2</v>
      </c>
      <c r="BN42" s="9">
        <f t="shared" ref="BN42:CJ43" si="77">IF(BN9&lt;150,0,IF(BN9&gt;=150,2))</f>
        <v>2</v>
      </c>
      <c r="BO42" s="11">
        <f t="shared" si="77"/>
        <v>2</v>
      </c>
      <c r="BP42" s="9">
        <f t="shared" si="77"/>
        <v>0</v>
      </c>
      <c r="BQ42" s="9">
        <f t="shared" si="77"/>
        <v>0</v>
      </c>
      <c r="BR42" s="11">
        <f t="shared" si="77"/>
        <v>0</v>
      </c>
      <c r="BS42" s="9">
        <f t="shared" si="77"/>
        <v>2</v>
      </c>
      <c r="BT42" s="9">
        <f t="shared" si="77"/>
        <v>2</v>
      </c>
      <c r="BU42" s="11">
        <f t="shared" si="77"/>
        <v>2</v>
      </c>
      <c r="BV42" s="9">
        <f t="shared" si="77"/>
        <v>0</v>
      </c>
      <c r="BW42" s="9">
        <f t="shared" si="77"/>
        <v>0</v>
      </c>
      <c r="BX42" s="11">
        <f t="shared" si="77"/>
        <v>0</v>
      </c>
      <c r="BY42" s="9">
        <f t="shared" si="77"/>
        <v>0</v>
      </c>
      <c r="BZ42" s="9">
        <f t="shared" si="77"/>
        <v>0</v>
      </c>
      <c r="CA42" s="11">
        <f t="shared" si="77"/>
        <v>0</v>
      </c>
      <c r="CB42" s="9">
        <f t="shared" si="77"/>
        <v>0</v>
      </c>
      <c r="CC42" s="9">
        <f t="shared" si="77"/>
        <v>0</v>
      </c>
      <c r="CD42" s="11">
        <f t="shared" si="77"/>
        <v>0</v>
      </c>
      <c r="CE42" s="9">
        <f t="shared" si="77"/>
        <v>0</v>
      </c>
      <c r="CF42" s="9">
        <f t="shared" si="77"/>
        <v>0</v>
      </c>
      <c r="CG42" s="11">
        <f t="shared" si="77"/>
        <v>0</v>
      </c>
      <c r="CH42" s="9">
        <f t="shared" si="77"/>
        <v>0</v>
      </c>
      <c r="CI42" s="9">
        <f t="shared" si="77"/>
        <v>0</v>
      </c>
      <c r="CJ42" s="11">
        <f t="shared" si="77"/>
        <v>0</v>
      </c>
    </row>
    <row r="43" spans="1:88" x14ac:dyDescent="0.3">
      <c r="A43" t="s">
        <v>103</v>
      </c>
      <c r="B43" s="9">
        <f>IF(B10&lt;150,0,IF(B10&gt;=150,2))</f>
        <v>0</v>
      </c>
      <c r="C43" s="9">
        <f t="shared" si="76"/>
        <v>0</v>
      </c>
      <c r="D43" s="11">
        <f t="shared" si="76"/>
        <v>0</v>
      </c>
      <c r="E43" s="9">
        <f t="shared" si="76"/>
        <v>0</v>
      </c>
      <c r="F43" s="9">
        <f t="shared" si="76"/>
        <v>0</v>
      </c>
      <c r="G43" s="11">
        <f t="shared" si="76"/>
        <v>0</v>
      </c>
      <c r="H43" s="9">
        <f t="shared" si="76"/>
        <v>0</v>
      </c>
      <c r="I43" s="9">
        <f t="shared" si="76"/>
        <v>0</v>
      </c>
      <c r="J43" s="11">
        <f t="shared" si="76"/>
        <v>0</v>
      </c>
      <c r="K43" s="68">
        <f t="shared" si="76"/>
        <v>0</v>
      </c>
      <c r="L43" s="68">
        <f t="shared" si="76"/>
        <v>2</v>
      </c>
      <c r="M43" s="69">
        <f t="shared" si="76"/>
        <v>0</v>
      </c>
      <c r="N43" s="26">
        <f t="shared" si="76"/>
        <v>2</v>
      </c>
      <c r="O43" s="26">
        <f t="shared" si="76"/>
        <v>2</v>
      </c>
      <c r="P43" s="67">
        <f t="shared" si="76"/>
        <v>0</v>
      </c>
      <c r="Q43" s="26">
        <f t="shared" si="76"/>
        <v>0</v>
      </c>
      <c r="R43" s="26">
        <f t="shared" si="76"/>
        <v>0</v>
      </c>
      <c r="S43" s="67">
        <f t="shared" si="76"/>
        <v>2</v>
      </c>
      <c r="T43" s="9">
        <f t="shared" si="76"/>
        <v>0</v>
      </c>
      <c r="U43" s="9">
        <f t="shared" si="76"/>
        <v>0</v>
      </c>
      <c r="V43" s="11">
        <f t="shared" si="76"/>
        <v>0</v>
      </c>
      <c r="W43" s="9">
        <f t="shared" si="76"/>
        <v>0</v>
      </c>
      <c r="X43" s="9">
        <f t="shared" si="76"/>
        <v>0</v>
      </c>
      <c r="Y43" s="11">
        <f t="shared" si="76"/>
        <v>0</v>
      </c>
      <c r="Z43" s="9">
        <f t="shared" si="76"/>
        <v>0</v>
      </c>
      <c r="AA43" s="9">
        <f t="shared" si="76"/>
        <v>0</v>
      </c>
      <c r="AB43" s="11">
        <f t="shared" si="76"/>
        <v>0</v>
      </c>
      <c r="AC43" s="9">
        <f t="shared" si="76"/>
        <v>0</v>
      </c>
      <c r="AD43" s="9">
        <f t="shared" si="76"/>
        <v>0</v>
      </c>
      <c r="AE43" s="11">
        <f t="shared" si="76"/>
        <v>0</v>
      </c>
      <c r="AF43" s="9">
        <f t="shared" si="76"/>
        <v>0</v>
      </c>
      <c r="AG43" s="9">
        <f t="shared" si="76"/>
        <v>0</v>
      </c>
      <c r="AH43" s="11">
        <f t="shared" si="76"/>
        <v>0</v>
      </c>
      <c r="AI43" s="9">
        <f t="shared" si="76"/>
        <v>0</v>
      </c>
      <c r="AJ43" s="9">
        <f t="shared" si="76"/>
        <v>0</v>
      </c>
      <c r="AK43" s="11">
        <f t="shared" si="76"/>
        <v>0</v>
      </c>
      <c r="AL43" s="9">
        <f t="shared" si="76"/>
        <v>0</v>
      </c>
      <c r="AM43" s="9">
        <f t="shared" si="76"/>
        <v>0</v>
      </c>
      <c r="AN43" s="11">
        <f t="shared" si="76"/>
        <v>0</v>
      </c>
      <c r="AO43" s="9">
        <f t="shared" si="76"/>
        <v>0</v>
      </c>
      <c r="AP43" s="9">
        <f t="shared" si="76"/>
        <v>0</v>
      </c>
      <c r="AQ43" s="11">
        <f t="shared" si="76"/>
        <v>0</v>
      </c>
      <c r="AR43" s="68">
        <f t="shared" si="76"/>
        <v>0</v>
      </c>
      <c r="AS43" s="68">
        <f t="shared" si="76"/>
        <v>2</v>
      </c>
      <c r="AT43" s="69">
        <f t="shared" si="76"/>
        <v>0</v>
      </c>
      <c r="AU43" s="9">
        <f t="shared" si="76"/>
        <v>0</v>
      </c>
      <c r="AV43" s="9">
        <f t="shared" si="76"/>
        <v>0</v>
      </c>
      <c r="AW43" s="11">
        <f t="shared" si="76"/>
        <v>0</v>
      </c>
      <c r="AX43" s="9">
        <f t="shared" si="76"/>
        <v>0</v>
      </c>
      <c r="AY43" s="9">
        <f t="shared" si="76"/>
        <v>0</v>
      </c>
      <c r="AZ43" s="11">
        <f t="shared" si="76"/>
        <v>0</v>
      </c>
      <c r="BA43" s="8">
        <f t="shared" si="76"/>
        <v>2</v>
      </c>
      <c r="BB43" s="8">
        <f t="shared" si="76"/>
        <v>0</v>
      </c>
      <c r="BC43" s="19">
        <f t="shared" si="76"/>
        <v>0</v>
      </c>
      <c r="BD43" s="9">
        <f t="shared" si="76"/>
        <v>0</v>
      </c>
      <c r="BE43" s="9">
        <f t="shared" si="76"/>
        <v>0</v>
      </c>
      <c r="BF43" s="11">
        <f t="shared" si="76"/>
        <v>0</v>
      </c>
      <c r="BG43" s="9">
        <f t="shared" si="76"/>
        <v>0</v>
      </c>
      <c r="BH43" s="9">
        <f t="shared" si="76"/>
        <v>0</v>
      </c>
      <c r="BI43" s="11">
        <f t="shared" si="76"/>
        <v>0</v>
      </c>
      <c r="BJ43" s="68">
        <f t="shared" si="76"/>
        <v>0</v>
      </c>
      <c r="BK43" s="68">
        <f t="shared" si="76"/>
        <v>2</v>
      </c>
      <c r="BL43" s="69">
        <f t="shared" si="76"/>
        <v>0</v>
      </c>
      <c r="BM43" s="9">
        <f t="shared" si="76"/>
        <v>0</v>
      </c>
      <c r="BN43" s="9">
        <f t="shared" si="77"/>
        <v>0</v>
      </c>
      <c r="BO43" s="11">
        <f t="shared" si="77"/>
        <v>0</v>
      </c>
      <c r="BP43" s="68">
        <f t="shared" si="77"/>
        <v>0</v>
      </c>
      <c r="BQ43" s="68">
        <f t="shared" si="77"/>
        <v>2</v>
      </c>
      <c r="BR43" s="69">
        <f t="shared" si="77"/>
        <v>0</v>
      </c>
      <c r="BS43" s="26">
        <f t="shared" si="77"/>
        <v>2</v>
      </c>
      <c r="BT43" s="26">
        <f t="shared" si="77"/>
        <v>2</v>
      </c>
      <c r="BU43" s="67">
        <f t="shared" si="77"/>
        <v>0</v>
      </c>
      <c r="BV43" s="9">
        <f t="shared" si="77"/>
        <v>0</v>
      </c>
      <c r="BW43" s="9">
        <f t="shared" si="77"/>
        <v>0</v>
      </c>
      <c r="BX43" s="11">
        <f t="shared" si="77"/>
        <v>0</v>
      </c>
      <c r="BY43" s="9">
        <f t="shared" si="77"/>
        <v>0</v>
      </c>
      <c r="BZ43" s="9">
        <f t="shared" si="77"/>
        <v>0</v>
      </c>
      <c r="CA43" s="11">
        <f t="shared" si="77"/>
        <v>0</v>
      </c>
      <c r="CB43" s="9">
        <f t="shared" si="77"/>
        <v>0</v>
      </c>
      <c r="CC43" s="9">
        <f t="shared" si="77"/>
        <v>0</v>
      </c>
      <c r="CD43" s="11">
        <f t="shared" si="77"/>
        <v>0</v>
      </c>
      <c r="CE43" s="9">
        <f t="shared" si="77"/>
        <v>0</v>
      </c>
      <c r="CF43" s="9">
        <f t="shared" si="77"/>
        <v>0</v>
      </c>
      <c r="CG43" s="11">
        <f t="shared" si="77"/>
        <v>0</v>
      </c>
      <c r="CH43" s="9">
        <f t="shared" si="77"/>
        <v>0</v>
      </c>
      <c r="CI43" s="9">
        <f t="shared" si="77"/>
        <v>0</v>
      </c>
      <c r="CJ43" s="11">
        <f t="shared" si="77"/>
        <v>0</v>
      </c>
    </row>
    <row r="44" spans="1:88" x14ac:dyDescent="0.3">
      <c r="A44" t="s">
        <v>105</v>
      </c>
      <c r="B44" s="9">
        <f>IF(B11&lt;150,0,IF(B11&gt;=150,2))</f>
        <v>0</v>
      </c>
      <c r="C44" s="9">
        <f t="shared" ref="C44:AH44" si="78">IF(C11&lt;150,0,IF(C11&gt;=150,2))</f>
        <v>0</v>
      </c>
      <c r="D44" s="11">
        <f t="shared" si="78"/>
        <v>0</v>
      </c>
      <c r="E44" s="9">
        <f t="shared" si="78"/>
        <v>0</v>
      </c>
      <c r="F44" s="9">
        <f t="shared" si="78"/>
        <v>0</v>
      </c>
      <c r="G44" s="11">
        <f t="shared" si="78"/>
        <v>0</v>
      </c>
      <c r="H44" s="9">
        <f t="shared" si="78"/>
        <v>0</v>
      </c>
      <c r="I44" s="9">
        <f t="shared" si="78"/>
        <v>0</v>
      </c>
      <c r="J44" s="11">
        <f t="shared" si="78"/>
        <v>0</v>
      </c>
      <c r="K44" s="9">
        <f t="shared" si="78"/>
        <v>0</v>
      </c>
      <c r="L44" s="9">
        <f t="shared" si="78"/>
        <v>0</v>
      </c>
      <c r="M44" s="11">
        <f t="shared" si="78"/>
        <v>0</v>
      </c>
      <c r="N44" s="9">
        <f t="shared" si="78"/>
        <v>0</v>
      </c>
      <c r="O44" s="9">
        <f t="shared" si="78"/>
        <v>0</v>
      </c>
      <c r="P44" s="11">
        <f t="shared" si="78"/>
        <v>0</v>
      </c>
      <c r="Q44" s="9">
        <f t="shared" si="78"/>
        <v>0</v>
      </c>
      <c r="R44" s="9">
        <f t="shared" si="78"/>
        <v>0</v>
      </c>
      <c r="S44" s="11">
        <f t="shared" si="78"/>
        <v>0</v>
      </c>
      <c r="T44" s="9">
        <f t="shared" si="78"/>
        <v>0</v>
      </c>
      <c r="U44" s="9">
        <f t="shared" si="78"/>
        <v>0</v>
      </c>
      <c r="V44" s="11">
        <f t="shared" si="78"/>
        <v>0</v>
      </c>
      <c r="W44" s="9">
        <f t="shared" si="78"/>
        <v>0</v>
      </c>
      <c r="X44" s="9">
        <f t="shared" si="78"/>
        <v>0</v>
      </c>
      <c r="Y44" s="11">
        <f t="shared" si="78"/>
        <v>0</v>
      </c>
      <c r="Z44" s="9">
        <f t="shared" si="78"/>
        <v>0</v>
      </c>
      <c r="AA44" s="9">
        <f t="shared" si="78"/>
        <v>0</v>
      </c>
      <c r="AB44" s="11">
        <f t="shared" si="78"/>
        <v>0</v>
      </c>
      <c r="AC44" s="9">
        <f t="shared" si="78"/>
        <v>0</v>
      </c>
      <c r="AD44" s="9">
        <f t="shared" si="78"/>
        <v>0</v>
      </c>
      <c r="AE44" s="11">
        <f t="shared" si="78"/>
        <v>0</v>
      </c>
      <c r="AF44" s="9">
        <f t="shared" si="78"/>
        <v>0</v>
      </c>
      <c r="AG44" s="9">
        <f t="shared" si="78"/>
        <v>0</v>
      </c>
      <c r="AH44" s="11">
        <f t="shared" si="78"/>
        <v>0</v>
      </c>
      <c r="AI44" s="9">
        <f t="shared" ref="AI44:BN44" si="79">IF(AI11&lt;150,0,IF(AI11&gt;=150,2))</f>
        <v>0</v>
      </c>
      <c r="AJ44" s="9">
        <f t="shared" si="79"/>
        <v>0</v>
      </c>
      <c r="AK44" s="11">
        <f t="shared" si="79"/>
        <v>0</v>
      </c>
      <c r="AL44" s="9">
        <f t="shared" si="79"/>
        <v>0</v>
      </c>
      <c r="AM44" s="9">
        <f t="shared" si="79"/>
        <v>0</v>
      </c>
      <c r="AN44" s="11">
        <f t="shared" si="79"/>
        <v>0</v>
      </c>
      <c r="AO44" s="9">
        <f t="shared" si="79"/>
        <v>0</v>
      </c>
      <c r="AP44" s="9">
        <f t="shared" si="79"/>
        <v>0</v>
      </c>
      <c r="AQ44" s="11">
        <f t="shared" si="79"/>
        <v>0</v>
      </c>
      <c r="AR44" s="9">
        <f t="shared" si="79"/>
        <v>0</v>
      </c>
      <c r="AS44" s="9">
        <f t="shared" si="79"/>
        <v>0</v>
      </c>
      <c r="AT44" s="11">
        <f t="shared" si="79"/>
        <v>0</v>
      </c>
      <c r="AU44" s="9">
        <f t="shared" si="79"/>
        <v>0</v>
      </c>
      <c r="AV44" s="9">
        <f t="shared" si="79"/>
        <v>0</v>
      </c>
      <c r="AW44" s="11">
        <f t="shared" si="79"/>
        <v>0</v>
      </c>
      <c r="AX44" s="9">
        <f t="shared" si="79"/>
        <v>0</v>
      </c>
      <c r="AY44" s="9">
        <f t="shared" si="79"/>
        <v>0</v>
      </c>
      <c r="AZ44" s="11">
        <f t="shared" si="79"/>
        <v>0</v>
      </c>
      <c r="BA44" s="9">
        <f t="shared" si="79"/>
        <v>0</v>
      </c>
      <c r="BB44" s="9">
        <f t="shared" si="79"/>
        <v>0</v>
      </c>
      <c r="BC44" s="11">
        <f t="shared" si="79"/>
        <v>0</v>
      </c>
      <c r="BD44" s="9">
        <f t="shared" si="79"/>
        <v>0</v>
      </c>
      <c r="BE44" s="9">
        <f t="shared" si="79"/>
        <v>0</v>
      </c>
      <c r="BF44" s="11">
        <f t="shared" si="79"/>
        <v>0</v>
      </c>
      <c r="BG44" s="9">
        <f t="shared" si="79"/>
        <v>0</v>
      </c>
      <c r="BH44" s="9">
        <f t="shared" si="79"/>
        <v>0</v>
      </c>
      <c r="BI44" s="11">
        <f t="shared" si="79"/>
        <v>0</v>
      </c>
      <c r="BJ44" s="9">
        <f t="shared" si="79"/>
        <v>0</v>
      </c>
      <c r="BK44" s="9">
        <f t="shared" si="79"/>
        <v>0</v>
      </c>
      <c r="BL44" s="11">
        <f t="shared" si="79"/>
        <v>0</v>
      </c>
      <c r="BM44" s="9">
        <f t="shared" si="79"/>
        <v>0</v>
      </c>
      <c r="BN44" s="9">
        <f t="shared" si="79"/>
        <v>0</v>
      </c>
      <c r="BO44" s="11">
        <f t="shared" ref="BO44:CJ44" si="80">IF(BO11&lt;150,0,IF(BO11&gt;=150,2))</f>
        <v>0</v>
      </c>
      <c r="BP44" s="9">
        <f t="shared" si="80"/>
        <v>0</v>
      </c>
      <c r="BQ44" s="9">
        <f t="shared" si="80"/>
        <v>0</v>
      </c>
      <c r="BR44" s="11">
        <f t="shared" si="80"/>
        <v>0</v>
      </c>
      <c r="BS44" s="9">
        <f t="shared" si="80"/>
        <v>0</v>
      </c>
      <c r="BT44" s="9">
        <f t="shared" si="80"/>
        <v>0</v>
      </c>
      <c r="BU44" s="11">
        <f t="shared" si="80"/>
        <v>0</v>
      </c>
      <c r="BV44" s="9">
        <f t="shared" si="80"/>
        <v>0</v>
      </c>
      <c r="BW44" s="9">
        <f t="shared" si="80"/>
        <v>0</v>
      </c>
      <c r="BX44" s="11">
        <f t="shared" si="80"/>
        <v>0</v>
      </c>
      <c r="BY44" s="9">
        <f t="shared" si="80"/>
        <v>0</v>
      </c>
      <c r="BZ44" s="9">
        <f t="shared" si="80"/>
        <v>0</v>
      </c>
      <c r="CA44" s="11">
        <f t="shared" si="80"/>
        <v>0</v>
      </c>
      <c r="CB44" s="9">
        <f t="shared" si="80"/>
        <v>0</v>
      </c>
      <c r="CC44" s="9">
        <f t="shared" si="80"/>
        <v>0</v>
      </c>
      <c r="CD44" s="11">
        <f t="shared" si="80"/>
        <v>0</v>
      </c>
      <c r="CE44" s="9">
        <f t="shared" si="80"/>
        <v>0</v>
      </c>
      <c r="CF44" s="9">
        <f t="shared" si="80"/>
        <v>0</v>
      </c>
      <c r="CG44" s="11">
        <f t="shared" si="80"/>
        <v>0</v>
      </c>
      <c r="CH44" s="9">
        <f t="shared" si="80"/>
        <v>0</v>
      </c>
      <c r="CI44" s="9">
        <f t="shared" si="80"/>
        <v>0</v>
      </c>
      <c r="CJ44" s="11">
        <f t="shared" si="80"/>
        <v>0</v>
      </c>
    </row>
    <row r="45" spans="1:88" x14ac:dyDescent="0.3">
      <c r="A45" t="s">
        <v>145</v>
      </c>
      <c r="B45" s="26">
        <f>IF(B12&lt;150,0,IF(B12&gt;=150,2))</f>
        <v>0</v>
      </c>
      <c r="C45" s="26">
        <f>IF(C12&lt;150,0,IF(C12&gt;=150,2))</f>
        <v>0</v>
      </c>
      <c r="D45" s="67"/>
      <c r="E45" s="26">
        <f>IF(E12&lt;150,0,IF(E12&gt;=150,2))</f>
        <v>0</v>
      </c>
      <c r="F45" s="26">
        <f>IF(F12&lt;150,0,IF(F12&gt;=150,2))</f>
        <v>0</v>
      </c>
      <c r="G45" s="67"/>
      <c r="H45" s="26">
        <f>IF(H12&lt;150,0,IF(H12&gt;=150,2))</f>
        <v>0</v>
      </c>
      <c r="I45" s="26">
        <f>IF(I12&lt;150,0,IF(I12&gt;=150,2))</f>
        <v>0</v>
      </c>
      <c r="J45" s="67"/>
      <c r="K45" s="26">
        <f>IF(K12&lt;150,0,IF(K12&gt;=150,2))</f>
        <v>0</v>
      </c>
      <c r="L45" s="26">
        <f>IF(L12&lt;150,0,IF(L12&gt;=150,2))</f>
        <v>0</v>
      </c>
      <c r="M45" s="67"/>
      <c r="N45" s="26">
        <f>IF(N12&lt;150,0,IF(N12&gt;=150,2))</f>
        <v>0</v>
      </c>
      <c r="O45" s="26">
        <f>IF(O12&lt;150,0,IF(O12&gt;=150,2))</f>
        <v>0</v>
      </c>
      <c r="P45" s="67"/>
      <c r="Q45" s="26">
        <f>IF(Q12&lt;150,0,IF(Q12&gt;=150,2))</f>
        <v>0</v>
      </c>
      <c r="R45" s="26">
        <f>IF(R12&lt;150,0,IF(R12&gt;=150,2))</f>
        <v>0</v>
      </c>
      <c r="S45" s="67"/>
      <c r="T45" s="26">
        <f>IF(T12&lt;150,0,IF(T12&gt;=150,2))</f>
        <v>0</v>
      </c>
      <c r="U45" s="26">
        <f>IF(U12&lt;150,0,IF(U12&gt;=150,2))</f>
        <v>0</v>
      </c>
      <c r="V45" s="67"/>
      <c r="W45" s="26">
        <f>IF(W12&lt;150,0,IF(W12&gt;=150,2))</f>
        <v>0</v>
      </c>
      <c r="X45" s="26">
        <f>IF(X12&lt;150,0,IF(X12&gt;=150,2))</f>
        <v>0</v>
      </c>
      <c r="Y45" s="67"/>
      <c r="Z45" s="26">
        <f>IF(Z12&lt;150,0,IF(Z12&gt;=150,2))</f>
        <v>0</v>
      </c>
      <c r="AA45" s="26">
        <f>IF(AA12&lt;150,0,IF(AA12&gt;=150,2))</f>
        <v>0</v>
      </c>
      <c r="AB45" s="67"/>
      <c r="AC45" s="26">
        <f>IF(AC12&lt;150,0,IF(AC12&gt;=150,2))</f>
        <v>0</v>
      </c>
      <c r="AD45" s="26">
        <f>IF(AD12&lt;150,0,IF(AD12&gt;=150,2))</f>
        <v>0</v>
      </c>
      <c r="AE45" s="67"/>
      <c r="AF45" s="26">
        <f>IF(AF12&lt;150,0,IF(AF12&gt;=150,2))</f>
        <v>0</v>
      </c>
      <c r="AG45" s="26">
        <f>IF(AG12&lt;150,0,IF(AG12&gt;=150,2))</f>
        <v>0</v>
      </c>
      <c r="AH45" s="67"/>
      <c r="AI45" s="26">
        <f>IF(AI12&lt;150,0,IF(AI12&gt;=150,2))</f>
        <v>0</v>
      </c>
      <c r="AJ45" s="26">
        <f>IF(AJ12&lt;150,0,IF(AJ12&gt;=150,2))</f>
        <v>0</v>
      </c>
      <c r="AK45" s="67"/>
      <c r="AL45" s="26">
        <f>IF(AL12&lt;150,0,IF(AL12&gt;=150,2))</f>
        <v>0</v>
      </c>
      <c r="AM45" s="26">
        <f>IF(AM12&lt;150,0,IF(AM12&gt;=150,2))</f>
        <v>0</v>
      </c>
      <c r="AN45" s="67"/>
      <c r="AO45" s="26">
        <f>IF(AO12&lt;150,0,IF(AO12&gt;=150,2))</f>
        <v>0</v>
      </c>
      <c r="AP45" s="26">
        <f>IF(AP12&lt;150,0,IF(AP12&gt;=150,2))</f>
        <v>0</v>
      </c>
      <c r="AQ45" s="67"/>
      <c r="AR45" s="26">
        <f>IF(AR12&lt;150,0,IF(AR12&gt;=150,2))</f>
        <v>0</v>
      </c>
      <c r="AS45" s="26">
        <f>IF(AS12&lt;150,0,IF(AS12&gt;=150,2))</f>
        <v>0</v>
      </c>
      <c r="AT45" s="67"/>
      <c r="AU45" s="26">
        <f>IF(AU12&lt;150,0,IF(AU12&gt;=150,2))</f>
        <v>0</v>
      </c>
      <c r="AV45" s="26">
        <f>IF(AV12&lt;150,0,IF(AV12&gt;=150,2))</f>
        <v>0</v>
      </c>
      <c r="AW45" s="67"/>
      <c r="AX45" s="26">
        <f>IF(AX12&lt;150,0,IF(AX12&gt;=150,2))</f>
        <v>0</v>
      </c>
      <c r="AY45" s="26">
        <f>IF(AY12&lt;150,0,IF(AY12&gt;=150,2))</f>
        <v>0</v>
      </c>
      <c r="AZ45" s="67"/>
      <c r="BA45" s="26">
        <f>IF(BA12&lt;150,0,IF(BA12&gt;=150,2))</f>
        <v>0</v>
      </c>
      <c r="BB45" s="26">
        <f>IF(BB12&lt;150,0,IF(BB12&gt;=150,2))</f>
        <v>0</v>
      </c>
      <c r="BC45" s="67"/>
      <c r="BD45" s="26">
        <f>IF(BD12&lt;150,0,IF(BD12&gt;=150,2))</f>
        <v>0</v>
      </c>
      <c r="BE45" s="26">
        <f>IF(BE12&lt;150,0,IF(BE12&gt;=150,2))</f>
        <v>0</v>
      </c>
      <c r="BF45" s="67"/>
      <c r="BG45" s="26">
        <f>IF(BG12&lt;150,0,IF(BG12&gt;=150,2))</f>
        <v>0</v>
      </c>
      <c r="BH45" s="26">
        <f>IF(BH12&lt;150,0,IF(BH12&gt;=150,2))</f>
        <v>0</v>
      </c>
      <c r="BI45" s="67"/>
      <c r="BJ45" s="26">
        <f>IF(BJ12&lt;150,0,IF(BJ12&gt;=150,2))</f>
        <v>0</v>
      </c>
      <c r="BK45" s="26">
        <f>IF(BK12&lt;150,0,IF(BK12&gt;=150,2))</f>
        <v>0</v>
      </c>
      <c r="BL45" s="67"/>
      <c r="BM45" s="26">
        <f>IF(BM12&lt;150,0,IF(BM12&gt;=150,2))</f>
        <v>0</v>
      </c>
      <c r="BN45" s="26">
        <f>IF(BN12&lt;150,0,IF(BN12&gt;=150,2))</f>
        <v>0</v>
      </c>
      <c r="BO45" s="67"/>
      <c r="BP45" s="26">
        <f>IF(BP12&lt;150,0,IF(BP12&gt;=150,2))</f>
        <v>0</v>
      </c>
      <c r="BQ45" s="26">
        <f>IF(BQ12&lt;150,0,IF(BQ12&gt;=150,2))</f>
        <v>0</v>
      </c>
      <c r="BR45" s="67"/>
      <c r="BS45" s="26">
        <f>IF(BS12&lt;150,0,IF(BS12&gt;=150,2))</f>
        <v>0</v>
      </c>
      <c r="BT45" s="26">
        <f>IF(BT12&lt;150,0,IF(BT12&gt;=150,2))</f>
        <v>0</v>
      </c>
      <c r="BU45" s="67"/>
      <c r="BV45" s="26">
        <f>IF(BV12&lt;150,0,IF(BV12&gt;=150,2))</f>
        <v>0</v>
      </c>
      <c r="BW45" s="26">
        <f>IF(BW12&lt;150,0,IF(BW12&gt;=150,2))</f>
        <v>0</v>
      </c>
      <c r="BX45" s="67"/>
      <c r="BY45" s="26">
        <f>IF(BY12&lt;150,0,IF(BY12&gt;=150,2))</f>
        <v>0</v>
      </c>
      <c r="BZ45" s="26">
        <f>IF(BZ12&lt;150,0,IF(BZ12&gt;=150,2))</f>
        <v>0</v>
      </c>
      <c r="CA45" s="67"/>
      <c r="CB45" s="26">
        <f>IF(CB12&lt;150,0,IF(CB12&gt;=150,2))</f>
        <v>0</v>
      </c>
      <c r="CC45" s="26">
        <f>IF(CC12&lt;150,0,IF(CC12&gt;=150,2))</f>
        <v>0</v>
      </c>
      <c r="CD45" s="67"/>
      <c r="CE45" s="26">
        <f>IF(CE12&lt;150,0,IF(CE12&gt;=150,2))</f>
        <v>0</v>
      </c>
      <c r="CF45" s="26">
        <f>IF(CF12&lt;150,0,IF(CF12&gt;=150,2))</f>
        <v>0</v>
      </c>
      <c r="CG45" s="67"/>
      <c r="CH45" s="26">
        <f>IF(CH12&lt;150,0,IF(CH12&gt;=150,2))</f>
        <v>0</v>
      </c>
      <c r="CI45" s="26">
        <f>IF(CI12&lt;150,0,IF(CI12&gt;=150,2))</f>
        <v>0</v>
      </c>
      <c r="CJ45" s="67"/>
    </row>
    <row r="46" spans="1:88" x14ac:dyDescent="0.3">
      <c r="BO46" s="13"/>
    </row>
    <row r="47" spans="1:88" x14ac:dyDescent="0.3">
      <c r="A47" s="22" t="s">
        <v>122</v>
      </c>
      <c r="E47" s="22" t="s">
        <v>124</v>
      </c>
      <c r="F47" s="22"/>
      <c r="BO47" s="13"/>
    </row>
    <row r="48" spans="1:88" s="9" customFormat="1" x14ac:dyDescent="0.3">
      <c r="A48" s="9" t="s">
        <v>240</v>
      </c>
      <c r="B48" s="9">
        <f>10*29</f>
        <v>290</v>
      </c>
      <c r="F48" s="9">
        <f>(10*29)-29</f>
        <v>261</v>
      </c>
      <c r="BO48" s="10"/>
    </row>
    <row r="49" spans="1:88" x14ac:dyDescent="0.3">
      <c r="A49" t="s">
        <v>151</v>
      </c>
      <c r="B49">
        <f>260/B48</f>
        <v>0.89655172413793105</v>
      </c>
      <c r="E49" t="s">
        <v>153</v>
      </c>
      <c r="F49">
        <f>229/F48</f>
        <v>0.87739463601532564</v>
      </c>
      <c r="BO49" s="13"/>
    </row>
    <row r="50" spans="1:88" x14ac:dyDescent="0.3">
      <c r="A50" t="s">
        <v>113</v>
      </c>
      <c r="E50" t="s">
        <v>113</v>
      </c>
      <c r="BO50" s="13"/>
    </row>
    <row r="51" spans="1:88" x14ac:dyDescent="0.3">
      <c r="A51" s="26" t="s">
        <v>119</v>
      </c>
      <c r="B51" s="26">
        <f>(B49-0.5)/0.5</f>
        <v>0.7931034482758621</v>
      </c>
      <c r="E51" s="26" t="s">
        <v>119</v>
      </c>
      <c r="F51" s="26">
        <f>(F49-0.5)/0.5</f>
        <v>0.75478927203065127</v>
      </c>
      <c r="BO51" s="13"/>
    </row>
    <row r="52" spans="1:88" s="9" customFormat="1" x14ac:dyDescent="0.3">
      <c r="BO52" s="10"/>
    </row>
    <row r="53" spans="1:88" s="9" customFormat="1" x14ac:dyDescent="0.3">
      <c r="BO53" s="10"/>
    </row>
    <row r="54" spans="1:88" ht="13.2" customHeight="1" x14ac:dyDescent="0.3">
      <c r="B54" s="100" t="s">
        <v>241</v>
      </c>
      <c r="C54" s="101" t="s">
        <v>242</v>
      </c>
      <c r="D54" s="8" t="s">
        <v>243</v>
      </c>
      <c r="BO54" s="13"/>
    </row>
    <row r="56" spans="1:88" x14ac:dyDescent="0.3">
      <c r="A56" s="27" t="s">
        <v>237</v>
      </c>
      <c r="C56" t="s">
        <v>93</v>
      </c>
    </row>
    <row r="57" spans="1:88" x14ac:dyDescent="0.3">
      <c r="A57" s="4" t="s">
        <v>235</v>
      </c>
      <c r="B57" s="4" t="s">
        <v>42</v>
      </c>
      <c r="C57" s="4" t="s">
        <v>91</v>
      </c>
      <c r="D57" s="4" t="s">
        <v>90</v>
      </c>
    </row>
    <row r="58" spans="1:88" x14ac:dyDescent="0.3">
      <c r="A58" t="s">
        <v>61</v>
      </c>
      <c r="B58" s="68">
        <f>IF(B2&lt;200,0,IF(B2&gt;=200,2))</f>
        <v>0</v>
      </c>
      <c r="C58" s="68">
        <f t="shared" ref="C58:BN58" si="81">IF(C2&lt;200,0,IF(C2&gt;=200,2))</f>
        <v>2</v>
      </c>
      <c r="D58" s="69">
        <f t="shared" si="81"/>
        <v>0</v>
      </c>
      <c r="E58" s="9">
        <f t="shared" si="81"/>
        <v>0</v>
      </c>
      <c r="F58" s="9">
        <f t="shared" si="81"/>
        <v>0</v>
      </c>
      <c r="G58" s="11">
        <f t="shared" si="81"/>
        <v>0</v>
      </c>
      <c r="H58" s="9">
        <f t="shared" si="81"/>
        <v>0</v>
      </c>
      <c r="I58" s="9">
        <f t="shared" si="81"/>
        <v>0</v>
      </c>
      <c r="J58" s="11">
        <f t="shared" si="81"/>
        <v>0</v>
      </c>
      <c r="K58" s="9">
        <f t="shared" si="81"/>
        <v>0</v>
      </c>
      <c r="L58" s="9">
        <f t="shared" si="81"/>
        <v>0</v>
      </c>
      <c r="M58" s="11">
        <f t="shared" si="81"/>
        <v>0</v>
      </c>
      <c r="N58" s="9">
        <f t="shared" si="81"/>
        <v>0</v>
      </c>
      <c r="O58" s="9">
        <f t="shared" si="81"/>
        <v>0</v>
      </c>
      <c r="P58" s="11">
        <f t="shared" si="81"/>
        <v>0</v>
      </c>
      <c r="Q58" s="9">
        <f t="shared" si="81"/>
        <v>0</v>
      </c>
      <c r="R58" s="9">
        <f t="shared" si="81"/>
        <v>0</v>
      </c>
      <c r="S58" s="11">
        <f t="shared" si="81"/>
        <v>0</v>
      </c>
      <c r="T58" s="9">
        <f t="shared" si="81"/>
        <v>0</v>
      </c>
      <c r="U58" s="9">
        <f t="shared" si="81"/>
        <v>0</v>
      </c>
      <c r="V58" s="11">
        <f t="shared" si="81"/>
        <v>0</v>
      </c>
      <c r="W58" s="68">
        <f t="shared" si="81"/>
        <v>0</v>
      </c>
      <c r="X58" s="68">
        <f t="shared" si="81"/>
        <v>2</v>
      </c>
      <c r="Y58" s="69">
        <f t="shared" si="81"/>
        <v>0</v>
      </c>
      <c r="Z58" s="9">
        <f t="shared" si="81"/>
        <v>0</v>
      </c>
      <c r="AA58" s="9">
        <f t="shared" si="81"/>
        <v>0</v>
      </c>
      <c r="AB58" s="11">
        <f t="shared" si="81"/>
        <v>0</v>
      </c>
      <c r="AC58" s="9">
        <f t="shared" si="81"/>
        <v>0</v>
      </c>
      <c r="AD58" s="9">
        <f t="shared" si="81"/>
        <v>0</v>
      </c>
      <c r="AE58" s="11">
        <f t="shared" si="81"/>
        <v>0</v>
      </c>
      <c r="AF58" s="9">
        <f t="shared" si="81"/>
        <v>0</v>
      </c>
      <c r="AG58" s="9">
        <f t="shared" si="81"/>
        <v>0</v>
      </c>
      <c r="AH58" s="11">
        <f t="shared" si="81"/>
        <v>0</v>
      </c>
      <c r="AI58" s="68">
        <f t="shared" si="81"/>
        <v>0</v>
      </c>
      <c r="AJ58" s="68">
        <f t="shared" si="81"/>
        <v>2</v>
      </c>
      <c r="AK58" s="69">
        <f t="shared" si="81"/>
        <v>0</v>
      </c>
      <c r="AL58" s="9">
        <f t="shared" si="81"/>
        <v>0</v>
      </c>
      <c r="AM58" s="9">
        <f t="shared" si="81"/>
        <v>0</v>
      </c>
      <c r="AN58" s="11">
        <f t="shared" si="81"/>
        <v>0</v>
      </c>
      <c r="AO58" s="9">
        <f t="shared" si="81"/>
        <v>0</v>
      </c>
      <c r="AP58" s="9">
        <f t="shared" si="81"/>
        <v>0</v>
      </c>
      <c r="AQ58" s="11">
        <f t="shared" si="81"/>
        <v>0</v>
      </c>
      <c r="AR58" s="9">
        <f t="shared" si="81"/>
        <v>0</v>
      </c>
      <c r="AS58" s="9">
        <f t="shared" si="81"/>
        <v>0</v>
      </c>
      <c r="AT58" s="11">
        <f t="shared" si="81"/>
        <v>0</v>
      </c>
      <c r="AU58" s="9">
        <f t="shared" si="81"/>
        <v>0</v>
      </c>
      <c r="AV58" s="9">
        <f t="shared" si="81"/>
        <v>0</v>
      </c>
      <c r="AW58" s="11">
        <f t="shared" si="81"/>
        <v>0</v>
      </c>
      <c r="AX58" s="9">
        <f t="shared" si="81"/>
        <v>0</v>
      </c>
      <c r="AY58" s="9">
        <f t="shared" si="81"/>
        <v>0</v>
      </c>
      <c r="AZ58" s="11">
        <f t="shared" si="81"/>
        <v>0</v>
      </c>
      <c r="BA58" s="9">
        <f t="shared" si="81"/>
        <v>0</v>
      </c>
      <c r="BB58" s="9">
        <f t="shared" si="81"/>
        <v>0</v>
      </c>
      <c r="BC58" s="11">
        <f t="shared" si="81"/>
        <v>0</v>
      </c>
      <c r="BD58" s="9">
        <f t="shared" si="81"/>
        <v>0</v>
      </c>
      <c r="BE58" s="9">
        <f t="shared" si="81"/>
        <v>0</v>
      </c>
      <c r="BF58" s="11">
        <f t="shared" si="81"/>
        <v>0</v>
      </c>
      <c r="BG58" s="9">
        <f t="shared" si="81"/>
        <v>0</v>
      </c>
      <c r="BH58" s="9">
        <f t="shared" si="81"/>
        <v>0</v>
      </c>
      <c r="BI58" s="11">
        <f t="shared" si="81"/>
        <v>0</v>
      </c>
      <c r="BJ58" s="9">
        <f t="shared" si="81"/>
        <v>0</v>
      </c>
      <c r="BK58" s="9">
        <f t="shared" si="81"/>
        <v>0</v>
      </c>
      <c r="BL58" s="11">
        <f t="shared" si="81"/>
        <v>0</v>
      </c>
      <c r="BM58" s="68">
        <f t="shared" si="81"/>
        <v>0</v>
      </c>
      <c r="BN58" s="68">
        <f t="shared" si="81"/>
        <v>2</v>
      </c>
      <c r="BO58" s="69">
        <f t="shared" ref="BO58:CJ58" si="82">IF(BO2&lt;200,0,IF(BO2&gt;=200,2))</f>
        <v>0</v>
      </c>
      <c r="BP58" s="9">
        <f t="shared" si="82"/>
        <v>0</v>
      </c>
      <c r="BQ58" s="9">
        <f t="shared" si="82"/>
        <v>0</v>
      </c>
      <c r="BR58" s="11">
        <f t="shared" si="82"/>
        <v>0</v>
      </c>
      <c r="BS58" s="9">
        <f t="shared" si="82"/>
        <v>0</v>
      </c>
      <c r="BT58" s="9">
        <f t="shared" si="82"/>
        <v>0</v>
      </c>
      <c r="BU58" s="11">
        <f t="shared" si="82"/>
        <v>0</v>
      </c>
      <c r="BV58" s="9">
        <f t="shared" si="82"/>
        <v>0</v>
      </c>
      <c r="BW58" s="9">
        <f t="shared" si="82"/>
        <v>0</v>
      </c>
      <c r="BX58" s="11">
        <f t="shared" si="82"/>
        <v>0</v>
      </c>
      <c r="BY58" s="9">
        <f t="shared" si="82"/>
        <v>0</v>
      </c>
      <c r="BZ58" s="9">
        <f t="shared" si="82"/>
        <v>0</v>
      </c>
      <c r="CA58" s="11">
        <f t="shared" si="82"/>
        <v>0</v>
      </c>
      <c r="CB58" s="9">
        <f t="shared" si="82"/>
        <v>0</v>
      </c>
      <c r="CC58" s="9">
        <f t="shared" si="82"/>
        <v>0</v>
      </c>
      <c r="CD58" s="11">
        <f t="shared" si="82"/>
        <v>0</v>
      </c>
      <c r="CE58" s="9">
        <f t="shared" si="82"/>
        <v>0</v>
      </c>
      <c r="CF58" s="9">
        <f t="shared" si="82"/>
        <v>0</v>
      </c>
      <c r="CG58" s="11">
        <f t="shared" si="82"/>
        <v>0</v>
      </c>
      <c r="CH58" s="9">
        <f t="shared" si="82"/>
        <v>0</v>
      </c>
      <c r="CI58" s="9">
        <f t="shared" si="82"/>
        <v>0</v>
      </c>
      <c r="CJ58" s="11">
        <f t="shared" si="82"/>
        <v>0</v>
      </c>
    </row>
    <row r="59" spans="1:88" x14ac:dyDescent="0.3">
      <c r="A59" t="s">
        <v>62</v>
      </c>
      <c r="B59" s="9">
        <f t="shared" ref="B59:BM59" si="83">IF(B3&lt;200,0,IF(B3&gt;=200,2))</f>
        <v>0</v>
      </c>
      <c r="C59" s="9">
        <f t="shared" si="83"/>
        <v>0</v>
      </c>
      <c r="D59" s="11">
        <f t="shared" si="83"/>
        <v>0</v>
      </c>
      <c r="E59" s="9">
        <f t="shared" si="83"/>
        <v>0</v>
      </c>
      <c r="F59" s="9">
        <f t="shared" si="83"/>
        <v>0</v>
      </c>
      <c r="G59" s="11">
        <f t="shared" si="83"/>
        <v>0</v>
      </c>
      <c r="H59" s="68">
        <f t="shared" si="83"/>
        <v>2</v>
      </c>
      <c r="I59" s="68">
        <f t="shared" si="83"/>
        <v>0</v>
      </c>
      <c r="J59" s="69">
        <f t="shared" si="83"/>
        <v>2</v>
      </c>
      <c r="K59" s="8">
        <f t="shared" si="83"/>
        <v>2</v>
      </c>
      <c r="L59" s="8">
        <f t="shared" si="83"/>
        <v>0</v>
      </c>
      <c r="M59" s="19">
        <f t="shared" si="83"/>
        <v>0</v>
      </c>
      <c r="N59" s="26">
        <f t="shared" si="83"/>
        <v>0</v>
      </c>
      <c r="O59" s="26">
        <f t="shared" si="83"/>
        <v>0</v>
      </c>
      <c r="P59" s="67">
        <f t="shared" si="83"/>
        <v>2</v>
      </c>
      <c r="Q59" s="9">
        <f t="shared" si="83"/>
        <v>0</v>
      </c>
      <c r="R59" s="9">
        <f t="shared" si="83"/>
        <v>0</v>
      </c>
      <c r="S59" s="11">
        <f t="shared" si="83"/>
        <v>0</v>
      </c>
      <c r="T59" s="9">
        <f t="shared" si="83"/>
        <v>0</v>
      </c>
      <c r="U59" s="9">
        <f t="shared" si="83"/>
        <v>0</v>
      </c>
      <c r="V59" s="11">
        <f t="shared" si="83"/>
        <v>0</v>
      </c>
      <c r="W59" s="9">
        <f t="shared" si="83"/>
        <v>0</v>
      </c>
      <c r="X59" s="9">
        <f t="shared" si="83"/>
        <v>0</v>
      </c>
      <c r="Y59" s="11">
        <f t="shared" si="83"/>
        <v>0</v>
      </c>
      <c r="Z59" s="9">
        <f t="shared" si="83"/>
        <v>0</v>
      </c>
      <c r="AA59" s="9">
        <f t="shared" si="83"/>
        <v>0</v>
      </c>
      <c r="AB59" s="11">
        <f t="shared" si="83"/>
        <v>0</v>
      </c>
      <c r="AC59" s="9">
        <f t="shared" si="83"/>
        <v>0</v>
      </c>
      <c r="AD59" s="9">
        <f t="shared" si="83"/>
        <v>0</v>
      </c>
      <c r="AE59" s="11">
        <f t="shared" si="83"/>
        <v>0</v>
      </c>
      <c r="AF59" s="9">
        <f t="shared" si="83"/>
        <v>0</v>
      </c>
      <c r="AG59" s="9">
        <f t="shared" si="83"/>
        <v>0</v>
      </c>
      <c r="AH59" s="11">
        <f t="shared" si="83"/>
        <v>0</v>
      </c>
      <c r="AI59" s="9">
        <f t="shared" si="83"/>
        <v>0</v>
      </c>
      <c r="AJ59" s="9">
        <f t="shared" si="83"/>
        <v>0</v>
      </c>
      <c r="AK59" s="11">
        <f t="shared" si="83"/>
        <v>0</v>
      </c>
      <c r="AL59" s="9">
        <f t="shared" si="83"/>
        <v>0</v>
      </c>
      <c r="AM59" s="9">
        <f t="shared" si="83"/>
        <v>0</v>
      </c>
      <c r="AN59" s="11">
        <f t="shared" si="83"/>
        <v>0</v>
      </c>
      <c r="AO59" s="9">
        <f t="shared" si="83"/>
        <v>0</v>
      </c>
      <c r="AP59" s="9">
        <f t="shared" si="83"/>
        <v>0</v>
      </c>
      <c r="AQ59" s="11">
        <f t="shared" si="83"/>
        <v>0</v>
      </c>
      <c r="AR59" s="9">
        <f t="shared" si="83"/>
        <v>0</v>
      </c>
      <c r="AS59" s="9">
        <f t="shared" si="83"/>
        <v>0</v>
      </c>
      <c r="AT59" s="11">
        <f t="shared" si="83"/>
        <v>0</v>
      </c>
      <c r="AU59" s="9">
        <f t="shared" si="83"/>
        <v>0</v>
      </c>
      <c r="AV59" s="9">
        <f t="shared" si="83"/>
        <v>0</v>
      </c>
      <c r="AW59" s="11">
        <f t="shared" si="83"/>
        <v>0</v>
      </c>
      <c r="AX59" s="9">
        <f t="shared" si="83"/>
        <v>0</v>
      </c>
      <c r="AY59" s="9">
        <f t="shared" si="83"/>
        <v>0</v>
      </c>
      <c r="AZ59" s="11">
        <f t="shared" si="83"/>
        <v>0</v>
      </c>
      <c r="BA59" s="9">
        <f t="shared" si="83"/>
        <v>0</v>
      </c>
      <c r="BB59" s="9">
        <f t="shared" si="83"/>
        <v>0</v>
      </c>
      <c r="BC59" s="11">
        <f t="shared" si="83"/>
        <v>0</v>
      </c>
      <c r="BD59" s="9">
        <f t="shared" si="83"/>
        <v>0</v>
      </c>
      <c r="BE59" s="9">
        <f t="shared" si="83"/>
        <v>0</v>
      </c>
      <c r="BF59" s="11">
        <f t="shared" si="83"/>
        <v>0</v>
      </c>
      <c r="BG59" s="9">
        <f t="shared" si="83"/>
        <v>0</v>
      </c>
      <c r="BH59" s="9">
        <f t="shared" si="83"/>
        <v>0</v>
      </c>
      <c r="BI59" s="11">
        <f t="shared" si="83"/>
        <v>0</v>
      </c>
      <c r="BJ59" s="9">
        <f t="shared" si="83"/>
        <v>0</v>
      </c>
      <c r="BK59" s="9">
        <f t="shared" si="83"/>
        <v>0</v>
      </c>
      <c r="BL59" s="11">
        <f t="shared" si="83"/>
        <v>0</v>
      </c>
      <c r="BM59" s="9">
        <f t="shared" si="83"/>
        <v>0</v>
      </c>
      <c r="BN59" s="9">
        <f t="shared" ref="BN59:CJ59" si="84">IF(BN3&lt;200,0,IF(BN3&gt;=200,2))</f>
        <v>0</v>
      </c>
      <c r="BO59" s="11">
        <f t="shared" si="84"/>
        <v>0</v>
      </c>
      <c r="BP59" s="9">
        <f t="shared" si="84"/>
        <v>0</v>
      </c>
      <c r="BQ59" s="9">
        <f t="shared" si="84"/>
        <v>0</v>
      </c>
      <c r="BR59" s="11">
        <f t="shared" si="84"/>
        <v>0</v>
      </c>
      <c r="BS59" s="9">
        <f t="shared" si="84"/>
        <v>0</v>
      </c>
      <c r="BT59" s="9">
        <f t="shared" si="84"/>
        <v>0</v>
      </c>
      <c r="BU59" s="11">
        <f t="shared" si="84"/>
        <v>0</v>
      </c>
      <c r="BV59" s="9">
        <f t="shared" si="84"/>
        <v>0</v>
      </c>
      <c r="BW59" s="9">
        <f t="shared" si="84"/>
        <v>0</v>
      </c>
      <c r="BX59" s="11">
        <f t="shared" si="84"/>
        <v>0</v>
      </c>
      <c r="BY59" s="9">
        <f t="shared" si="84"/>
        <v>0</v>
      </c>
      <c r="BZ59" s="9">
        <f t="shared" si="84"/>
        <v>0</v>
      </c>
      <c r="CA59" s="11">
        <f t="shared" si="84"/>
        <v>0</v>
      </c>
      <c r="CB59" s="9">
        <f t="shared" si="84"/>
        <v>0</v>
      </c>
      <c r="CC59" s="9">
        <f t="shared" si="84"/>
        <v>0</v>
      </c>
      <c r="CD59" s="11">
        <f t="shared" si="84"/>
        <v>0</v>
      </c>
      <c r="CE59" s="9">
        <f t="shared" si="84"/>
        <v>0</v>
      </c>
      <c r="CF59" s="9">
        <f t="shared" si="84"/>
        <v>0</v>
      </c>
      <c r="CG59" s="11">
        <f t="shared" si="84"/>
        <v>0</v>
      </c>
      <c r="CH59" s="9">
        <f t="shared" si="84"/>
        <v>0</v>
      </c>
      <c r="CI59" s="9">
        <f t="shared" si="84"/>
        <v>0</v>
      </c>
      <c r="CJ59" s="11">
        <f t="shared" si="84"/>
        <v>0</v>
      </c>
    </row>
    <row r="60" spans="1:88" x14ac:dyDescent="0.3">
      <c r="A60" t="s">
        <v>63</v>
      </c>
      <c r="B60" s="9">
        <f t="shared" ref="B60:BM60" si="85">IF(B4&lt;200,0,IF(B4&gt;=200,2))</f>
        <v>0</v>
      </c>
      <c r="C60" s="9">
        <f t="shared" si="85"/>
        <v>0</v>
      </c>
      <c r="D60" s="11">
        <f t="shared" si="85"/>
        <v>0</v>
      </c>
      <c r="E60" s="9">
        <f t="shared" si="85"/>
        <v>2</v>
      </c>
      <c r="F60" s="9">
        <f t="shared" si="85"/>
        <v>2</v>
      </c>
      <c r="G60" s="11">
        <f t="shared" si="85"/>
        <v>2</v>
      </c>
      <c r="H60" s="9">
        <f t="shared" si="85"/>
        <v>2</v>
      </c>
      <c r="I60" s="9">
        <f t="shared" si="85"/>
        <v>2</v>
      </c>
      <c r="J60" s="11">
        <f t="shared" si="85"/>
        <v>2</v>
      </c>
      <c r="K60" s="9">
        <f t="shared" si="85"/>
        <v>2</v>
      </c>
      <c r="L60" s="9">
        <f t="shared" si="85"/>
        <v>2</v>
      </c>
      <c r="M60" s="11">
        <f t="shared" si="85"/>
        <v>2</v>
      </c>
      <c r="N60" s="9">
        <f t="shared" si="85"/>
        <v>2</v>
      </c>
      <c r="O60" s="9">
        <f t="shared" si="85"/>
        <v>2</v>
      </c>
      <c r="P60" s="11">
        <f t="shared" si="85"/>
        <v>2</v>
      </c>
      <c r="Q60" s="9">
        <f t="shared" si="85"/>
        <v>0</v>
      </c>
      <c r="R60" s="9">
        <f t="shared" si="85"/>
        <v>0</v>
      </c>
      <c r="S60" s="11">
        <f t="shared" si="85"/>
        <v>0</v>
      </c>
      <c r="T60" s="8">
        <f t="shared" si="85"/>
        <v>0</v>
      </c>
      <c r="U60" s="8">
        <f t="shared" si="85"/>
        <v>2</v>
      </c>
      <c r="V60" s="19">
        <f t="shared" si="85"/>
        <v>2</v>
      </c>
      <c r="W60" s="9">
        <f t="shared" si="85"/>
        <v>2</v>
      </c>
      <c r="X60" s="9">
        <f t="shared" si="85"/>
        <v>2</v>
      </c>
      <c r="Y60" s="11">
        <f t="shared" si="85"/>
        <v>2</v>
      </c>
      <c r="Z60" s="8">
        <f t="shared" si="85"/>
        <v>0</v>
      </c>
      <c r="AA60" s="8">
        <f t="shared" si="85"/>
        <v>2</v>
      </c>
      <c r="AB60" s="19">
        <f t="shared" si="85"/>
        <v>2</v>
      </c>
      <c r="AC60" s="9">
        <f t="shared" si="85"/>
        <v>0</v>
      </c>
      <c r="AD60" s="9">
        <f t="shared" si="85"/>
        <v>0</v>
      </c>
      <c r="AE60" s="11">
        <f t="shared" si="85"/>
        <v>0</v>
      </c>
      <c r="AF60" s="9">
        <f t="shared" si="85"/>
        <v>0</v>
      </c>
      <c r="AG60" s="9">
        <f t="shared" si="85"/>
        <v>0</v>
      </c>
      <c r="AH60" s="11">
        <f t="shared" si="85"/>
        <v>0</v>
      </c>
      <c r="AI60" s="9">
        <f t="shared" si="85"/>
        <v>2</v>
      </c>
      <c r="AJ60" s="9">
        <f t="shared" si="85"/>
        <v>2</v>
      </c>
      <c r="AK60" s="11">
        <f t="shared" si="85"/>
        <v>2</v>
      </c>
      <c r="AL60" s="9">
        <f t="shared" si="85"/>
        <v>0</v>
      </c>
      <c r="AM60" s="9">
        <f t="shared" si="85"/>
        <v>0</v>
      </c>
      <c r="AN60" s="11">
        <f t="shared" si="85"/>
        <v>0</v>
      </c>
      <c r="AO60" s="9">
        <f t="shared" si="85"/>
        <v>2</v>
      </c>
      <c r="AP60" s="9">
        <f t="shared" si="85"/>
        <v>2</v>
      </c>
      <c r="AQ60" s="11">
        <f t="shared" si="85"/>
        <v>2</v>
      </c>
      <c r="AR60" s="26">
        <f t="shared" si="85"/>
        <v>0</v>
      </c>
      <c r="AS60" s="26">
        <f t="shared" si="85"/>
        <v>0</v>
      </c>
      <c r="AT60" s="67">
        <f t="shared" si="85"/>
        <v>2</v>
      </c>
      <c r="AU60" s="9">
        <f t="shared" si="85"/>
        <v>0</v>
      </c>
      <c r="AV60" s="9">
        <f t="shared" si="85"/>
        <v>0</v>
      </c>
      <c r="AW60" s="11">
        <f t="shared" si="85"/>
        <v>0</v>
      </c>
      <c r="AX60" s="26">
        <f t="shared" si="85"/>
        <v>0</v>
      </c>
      <c r="AY60" s="26">
        <f t="shared" si="85"/>
        <v>0</v>
      </c>
      <c r="AZ60" s="67">
        <f t="shared" si="85"/>
        <v>2</v>
      </c>
      <c r="BA60" s="9">
        <f t="shared" si="85"/>
        <v>2</v>
      </c>
      <c r="BB60" s="9">
        <f t="shared" si="85"/>
        <v>2</v>
      </c>
      <c r="BC60" s="11">
        <f t="shared" si="85"/>
        <v>2</v>
      </c>
      <c r="BD60" s="9">
        <f t="shared" si="85"/>
        <v>2</v>
      </c>
      <c r="BE60" s="9">
        <f t="shared" si="85"/>
        <v>2</v>
      </c>
      <c r="BF60" s="11">
        <f t="shared" si="85"/>
        <v>2</v>
      </c>
      <c r="BG60" s="9">
        <f t="shared" si="85"/>
        <v>2</v>
      </c>
      <c r="BH60" s="9">
        <f t="shared" si="85"/>
        <v>2</v>
      </c>
      <c r="BI60" s="11">
        <f t="shared" si="85"/>
        <v>2</v>
      </c>
      <c r="BJ60" s="9">
        <f t="shared" si="85"/>
        <v>0</v>
      </c>
      <c r="BK60" s="9">
        <f t="shared" si="85"/>
        <v>0</v>
      </c>
      <c r="BL60" s="11">
        <f t="shared" si="85"/>
        <v>0</v>
      </c>
      <c r="BM60" s="9">
        <f t="shared" si="85"/>
        <v>2</v>
      </c>
      <c r="BN60" s="9">
        <f t="shared" ref="BN60:CJ60" si="86">IF(BN4&lt;200,0,IF(BN4&gt;=200,2))</f>
        <v>2</v>
      </c>
      <c r="BO60" s="11">
        <f t="shared" si="86"/>
        <v>2</v>
      </c>
      <c r="BP60" s="9">
        <f t="shared" si="86"/>
        <v>2</v>
      </c>
      <c r="BQ60" s="9">
        <f t="shared" si="86"/>
        <v>2</v>
      </c>
      <c r="BR60" s="11">
        <f t="shared" si="86"/>
        <v>2</v>
      </c>
      <c r="BS60" s="9">
        <f t="shared" si="86"/>
        <v>2</v>
      </c>
      <c r="BT60" s="9">
        <f t="shared" si="86"/>
        <v>2</v>
      </c>
      <c r="BU60" s="11">
        <f t="shared" si="86"/>
        <v>2</v>
      </c>
      <c r="BV60" s="9">
        <f t="shared" si="86"/>
        <v>0</v>
      </c>
      <c r="BW60" s="9">
        <f t="shared" si="86"/>
        <v>0</v>
      </c>
      <c r="BX60" s="11">
        <f t="shared" si="86"/>
        <v>0</v>
      </c>
      <c r="BY60" s="9">
        <f t="shared" si="86"/>
        <v>0</v>
      </c>
      <c r="BZ60" s="9">
        <f t="shared" si="86"/>
        <v>0</v>
      </c>
      <c r="CA60" s="11">
        <f t="shared" si="86"/>
        <v>0</v>
      </c>
      <c r="CB60" s="9">
        <f t="shared" si="86"/>
        <v>0</v>
      </c>
      <c r="CC60" s="9">
        <f t="shared" si="86"/>
        <v>0</v>
      </c>
      <c r="CD60" s="11">
        <f t="shared" si="86"/>
        <v>0</v>
      </c>
      <c r="CE60" s="9">
        <f t="shared" si="86"/>
        <v>0</v>
      </c>
      <c r="CF60" s="9">
        <f t="shared" si="86"/>
        <v>0</v>
      </c>
      <c r="CG60" s="11">
        <f t="shared" si="86"/>
        <v>0</v>
      </c>
      <c r="CH60" s="9">
        <f t="shared" si="86"/>
        <v>0</v>
      </c>
      <c r="CI60" s="9">
        <f t="shared" si="86"/>
        <v>0</v>
      </c>
      <c r="CJ60" s="11">
        <f t="shared" si="86"/>
        <v>0</v>
      </c>
    </row>
    <row r="61" spans="1:88" x14ac:dyDescent="0.3">
      <c r="A61" t="s">
        <v>64</v>
      </c>
      <c r="B61" s="9">
        <f t="shared" ref="B61:BM61" si="87">IF(B5&lt;200,0,IF(B5&gt;=200,2))</f>
        <v>2</v>
      </c>
      <c r="C61" s="9">
        <f t="shared" si="87"/>
        <v>2</v>
      </c>
      <c r="D61" s="11">
        <f t="shared" si="87"/>
        <v>2</v>
      </c>
      <c r="E61" s="9">
        <f t="shared" si="87"/>
        <v>2</v>
      </c>
      <c r="F61" s="9">
        <f t="shared" si="87"/>
        <v>2</v>
      </c>
      <c r="G61" s="11">
        <f t="shared" si="87"/>
        <v>2</v>
      </c>
      <c r="H61" s="9">
        <f t="shared" si="87"/>
        <v>2</v>
      </c>
      <c r="I61" s="9">
        <f t="shared" si="87"/>
        <v>2</v>
      </c>
      <c r="J61" s="11">
        <f t="shared" si="87"/>
        <v>2</v>
      </c>
      <c r="K61" s="9">
        <f t="shared" si="87"/>
        <v>2</v>
      </c>
      <c r="L61" s="9">
        <f t="shared" si="87"/>
        <v>2</v>
      </c>
      <c r="M61" s="11">
        <f t="shared" si="87"/>
        <v>2</v>
      </c>
      <c r="N61" s="9">
        <f t="shared" si="87"/>
        <v>2</v>
      </c>
      <c r="O61" s="9">
        <f t="shared" si="87"/>
        <v>2</v>
      </c>
      <c r="P61" s="11">
        <f t="shared" si="87"/>
        <v>2</v>
      </c>
      <c r="Q61" s="68">
        <f t="shared" si="87"/>
        <v>0</v>
      </c>
      <c r="R61" s="68">
        <f t="shared" si="87"/>
        <v>2</v>
      </c>
      <c r="S61" s="69">
        <f t="shared" si="87"/>
        <v>0</v>
      </c>
      <c r="T61" s="9">
        <f t="shared" si="87"/>
        <v>2</v>
      </c>
      <c r="U61" s="9">
        <f t="shared" si="87"/>
        <v>2</v>
      </c>
      <c r="V61" s="11">
        <f t="shared" si="87"/>
        <v>2</v>
      </c>
      <c r="W61" s="9">
        <f t="shared" si="87"/>
        <v>2</v>
      </c>
      <c r="X61" s="9">
        <f t="shared" si="87"/>
        <v>2</v>
      </c>
      <c r="Y61" s="11">
        <f t="shared" si="87"/>
        <v>2</v>
      </c>
      <c r="Z61" s="9">
        <f t="shared" si="87"/>
        <v>2</v>
      </c>
      <c r="AA61" s="9">
        <f t="shared" si="87"/>
        <v>2</v>
      </c>
      <c r="AB61" s="11">
        <f t="shared" si="87"/>
        <v>2</v>
      </c>
      <c r="AC61" s="9">
        <f t="shared" si="87"/>
        <v>0</v>
      </c>
      <c r="AD61" s="9">
        <f t="shared" si="87"/>
        <v>0</v>
      </c>
      <c r="AE61" s="11">
        <f t="shared" si="87"/>
        <v>0</v>
      </c>
      <c r="AF61" s="9">
        <f t="shared" si="87"/>
        <v>0</v>
      </c>
      <c r="AG61" s="9">
        <f t="shared" si="87"/>
        <v>0</v>
      </c>
      <c r="AH61" s="11">
        <f t="shared" si="87"/>
        <v>0</v>
      </c>
      <c r="AI61" s="9">
        <f t="shared" si="87"/>
        <v>2</v>
      </c>
      <c r="AJ61" s="9">
        <f t="shared" si="87"/>
        <v>2</v>
      </c>
      <c r="AK61" s="11">
        <f t="shared" si="87"/>
        <v>2</v>
      </c>
      <c r="AL61" s="9">
        <f t="shared" si="87"/>
        <v>0</v>
      </c>
      <c r="AM61" s="9">
        <f t="shared" si="87"/>
        <v>0</v>
      </c>
      <c r="AN61" s="11">
        <f t="shared" si="87"/>
        <v>0</v>
      </c>
      <c r="AO61" s="26">
        <f t="shared" si="87"/>
        <v>2</v>
      </c>
      <c r="AP61" s="26">
        <f t="shared" si="87"/>
        <v>2</v>
      </c>
      <c r="AQ61" s="67">
        <f t="shared" si="87"/>
        <v>0</v>
      </c>
      <c r="AR61" s="9">
        <f t="shared" si="87"/>
        <v>2</v>
      </c>
      <c r="AS61" s="9">
        <f t="shared" si="87"/>
        <v>2</v>
      </c>
      <c r="AT61" s="11">
        <f t="shared" si="87"/>
        <v>2</v>
      </c>
      <c r="AU61" s="9">
        <f t="shared" si="87"/>
        <v>2</v>
      </c>
      <c r="AV61" s="9">
        <f t="shared" si="87"/>
        <v>2</v>
      </c>
      <c r="AW61" s="11">
        <f t="shared" si="87"/>
        <v>2</v>
      </c>
      <c r="AX61" s="9">
        <f t="shared" si="87"/>
        <v>0</v>
      </c>
      <c r="AY61" s="9">
        <f t="shared" si="87"/>
        <v>0</v>
      </c>
      <c r="AZ61" s="11">
        <f t="shared" si="87"/>
        <v>0</v>
      </c>
      <c r="BA61" s="9">
        <f t="shared" si="87"/>
        <v>0</v>
      </c>
      <c r="BB61" s="9">
        <f t="shared" si="87"/>
        <v>0</v>
      </c>
      <c r="BC61" s="11">
        <f t="shared" si="87"/>
        <v>0</v>
      </c>
      <c r="BD61" s="9">
        <f t="shared" si="87"/>
        <v>0</v>
      </c>
      <c r="BE61" s="9">
        <f t="shared" si="87"/>
        <v>0</v>
      </c>
      <c r="BF61" s="11">
        <f t="shared" si="87"/>
        <v>0</v>
      </c>
      <c r="BG61" s="9">
        <f t="shared" si="87"/>
        <v>0</v>
      </c>
      <c r="BH61" s="9">
        <f t="shared" si="87"/>
        <v>0</v>
      </c>
      <c r="BI61" s="11">
        <f t="shared" si="87"/>
        <v>0</v>
      </c>
      <c r="BJ61" s="26">
        <f t="shared" si="87"/>
        <v>0</v>
      </c>
      <c r="BK61" s="26">
        <f t="shared" si="87"/>
        <v>0</v>
      </c>
      <c r="BL61" s="67">
        <f t="shared" si="87"/>
        <v>2</v>
      </c>
      <c r="BM61" s="26">
        <f t="shared" si="87"/>
        <v>0</v>
      </c>
      <c r="BN61" s="26">
        <f t="shared" ref="BN61:CJ61" si="88">IF(BN5&lt;200,0,IF(BN5&gt;=200,2))</f>
        <v>0</v>
      </c>
      <c r="BO61" s="67">
        <f t="shared" si="88"/>
        <v>2</v>
      </c>
      <c r="BP61" s="9">
        <f t="shared" si="88"/>
        <v>0</v>
      </c>
      <c r="BQ61" s="9">
        <f t="shared" si="88"/>
        <v>0</v>
      </c>
      <c r="BR61" s="11">
        <f t="shared" si="88"/>
        <v>0</v>
      </c>
      <c r="BS61" s="9">
        <f t="shared" si="88"/>
        <v>0</v>
      </c>
      <c r="BT61" s="9">
        <f t="shared" si="88"/>
        <v>0</v>
      </c>
      <c r="BU61" s="11">
        <f t="shared" si="88"/>
        <v>0</v>
      </c>
      <c r="BV61" s="9">
        <f t="shared" si="88"/>
        <v>0</v>
      </c>
      <c r="BW61" s="9">
        <f t="shared" si="88"/>
        <v>0</v>
      </c>
      <c r="BX61" s="11">
        <f t="shared" si="88"/>
        <v>0</v>
      </c>
      <c r="BY61" s="9">
        <f t="shared" si="88"/>
        <v>0</v>
      </c>
      <c r="BZ61" s="9">
        <f t="shared" si="88"/>
        <v>0</v>
      </c>
      <c r="CA61" s="11">
        <f t="shared" si="88"/>
        <v>0</v>
      </c>
      <c r="CB61" s="9">
        <f t="shared" si="88"/>
        <v>0</v>
      </c>
      <c r="CC61" s="9">
        <f t="shared" si="88"/>
        <v>0</v>
      </c>
      <c r="CD61" s="11">
        <f t="shared" si="88"/>
        <v>0</v>
      </c>
      <c r="CE61" s="9">
        <f t="shared" si="88"/>
        <v>0</v>
      </c>
      <c r="CF61" s="9">
        <f t="shared" si="88"/>
        <v>0</v>
      </c>
      <c r="CG61" s="11">
        <f t="shared" si="88"/>
        <v>0</v>
      </c>
      <c r="CH61" s="9">
        <f t="shared" si="88"/>
        <v>0</v>
      </c>
      <c r="CI61" s="9">
        <f t="shared" si="88"/>
        <v>0</v>
      </c>
      <c r="CJ61" s="11">
        <f t="shared" si="88"/>
        <v>0</v>
      </c>
    </row>
    <row r="62" spans="1:88" x14ac:dyDescent="0.3">
      <c r="A62" t="s">
        <v>65</v>
      </c>
      <c r="B62" s="9">
        <f t="shared" ref="B62:BM62" si="89">IF(B6&lt;200,0,IF(B6&gt;=200,2))</f>
        <v>0</v>
      </c>
      <c r="C62" s="9">
        <f t="shared" si="89"/>
        <v>0</v>
      </c>
      <c r="D62" s="11">
        <f t="shared" si="89"/>
        <v>0</v>
      </c>
      <c r="E62" s="9">
        <f t="shared" si="89"/>
        <v>0</v>
      </c>
      <c r="F62" s="9">
        <f t="shared" si="89"/>
        <v>0</v>
      </c>
      <c r="G62" s="11">
        <f t="shared" si="89"/>
        <v>0</v>
      </c>
      <c r="H62" s="9">
        <f t="shared" si="89"/>
        <v>0</v>
      </c>
      <c r="I62" s="9">
        <f t="shared" si="89"/>
        <v>0</v>
      </c>
      <c r="J62" s="11">
        <f t="shared" si="89"/>
        <v>0</v>
      </c>
      <c r="K62" s="8">
        <f t="shared" si="89"/>
        <v>0</v>
      </c>
      <c r="L62" s="8">
        <f t="shared" si="89"/>
        <v>2</v>
      </c>
      <c r="M62" s="19">
        <f t="shared" si="89"/>
        <v>2</v>
      </c>
      <c r="N62" s="8">
        <f t="shared" si="89"/>
        <v>2</v>
      </c>
      <c r="O62" s="8">
        <f t="shared" si="89"/>
        <v>0</v>
      </c>
      <c r="P62" s="19">
        <f t="shared" si="89"/>
        <v>0</v>
      </c>
      <c r="Q62" s="9">
        <f t="shared" si="89"/>
        <v>0</v>
      </c>
      <c r="R62" s="9">
        <f t="shared" si="89"/>
        <v>0</v>
      </c>
      <c r="S62" s="11">
        <f t="shared" si="89"/>
        <v>0</v>
      </c>
      <c r="T62" s="26">
        <f t="shared" si="89"/>
        <v>0</v>
      </c>
      <c r="U62" s="26">
        <f t="shared" si="89"/>
        <v>0</v>
      </c>
      <c r="V62" s="67">
        <f t="shared" si="89"/>
        <v>2</v>
      </c>
      <c r="W62" s="9">
        <f t="shared" si="89"/>
        <v>2</v>
      </c>
      <c r="X62" s="9">
        <f t="shared" si="89"/>
        <v>2</v>
      </c>
      <c r="Y62" s="11">
        <f t="shared" si="89"/>
        <v>2</v>
      </c>
      <c r="Z62" s="9">
        <f t="shared" si="89"/>
        <v>2</v>
      </c>
      <c r="AA62" s="9">
        <f t="shared" si="89"/>
        <v>2</v>
      </c>
      <c r="AB62" s="11">
        <f t="shared" si="89"/>
        <v>2</v>
      </c>
      <c r="AC62" s="9">
        <f t="shared" si="89"/>
        <v>0</v>
      </c>
      <c r="AD62" s="9">
        <f t="shared" si="89"/>
        <v>0</v>
      </c>
      <c r="AE62" s="11">
        <f t="shared" si="89"/>
        <v>0</v>
      </c>
      <c r="AF62" s="9">
        <f t="shared" si="89"/>
        <v>0</v>
      </c>
      <c r="AG62" s="9">
        <f t="shared" si="89"/>
        <v>0</v>
      </c>
      <c r="AH62" s="11">
        <f t="shared" si="89"/>
        <v>0</v>
      </c>
      <c r="AI62" s="9">
        <f t="shared" si="89"/>
        <v>2</v>
      </c>
      <c r="AJ62" s="9">
        <f t="shared" si="89"/>
        <v>2</v>
      </c>
      <c r="AK62" s="11">
        <f t="shared" si="89"/>
        <v>2</v>
      </c>
      <c r="AL62" s="9">
        <f t="shared" si="89"/>
        <v>0</v>
      </c>
      <c r="AM62" s="9">
        <f t="shared" si="89"/>
        <v>0</v>
      </c>
      <c r="AN62" s="11">
        <f t="shared" si="89"/>
        <v>0</v>
      </c>
      <c r="AO62" s="68">
        <f t="shared" si="89"/>
        <v>0</v>
      </c>
      <c r="AP62" s="68">
        <f t="shared" si="89"/>
        <v>2</v>
      </c>
      <c r="AQ62" s="69">
        <f t="shared" si="89"/>
        <v>0</v>
      </c>
      <c r="AR62" s="9">
        <f t="shared" si="89"/>
        <v>0</v>
      </c>
      <c r="AS62" s="9">
        <f t="shared" si="89"/>
        <v>0</v>
      </c>
      <c r="AT62" s="11">
        <f t="shared" si="89"/>
        <v>0</v>
      </c>
      <c r="AU62" s="9">
        <f t="shared" si="89"/>
        <v>0</v>
      </c>
      <c r="AV62" s="9">
        <f t="shared" si="89"/>
        <v>0</v>
      </c>
      <c r="AW62" s="11">
        <f t="shared" si="89"/>
        <v>0</v>
      </c>
      <c r="AX62" s="9">
        <f t="shared" si="89"/>
        <v>0</v>
      </c>
      <c r="AY62" s="9">
        <f t="shared" si="89"/>
        <v>0</v>
      </c>
      <c r="AZ62" s="11">
        <f t="shared" si="89"/>
        <v>0</v>
      </c>
      <c r="BA62" s="68">
        <f t="shared" si="89"/>
        <v>0</v>
      </c>
      <c r="BB62" s="68">
        <f t="shared" si="89"/>
        <v>2</v>
      </c>
      <c r="BC62" s="69">
        <f t="shared" si="89"/>
        <v>0</v>
      </c>
      <c r="BD62" s="9">
        <f t="shared" si="89"/>
        <v>0</v>
      </c>
      <c r="BE62" s="9">
        <f t="shared" si="89"/>
        <v>0</v>
      </c>
      <c r="BF62" s="11">
        <f t="shared" si="89"/>
        <v>0</v>
      </c>
      <c r="BG62" s="9">
        <f t="shared" si="89"/>
        <v>0</v>
      </c>
      <c r="BH62" s="9">
        <f t="shared" si="89"/>
        <v>0</v>
      </c>
      <c r="BI62" s="11">
        <f t="shared" si="89"/>
        <v>0</v>
      </c>
      <c r="BJ62" s="9">
        <f t="shared" si="89"/>
        <v>0</v>
      </c>
      <c r="BK62" s="9">
        <f t="shared" si="89"/>
        <v>0</v>
      </c>
      <c r="BL62" s="11">
        <f t="shared" si="89"/>
        <v>0</v>
      </c>
      <c r="BM62" s="26">
        <f t="shared" si="89"/>
        <v>0</v>
      </c>
      <c r="BN62" s="26">
        <f t="shared" ref="BN62:CJ62" si="90">IF(BN6&lt;200,0,IF(BN6&gt;=200,2))</f>
        <v>0</v>
      </c>
      <c r="BO62" s="67">
        <f t="shared" si="90"/>
        <v>2</v>
      </c>
      <c r="BP62" s="9">
        <f t="shared" si="90"/>
        <v>0</v>
      </c>
      <c r="BQ62" s="9">
        <f t="shared" si="90"/>
        <v>0</v>
      </c>
      <c r="BR62" s="11">
        <f t="shared" si="90"/>
        <v>0</v>
      </c>
      <c r="BS62" s="9">
        <f t="shared" si="90"/>
        <v>0</v>
      </c>
      <c r="BT62" s="9">
        <f t="shared" si="90"/>
        <v>0</v>
      </c>
      <c r="BU62" s="11">
        <f t="shared" si="90"/>
        <v>0</v>
      </c>
      <c r="BV62" s="9">
        <f t="shared" si="90"/>
        <v>0</v>
      </c>
      <c r="BW62" s="9">
        <f t="shared" si="90"/>
        <v>0</v>
      </c>
      <c r="BX62" s="11">
        <f t="shared" si="90"/>
        <v>0</v>
      </c>
      <c r="BY62" s="9">
        <f t="shared" si="90"/>
        <v>0</v>
      </c>
      <c r="BZ62" s="9">
        <f t="shared" si="90"/>
        <v>0</v>
      </c>
      <c r="CA62" s="11">
        <f t="shared" si="90"/>
        <v>0</v>
      </c>
      <c r="CB62" s="9">
        <f t="shared" si="90"/>
        <v>0</v>
      </c>
      <c r="CC62" s="9">
        <f t="shared" si="90"/>
        <v>0</v>
      </c>
      <c r="CD62" s="11">
        <f t="shared" si="90"/>
        <v>0</v>
      </c>
      <c r="CE62" s="9">
        <f t="shared" si="90"/>
        <v>0</v>
      </c>
      <c r="CF62" s="9">
        <f t="shared" si="90"/>
        <v>0</v>
      </c>
      <c r="CG62" s="11">
        <f t="shared" si="90"/>
        <v>0</v>
      </c>
      <c r="CH62" s="9">
        <f t="shared" si="90"/>
        <v>0</v>
      </c>
      <c r="CI62" s="9">
        <f t="shared" si="90"/>
        <v>0</v>
      </c>
      <c r="CJ62" s="11">
        <f t="shared" si="90"/>
        <v>0</v>
      </c>
    </row>
    <row r="63" spans="1:88" x14ac:dyDescent="0.3">
      <c r="B63" s="9"/>
      <c r="C63" s="9"/>
      <c r="D63" s="11"/>
      <c r="E63" s="9"/>
      <c r="F63" s="9"/>
      <c r="G63" s="11"/>
      <c r="H63" s="9"/>
      <c r="I63" s="9"/>
      <c r="J63" s="11"/>
      <c r="K63" s="9"/>
      <c r="L63" s="9"/>
      <c r="M63" s="11"/>
      <c r="N63" s="9"/>
      <c r="O63" s="9"/>
      <c r="P63" s="11"/>
      <c r="Q63" s="9"/>
      <c r="R63" s="9"/>
      <c r="S63" s="11"/>
      <c r="T63" s="9"/>
      <c r="U63" s="9"/>
      <c r="V63" s="11"/>
      <c r="W63" s="9"/>
      <c r="X63" s="9"/>
      <c r="Y63" s="11"/>
      <c r="Z63" s="9"/>
      <c r="AA63" s="9"/>
      <c r="AB63" s="11"/>
      <c r="AC63" s="9"/>
      <c r="AD63" s="9"/>
      <c r="AE63" s="11"/>
      <c r="AF63" s="9"/>
      <c r="AG63" s="9"/>
      <c r="AH63" s="11"/>
      <c r="AI63" s="9"/>
      <c r="AJ63" s="9"/>
      <c r="AK63" s="11"/>
      <c r="AL63" s="9"/>
      <c r="AM63" s="9"/>
      <c r="AN63" s="11"/>
      <c r="AO63" s="9"/>
      <c r="AP63" s="9"/>
      <c r="AQ63" s="11"/>
      <c r="AR63" s="9"/>
      <c r="AS63" s="9"/>
      <c r="AT63" s="11"/>
      <c r="AU63" s="9"/>
      <c r="AV63" s="9"/>
      <c r="AW63" s="11"/>
      <c r="AX63" s="9"/>
      <c r="AY63" s="9"/>
      <c r="AZ63" s="11"/>
      <c r="BA63" s="9"/>
      <c r="BB63" s="9"/>
      <c r="BC63" s="11"/>
      <c r="BD63" s="9"/>
      <c r="BE63" s="9"/>
      <c r="BF63" s="11"/>
      <c r="BG63" s="9"/>
      <c r="BH63" s="9"/>
      <c r="BI63" s="11"/>
      <c r="BJ63" s="9"/>
      <c r="BK63" s="9"/>
      <c r="BL63" s="11"/>
      <c r="BM63" s="9"/>
      <c r="BN63" s="9"/>
      <c r="BO63" s="11"/>
      <c r="BP63" s="9"/>
      <c r="BQ63" s="9"/>
      <c r="BR63" s="11"/>
      <c r="BS63" s="9"/>
      <c r="BT63" s="9"/>
      <c r="BU63" s="11"/>
      <c r="BV63" s="9"/>
      <c r="BW63" s="9"/>
      <c r="BX63" s="11"/>
      <c r="BY63" s="9"/>
      <c r="BZ63" s="9"/>
      <c r="CA63" s="11"/>
      <c r="CB63" s="9"/>
      <c r="CC63" s="9"/>
      <c r="CD63" s="11"/>
      <c r="CE63" s="9"/>
      <c r="CF63" s="9"/>
      <c r="CG63" s="11"/>
      <c r="CH63" s="9"/>
      <c r="CI63" s="9"/>
      <c r="CJ63" s="11"/>
    </row>
    <row r="64" spans="1:88" x14ac:dyDescent="0.3">
      <c r="A64" t="s">
        <v>67</v>
      </c>
      <c r="B64" s="8">
        <f t="shared" ref="B64:BM64" si="91">IF(B8&lt;200,0,IF(B8&gt;=200,2))</f>
        <v>2</v>
      </c>
      <c r="C64" s="8">
        <f t="shared" si="91"/>
        <v>0</v>
      </c>
      <c r="D64" s="19">
        <f t="shared" si="91"/>
        <v>0</v>
      </c>
      <c r="E64" s="9">
        <f t="shared" si="91"/>
        <v>0</v>
      </c>
      <c r="F64" s="9">
        <f t="shared" si="91"/>
        <v>0</v>
      </c>
      <c r="G64" s="11">
        <f t="shared" si="91"/>
        <v>0</v>
      </c>
      <c r="H64" s="9">
        <f t="shared" si="91"/>
        <v>0</v>
      </c>
      <c r="I64" s="9">
        <f t="shared" si="91"/>
        <v>0</v>
      </c>
      <c r="J64" s="11">
        <f t="shared" si="91"/>
        <v>0</v>
      </c>
      <c r="K64" s="9">
        <f t="shared" si="91"/>
        <v>2</v>
      </c>
      <c r="L64" s="9">
        <f t="shared" si="91"/>
        <v>2</v>
      </c>
      <c r="M64" s="11">
        <f t="shared" si="91"/>
        <v>2</v>
      </c>
      <c r="N64" s="68">
        <f t="shared" si="91"/>
        <v>2</v>
      </c>
      <c r="O64" s="68">
        <f t="shared" si="91"/>
        <v>0</v>
      </c>
      <c r="P64" s="69">
        <f t="shared" si="91"/>
        <v>2</v>
      </c>
      <c r="Q64" s="9">
        <f t="shared" si="91"/>
        <v>0</v>
      </c>
      <c r="R64" s="9">
        <f t="shared" si="91"/>
        <v>0</v>
      </c>
      <c r="S64" s="11">
        <f t="shared" si="91"/>
        <v>0</v>
      </c>
      <c r="T64" s="9">
        <f t="shared" si="91"/>
        <v>0</v>
      </c>
      <c r="U64" s="9">
        <f t="shared" si="91"/>
        <v>0</v>
      </c>
      <c r="V64" s="11">
        <f t="shared" si="91"/>
        <v>0</v>
      </c>
      <c r="W64" s="8">
        <f t="shared" si="91"/>
        <v>0</v>
      </c>
      <c r="X64" s="8">
        <f t="shared" si="91"/>
        <v>2</v>
      </c>
      <c r="Y64" s="19">
        <f t="shared" si="91"/>
        <v>2</v>
      </c>
      <c r="Z64" s="8">
        <f t="shared" si="91"/>
        <v>0</v>
      </c>
      <c r="AA64" s="8">
        <f t="shared" si="91"/>
        <v>2</v>
      </c>
      <c r="AB64" s="19">
        <f t="shared" si="91"/>
        <v>2</v>
      </c>
      <c r="AC64" s="9">
        <f t="shared" si="91"/>
        <v>0</v>
      </c>
      <c r="AD64" s="9">
        <f t="shared" si="91"/>
        <v>0</v>
      </c>
      <c r="AE64" s="11">
        <f t="shared" si="91"/>
        <v>0</v>
      </c>
      <c r="AF64" s="8">
        <f t="shared" si="91"/>
        <v>2</v>
      </c>
      <c r="AG64" s="8">
        <f t="shared" si="91"/>
        <v>0</v>
      </c>
      <c r="AH64" s="19">
        <f t="shared" si="91"/>
        <v>0</v>
      </c>
      <c r="AI64" s="8">
        <f t="shared" si="91"/>
        <v>0</v>
      </c>
      <c r="AJ64" s="8">
        <f t="shared" si="91"/>
        <v>2</v>
      </c>
      <c r="AK64" s="19">
        <f t="shared" si="91"/>
        <v>2</v>
      </c>
      <c r="AL64" s="9">
        <f t="shared" si="91"/>
        <v>0</v>
      </c>
      <c r="AM64" s="9">
        <f t="shared" si="91"/>
        <v>0</v>
      </c>
      <c r="AN64" s="11">
        <f t="shared" si="91"/>
        <v>0</v>
      </c>
      <c r="AO64" s="8">
        <f t="shared" si="91"/>
        <v>2</v>
      </c>
      <c r="AP64" s="8">
        <f t="shared" si="91"/>
        <v>0</v>
      </c>
      <c r="AQ64" s="19">
        <f t="shared" si="91"/>
        <v>0</v>
      </c>
      <c r="AR64" s="9">
        <f t="shared" si="91"/>
        <v>0</v>
      </c>
      <c r="AS64" s="9">
        <f t="shared" si="91"/>
        <v>0</v>
      </c>
      <c r="AT64" s="11">
        <f t="shared" si="91"/>
        <v>0</v>
      </c>
      <c r="AU64" s="8">
        <f t="shared" si="91"/>
        <v>2</v>
      </c>
      <c r="AV64" s="8">
        <f t="shared" si="91"/>
        <v>0</v>
      </c>
      <c r="AW64" s="19">
        <f t="shared" si="91"/>
        <v>0</v>
      </c>
      <c r="AX64" s="26">
        <f t="shared" si="91"/>
        <v>0</v>
      </c>
      <c r="AY64" s="26">
        <f t="shared" si="91"/>
        <v>0</v>
      </c>
      <c r="AZ64" s="67">
        <f t="shared" si="91"/>
        <v>2</v>
      </c>
      <c r="BA64" s="26">
        <f t="shared" si="91"/>
        <v>0</v>
      </c>
      <c r="BB64" s="26">
        <f t="shared" si="91"/>
        <v>0</v>
      </c>
      <c r="BC64" s="67">
        <f t="shared" si="91"/>
        <v>2</v>
      </c>
      <c r="BD64" s="9">
        <f t="shared" si="91"/>
        <v>0</v>
      </c>
      <c r="BE64" s="9">
        <f t="shared" si="91"/>
        <v>0</v>
      </c>
      <c r="BF64" s="11">
        <f t="shared" si="91"/>
        <v>0</v>
      </c>
      <c r="BG64" s="9">
        <f t="shared" si="91"/>
        <v>0</v>
      </c>
      <c r="BH64" s="9">
        <f t="shared" si="91"/>
        <v>0</v>
      </c>
      <c r="BI64" s="11">
        <f t="shared" si="91"/>
        <v>0</v>
      </c>
      <c r="BJ64" s="9">
        <f t="shared" si="91"/>
        <v>0</v>
      </c>
      <c r="BK64" s="9">
        <f t="shared" si="91"/>
        <v>0</v>
      </c>
      <c r="BL64" s="11">
        <f t="shared" si="91"/>
        <v>0</v>
      </c>
      <c r="BM64" s="9">
        <f t="shared" si="91"/>
        <v>0</v>
      </c>
      <c r="BN64" s="9">
        <f t="shared" ref="BN64:CJ64" si="92">IF(BN8&lt;200,0,IF(BN8&gt;=200,2))</f>
        <v>0</v>
      </c>
      <c r="BO64" s="11">
        <f t="shared" si="92"/>
        <v>0</v>
      </c>
      <c r="BP64" s="9">
        <f t="shared" si="92"/>
        <v>0</v>
      </c>
      <c r="BQ64" s="9">
        <f t="shared" si="92"/>
        <v>0</v>
      </c>
      <c r="BR64" s="11">
        <f t="shared" si="92"/>
        <v>0</v>
      </c>
      <c r="BS64" s="9">
        <f t="shared" si="92"/>
        <v>0</v>
      </c>
      <c r="BT64" s="9">
        <f t="shared" si="92"/>
        <v>0</v>
      </c>
      <c r="BU64" s="11">
        <f t="shared" si="92"/>
        <v>0</v>
      </c>
      <c r="BV64" s="9">
        <f t="shared" si="92"/>
        <v>0</v>
      </c>
      <c r="BW64" s="9">
        <f t="shared" si="92"/>
        <v>0</v>
      </c>
      <c r="BX64" s="11">
        <f t="shared" si="92"/>
        <v>0</v>
      </c>
      <c r="BY64" s="9">
        <f t="shared" si="92"/>
        <v>0</v>
      </c>
      <c r="BZ64" s="9">
        <f t="shared" si="92"/>
        <v>0</v>
      </c>
      <c r="CA64" s="11">
        <f t="shared" si="92"/>
        <v>0</v>
      </c>
      <c r="CB64" s="9">
        <f t="shared" si="92"/>
        <v>0</v>
      </c>
      <c r="CC64" s="9">
        <f t="shared" si="92"/>
        <v>0</v>
      </c>
      <c r="CD64" s="11">
        <f t="shared" si="92"/>
        <v>0</v>
      </c>
      <c r="CE64" s="9">
        <f t="shared" si="92"/>
        <v>0</v>
      </c>
      <c r="CF64" s="9">
        <f t="shared" si="92"/>
        <v>0</v>
      </c>
      <c r="CG64" s="11">
        <f t="shared" si="92"/>
        <v>0</v>
      </c>
      <c r="CH64" s="9">
        <f t="shared" si="92"/>
        <v>0</v>
      </c>
      <c r="CI64" s="9">
        <f t="shared" si="92"/>
        <v>0</v>
      </c>
      <c r="CJ64" s="11">
        <f t="shared" si="92"/>
        <v>0</v>
      </c>
    </row>
    <row r="65" spans="1:88" x14ac:dyDescent="0.3">
      <c r="A65" t="s">
        <v>97</v>
      </c>
      <c r="B65" s="68">
        <f t="shared" ref="B65:BM65" si="93">IF(B9&lt;200,0,IF(B9&gt;=200,2))</f>
        <v>0</v>
      </c>
      <c r="C65" s="68">
        <f t="shared" si="93"/>
        <v>2</v>
      </c>
      <c r="D65" s="69">
        <f t="shared" si="93"/>
        <v>0</v>
      </c>
      <c r="E65" s="9">
        <f t="shared" si="93"/>
        <v>0</v>
      </c>
      <c r="F65" s="9">
        <f t="shared" si="93"/>
        <v>0</v>
      </c>
      <c r="G65" s="11">
        <f t="shared" si="93"/>
        <v>0</v>
      </c>
      <c r="H65" s="9">
        <f t="shared" si="93"/>
        <v>0</v>
      </c>
      <c r="I65" s="9">
        <f t="shared" si="93"/>
        <v>0</v>
      </c>
      <c r="J65" s="11">
        <f t="shared" si="93"/>
        <v>0</v>
      </c>
      <c r="K65" s="9">
        <f t="shared" si="93"/>
        <v>2</v>
      </c>
      <c r="L65" s="9">
        <f t="shared" si="93"/>
        <v>2</v>
      </c>
      <c r="M65" s="11">
        <f t="shared" si="93"/>
        <v>2</v>
      </c>
      <c r="N65" s="9">
        <f t="shared" si="93"/>
        <v>2</v>
      </c>
      <c r="O65" s="9">
        <f t="shared" si="93"/>
        <v>2</v>
      </c>
      <c r="P65" s="11">
        <f t="shared" si="93"/>
        <v>2</v>
      </c>
      <c r="Q65" s="9">
        <f t="shared" si="93"/>
        <v>0</v>
      </c>
      <c r="R65" s="9">
        <f t="shared" si="93"/>
        <v>0</v>
      </c>
      <c r="S65" s="11">
        <f t="shared" si="93"/>
        <v>0</v>
      </c>
      <c r="T65" s="9">
        <f t="shared" si="93"/>
        <v>0</v>
      </c>
      <c r="U65" s="9">
        <f t="shared" si="93"/>
        <v>0</v>
      </c>
      <c r="V65" s="11">
        <f t="shared" si="93"/>
        <v>0</v>
      </c>
      <c r="W65" s="9">
        <f t="shared" si="93"/>
        <v>2</v>
      </c>
      <c r="X65" s="9">
        <f t="shared" si="93"/>
        <v>2</v>
      </c>
      <c r="Y65" s="11">
        <f t="shared" si="93"/>
        <v>2</v>
      </c>
      <c r="Z65" s="9">
        <f t="shared" si="93"/>
        <v>2</v>
      </c>
      <c r="AA65" s="9">
        <f t="shared" si="93"/>
        <v>2</v>
      </c>
      <c r="AB65" s="11">
        <f t="shared" si="93"/>
        <v>2</v>
      </c>
      <c r="AC65" s="9">
        <f t="shared" si="93"/>
        <v>0</v>
      </c>
      <c r="AD65" s="9">
        <f t="shared" si="93"/>
        <v>0</v>
      </c>
      <c r="AE65" s="11">
        <f t="shared" si="93"/>
        <v>0</v>
      </c>
      <c r="AF65" s="9">
        <f t="shared" si="93"/>
        <v>0</v>
      </c>
      <c r="AG65" s="9">
        <f t="shared" si="93"/>
        <v>0</v>
      </c>
      <c r="AH65" s="11">
        <f t="shared" si="93"/>
        <v>0</v>
      </c>
      <c r="AI65" s="9">
        <f t="shared" si="93"/>
        <v>2</v>
      </c>
      <c r="AJ65" s="9">
        <f t="shared" si="93"/>
        <v>2</v>
      </c>
      <c r="AK65" s="11">
        <f t="shared" si="93"/>
        <v>2</v>
      </c>
      <c r="AL65" s="9">
        <f t="shared" si="93"/>
        <v>0</v>
      </c>
      <c r="AM65" s="9">
        <f t="shared" si="93"/>
        <v>0</v>
      </c>
      <c r="AN65" s="11">
        <f t="shared" si="93"/>
        <v>0</v>
      </c>
      <c r="AO65" s="9">
        <f t="shared" si="93"/>
        <v>0</v>
      </c>
      <c r="AP65" s="9">
        <f t="shared" si="93"/>
        <v>0</v>
      </c>
      <c r="AQ65" s="11">
        <f t="shared" si="93"/>
        <v>0</v>
      </c>
      <c r="AR65" s="9">
        <f t="shared" si="93"/>
        <v>0</v>
      </c>
      <c r="AS65" s="9">
        <f t="shared" si="93"/>
        <v>0</v>
      </c>
      <c r="AT65" s="11">
        <f t="shared" si="93"/>
        <v>0</v>
      </c>
      <c r="AU65" s="9">
        <f t="shared" si="93"/>
        <v>0</v>
      </c>
      <c r="AV65" s="9">
        <f t="shared" si="93"/>
        <v>0</v>
      </c>
      <c r="AW65" s="11">
        <f t="shared" si="93"/>
        <v>0</v>
      </c>
      <c r="AX65" s="9">
        <f t="shared" si="93"/>
        <v>2</v>
      </c>
      <c r="AY65" s="9">
        <f t="shared" si="93"/>
        <v>2</v>
      </c>
      <c r="AZ65" s="11">
        <f t="shared" si="93"/>
        <v>0</v>
      </c>
      <c r="BA65" s="26">
        <f t="shared" si="93"/>
        <v>2</v>
      </c>
      <c r="BB65" s="26">
        <f t="shared" si="93"/>
        <v>2</v>
      </c>
      <c r="BC65" s="67">
        <f t="shared" si="93"/>
        <v>0</v>
      </c>
      <c r="BD65" s="9">
        <f t="shared" si="93"/>
        <v>0</v>
      </c>
      <c r="BE65" s="9">
        <f t="shared" si="93"/>
        <v>0</v>
      </c>
      <c r="BF65" s="11">
        <f t="shared" si="93"/>
        <v>0</v>
      </c>
      <c r="BG65" s="9">
        <f t="shared" si="93"/>
        <v>0</v>
      </c>
      <c r="BH65" s="9">
        <f t="shared" si="93"/>
        <v>0</v>
      </c>
      <c r="BI65" s="11">
        <f t="shared" si="93"/>
        <v>0</v>
      </c>
      <c r="BJ65" s="9">
        <f t="shared" si="93"/>
        <v>0</v>
      </c>
      <c r="BK65" s="9">
        <f t="shared" si="93"/>
        <v>0</v>
      </c>
      <c r="BL65" s="11">
        <f t="shared" si="93"/>
        <v>0</v>
      </c>
      <c r="BM65" s="9">
        <f t="shared" si="93"/>
        <v>2</v>
      </c>
      <c r="BN65" s="9">
        <f t="shared" ref="BN65:CJ65" si="94">IF(BN9&lt;200,0,IF(BN9&gt;=200,2))</f>
        <v>2</v>
      </c>
      <c r="BO65" s="11">
        <f t="shared" si="94"/>
        <v>2</v>
      </c>
      <c r="BP65" s="9">
        <f t="shared" si="94"/>
        <v>0</v>
      </c>
      <c r="BQ65" s="9">
        <f t="shared" si="94"/>
        <v>0</v>
      </c>
      <c r="BR65" s="11">
        <f t="shared" si="94"/>
        <v>0</v>
      </c>
      <c r="BS65" s="9">
        <f t="shared" si="94"/>
        <v>0</v>
      </c>
      <c r="BT65" s="9">
        <f t="shared" si="94"/>
        <v>0</v>
      </c>
      <c r="BU65" s="11">
        <f t="shared" si="94"/>
        <v>0</v>
      </c>
      <c r="BV65" s="9">
        <f t="shared" si="94"/>
        <v>0</v>
      </c>
      <c r="BW65" s="9">
        <f t="shared" si="94"/>
        <v>0</v>
      </c>
      <c r="BX65" s="11">
        <f t="shared" si="94"/>
        <v>0</v>
      </c>
      <c r="BY65" s="9">
        <f t="shared" si="94"/>
        <v>0</v>
      </c>
      <c r="BZ65" s="9">
        <f t="shared" si="94"/>
        <v>0</v>
      </c>
      <c r="CA65" s="11">
        <f t="shared" si="94"/>
        <v>0</v>
      </c>
      <c r="CB65" s="9">
        <f t="shared" si="94"/>
        <v>0</v>
      </c>
      <c r="CC65" s="9">
        <f t="shared" si="94"/>
        <v>0</v>
      </c>
      <c r="CD65" s="11">
        <f t="shared" si="94"/>
        <v>0</v>
      </c>
      <c r="CE65" s="9">
        <f t="shared" si="94"/>
        <v>0</v>
      </c>
      <c r="CF65" s="9">
        <f t="shared" si="94"/>
        <v>0</v>
      </c>
      <c r="CG65" s="11">
        <f t="shared" si="94"/>
        <v>0</v>
      </c>
      <c r="CH65" s="9">
        <f t="shared" si="94"/>
        <v>0</v>
      </c>
      <c r="CI65" s="9">
        <f t="shared" si="94"/>
        <v>0</v>
      </c>
      <c r="CJ65" s="11">
        <f t="shared" si="94"/>
        <v>0</v>
      </c>
    </row>
    <row r="66" spans="1:88" x14ac:dyDescent="0.3">
      <c r="A66" t="s">
        <v>99</v>
      </c>
      <c r="B66" s="9">
        <f t="shared" ref="B66:AG66" si="95">IF(B10&lt;200,0,IF(B10&gt;=200,2))</f>
        <v>0</v>
      </c>
      <c r="C66" s="9">
        <f t="shared" si="95"/>
        <v>0</v>
      </c>
      <c r="D66" s="11">
        <f t="shared" si="95"/>
        <v>0</v>
      </c>
      <c r="E66" s="9">
        <f t="shared" si="95"/>
        <v>0</v>
      </c>
      <c r="F66" s="9">
        <f t="shared" si="95"/>
        <v>0</v>
      </c>
      <c r="G66" s="11">
        <f t="shared" si="95"/>
        <v>0</v>
      </c>
      <c r="H66" s="9">
        <f t="shared" si="95"/>
        <v>0</v>
      </c>
      <c r="I66" s="9">
        <f t="shared" si="95"/>
        <v>0</v>
      </c>
      <c r="J66" s="11">
        <f t="shared" si="95"/>
        <v>0</v>
      </c>
      <c r="K66" s="68">
        <f t="shared" si="95"/>
        <v>0</v>
      </c>
      <c r="L66" s="68">
        <f t="shared" si="95"/>
        <v>2</v>
      </c>
      <c r="M66" s="69">
        <f t="shared" si="95"/>
        <v>0</v>
      </c>
      <c r="N66" s="26">
        <f t="shared" si="95"/>
        <v>2</v>
      </c>
      <c r="O66" s="26">
        <f t="shared" si="95"/>
        <v>2</v>
      </c>
      <c r="P66" s="67">
        <f t="shared" si="95"/>
        <v>0</v>
      </c>
      <c r="Q66" s="26">
        <f t="shared" si="95"/>
        <v>0</v>
      </c>
      <c r="R66" s="26">
        <f t="shared" si="95"/>
        <v>0</v>
      </c>
      <c r="S66" s="67">
        <f t="shared" si="95"/>
        <v>2</v>
      </c>
      <c r="T66" s="9">
        <f t="shared" si="95"/>
        <v>0</v>
      </c>
      <c r="U66" s="9">
        <f t="shared" si="95"/>
        <v>0</v>
      </c>
      <c r="V66" s="11">
        <f t="shared" si="95"/>
        <v>0</v>
      </c>
      <c r="W66" s="9">
        <f t="shared" si="95"/>
        <v>0</v>
      </c>
      <c r="X66" s="9">
        <f t="shared" si="95"/>
        <v>0</v>
      </c>
      <c r="Y66" s="11">
        <f t="shared" si="95"/>
        <v>0</v>
      </c>
      <c r="Z66" s="9">
        <f t="shared" si="95"/>
        <v>0</v>
      </c>
      <c r="AA66" s="9">
        <f t="shared" si="95"/>
        <v>0</v>
      </c>
      <c r="AB66" s="11">
        <f t="shared" si="95"/>
        <v>0</v>
      </c>
      <c r="AC66" s="9">
        <f t="shared" si="95"/>
        <v>0</v>
      </c>
      <c r="AD66" s="9">
        <f t="shared" si="95"/>
        <v>0</v>
      </c>
      <c r="AE66" s="11">
        <f t="shared" si="95"/>
        <v>0</v>
      </c>
      <c r="AF66" s="9">
        <f t="shared" si="95"/>
        <v>0</v>
      </c>
      <c r="AG66" s="9">
        <f t="shared" si="95"/>
        <v>0</v>
      </c>
      <c r="AH66" s="11">
        <f t="shared" ref="AH66:BM66" si="96">IF(AH10&lt;200,0,IF(AH10&gt;=200,2))</f>
        <v>0</v>
      </c>
      <c r="AI66" s="9">
        <f t="shared" si="96"/>
        <v>0</v>
      </c>
      <c r="AJ66" s="9">
        <f t="shared" si="96"/>
        <v>0</v>
      </c>
      <c r="AK66" s="11">
        <f t="shared" si="96"/>
        <v>0</v>
      </c>
      <c r="AL66" s="9">
        <f t="shared" si="96"/>
        <v>0</v>
      </c>
      <c r="AM66" s="9">
        <f t="shared" si="96"/>
        <v>0</v>
      </c>
      <c r="AN66" s="11">
        <f t="shared" si="96"/>
        <v>0</v>
      </c>
      <c r="AO66" s="9">
        <f t="shared" si="96"/>
        <v>0</v>
      </c>
      <c r="AP66" s="9">
        <f t="shared" si="96"/>
        <v>0</v>
      </c>
      <c r="AQ66" s="11">
        <f t="shared" si="96"/>
        <v>0</v>
      </c>
      <c r="AR66" s="9">
        <f t="shared" si="96"/>
        <v>0</v>
      </c>
      <c r="AS66" s="9">
        <f t="shared" si="96"/>
        <v>0</v>
      </c>
      <c r="AT66" s="11">
        <f t="shared" si="96"/>
        <v>0</v>
      </c>
      <c r="AU66" s="9">
        <f t="shared" si="96"/>
        <v>0</v>
      </c>
      <c r="AV66" s="9">
        <f t="shared" si="96"/>
        <v>0</v>
      </c>
      <c r="AW66" s="11">
        <f t="shared" si="96"/>
        <v>0</v>
      </c>
      <c r="AX66" s="9">
        <f t="shared" si="96"/>
        <v>0</v>
      </c>
      <c r="AY66" s="9">
        <f t="shared" si="96"/>
        <v>0</v>
      </c>
      <c r="AZ66" s="11">
        <f t="shared" si="96"/>
        <v>0</v>
      </c>
      <c r="BA66" s="8">
        <f t="shared" si="96"/>
        <v>2</v>
      </c>
      <c r="BB66" s="8">
        <f t="shared" si="96"/>
        <v>0</v>
      </c>
      <c r="BC66" s="19">
        <f t="shared" si="96"/>
        <v>0</v>
      </c>
      <c r="BD66" s="9">
        <f t="shared" si="96"/>
        <v>0</v>
      </c>
      <c r="BE66" s="9">
        <f t="shared" si="96"/>
        <v>0</v>
      </c>
      <c r="BF66" s="11">
        <f t="shared" si="96"/>
        <v>0</v>
      </c>
      <c r="BG66" s="9">
        <f t="shared" si="96"/>
        <v>0</v>
      </c>
      <c r="BH66" s="9">
        <f t="shared" si="96"/>
        <v>0</v>
      </c>
      <c r="BI66" s="11">
        <f t="shared" si="96"/>
        <v>0</v>
      </c>
      <c r="BJ66" s="9">
        <f t="shared" si="96"/>
        <v>0</v>
      </c>
      <c r="BK66" s="9">
        <f t="shared" si="96"/>
        <v>0</v>
      </c>
      <c r="BL66" s="11">
        <f t="shared" si="96"/>
        <v>0</v>
      </c>
      <c r="BM66" s="9">
        <f t="shared" si="96"/>
        <v>0</v>
      </c>
      <c r="BN66" s="9">
        <f t="shared" ref="BN66:CJ66" si="97">IF(BN10&lt;200,0,IF(BN10&gt;=200,2))</f>
        <v>0</v>
      </c>
      <c r="BO66" s="11">
        <f t="shared" si="97"/>
        <v>0</v>
      </c>
      <c r="BP66" s="9">
        <f t="shared" si="97"/>
        <v>0</v>
      </c>
      <c r="BQ66" s="9">
        <f t="shared" si="97"/>
        <v>0</v>
      </c>
      <c r="BR66" s="11">
        <f t="shared" si="97"/>
        <v>0</v>
      </c>
      <c r="BS66" s="8">
        <f t="shared" si="97"/>
        <v>2</v>
      </c>
      <c r="BT66" s="8">
        <f t="shared" si="97"/>
        <v>0</v>
      </c>
      <c r="BU66" s="19">
        <f t="shared" si="97"/>
        <v>0</v>
      </c>
      <c r="BV66" s="9">
        <f t="shared" si="97"/>
        <v>0</v>
      </c>
      <c r="BW66" s="9">
        <f t="shared" si="97"/>
        <v>0</v>
      </c>
      <c r="BX66" s="11">
        <f t="shared" si="97"/>
        <v>0</v>
      </c>
      <c r="BY66" s="9">
        <f t="shared" si="97"/>
        <v>0</v>
      </c>
      <c r="BZ66" s="9">
        <f t="shared" si="97"/>
        <v>0</v>
      </c>
      <c r="CA66" s="11">
        <f t="shared" si="97"/>
        <v>0</v>
      </c>
      <c r="CB66" s="9">
        <f t="shared" si="97"/>
        <v>0</v>
      </c>
      <c r="CC66" s="9">
        <f t="shared" si="97"/>
        <v>0</v>
      </c>
      <c r="CD66" s="11">
        <f t="shared" si="97"/>
        <v>0</v>
      </c>
      <c r="CE66" s="9">
        <f t="shared" si="97"/>
        <v>0</v>
      </c>
      <c r="CF66" s="9">
        <f t="shared" si="97"/>
        <v>0</v>
      </c>
      <c r="CG66" s="11">
        <f t="shared" si="97"/>
        <v>0</v>
      </c>
      <c r="CH66" s="9">
        <f t="shared" si="97"/>
        <v>0</v>
      </c>
      <c r="CI66" s="9">
        <f t="shared" si="97"/>
        <v>0</v>
      </c>
      <c r="CJ66" s="11">
        <f t="shared" si="97"/>
        <v>0</v>
      </c>
    </row>
    <row r="67" spans="1:88" x14ac:dyDescent="0.3">
      <c r="A67" t="s">
        <v>104</v>
      </c>
      <c r="B67" s="10">
        <f t="shared" ref="B67:AG67" si="98">IF(B11&lt;200,0,IF(B11&gt;=200,2))</f>
        <v>0</v>
      </c>
      <c r="C67" s="10">
        <f t="shared" si="98"/>
        <v>0</v>
      </c>
      <c r="D67" s="11">
        <f t="shared" si="98"/>
        <v>0</v>
      </c>
      <c r="E67" s="10">
        <f t="shared" si="98"/>
        <v>0</v>
      </c>
      <c r="F67" s="10">
        <f t="shared" si="98"/>
        <v>0</v>
      </c>
      <c r="G67" s="11">
        <f t="shared" si="98"/>
        <v>0</v>
      </c>
      <c r="H67" s="10">
        <f t="shared" si="98"/>
        <v>0</v>
      </c>
      <c r="I67" s="10">
        <f t="shared" si="98"/>
        <v>0</v>
      </c>
      <c r="J67" s="11">
        <f t="shared" si="98"/>
        <v>0</v>
      </c>
      <c r="K67" s="10">
        <f t="shared" si="98"/>
        <v>0</v>
      </c>
      <c r="L67" s="10">
        <f t="shared" si="98"/>
        <v>0</v>
      </c>
      <c r="M67" s="11">
        <f t="shared" si="98"/>
        <v>0</v>
      </c>
      <c r="N67" s="10">
        <f t="shared" si="98"/>
        <v>0</v>
      </c>
      <c r="O67" s="10">
        <f t="shared" si="98"/>
        <v>0</v>
      </c>
      <c r="P67" s="11">
        <f t="shared" si="98"/>
        <v>0</v>
      </c>
      <c r="Q67" s="10">
        <f t="shared" si="98"/>
        <v>0</v>
      </c>
      <c r="R67" s="10">
        <f t="shared" si="98"/>
        <v>0</v>
      </c>
      <c r="S67" s="11">
        <f t="shared" si="98"/>
        <v>0</v>
      </c>
      <c r="T67" s="10">
        <f t="shared" si="98"/>
        <v>0</v>
      </c>
      <c r="U67" s="10">
        <f t="shared" si="98"/>
        <v>0</v>
      </c>
      <c r="V67" s="11">
        <f t="shared" si="98"/>
        <v>0</v>
      </c>
      <c r="W67" s="10">
        <f t="shared" si="98"/>
        <v>0</v>
      </c>
      <c r="X67" s="10">
        <f t="shared" si="98"/>
        <v>0</v>
      </c>
      <c r="Y67" s="11">
        <f t="shared" si="98"/>
        <v>0</v>
      </c>
      <c r="Z67" s="10">
        <f t="shared" si="98"/>
        <v>0</v>
      </c>
      <c r="AA67" s="10">
        <f t="shared" si="98"/>
        <v>0</v>
      </c>
      <c r="AB67" s="11">
        <f t="shared" si="98"/>
        <v>0</v>
      </c>
      <c r="AC67" s="10">
        <f t="shared" si="98"/>
        <v>0</v>
      </c>
      <c r="AD67" s="10">
        <f t="shared" si="98"/>
        <v>0</v>
      </c>
      <c r="AE67" s="11">
        <f t="shared" si="98"/>
        <v>0</v>
      </c>
      <c r="AF67" s="10">
        <f t="shared" si="98"/>
        <v>0</v>
      </c>
      <c r="AG67" s="10">
        <f t="shared" si="98"/>
        <v>0</v>
      </c>
      <c r="AH67" s="11">
        <f t="shared" ref="AH67:BM67" si="99">IF(AH11&lt;200,0,IF(AH11&gt;=200,2))</f>
        <v>0</v>
      </c>
      <c r="AI67" s="10">
        <f t="shared" si="99"/>
        <v>0</v>
      </c>
      <c r="AJ67" s="10">
        <f t="shared" si="99"/>
        <v>0</v>
      </c>
      <c r="AK67" s="11">
        <f t="shared" si="99"/>
        <v>0</v>
      </c>
      <c r="AL67" s="10">
        <f t="shared" si="99"/>
        <v>0</v>
      </c>
      <c r="AM67" s="10">
        <f t="shared" si="99"/>
        <v>0</v>
      </c>
      <c r="AN67" s="11">
        <f t="shared" si="99"/>
        <v>0</v>
      </c>
      <c r="AO67" s="10">
        <f t="shared" si="99"/>
        <v>0</v>
      </c>
      <c r="AP67" s="10">
        <f t="shared" si="99"/>
        <v>0</v>
      </c>
      <c r="AQ67" s="11">
        <f t="shared" si="99"/>
        <v>0</v>
      </c>
      <c r="AR67" s="10">
        <f t="shared" si="99"/>
        <v>0</v>
      </c>
      <c r="AS67" s="10">
        <f t="shared" si="99"/>
        <v>0</v>
      </c>
      <c r="AT67" s="11">
        <f t="shared" si="99"/>
        <v>0</v>
      </c>
      <c r="AU67" s="10">
        <f t="shared" si="99"/>
        <v>0</v>
      </c>
      <c r="AV67" s="10">
        <f t="shared" si="99"/>
        <v>0</v>
      </c>
      <c r="AW67" s="11">
        <f t="shared" si="99"/>
        <v>0</v>
      </c>
      <c r="AX67" s="10">
        <f t="shared" si="99"/>
        <v>0</v>
      </c>
      <c r="AY67" s="10">
        <f t="shared" si="99"/>
        <v>0</v>
      </c>
      <c r="AZ67" s="11">
        <f t="shared" si="99"/>
        <v>0</v>
      </c>
      <c r="BA67" s="10">
        <f t="shared" si="99"/>
        <v>0</v>
      </c>
      <c r="BB67" s="10">
        <f t="shared" si="99"/>
        <v>0</v>
      </c>
      <c r="BC67" s="11">
        <f t="shared" si="99"/>
        <v>0</v>
      </c>
      <c r="BD67" s="10">
        <f t="shared" si="99"/>
        <v>0</v>
      </c>
      <c r="BE67" s="10">
        <f t="shared" si="99"/>
        <v>0</v>
      </c>
      <c r="BF67" s="11">
        <f t="shared" si="99"/>
        <v>0</v>
      </c>
      <c r="BG67" s="10">
        <f t="shared" si="99"/>
        <v>0</v>
      </c>
      <c r="BH67" s="10">
        <f t="shared" si="99"/>
        <v>0</v>
      </c>
      <c r="BI67" s="11">
        <f t="shared" si="99"/>
        <v>0</v>
      </c>
      <c r="BJ67" s="10">
        <f t="shared" si="99"/>
        <v>0</v>
      </c>
      <c r="BK67" s="10">
        <f t="shared" si="99"/>
        <v>0</v>
      </c>
      <c r="BL67" s="11">
        <f t="shared" si="99"/>
        <v>0</v>
      </c>
      <c r="BM67" s="10">
        <f t="shared" si="99"/>
        <v>0</v>
      </c>
      <c r="BN67" s="10">
        <f t="shared" ref="BN67:CJ67" si="100">IF(BN11&lt;200,0,IF(BN11&gt;=200,2))</f>
        <v>0</v>
      </c>
      <c r="BO67" s="11">
        <f t="shared" si="100"/>
        <v>0</v>
      </c>
      <c r="BP67" s="10">
        <f t="shared" si="100"/>
        <v>0</v>
      </c>
      <c r="BQ67" s="10">
        <f t="shared" si="100"/>
        <v>0</v>
      </c>
      <c r="BR67" s="11">
        <f t="shared" si="100"/>
        <v>0</v>
      </c>
      <c r="BS67" s="10">
        <f t="shared" si="100"/>
        <v>0</v>
      </c>
      <c r="BT67" s="10">
        <f t="shared" si="100"/>
        <v>0</v>
      </c>
      <c r="BU67" s="11">
        <f t="shared" si="100"/>
        <v>0</v>
      </c>
      <c r="BV67" s="10">
        <f t="shared" si="100"/>
        <v>0</v>
      </c>
      <c r="BW67" s="10">
        <f t="shared" si="100"/>
        <v>0</v>
      </c>
      <c r="BX67" s="11">
        <f t="shared" si="100"/>
        <v>0</v>
      </c>
      <c r="BY67" s="10">
        <f t="shared" si="100"/>
        <v>0</v>
      </c>
      <c r="BZ67" s="10">
        <f t="shared" si="100"/>
        <v>0</v>
      </c>
      <c r="CA67" s="11">
        <f t="shared" si="100"/>
        <v>0</v>
      </c>
      <c r="CB67" s="10">
        <f t="shared" si="100"/>
        <v>0</v>
      </c>
      <c r="CC67" s="10">
        <f t="shared" si="100"/>
        <v>0</v>
      </c>
      <c r="CD67" s="11">
        <f t="shared" si="100"/>
        <v>0</v>
      </c>
      <c r="CE67" s="10">
        <f t="shared" si="100"/>
        <v>0</v>
      </c>
      <c r="CF67" s="10">
        <f t="shared" si="100"/>
        <v>0</v>
      </c>
      <c r="CG67" s="11">
        <f t="shared" si="100"/>
        <v>0</v>
      </c>
      <c r="CH67" s="10">
        <f t="shared" si="100"/>
        <v>0</v>
      </c>
      <c r="CI67" s="10">
        <f t="shared" si="100"/>
        <v>0</v>
      </c>
      <c r="CJ67" s="11">
        <f t="shared" si="100"/>
        <v>0</v>
      </c>
    </row>
    <row r="68" spans="1:88" x14ac:dyDescent="0.3">
      <c r="A68" t="s">
        <v>145</v>
      </c>
      <c r="B68" s="55">
        <f>IF(B12&lt;200,0,IF(B12&gt;=200,2))</f>
        <v>0</v>
      </c>
      <c r="C68" s="55">
        <f>IF(C12&lt;200,0,IF(C12&gt;=200,2))</f>
        <v>0</v>
      </c>
      <c r="D68" s="67"/>
      <c r="E68" s="55">
        <f>IF(E12&lt;200,0,IF(E12&gt;=200,2))</f>
        <v>0</v>
      </c>
      <c r="F68" s="55">
        <f>IF(F12&lt;200,0,IF(F12&gt;=200,2))</f>
        <v>0</v>
      </c>
      <c r="G68" s="67"/>
      <c r="H68" s="55">
        <f>IF(H12&lt;200,0,IF(H12&gt;=200,2))</f>
        <v>0</v>
      </c>
      <c r="I68" s="55">
        <f>IF(I12&lt;200,0,IF(I12&gt;=200,2))</f>
        <v>0</v>
      </c>
      <c r="J68" s="67"/>
      <c r="K68" s="55">
        <f>IF(K12&lt;200,0,IF(K12&gt;=200,2))</f>
        <v>0</v>
      </c>
      <c r="L68" s="55">
        <f>IF(L12&lt;200,0,IF(L12&gt;=200,2))</f>
        <v>0</v>
      </c>
      <c r="M68" s="67"/>
      <c r="N68" s="55">
        <f>IF(N12&lt;200,0,IF(N12&gt;=200,2))</f>
        <v>0</v>
      </c>
      <c r="O68" s="55">
        <f>IF(O12&lt;200,0,IF(O12&gt;=200,2))</f>
        <v>0</v>
      </c>
      <c r="P68" s="67"/>
      <c r="Q68" s="55">
        <f>IF(Q12&lt;200,0,IF(Q12&gt;=200,2))</f>
        <v>0</v>
      </c>
      <c r="R68" s="55">
        <f>IF(R12&lt;200,0,IF(R12&gt;=200,2))</f>
        <v>0</v>
      </c>
      <c r="S68" s="67"/>
      <c r="T68" s="55">
        <f>IF(T12&lt;200,0,IF(T12&gt;=200,2))</f>
        <v>0</v>
      </c>
      <c r="U68" s="55">
        <f>IF(U12&lt;200,0,IF(U12&gt;=200,2))</f>
        <v>0</v>
      </c>
      <c r="V68" s="67"/>
      <c r="W68" s="55">
        <f>IF(W12&lt;200,0,IF(W12&gt;=200,2))</f>
        <v>0</v>
      </c>
      <c r="X68" s="55">
        <f>IF(X12&lt;200,0,IF(X12&gt;=200,2))</f>
        <v>0</v>
      </c>
      <c r="Y68" s="67"/>
      <c r="Z68" s="55">
        <f>IF(Z12&lt;200,0,IF(Z12&gt;=200,2))</f>
        <v>0</v>
      </c>
      <c r="AA68" s="55">
        <f>IF(AA12&lt;200,0,IF(AA12&gt;=200,2))</f>
        <v>0</v>
      </c>
      <c r="AB68" s="67"/>
      <c r="AC68" s="55">
        <f>IF(AC12&lt;200,0,IF(AC12&gt;=200,2))</f>
        <v>0</v>
      </c>
      <c r="AD68" s="55">
        <f>IF(AD12&lt;200,0,IF(AD12&gt;=200,2))</f>
        <v>0</v>
      </c>
      <c r="AE68" s="67"/>
      <c r="AF68" s="55">
        <f>IF(AF12&lt;200,0,IF(AF12&gt;=200,2))</f>
        <v>0</v>
      </c>
      <c r="AG68" s="55">
        <f>IF(AG12&lt;200,0,IF(AG12&gt;=200,2))</f>
        <v>0</v>
      </c>
      <c r="AH68" s="67"/>
      <c r="AI68" s="55">
        <f>IF(AI12&lt;200,0,IF(AI12&gt;=200,2))</f>
        <v>0</v>
      </c>
      <c r="AJ68" s="55">
        <f>IF(AJ12&lt;200,0,IF(AJ12&gt;=200,2))</f>
        <v>0</v>
      </c>
      <c r="AK68" s="67"/>
      <c r="AL68" s="55">
        <f>IF(AL12&lt;200,0,IF(AL12&gt;=200,2))</f>
        <v>0</v>
      </c>
      <c r="AM68" s="55">
        <f>IF(AM12&lt;200,0,IF(AM12&gt;=200,2))</f>
        <v>0</v>
      </c>
      <c r="AN68" s="67"/>
      <c r="AO68" s="55">
        <f>IF(AO12&lt;200,0,IF(AO12&gt;=200,2))</f>
        <v>0</v>
      </c>
      <c r="AP68" s="55">
        <f>IF(AP12&lt;200,0,IF(AP12&gt;=200,2))</f>
        <v>0</v>
      </c>
      <c r="AQ68" s="67"/>
      <c r="AR68" s="55">
        <f>IF(AR12&lt;200,0,IF(AR12&gt;=200,2))</f>
        <v>0</v>
      </c>
      <c r="AS68" s="55">
        <f>IF(AS12&lt;200,0,IF(AS12&gt;=200,2))</f>
        <v>0</v>
      </c>
      <c r="AT68" s="67"/>
      <c r="AU68" s="55">
        <f>IF(AU12&lt;200,0,IF(AU12&gt;=200,2))</f>
        <v>0</v>
      </c>
      <c r="AV68" s="55">
        <f>IF(AV12&lt;200,0,IF(AV12&gt;=200,2))</f>
        <v>0</v>
      </c>
      <c r="AW68" s="67"/>
      <c r="AX68" s="55">
        <f>IF(AX12&lt;200,0,IF(AX12&gt;=200,2))</f>
        <v>0</v>
      </c>
      <c r="AY68" s="55">
        <f>IF(AY12&lt;200,0,IF(AY12&gt;=200,2))</f>
        <v>0</v>
      </c>
      <c r="AZ68" s="67"/>
      <c r="BA68" s="55">
        <f>IF(BA12&lt;200,0,IF(BA12&gt;=200,2))</f>
        <v>0</v>
      </c>
      <c r="BB68" s="55">
        <f>IF(BB12&lt;200,0,IF(BB12&gt;=200,2))</f>
        <v>0</v>
      </c>
      <c r="BC68" s="67"/>
      <c r="BD68" s="55">
        <f>IF(BD12&lt;200,0,IF(BD12&gt;=200,2))</f>
        <v>0</v>
      </c>
      <c r="BE68" s="55">
        <f>IF(BE12&lt;200,0,IF(BE12&gt;=200,2))</f>
        <v>0</v>
      </c>
      <c r="BF68" s="67"/>
      <c r="BG68" s="55">
        <f>IF(BG12&lt;200,0,IF(BG12&gt;=200,2))</f>
        <v>0</v>
      </c>
      <c r="BH68" s="55">
        <f>IF(BH12&lt;200,0,IF(BH12&gt;=200,2))</f>
        <v>0</v>
      </c>
      <c r="BI68" s="67"/>
      <c r="BJ68" s="55">
        <f>IF(BJ12&lt;200,0,IF(BJ12&gt;=200,2))</f>
        <v>0</v>
      </c>
      <c r="BK68" s="55">
        <f>IF(BK12&lt;200,0,IF(BK12&gt;=200,2))</f>
        <v>0</v>
      </c>
      <c r="BL68" s="67"/>
      <c r="BM68" s="55">
        <f>IF(BM12&lt;200,0,IF(BM12&gt;=200,2))</f>
        <v>0</v>
      </c>
      <c r="BN68" s="55">
        <f>IF(BN12&lt;200,0,IF(BN12&gt;=200,2))</f>
        <v>0</v>
      </c>
      <c r="BO68" s="67"/>
      <c r="BP68" s="55">
        <f>IF(BP12&lt;200,0,IF(BP12&gt;=200,2))</f>
        <v>0</v>
      </c>
      <c r="BQ68" s="55">
        <f>IF(BQ12&lt;200,0,IF(BQ12&gt;=200,2))</f>
        <v>0</v>
      </c>
      <c r="BR68" s="67"/>
      <c r="BS68" s="55">
        <f>IF(BS12&lt;200,0,IF(BS12&gt;=200,2))</f>
        <v>0</v>
      </c>
      <c r="BT68" s="55">
        <f>IF(BT12&lt;200,0,IF(BT12&gt;=200,2))</f>
        <v>0</v>
      </c>
      <c r="BU68" s="67"/>
      <c r="BV68" s="55">
        <f>IF(BV12&lt;200,0,IF(BV12&gt;=200,2))</f>
        <v>0</v>
      </c>
      <c r="BW68" s="55">
        <f>IF(BW12&lt;200,0,IF(BW12&gt;=200,2))</f>
        <v>0</v>
      </c>
      <c r="BX68" s="67"/>
      <c r="BY68" s="55">
        <f>IF(BY12&lt;200,0,IF(BY12&gt;=200,2))</f>
        <v>0</v>
      </c>
      <c r="BZ68" s="55">
        <f>IF(BZ12&lt;200,0,IF(BZ12&gt;=200,2))</f>
        <v>0</v>
      </c>
      <c r="CA68" s="67"/>
      <c r="CB68" s="55">
        <f>IF(CB12&lt;200,0,IF(CB12&gt;=200,2))</f>
        <v>0</v>
      </c>
      <c r="CC68" s="55">
        <f>IF(CC12&lt;200,0,IF(CC12&gt;=200,2))</f>
        <v>0</v>
      </c>
      <c r="CD68" s="67"/>
      <c r="CE68" s="55">
        <f>IF(CE12&lt;200,0,IF(CE12&gt;=200,2))</f>
        <v>0</v>
      </c>
      <c r="CF68" s="55">
        <f>IF(CF12&lt;200,0,IF(CF12&gt;=200,2))</f>
        <v>0</v>
      </c>
      <c r="CG68" s="67"/>
      <c r="CH68" s="55">
        <f>IF(CH12&lt;200,0,IF(CH12&gt;=200,2))</f>
        <v>0</v>
      </c>
      <c r="CI68" s="55">
        <f>IF(CI12&lt;200,0,IF(CI12&gt;=200,2))</f>
        <v>0</v>
      </c>
      <c r="CJ68" s="67"/>
    </row>
    <row r="70" spans="1:88" x14ac:dyDescent="0.3">
      <c r="A70" s="22" t="s">
        <v>122</v>
      </c>
      <c r="E70" s="22" t="s">
        <v>123</v>
      </c>
      <c r="F70" s="22"/>
    </row>
    <row r="71" spans="1:88" s="9" customFormat="1" x14ac:dyDescent="0.3">
      <c r="A71" s="9" t="s">
        <v>238</v>
      </c>
      <c r="B71" s="9">
        <f>10*29</f>
        <v>290</v>
      </c>
      <c r="F71" s="9">
        <f>(10*29)-29</f>
        <v>261</v>
      </c>
    </row>
    <row r="72" spans="1:88" x14ac:dyDescent="0.3">
      <c r="A72" t="s">
        <v>152</v>
      </c>
      <c r="B72">
        <f>265/B71</f>
        <v>0.91379310344827591</v>
      </c>
      <c r="E72" t="s">
        <v>154</v>
      </c>
      <c r="F72">
        <f>234/F71</f>
        <v>0.89655172413793105</v>
      </c>
    </row>
    <row r="73" spans="1:88" x14ac:dyDescent="0.3">
      <c r="A73" t="s">
        <v>113</v>
      </c>
      <c r="E73" t="s">
        <v>113</v>
      </c>
    </row>
    <row r="74" spans="1:88" x14ac:dyDescent="0.3">
      <c r="A74" s="26" t="s">
        <v>119</v>
      </c>
      <c r="B74" s="26">
        <f>(B72-0.5)/0.5</f>
        <v>0.82758620689655182</v>
      </c>
      <c r="E74" s="26" t="s">
        <v>119</v>
      </c>
      <c r="F74" s="26">
        <f>(F72-0.5)/0.5</f>
        <v>0.7931034482758621</v>
      </c>
    </row>
    <row r="75" spans="1:88" s="9" customFormat="1" x14ac:dyDescent="0.3"/>
    <row r="76" spans="1:88" s="9" customFormat="1" x14ac:dyDescent="0.3"/>
    <row r="77" spans="1:88" x14ac:dyDescent="0.3">
      <c r="B77" s="100" t="s">
        <v>241</v>
      </c>
      <c r="C77" s="101" t="s">
        <v>242</v>
      </c>
      <c r="D77" s="8" t="s">
        <v>243</v>
      </c>
    </row>
    <row r="79" spans="1:88" x14ac:dyDescent="0.3">
      <c r="A79" s="27" t="s">
        <v>239</v>
      </c>
      <c r="C79" t="s">
        <v>94</v>
      </c>
    </row>
    <row r="80" spans="1:88" x14ac:dyDescent="0.3">
      <c r="A80" s="4" t="s">
        <v>235</v>
      </c>
      <c r="B80" s="4" t="s">
        <v>42</v>
      </c>
      <c r="C80" s="4" t="s">
        <v>91</v>
      </c>
      <c r="D80" s="4" t="s">
        <v>90</v>
      </c>
      <c r="CD80" s="2"/>
    </row>
    <row r="81" spans="1:89" x14ac:dyDescent="0.3">
      <c r="A81" t="s">
        <v>61</v>
      </c>
      <c r="B81" s="68">
        <f>IF(B2&lt;150,0,IF(B2&lt;200,x,IF(B2&gt;=200,2)))</f>
        <v>0</v>
      </c>
      <c r="C81" s="68">
        <f>IF(C2&lt;150,0,IF(C2&lt;200,x,IF(C2&gt;=200,2)))</f>
        <v>2</v>
      </c>
      <c r="D81" s="69">
        <f>IF(D2&lt;150,0,IF(D2&lt;200,x,IF(D2&gt;=200,2)))</f>
        <v>0</v>
      </c>
      <c r="E81" s="9">
        <f>IF(E2&lt;150,0,IF(E2&lt;200,x,IF(E2&gt;=200,2)))</f>
        <v>0</v>
      </c>
      <c r="F81" s="9">
        <f>IF(F2&lt;150,0,IF(F2&lt;200,x,IF(F2&gt;=200,2)))</f>
        <v>0</v>
      </c>
      <c r="G81" s="11">
        <f>IF(G2&lt;150,0,IF(G2&lt;200,x,IF(G2&gt;=200,2)))</f>
        <v>0</v>
      </c>
      <c r="H81" s="9">
        <f>IF(H2&lt;150,0,IF(H2&lt;200,x,IF(H2&gt;=200,2)))</f>
        <v>0</v>
      </c>
      <c r="I81" s="9">
        <f>IF(I2&lt;150,0,IF(I2&lt;200,x,IF(I2&gt;=200,2)))</f>
        <v>0</v>
      </c>
      <c r="J81" s="11">
        <f>IF(J2&lt;150,0,IF(J2&lt;200,x,IF(J2&gt;=200,2)))</f>
        <v>0</v>
      </c>
      <c r="K81" s="68">
        <f>IF(K2&lt;150,0,IF(K2&lt;200,x,IF(K2&gt;=200,2)))</f>
        <v>0</v>
      </c>
      <c r="L81" s="68" t="s">
        <v>32</v>
      </c>
      <c r="M81" s="69">
        <f>IF(M2&lt;150,0,IF(M2&lt;200,x,IF(M2&gt;=200,2)))</f>
        <v>0</v>
      </c>
      <c r="N81" s="9">
        <f>IF(N2&lt;150,0,IF(N2&lt;200,x,IF(N2&gt;=200,2)))</f>
        <v>0</v>
      </c>
      <c r="O81" s="9">
        <f>IF(O2&lt;150,0,IF(O2&lt;200,x,IF(O2&gt;=200,2)))</f>
        <v>0</v>
      </c>
      <c r="P81" s="11">
        <f>IF(P2&lt;150,0,IF(P2&lt;200,x,IF(P2&gt;=200,2)))</f>
        <v>0</v>
      </c>
      <c r="Q81" s="9">
        <f>IF(Q2&lt;150,0,IF(Q2&lt;200,x,IF(Q2&gt;=200,2)))</f>
        <v>0</v>
      </c>
      <c r="R81" s="9">
        <f>IF(R2&lt;150,0,IF(R2&lt;200,x,IF(R2&gt;=200,2)))</f>
        <v>0</v>
      </c>
      <c r="S81" s="11">
        <f>IF(S2&lt;150,0,IF(S2&lt;200,x,IF(S2&gt;=200,2)))</f>
        <v>0</v>
      </c>
      <c r="T81" s="9">
        <f>IF(T2&lt;150,0,IF(T2&lt;200,x,IF(T2&gt;=200,2)))</f>
        <v>0</v>
      </c>
      <c r="U81" s="9">
        <f>IF(U2&lt;150,0,IF(U2&lt;200,x,IF(U2&gt;=200,2)))</f>
        <v>0</v>
      </c>
      <c r="V81" s="11">
        <f>IF(V2&lt;150,0,IF(V2&lt;200,x,IF(V2&gt;=200,2)))</f>
        <v>0</v>
      </c>
      <c r="W81" s="8">
        <f>IF(W2&lt;150,0,IF(W2&lt;200,x,IF(W2&gt;=200,2)))</f>
        <v>0</v>
      </c>
      <c r="X81" s="8">
        <f>IF(X2&lt;150,0,IF(X2&lt;200,x,IF(X2&gt;=200,2)))</f>
        <v>2</v>
      </c>
      <c r="Y81" s="19" t="s">
        <v>32</v>
      </c>
      <c r="Z81" s="9">
        <f>IF(Z2&lt;150,0,IF(Z2&lt;200,x,IF(Z2&gt;=200,2)))</f>
        <v>0</v>
      </c>
      <c r="AA81" s="9">
        <f>IF(AA2&lt;150,0,IF(AA2&lt;200,x,IF(AA2&gt;=200,2)))</f>
        <v>0</v>
      </c>
      <c r="AB81" s="11">
        <f>IF(AB2&lt;150,0,IF(AB2&lt;200,x,IF(AB2&gt;=200,2)))</f>
        <v>0</v>
      </c>
      <c r="AC81" s="9">
        <f>IF(AC2&lt;150,0,IF(AC2&lt;200,x,IF(AC2&gt;=200,2)))</f>
        <v>0</v>
      </c>
      <c r="AD81" s="9">
        <f>IF(AD2&lt;150,0,IF(AD2&lt;200,x,IF(AD2&gt;=200,2)))</f>
        <v>0</v>
      </c>
      <c r="AE81" s="11">
        <f>IF(AE2&lt;150,0,IF(AE2&lt;200,x,IF(AE2&gt;=200,2)))</f>
        <v>0</v>
      </c>
      <c r="AF81" s="9">
        <f>IF(AF2&lt;150,0,IF(AF2&lt;200,x,IF(AF2&gt;=200,2)))</f>
        <v>0</v>
      </c>
      <c r="AG81" s="9">
        <f>IF(AG2&lt;150,0,IF(AG2&lt;200,x,IF(AG2&gt;=200,2)))</f>
        <v>0</v>
      </c>
      <c r="AH81" s="11">
        <f>IF(AH2&lt;150,0,IF(AH2&lt;200,x,IF(AH2&gt;=200,2)))</f>
        <v>0</v>
      </c>
      <c r="AI81" s="8">
        <f>IF(AI2&lt;150,0,IF(AI2&lt;200,x,IF(AI2&gt;=200,2)))</f>
        <v>0</v>
      </c>
      <c r="AJ81" s="8">
        <f>IF(AJ2&lt;150,0,IF(AJ2&lt;200,x,IF(AJ2&gt;=200,2)))</f>
        <v>2</v>
      </c>
      <c r="AK81" s="19" t="s">
        <v>32</v>
      </c>
      <c r="AL81" s="9">
        <f>IF(AL2&lt;150,0,IF(AL2&lt;200,x,IF(AL2&gt;=200,2)))</f>
        <v>0</v>
      </c>
      <c r="AM81" s="9">
        <f>IF(AM2&lt;150,0,IF(AM2&lt;200,x,IF(AM2&gt;=200,2)))</f>
        <v>0</v>
      </c>
      <c r="AN81" s="11">
        <f>IF(AN2&lt;150,0,IF(AN2&lt;200,x,IF(AN2&gt;=200,2)))</f>
        <v>0</v>
      </c>
      <c r="AO81" s="9">
        <f>IF(AO2&lt;150,0,IF(AO2&lt;200,x,IF(AO2&gt;=200,2)))</f>
        <v>0</v>
      </c>
      <c r="AP81" s="9">
        <f>IF(AP2&lt;150,0,IF(AP2&lt;200,x,IF(AP2&gt;=200,2)))</f>
        <v>0</v>
      </c>
      <c r="AQ81" s="11">
        <f>IF(AQ2&lt;150,0,IF(AQ2&lt;200,x,IF(AQ2&gt;=200,2)))</f>
        <v>0</v>
      </c>
      <c r="AR81" s="9">
        <f>IF(AR2&lt;150,0,IF(AR2&lt;200,x,IF(AR2&gt;=200,2)))</f>
        <v>0</v>
      </c>
      <c r="AS81" s="9">
        <f>IF(AS2&lt;150,0,IF(AS2&lt;200,x,IF(AS2&gt;=200,2)))</f>
        <v>0</v>
      </c>
      <c r="AT81" s="11">
        <f>IF(AT2&lt;150,0,IF(AT2&lt;200,x,IF(AT2&gt;=200,2)))</f>
        <v>0</v>
      </c>
      <c r="AU81" s="9">
        <f>IF(AU2&lt;150,0,IF(AU2&lt;200,x,IF(AU2&gt;=200,2)))</f>
        <v>0</v>
      </c>
      <c r="AV81" s="9">
        <f>IF(AV2&lt;150,0,IF(AV2&lt;200,x,IF(AV2&gt;=200,2)))</f>
        <v>0</v>
      </c>
      <c r="AW81" s="11">
        <f>IF(AW2&lt;150,0,IF(AW2&lt;200,x,IF(AW2&gt;=200,2)))</f>
        <v>0</v>
      </c>
      <c r="AX81" s="9">
        <f>IF(AX2&lt;150,0,IF(AX2&lt;200,x,IF(AX2&gt;=200,2)))</f>
        <v>0</v>
      </c>
      <c r="AY81" s="9">
        <f>IF(AY2&lt;150,0,IF(AY2&lt;200,x,IF(AY2&gt;=200,2)))</f>
        <v>0</v>
      </c>
      <c r="AZ81" s="11">
        <f>IF(AZ2&lt;150,0,IF(AZ2&lt;200,x,IF(AZ2&gt;=200,2)))</f>
        <v>0</v>
      </c>
      <c r="BA81" s="8">
        <f>IF(BA2&lt;150,0,IF(BA2&lt;200,x,IF(BA2&gt;=200,2)))</f>
        <v>0</v>
      </c>
      <c r="BB81" s="8" t="s">
        <v>32</v>
      </c>
      <c r="BC81" s="19" t="s">
        <v>32</v>
      </c>
      <c r="BD81" s="9">
        <f>IF(BD2&lt;150,0,IF(BD2&lt;200,x,IF(BD2&gt;=200,2)))</f>
        <v>0</v>
      </c>
      <c r="BE81" s="9">
        <f>IF(BE2&lt;150,0,IF(BE2&lt;200,x,IF(BE2&gt;=200,2)))</f>
        <v>0</v>
      </c>
      <c r="BF81" s="11">
        <f>IF(BF2&lt;150,0,IF(BF2&lt;200,x,IF(BF2&gt;=200,2)))</f>
        <v>0</v>
      </c>
      <c r="BG81" s="9">
        <f>IF(BG2&lt;150,0,IF(BG2&lt;200,x,IF(BG2&gt;=200,2)))</f>
        <v>0</v>
      </c>
      <c r="BH81" s="9">
        <f>IF(BH2&lt;150,0,IF(BH2&lt;200,x,IF(BH2&gt;=200,2)))</f>
        <v>0</v>
      </c>
      <c r="BI81" s="11">
        <f>IF(BI2&lt;150,0,IF(BI2&lt;200,x,IF(BI2&gt;=200,2)))</f>
        <v>0</v>
      </c>
      <c r="BJ81" s="9">
        <f>IF(BJ2&lt;150,0,IF(BJ2&lt;200,x,IF(BJ2&gt;=200,2)))</f>
        <v>0</v>
      </c>
      <c r="BK81" s="9">
        <f>IF(BK2&lt;150,0,IF(BK2&lt;200,x,IF(BK2&gt;=200,2)))</f>
        <v>0</v>
      </c>
      <c r="BL81" s="11">
        <f>IF(BL2&lt;150,0,IF(BL2&lt;200,x,IF(BL2&gt;=200,2)))</f>
        <v>0</v>
      </c>
      <c r="BM81" s="68">
        <f>IF(BM2&lt;150,0,IF(BM2&lt;200,x,IF(BM2&gt;=200,2)))</f>
        <v>0</v>
      </c>
      <c r="BN81" s="68">
        <f>IF(BN2&lt;150,0,IF(BN2&lt;200,x,IF(BN2&gt;=200,2)))</f>
        <v>2</v>
      </c>
      <c r="BO81" s="69">
        <f>IF(BO2&lt;150,0,IF(BO2&lt;200,x,IF(BO2&gt;=200,2)))</f>
        <v>0</v>
      </c>
      <c r="BP81" s="9">
        <f>IF(BP2&lt;150,0,IF(BP2&lt;200,x,IF(BP2&gt;=200,2)))</f>
        <v>0</v>
      </c>
      <c r="BQ81" s="9">
        <f>IF(BQ2&lt;150,0,IF(BQ2&lt;200,x,IF(BQ2&gt;=200,2)))</f>
        <v>0</v>
      </c>
      <c r="BR81" s="11">
        <f>IF(BR2&lt;150,0,IF(BR2&lt;200,x,IF(BR2&gt;=200,2)))</f>
        <v>0</v>
      </c>
      <c r="BS81" s="9">
        <f>IF(BS2&lt;150,0,IF(BS2&lt;200,x,IF(BS2&gt;=200,2)))</f>
        <v>0</v>
      </c>
      <c r="BT81" s="9">
        <f>IF(BT2&lt;150,0,IF(BT2&lt;200,x,IF(BT2&gt;=200,2)))</f>
        <v>0</v>
      </c>
      <c r="BU81" s="11">
        <f>IF(BU2&lt;150,0,IF(BU2&lt;200,x,IF(BU2&gt;=200,2)))</f>
        <v>0</v>
      </c>
      <c r="BV81" s="9">
        <f>IF(BV2&lt;150,0,IF(BV2&lt;200,x,IF(BV2&gt;=200,2)))</f>
        <v>0</v>
      </c>
      <c r="BW81" s="9">
        <f>IF(BW2&lt;150,0,IF(BW2&lt;200,x,IF(BW2&gt;=200,2)))</f>
        <v>0</v>
      </c>
      <c r="BX81" s="11">
        <f>IF(BX2&lt;150,0,IF(BX2&lt;200,x,IF(BX2&gt;=200,2)))</f>
        <v>0</v>
      </c>
      <c r="BY81" s="9">
        <f>IF(BY2&lt;150,0,IF(BY2&lt;200,x,IF(BY2&gt;=200,2)))</f>
        <v>0</v>
      </c>
      <c r="BZ81" s="9">
        <f>IF(BZ2&lt;150,0,IF(BZ2&lt;200,x,IF(BZ2&gt;=200,2)))</f>
        <v>0</v>
      </c>
      <c r="CA81" s="11">
        <f>IF(CA2&lt;150,0,IF(CA2&lt;200,x,IF(CA2&gt;=200,2)))</f>
        <v>0</v>
      </c>
      <c r="CB81" s="9">
        <f>IF(CB2&lt;150,0,IF(CB2&lt;200,x,IF(CB2&gt;=200,2)))</f>
        <v>0</v>
      </c>
      <c r="CC81" s="9">
        <f>IF(CC2&lt;150,0,IF(CC2&lt;200,x,IF(CC2&gt;=200,2)))</f>
        <v>0</v>
      </c>
      <c r="CD81" s="11">
        <f>IF(CD2&lt;150,0,IF(CD2&lt;200,x,IF(CD2&gt;=200,2)))</f>
        <v>0</v>
      </c>
      <c r="CE81" s="9">
        <f>IF(CE2&lt;150,0,IF(CE2&lt;200,x,IF(CE2&gt;=200,2)))</f>
        <v>0</v>
      </c>
      <c r="CF81" s="9">
        <f>IF(CF2&lt;150,0,IF(CF2&lt;200,x,IF(CF2&gt;=200,2)))</f>
        <v>0</v>
      </c>
      <c r="CG81" s="11">
        <f>IF(CG2&lt;150,0,IF(CG2&lt;200,x,IF(CG2&gt;=200,2)))</f>
        <v>0</v>
      </c>
      <c r="CH81" s="9">
        <f>IF(CH2&lt;150,0,IF(CH2&lt;200,x,IF(CH2&gt;=200,2)))</f>
        <v>0</v>
      </c>
      <c r="CI81" s="9">
        <f>IF(CI2&lt;150,0,IF(CI2&lt;200,x,IF(CI2&gt;=200,2)))</f>
        <v>0</v>
      </c>
      <c r="CJ81" s="11">
        <f>IF(CJ2&lt;150,0,IF(CJ2&lt;200,x,IF(CJ2&gt;=200,2)))</f>
        <v>0</v>
      </c>
      <c r="CK81" s="9"/>
    </row>
    <row r="82" spans="1:89" x14ac:dyDescent="0.3">
      <c r="A82" t="s">
        <v>62</v>
      </c>
      <c r="B82" s="9">
        <f>IF(B3&lt;150,0,IF(B3&lt;200,x,IF(B3&gt;=200,2)))</f>
        <v>0</v>
      </c>
      <c r="C82" s="9">
        <f>IF(C3&lt;150,0,IF(C3&lt;200,x,IF(C3&gt;=200,2)))</f>
        <v>0</v>
      </c>
      <c r="D82" s="11">
        <f>IF(D3&lt;150,0,IF(D3&lt;200,x,IF(D3&gt;=200,2)))</f>
        <v>0</v>
      </c>
      <c r="E82" s="9">
        <f>IF(E3&lt;150,0,IF(E3&lt;200,x,IF(E3&gt;=200,2)))</f>
        <v>0</v>
      </c>
      <c r="F82" s="9">
        <f>IF(F3&lt;150,0,IF(F3&lt;200,x,IF(F3&gt;=200,2)))</f>
        <v>0</v>
      </c>
      <c r="G82" s="11">
        <f>IF(G3&lt;150,0,IF(G3&lt;200,x,IF(G3&gt;=200,2)))</f>
        <v>0</v>
      </c>
      <c r="H82" s="68">
        <f>IF(H3&lt;150,0,IF(H3&lt;200,x,IF(H3&gt;=200,2)))</f>
        <v>2</v>
      </c>
      <c r="I82" s="68">
        <f>IF(I3&lt;150,0,IF(I3&lt;200,x,IF(I3&gt;=200,2)))</f>
        <v>0</v>
      </c>
      <c r="J82" s="69">
        <f>IF(J3&lt;150,0,IF(J3&lt;200,x,IF(J3&gt;=200,2)))</f>
        <v>2</v>
      </c>
      <c r="K82" s="8">
        <f>IF(K3&lt;150,0,IF(K3&lt;200,x,IF(K3&gt;=200,2)))</f>
        <v>2</v>
      </c>
      <c r="L82" s="8">
        <f>IF(L3&lt;150,0,IF(L3&lt;200,x,IF(L3&gt;=200,2)))</f>
        <v>0</v>
      </c>
      <c r="M82" s="19" t="s">
        <v>32</v>
      </c>
      <c r="N82" s="26">
        <f>IF(N3&lt;150,0,IF(N3&lt;200,x,IF(N3&gt;=200,2)))</f>
        <v>0</v>
      </c>
      <c r="O82" s="26">
        <f>IF(O3&lt;150,0,IF(O3&lt;200,x,IF(O3&gt;=200,2)))</f>
        <v>0</v>
      </c>
      <c r="P82" s="67">
        <f>IF(P3&lt;150,0,IF(P3&lt;200,x,IF(P3&gt;=200,2)))</f>
        <v>2</v>
      </c>
      <c r="Q82" s="9">
        <f>IF(Q3&lt;150,0,IF(Q3&lt;200,x,IF(Q3&gt;=200,2)))</f>
        <v>0</v>
      </c>
      <c r="R82" s="9">
        <f>IF(R3&lt;150,0,IF(R3&lt;200,x,IF(R3&gt;=200,2)))</f>
        <v>0</v>
      </c>
      <c r="S82" s="11">
        <f>IF(S3&lt;150,0,IF(S3&lt;200,x,IF(S3&gt;=200,2)))</f>
        <v>0</v>
      </c>
      <c r="T82" s="9">
        <f>IF(T3&lt;150,0,IF(T3&lt;200,x,IF(T3&gt;=200,2)))</f>
        <v>0</v>
      </c>
      <c r="U82" s="9">
        <f>IF(U3&lt;150,0,IF(U3&lt;200,x,IF(U3&gt;=200,2)))</f>
        <v>0</v>
      </c>
      <c r="V82" s="11">
        <f>IF(V3&lt;150,0,IF(V3&lt;200,x,IF(V3&gt;=200,2)))</f>
        <v>0</v>
      </c>
      <c r="W82" s="9">
        <f>IF(W3&lt;150,0,IF(W3&lt;200,x,IF(W3&gt;=200,2)))</f>
        <v>0</v>
      </c>
      <c r="X82" s="9">
        <f>IF(X3&lt;150,0,IF(X3&lt;200,x,IF(X3&gt;=200,2)))</f>
        <v>0</v>
      </c>
      <c r="Y82" s="11">
        <f>IF(Y3&lt;150,0,IF(Y3&lt;200,x,IF(Y3&gt;=200,2)))</f>
        <v>0</v>
      </c>
      <c r="Z82" s="9">
        <f>IF(Z3&lt;150,0,IF(Z3&lt;200,x,IF(Z3&gt;=200,2)))</f>
        <v>0</v>
      </c>
      <c r="AA82" s="9">
        <f>IF(AA3&lt;150,0,IF(AA3&lt;200,x,IF(AA3&gt;=200,2)))</f>
        <v>0</v>
      </c>
      <c r="AB82" s="11">
        <f>IF(AB3&lt;150,0,IF(AB3&lt;200,x,IF(AB3&gt;=200,2)))</f>
        <v>0</v>
      </c>
      <c r="AC82" s="9">
        <f>IF(AC3&lt;150,0,IF(AC3&lt;200,x,IF(AC3&gt;=200,2)))</f>
        <v>0</v>
      </c>
      <c r="AD82" s="9">
        <f>IF(AD3&lt;150,0,IF(AD3&lt;200,x,IF(AD3&gt;=200,2)))</f>
        <v>0</v>
      </c>
      <c r="AE82" s="11">
        <f>IF(AE3&lt;150,0,IF(AE3&lt;200,x,IF(AE3&gt;=200,2)))</f>
        <v>0</v>
      </c>
      <c r="AF82" s="9">
        <f>IF(AF3&lt;150,0,IF(AF3&lt;200,x,IF(AF3&gt;=200,2)))</f>
        <v>0</v>
      </c>
      <c r="AG82" s="9">
        <f>IF(AG3&lt;150,0,IF(AG3&lt;200,x,IF(AG3&gt;=200,2)))</f>
        <v>0</v>
      </c>
      <c r="AH82" s="11">
        <f>IF(AH3&lt;150,0,IF(AH3&lt;200,x,IF(AH3&gt;=200,2)))</f>
        <v>0</v>
      </c>
      <c r="AI82" s="9">
        <f>IF(AI3&lt;150,0,IF(AI3&lt;200,x,IF(AI3&gt;=200,2)))</f>
        <v>0</v>
      </c>
      <c r="AJ82" s="9">
        <f>IF(AJ3&lt;150,0,IF(AJ3&lt;200,x,IF(AJ3&gt;=200,2)))</f>
        <v>0</v>
      </c>
      <c r="AK82" s="11">
        <f>IF(AK3&lt;150,0,IF(AK3&lt;200,x,IF(AK3&gt;=200,2)))</f>
        <v>0</v>
      </c>
      <c r="AL82" s="9">
        <f>IF(AL3&lt;150,0,IF(AL3&lt;200,x,IF(AL3&gt;=200,2)))</f>
        <v>0</v>
      </c>
      <c r="AM82" s="9">
        <f>IF(AM3&lt;150,0,IF(AM3&lt;200,x,IF(AM3&gt;=200,2)))</f>
        <v>0</v>
      </c>
      <c r="AN82" s="11">
        <f>IF(AN3&lt;150,0,IF(AN3&lt;200,x,IF(AN3&gt;=200,2)))</f>
        <v>0</v>
      </c>
      <c r="AO82" s="9">
        <f>IF(AO3&lt;150,0,IF(AO3&lt;200,x,IF(AO3&gt;=200,2)))</f>
        <v>0</v>
      </c>
      <c r="AP82" s="9">
        <f>IF(AP3&lt;150,0,IF(AP3&lt;200,x,IF(AP3&gt;=200,2)))</f>
        <v>0</v>
      </c>
      <c r="AQ82" s="11">
        <f>IF(AQ3&lt;150,0,IF(AQ3&lt;200,x,IF(AQ3&gt;=200,2)))</f>
        <v>0</v>
      </c>
      <c r="AR82" s="9">
        <f>IF(AR3&lt;150,0,IF(AR3&lt;200,x,IF(AR3&gt;=200,2)))</f>
        <v>0</v>
      </c>
      <c r="AS82" s="9">
        <f>IF(AS3&lt;150,0,IF(AS3&lt;200,x,IF(AS3&gt;=200,2)))</f>
        <v>0</v>
      </c>
      <c r="AT82" s="11">
        <f>IF(AT3&lt;150,0,IF(AT3&lt;200,x,IF(AT3&gt;=200,2)))</f>
        <v>0</v>
      </c>
      <c r="AU82" s="9">
        <f>IF(AU3&lt;150,0,IF(AU3&lt;200,x,IF(AU3&gt;=200,2)))</f>
        <v>0</v>
      </c>
      <c r="AV82" s="9">
        <f>IF(AV3&lt;150,0,IF(AV3&lt;200,x,IF(AV3&gt;=200,2)))</f>
        <v>0</v>
      </c>
      <c r="AW82" s="11">
        <f>IF(AW3&lt;150,0,IF(AW3&lt;200,x,IF(AW3&gt;=200,2)))</f>
        <v>0</v>
      </c>
      <c r="AX82" s="9">
        <f>IF(AX3&lt;150,0,IF(AX3&lt;200,x,IF(AX3&gt;=200,2)))</f>
        <v>0</v>
      </c>
      <c r="AY82" s="9">
        <f>IF(AY3&lt;150,0,IF(AY3&lt;200,x,IF(AY3&gt;=200,2)))</f>
        <v>0</v>
      </c>
      <c r="AZ82" s="11">
        <f>IF(AZ3&lt;150,0,IF(AZ3&lt;200,x,IF(AZ3&gt;=200,2)))</f>
        <v>0</v>
      </c>
      <c r="BA82" s="9">
        <f>IF(BA3&lt;150,0,IF(BA3&lt;200,x,IF(BA3&gt;=200,2)))</f>
        <v>0</v>
      </c>
      <c r="BB82" s="9">
        <f>IF(BB3&lt;150,0,IF(BB3&lt;200,x,IF(BB3&gt;=200,2)))</f>
        <v>0</v>
      </c>
      <c r="BC82" s="11">
        <f>IF(BC3&lt;150,0,IF(BC3&lt;200,x,IF(BC3&gt;=200,2)))</f>
        <v>0</v>
      </c>
      <c r="BD82" s="9">
        <f>IF(BD3&lt;150,0,IF(BD3&lt;200,x,IF(BD3&gt;=200,2)))</f>
        <v>0</v>
      </c>
      <c r="BE82" s="9">
        <f>IF(BE3&lt;150,0,IF(BE3&lt;200,x,IF(BE3&gt;=200,2)))</f>
        <v>0</v>
      </c>
      <c r="BF82" s="11">
        <f>IF(BF3&lt;150,0,IF(BF3&lt;200,x,IF(BF3&gt;=200,2)))</f>
        <v>0</v>
      </c>
      <c r="BG82" s="9">
        <f>IF(BG3&lt;150,0,IF(BG3&lt;200,x,IF(BG3&gt;=200,2)))</f>
        <v>0</v>
      </c>
      <c r="BH82" s="9">
        <f>IF(BH3&lt;150,0,IF(BH3&lt;200,x,IF(BH3&gt;=200,2)))</f>
        <v>0</v>
      </c>
      <c r="BI82" s="11">
        <f>IF(BI3&lt;150,0,IF(BI3&lt;200,x,IF(BI3&gt;=200,2)))</f>
        <v>0</v>
      </c>
      <c r="BJ82" s="9">
        <f>IF(BJ3&lt;150,0,IF(BJ3&lt;200,x,IF(BJ3&gt;=200,2)))</f>
        <v>0</v>
      </c>
      <c r="BK82" s="9">
        <f>IF(BK3&lt;150,0,IF(BK3&lt;200,x,IF(BK3&gt;=200,2)))</f>
        <v>0</v>
      </c>
      <c r="BL82" s="11">
        <f>IF(BL3&lt;150,0,IF(BL3&lt;200,x,IF(BL3&gt;=200,2)))</f>
        <v>0</v>
      </c>
      <c r="BM82" s="9">
        <f>IF(BM3&lt;150,0,IF(BM3&lt;200,x,IF(BM3&gt;=200,2)))</f>
        <v>0</v>
      </c>
      <c r="BN82" s="9">
        <f>IF(BN3&lt;150,0,IF(BN3&lt;200,x,IF(BN3&gt;=200,2)))</f>
        <v>0</v>
      </c>
      <c r="BO82" s="11">
        <f>IF(BO3&lt;150,0,IF(BO3&lt;200,x,IF(BO3&gt;=200,2)))</f>
        <v>0</v>
      </c>
      <c r="BP82" s="9">
        <f>IF(BP3&lt;150,0,IF(BP3&lt;200,x,IF(BP3&gt;=200,2)))</f>
        <v>0</v>
      </c>
      <c r="BQ82" s="9">
        <f>IF(BQ3&lt;150,0,IF(BQ3&lt;200,x,IF(BQ3&gt;=200,2)))</f>
        <v>0</v>
      </c>
      <c r="BR82" s="11">
        <f>IF(BR3&lt;150,0,IF(BR3&lt;200,x,IF(BR3&gt;=200,2)))</f>
        <v>0</v>
      </c>
      <c r="BS82" s="9">
        <f>IF(BS3&lt;150,0,IF(BS3&lt;200,x,IF(BS3&gt;=200,2)))</f>
        <v>0</v>
      </c>
      <c r="BT82" s="9">
        <f>IF(BT3&lt;150,0,IF(BT3&lt;200,x,IF(BT3&gt;=200,2)))</f>
        <v>0</v>
      </c>
      <c r="BU82" s="11">
        <f>IF(BU3&lt;150,0,IF(BU3&lt;200,x,IF(BU3&gt;=200,2)))</f>
        <v>0</v>
      </c>
      <c r="BV82" s="9">
        <f>IF(BV3&lt;150,0,IF(BV3&lt;200,x,IF(BV3&gt;=200,2)))</f>
        <v>0</v>
      </c>
      <c r="BW82" s="9">
        <f>IF(BW3&lt;150,0,IF(BW3&lt;200,x,IF(BW3&gt;=200,2)))</f>
        <v>0</v>
      </c>
      <c r="BX82" s="11">
        <f>IF(BX3&lt;150,0,IF(BX3&lt;200,x,IF(BX3&gt;=200,2)))</f>
        <v>0</v>
      </c>
      <c r="BY82" s="9">
        <f>IF(BY3&lt;150,0,IF(BY3&lt;200,x,IF(BY3&gt;=200,2)))</f>
        <v>0</v>
      </c>
      <c r="BZ82" s="9">
        <f>IF(BZ3&lt;150,0,IF(BZ3&lt;200,x,IF(BZ3&gt;=200,2)))</f>
        <v>0</v>
      </c>
      <c r="CA82" s="11">
        <f>IF(CA3&lt;150,0,IF(CA3&lt;200,x,IF(CA3&gt;=200,2)))</f>
        <v>0</v>
      </c>
      <c r="CB82" s="9">
        <f>IF(CB3&lt;150,0,IF(CB3&lt;200,x,IF(CB3&gt;=200,2)))</f>
        <v>0</v>
      </c>
      <c r="CC82" s="9">
        <f>IF(CC3&lt;150,0,IF(CC3&lt;200,x,IF(CC3&gt;=200,2)))</f>
        <v>0</v>
      </c>
      <c r="CD82" s="11">
        <f>IF(CD3&lt;150,0,IF(CD3&lt;200,x,IF(CD3&gt;=200,2)))</f>
        <v>0</v>
      </c>
      <c r="CE82" s="9">
        <f>IF(CE3&lt;150,0,IF(CE3&lt;200,x,IF(CE3&gt;=200,2)))</f>
        <v>0</v>
      </c>
      <c r="CF82" s="9">
        <f>IF(CF3&lt;150,0,IF(CF3&lt;200,x,IF(CF3&gt;=200,2)))</f>
        <v>0</v>
      </c>
      <c r="CG82" s="11">
        <f>IF(CG3&lt;150,0,IF(CG3&lt;200,x,IF(CG3&gt;=200,2)))</f>
        <v>0</v>
      </c>
      <c r="CH82" s="9">
        <f>IF(CH3&lt;150,0,IF(CH3&lt;200,x,IF(CH3&gt;=200,2)))</f>
        <v>0</v>
      </c>
      <c r="CI82" s="9">
        <f>IF(CI3&lt;150,0,IF(CI3&lt;200,x,IF(CI3&gt;=200,2)))</f>
        <v>0</v>
      </c>
      <c r="CJ82" s="11">
        <f>IF(CJ3&lt;150,0,IF(CJ3&lt;200,x,IF(CJ3&gt;=200,2)))</f>
        <v>0</v>
      </c>
      <c r="CK82" s="9"/>
    </row>
    <row r="83" spans="1:89" x14ac:dyDescent="0.3">
      <c r="A83" t="s">
        <v>63</v>
      </c>
      <c r="B83" s="9">
        <f>IF(B4&lt;150,0,IF(B4&lt;200,x,IF(B4&gt;=200,2)))</f>
        <v>0</v>
      </c>
      <c r="C83" s="9">
        <f>IF(C4&lt;150,0,IF(C4&lt;200,x,IF(C4&gt;=200,2)))</f>
        <v>0</v>
      </c>
      <c r="D83" s="11">
        <f>IF(D4&lt;150,0,IF(D4&lt;200,x,IF(D4&gt;=200,2)))</f>
        <v>0</v>
      </c>
      <c r="E83" s="9">
        <f>IF(E4&lt;150,0,IF(E4&lt;200,x,IF(E4&gt;=200,2)))</f>
        <v>2</v>
      </c>
      <c r="F83" s="9">
        <f>IF(F4&lt;150,0,IF(F4&lt;200,x,IF(F4&gt;=200,2)))</f>
        <v>2</v>
      </c>
      <c r="G83" s="11">
        <f>IF(G4&lt;150,0,IF(G4&lt;200,x,IF(G4&gt;=200,2)))</f>
        <v>2</v>
      </c>
      <c r="H83" s="9">
        <f>IF(H4&lt;150,0,IF(H4&lt;200,x,IF(H4&gt;=200,2)))</f>
        <v>2</v>
      </c>
      <c r="I83" s="9">
        <f>IF(I4&lt;150,0,IF(I4&lt;200,x,IF(I4&gt;=200,2)))</f>
        <v>2</v>
      </c>
      <c r="J83" s="11">
        <f>IF(J4&lt;150,0,IF(J4&lt;200,x,IF(J4&gt;=200,2)))</f>
        <v>2</v>
      </c>
      <c r="K83" s="9">
        <f>IF(K4&lt;150,0,IF(K4&lt;200,x,IF(K4&gt;=200,2)))</f>
        <v>2</v>
      </c>
      <c r="L83" s="9">
        <f>IF(L4&lt;150,0,IF(L4&lt;200,x,IF(L4&gt;=200,2)))</f>
        <v>2</v>
      </c>
      <c r="M83" s="11">
        <f>IF(M4&lt;150,0,IF(M4&lt;200,x,IF(M4&gt;=200,2)))</f>
        <v>2</v>
      </c>
      <c r="N83" s="9">
        <f>IF(N4&lt;150,0,IF(N4&lt;200,x,IF(N4&gt;=200,2)))</f>
        <v>2</v>
      </c>
      <c r="O83" s="9">
        <f>IF(O4&lt;150,0,IF(O4&lt;200,x,IF(O4&gt;=200,2)))</f>
        <v>2</v>
      </c>
      <c r="P83" s="11">
        <f>IF(P4&lt;150,0,IF(P4&lt;200,x,IF(P4&gt;=200,2)))</f>
        <v>2</v>
      </c>
      <c r="Q83" s="9">
        <f>IF(Q4&lt;150,0,IF(Q4&lt;200,x,IF(Q4&gt;=200,2)))</f>
        <v>0</v>
      </c>
      <c r="R83" s="9">
        <f>IF(R4&lt;150,0,IF(R4&lt;200,x,IF(R4&gt;=200,2)))</f>
        <v>0</v>
      </c>
      <c r="S83" s="11">
        <f>IF(S4&lt;150,0,IF(S4&lt;200,x,IF(S4&gt;=200,2)))</f>
        <v>0</v>
      </c>
      <c r="T83" s="8">
        <f>IF(T4&lt;150,0,IF(T4&lt;200,x,IF(T4&gt;=200,2)))</f>
        <v>0</v>
      </c>
      <c r="U83" s="8">
        <f>IF(U4&lt;150,0,IF(U4&lt;200,x,IF(U4&gt;=200,2)))</f>
        <v>2</v>
      </c>
      <c r="V83" s="19">
        <f>IF(V4&lt;150,0,IF(V4&lt;200,x,IF(V4&gt;=200,2)))</f>
        <v>2</v>
      </c>
      <c r="W83" s="9">
        <f>IF(W4&lt;150,0,IF(W4&lt;200,x,IF(W4&gt;=200,2)))</f>
        <v>2</v>
      </c>
      <c r="X83" s="9">
        <f>IF(X4&lt;150,0,IF(X4&lt;200,x,IF(X4&gt;=200,2)))</f>
        <v>2</v>
      </c>
      <c r="Y83" s="11">
        <f>IF(Y4&lt;150,0,IF(Y4&lt;200,x,IF(Y4&gt;=200,2)))</f>
        <v>2</v>
      </c>
      <c r="Z83" s="8" t="s">
        <v>32</v>
      </c>
      <c r="AA83" s="8">
        <f>IF(AA4&lt;150,0,IF(AA4&lt;200,x,IF(AA4&gt;=200,2)))</f>
        <v>2</v>
      </c>
      <c r="AB83" s="19">
        <f>IF(AB4&lt;150,0,IF(AB4&lt;200,x,IF(AB4&gt;=200,2)))</f>
        <v>2</v>
      </c>
      <c r="AC83" s="9">
        <f>IF(AC4&lt;150,0,IF(AC4&lt;200,x,IF(AC4&gt;=200,2)))</f>
        <v>0</v>
      </c>
      <c r="AD83" s="9">
        <f>IF(AD4&lt;150,0,IF(AD4&lt;200,x,IF(AD4&gt;=200,2)))</f>
        <v>0</v>
      </c>
      <c r="AE83" s="11">
        <f>IF(AE4&lt;150,0,IF(AE4&lt;200,x,IF(AE4&gt;=200,2)))</f>
        <v>0</v>
      </c>
      <c r="AF83" s="9">
        <f>IF(AF4&lt;150,0,IF(AF4&lt;200,x,IF(AF4&gt;=200,2)))</f>
        <v>0</v>
      </c>
      <c r="AG83" s="9">
        <f>IF(AG4&lt;150,0,IF(AG4&lt;200,x,IF(AG4&gt;=200,2)))</f>
        <v>0</v>
      </c>
      <c r="AH83" s="11">
        <f>IF(AH4&lt;150,0,IF(AH4&lt;200,x,IF(AH4&gt;=200,2)))</f>
        <v>0</v>
      </c>
      <c r="AI83" s="9">
        <f>IF(AI4&lt;150,0,IF(AI4&lt;200,x,IF(AI4&gt;=200,2)))</f>
        <v>2</v>
      </c>
      <c r="AJ83" s="9">
        <f>IF(AJ4&lt;150,0,IF(AJ4&lt;200,x,IF(AJ4&gt;=200,2)))</f>
        <v>2</v>
      </c>
      <c r="AK83" s="11">
        <f>IF(AK4&lt;150,0,IF(AK4&lt;200,x,IF(AK4&gt;=200,2)))</f>
        <v>2</v>
      </c>
      <c r="AL83" s="9">
        <f>IF(AL4&lt;150,0,IF(AL4&lt;200,x,IF(AL4&gt;=200,2)))</f>
        <v>0</v>
      </c>
      <c r="AM83" s="9">
        <f>IF(AM4&lt;150,0,IF(AM4&lt;200,x,IF(AM4&gt;=200,2)))</f>
        <v>0</v>
      </c>
      <c r="AN83" s="11">
        <f>IF(AN4&lt;150,0,IF(AN4&lt;200,x,IF(AN4&gt;=200,2)))</f>
        <v>0</v>
      </c>
      <c r="AO83" s="9">
        <f>IF(AO4&lt;150,0,IF(AO4&lt;200,x,IF(AO4&gt;=200,2)))</f>
        <v>2</v>
      </c>
      <c r="AP83" s="9">
        <f>IF(AP4&lt;150,0,IF(AP4&lt;200,x,IF(AP4&gt;=200,2)))</f>
        <v>2</v>
      </c>
      <c r="AQ83" s="11">
        <f>IF(AQ4&lt;150,0,IF(AQ4&lt;200,x,IF(AQ4&gt;=200,2)))</f>
        <v>2</v>
      </c>
      <c r="AR83" s="26">
        <f>IF(AR4&lt;150,0,IF(AR4&lt;200,x,IF(AR4&gt;=200,2)))</f>
        <v>0</v>
      </c>
      <c r="AS83" s="26">
        <f>IF(AS4&lt;150,0,IF(AS4&lt;200,x,IF(AS4&gt;=200,2)))</f>
        <v>0</v>
      </c>
      <c r="AT83" s="67">
        <f>IF(AT4&lt;150,0,IF(AT4&lt;200,x,IF(AT4&gt;=200,2)))</f>
        <v>2</v>
      </c>
      <c r="AU83" s="9">
        <f>IF(AU4&lt;150,0,IF(AU4&lt;200,x,IF(AU4&gt;=200,2)))</f>
        <v>0</v>
      </c>
      <c r="AV83" s="9">
        <f>IF(AV4&lt;150,0,IF(AV4&lt;200,x,IF(AV4&gt;=200,2)))</f>
        <v>0</v>
      </c>
      <c r="AW83" s="11">
        <f>IF(AW4&lt;150,0,IF(AW4&lt;200,x,IF(AW4&gt;=200,2)))</f>
        <v>0</v>
      </c>
      <c r="AX83" s="26">
        <f>IF(AX4&lt;150,0,IF(AX4&lt;200,x,IF(AX4&gt;=200,2)))</f>
        <v>0</v>
      </c>
      <c r="AY83" s="26">
        <f>IF(AY4&lt;150,0,IF(AY4&lt;200,x,IF(AY4&gt;=200,2)))</f>
        <v>0</v>
      </c>
      <c r="AZ83" s="67">
        <f>IF(AZ4&lt;150,0,IF(AZ4&lt;200,x,IF(AZ4&gt;=200,2)))</f>
        <v>2</v>
      </c>
      <c r="BA83" s="9">
        <f>IF(BA4&lt;150,0,IF(BA4&lt;200,x,IF(BA4&gt;=200,2)))</f>
        <v>2</v>
      </c>
      <c r="BB83" s="9">
        <f>IF(BB4&lt;150,0,IF(BB4&lt;200,x,IF(BB4&gt;=200,2)))</f>
        <v>2</v>
      </c>
      <c r="BC83" s="11">
        <f>IF(BC4&lt;150,0,IF(BC4&lt;200,x,IF(BC4&gt;=200,2)))</f>
        <v>2</v>
      </c>
      <c r="BD83" s="9">
        <f>IF(BD4&lt;150,0,IF(BD4&lt;200,x,IF(BD4&gt;=200,2)))</f>
        <v>2</v>
      </c>
      <c r="BE83" s="9">
        <f>IF(BE4&lt;150,0,IF(BE4&lt;200,x,IF(BE4&gt;=200,2)))</f>
        <v>2</v>
      </c>
      <c r="BF83" s="11">
        <f>IF(BF4&lt;150,0,IF(BF4&lt;200,x,IF(BF4&gt;=200,2)))</f>
        <v>2</v>
      </c>
      <c r="BG83" s="9">
        <f>IF(BG4&lt;150,0,IF(BG4&lt;200,x,IF(BG4&gt;=200,2)))</f>
        <v>2</v>
      </c>
      <c r="BH83" s="9">
        <f>IF(BH4&lt;150,0,IF(BH4&lt;200,x,IF(BH4&gt;=200,2)))</f>
        <v>2</v>
      </c>
      <c r="BI83" s="11">
        <f>IF(BI4&lt;150,0,IF(BI4&lt;200,x,IF(BI4&gt;=200,2)))</f>
        <v>2</v>
      </c>
      <c r="BJ83" s="8" t="s">
        <v>32</v>
      </c>
      <c r="BK83" s="8">
        <f>IF(BK4&lt;150,0,IF(BK4&lt;200,x,IF(BK4&gt;=200,2)))</f>
        <v>0</v>
      </c>
      <c r="BL83" s="19" t="s">
        <v>32</v>
      </c>
      <c r="BM83" s="9">
        <f>IF(BM4&lt;150,0,IF(BM4&lt;200,x,IF(BM4&gt;=200,2)))</f>
        <v>2</v>
      </c>
      <c r="BN83" s="9">
        <f>IF(BN4&lt;150,0,IF(BN4&lt;200,x,IF(BN4&gt;=200,2)))</f>
        <v>2</v>
      </c>
      <c r="BO83" s="11">
        <f>IF(BO4&lt;150,0,IF(BO4&lt;200,x,IF(BO4&gt;=200,2)))</f>
        <v>2</v>
      </c>
      <c r="BP83" s="9">
        <f>IF(BP4&lt;150,0,IF(BP4&lt;200,x,IF(BP4&gt;=200,2)))</f>
        <v>2</v>
      </c>
      <c r="BQ83" s="9">
        <f>IF(BQ4&lt;150,0,IF(BQ4&lt;200,x,IF(BQ4&gt;=200,2)))</f>
        <v>2</v>
      </c>
      <c r="BR83" s="11">
        <f>IF(BR4&lt;150,0,IF(BR4&lt;200,x,IF(BR4&gt;=200,2)))</f>
        <v>2</v>
      </c>
      <c r="BS83" s="9">
        <f>IF(BS4&lt;150,0,IF(BS4&lt;200,x,IF(BS4&gt;=200,2)))</f>
        <v>2</v>
      </c>
      <c r="BT83" s="9">
        <f>IF(BT4&lt;150,0,IF(BT4&lt;200,x,IF(BT4&gt;=200,2)))</f>
        <v>2</v>
      </c>
      <c r="BU83" s="11">
        <f>IF(BU4&lt;150,0,IF(BU4&lt;200,x,IF(BU4&gt;=200,2)))</f>
        <v>2</v>
      </c>
      <c r="BV83" s="9">
        <f>IF(BV4&lt;150,0,IF(BV4&lt;200,x,IF(BV4&gt;=200,2)))</f>
        <v>0</v>
      </c>
      <c r="BW83" s="9">
        <f>IF(BW4&lt;150,0,IF(BW4&lt;200,x,IF(BW4&gt;=200,2)))</f>
        <v>0</v>
      </c>
      <c r="BX83" s="11">
        <f>IF(BX4&lt;150,0,IF(BX4&lt;200,x,IF(BX4&gt;=200,2)))</f>
        <v>0</v>
      </c>
      <c r="BY83" s="9">
        <f>IF(BY4&lt;150,0,IF(BY4&lt;200,x,IF(BY4&gt;=200,2)))</f>
        <v>0</v>
      </c>
      <c r="BZ83" s="9">
        <f>IF(BZ4&lt;150,0,IF(BZ4&lt;200,x,IF(BZ4&gt;=200,2)))</f>
        <v>0</v>
      </c>
      <c r="CA83" s="11">
        <f>IF(CA4&lt;150,0,IF(CA4&lt;200,x,IF(CA4&gt;=200,2)))</f>
        <v>0</v>
      </c>
      <c r="CB83" s="9">
        <f>IF(CB4&lt;150,0,IF(CB4&lt;200,x,IF(CB4&gt;=200,2)))</f>
        <v>0</v>
      </c>
      <c r="CC83" s="9">
        <f>IF(CC4&lt;150,0,IF(CC4&lt;200,x,IF(CC4&gt;=200,2)))</f>
        <v>0</v>
      </c>
      <c r="CD83" s="11">
        <f>IF(CD4&lt;150,0,IF(CD4&lt;200,x,IF(CD4&gt;=200,2)))</f>
        <v>0</v>
      </c>
      <c r="CE83" s="9">
        <f>IF(CE4&lt;150,0,IF(CE4&lt;200,x,IF(CE4&gt;=200,2)))</f>
        <v>0</v>
      </c>
      <c r="CF83" s="9">
        <f>IF(CF4&lt;150,0,IF(CF4&lt;200,x,IF(CF4&gt;=200,2)))</f>
        <v>0</v>
      </c>
      <c r="CG83" s="11">
        <f>IF(CG4&lt;150,0,IF(CG4&lt;200,x,IF(CG4&gt;=200,2)))</f>
        <v>0</v>
      </c>
      <c r="CH83" s="9">
        <f>IF(CH4&lt;150,0,IF(CH4&lt;200,x,IF(CH4&gt;=200,2)))</f>
        <v>0</v>
      </c>
      <c r="CI83" s="9">
        <f>IF(CI4&lt;150,0,IF(CI4&lt;200,x,IF(CI4&gt;=200,2)))</f>
        <v>0</v>
      </c>
      <c r="CJ83" s="11">
        <f>IF(CJ4&lt;150,0,IF(CJ4&lt;200,x,IF(CJ4&gt;=200,2)))</f>
        <v>0</v>
      </c>
      <c r="CK83" s="9"/>
    </row>
    <row r="84" spans="1:89" x14ac:dyDescent="0.3">
      <c r="A84" t="s">
        <v>64</v>
      </c>
      <c r="B84" s="9">
        <f>IF(B5&lt;150,0,IF(B5&lt;200,x,IF(B5&gt;=200,2)))</f>
        <v>2</v>
      </c>
      <c r="C84" s="9">
        <f>IF(C5&lt;150,0,IF(C5&lt;200,x,IF(C5&gt;=200,2)))</f>
        <v>2</v>
      </c>
      <c r="D84" s="11">
        <f>IF(D5&lt;150,0,IF(D5&lt;200,x,IF(D5&gt;=200,2)))</f>
        <v>2</v>
      </c>
      <c r="E84" s="9">
        <f>IF(E5&lt;150,0,IF(E5&lt;200,x,IF(E5&gt;=200,2)))</f>
        <v>2</v>
      </c>
      <c r="F84" s="9">
        <f>IF(F5&lt;150,0,IF(F5&lt;200,x,IF(F5&gt;=200,2)))</f>
        <v>2</v>
      </c>
      <c r="G84" s="11">
        <f>IF(G5&lt;150,0,IF(G5&lt;200,x,IF(G5&gt;=200,2)))</f>
        <v>2</v>
      </c>
      <c r="H84" s="9">
        <f>IF(H5&lt;150,0,IF(H5&lt;200,x,IF(H5&gt;=200,2)))</f>
        <v>2</v>
      </c>
      <c r="I84" s="9">
        <f>IF(I5&lt;150,0,IF(I5&lt;200,x,IF(I5&gt;=200,2)))</f>
        <v>2</v>
      </c>
      <c r="J84" s="11">
        <f>IF(J5&lt;150,0,IF(J5&lt;200,x,IF(J5&gt;=200,2)))</f>
        <v>2</v>
      </c>
      <c r="K84" s="9">
        <f>IF(K5&lt;150,0,IF(K5&lt;200,x,IF(K5&gt;=200,2)))</f>
        <v>2</v>
      </c>
      <c r="L84" s="9">
        <f>IF(L5&lt;150,0,IF(L5&lt;200,x,IF(L5&gt;=200,2)))</f>
        <v>2</v>
      </c>
      <c r="M84" s="11">
        <f>IF(M5&lt;150,0,IF(M5&lt;200,x,IF(M5&gt;=200,2)))</f>
        <v>2</v>
      </c>
      <c r="N84" s="9">
        <f>IF(N5&lt;150,0,IF(N5&lt;200,x,IF(N5&gt;=200,2)))</f>
        <v>2</v>
      </c>
      <c r="O84" s="9">
        <f>IF(O5&lt;150,0,IF(O5&lt;200,x,IF(O5&gt;=200,2)))</f>
        <v>2</v>
      </c>
      <c r="P84" s="11">
        <f>IF(P5&lt;150,0,IF(P5&lt;200,x,IF(P5&gt;=200,2)))</f>
        <v>2</v>
      </c>
      <c r="Q84" s="68">
        <f>IF(Q5&lt;150,0,IF(Q5&lt;200,x,IF(Q5&gt;=200,2)))</f>
        <v>0</v>
      </c>
      <c r="R84" s="68">
        <f>IF(R5&lt;150,0,IF(R5&lt;200,x,IF(R5&gt;=200,2)))</f>
        <v>2</v>
      </c>
      <c r="S84" s="69">
        <f>IF(S5&lt;150,0,IF(S5&lt;200,x,IF(S5&gt;=200,2)))</f>
        <v>0</v>
      </c>
      <c r="T84" s="9">
        <f>IF(T5&lt;150,0,IF(T5&lt;200,x,IF(T5&gt;=200,2)))</f>
        <v>2</v>
      </c>
      <c r="U84" s="9">
        <f>IF(U5&lt;150,0,IF(U5&lt;200,x,IF(U5&gt;=200,2)))</f>
        <v>2</v>
      </c>
      <c r="V84" s="11">
        <f>IF(V5&lt;150,0,IF(V5&lt;200,x,IF(V5&gt;=200,2)))</f>
        <v>2</v>
      </c>
      <c r="W84" s="9">
        <f>IF(W5&lt;150,0,IF(W5&lt;200,x,IF(W5&gt;=200,2)))</f>
        <v>2</v>
      </c>
      <c r="X84" s="9">
        <f>IF(X5&lt;150,0,IF(X5&lt;200,x,IF(X5&gt;=200,2)))</f>
        <v>2</v>
      </c>
      <c r="Y84" s="11">
        <f>IF(Y5&lt;150,0,IF(Y5&lt;200,x,IF(Y5&gt;=200,2)))</f>
        <v>2</v>
      </c>
      <c r="Z84" s="9">
        <f>IF(Z5&lt;150,0,IF(Z5&lt;200,x,IF(Z5&gt;=200,2)))</f>
        <v>2</v>
      </c>
      <c r="AA84" s="9">
        <f>IF(AA5&lt;150,0,IF(AA5&lt;200,x,IF(AA5&gt;=200,2)))</f>
        <v>2</v>
      </c>
      <c r="AB84" s="11">
        <f>IF(AB5&lt;150,0,IF(AB5&lt;200,x,IF(AB5&gt;=200,2)))</f>
        <v>2</v>
      </c>
      <c r="AC84" s="9">
        <f>IF(AC5&lt;150,0,IF(AC5&lt;200,x,IF(AC5&gt;=200,2)))</f>
        <v>0</v>
      </c>
      <c r="AD84" s="9">
        <f>IF(AD5&lt;150,0,IF(AD5&lt;200,x,IF(AD5&gt;=200,2)))</f>
        <v>0</v>
      </c>
      <c r="AE84" s="11">
        <f>IF(AE5&lt;150,0,IF(AE5&lt;200,x,IF(AE5&gt;=200,2)))</f>
        <v>0</v>
      </c>
      <c r="AF84" s="9">
        <f>IF(AF5&lt;150,0,IF(AF5&lt;200,x,IF(AF5&gt;=200,2)))</f>
        <v>0</v>
      </c>
      <c r="AG84" s="9">
        <f>IF(AG5&lt;150,0,IF(AG5&lt;200,x,IF(AG5&gt;=200,2)))</f>
        <v>0</v>
      </c>
      <c r="AH84" s="11">
        <f>IF(AH5&lt;150,0,IF(AH5&lt;200,x,IF(AH5&gt;=200,2)))</f>
        <v>0</v>
      </c>
      <c r="AI84" s="9">
        <f>IF(AI5&lt;150,0,IF(AI5&lt;200,x,IF(AI5&gt;=200,2)))</f>
        <v>2</v>
      </c>
      <c r="AJ84" s="9">
        <f>IF(AJ5&lt;150,0,IF(AJ5&lt;200,x,IF(AJ5&gt;=200,2)))</f>
        <v>2</v>
      </c>
      <c r="AK84" s="11">
        <f>IF(AK5&lt;150,0,IF(AK5&lt;200,x,IF(AK5&gt;=200,2)))</f>
        <v>2</v>
      </c>
      <c r="AL84" s="68">
        <f>IF(AL5&lt;150,0,IF(AL5&lt;200,x,IF(AL5&gt;=200,2)))</f>
        <v>0</v>
      </c>
      <c r="AM84" s="68" t="s">
        <v>32</v>
      </c>
      <c r="AN84" s="69">
        <f>IF(AN5&lt;150,0,IF(AN5&lt;200,x,IF(AN5&gt;=200,2)))</f>
        <v>0</v>
      </c>
      <c r="AO84" s="26">
        <f>IF(AO5&lt;150,0,IF(AO5&lt;200,x,IF(AO5&gt;=200,2)))</f>
        <v>2</v>
      </c>
      <c r="AP84" s="26">
        <f>IF(AP5&lt;150,0,IF(AP5&lt;200,x,IF(AP5&gt;=200,2)))</f>
        <v>2</v>
      </c>
      <c r="AQ84" s="67" t="s">
        <v>32</v>
      </c>
      <c r="AR84" s="9">
        <f>IF(AR5&lt;150,0,IF(AR5&lt;200,x,IF(AR5&gt;=200,2)))</f>
        <v>2</v>
      </c>
      <c r="AS84" s="9">
        <f>IF(AS5&lt;150,0,IF(AS5&lt;200,x,IF(AS5&gt;=200,2)))</f>
        <v>2</v>
      </c>
      <c r="AT84" s="11">
        <f>IF(AT5&lt;150,0,IF(AT5&lt;200,x,IF(AT5&gt;=200,2)))</f>
        <v>2</v>
      </c>
      <c r="AU84" s="9">
        <f>IF(AU5&lt;150,0,IF(AU5&lt;200,x,IF(AU5&gt;=200,2)))</f>
        <v>2</v>
      </c>
      <c r="AV84" s="9">
        <f>IF(AV5&lt;150,0,IF(AV5&lt;200,x,IF(AV5&gt;=200,2)))</f>
        <v>2</v>
      </c>
      <c r="AW84" s="11">
        <f>IF(AW5&lt;150,0,IF(AW5&lt;200,x,IF(AW5&gt;=200,2)))</f>
        <v>2</v>
      </c>
      <c r="AX84" s="26">
        <f>IF(AX5&lt;150,0,IF(AX5&lt;200,x,IF(AX5&gt;=200,2)))</f>
        <v>0</v>
      </c>
      <c r="AY84" s="26">
        <f>IF(AY5&lt;150,0,IF(AY5&lt;200,x,IF(AY5&gt;=200,2)))</f>
        <v>0</v>
      </c>
      <c r="AZ84" s="67" t="s">
        <v>32</v>
      </c>
      <c r="BA84" s="8" t="s">
        <v>32</v>
      </c>
      <c r="BB84" s="8" t="s">
        <v>32</v>
      </c>
      <c r="BC84" s="19" t="s">
        <v>32</v>
      </c>
      <c r="BD84" s="8" t="s">
        <v>32</v>
      </c>
      <c r="BE84" s="8" t="s">
        <v>32</v>
      </c>
      <c r="BF84" s="19" t="s">
        <v>32</v>
      </c>
      <c r="BG84" s="68">
        <f>IF(BG5&lt;150,0,IF(BG5&lt;200,x,IF(BG5&gt;=200,2)))</f>
        <v>0</v>
      </c>
      <c r="BH84" s="68" t="s">
        <v>32</v>
      </c>
      <c r="BI84" s="69">
        <f>IF(BI5&lt;150,0,IF(BI5&lt;200,x,IF(BI5&gt;=200,2)))</f>
        <v>0</v>
      </c>
      <c r="BJ84" s="26">
        <f>IF(BJ5&lt;150,0,IF(BJ5&lt;200,x,IF(BJ5&gt;=200,2)))</f>
        <v>0</v>
      </c>
      <c r="BK84" s="26">
        <f>IF(BK5&lt;150,0,IF(BK5&lt;200,x,IF(BK5&gt;=200,2)))</f>
        <v>0</v>
      </c>
      <c r="BL84" s="67">
        <f>IF(BL5&lt;150,0,IF(BL5&lt;200,x,IF(BL5&gt;=200,2)))</f>
        <v>2</v>
      </c>
      <c r="BM84" s="8" t="s">
        <v>32</v>
      </c>
      <c r="BN84" s="8" t="s">
        <v>32</v>
      </c>
      <c r="BO84" s="19">
        <f>IF(BO5&lt;150,0,IF(BO5&lt;200,x,IF(BO5&gt;=200,2)))</f>
        <v>2</v>
      </c>
      <c r="BP84" s="8" t="s">
        <v>32</v>
      </c>
      <c r="BQ84" s="8">
        <f>IF(BQ5&lt;150,0,IF(BQ5&lt;200,x,IF(BQ5&gt;=200,2)))</f>
        <v>0</v>
      </c>
      <c r="BR84" s="19" t="s">
        <v>32</v>
      </c>
      <c r="BS84" s="26">
        <f>IF(BS5&lt;150,0,IF(BS5&lt;200,x,IF(BS5&gt;=200,2)))</f>
        <v>0</v>
      </c>
      <c r="BT84" s="26">
        <f>IF(BT5&lt;150,0,IF(BT5&lt;200,x,IF(BT5&gt;=200,2)))</f>
        <v>0</v>
      </c>
      <c r="BU84" s="67" t="s">
        <v>32</v>
      </c>
      <c r="BV84" s="9">
        <f>IF(BV5&lt;150,0,IF(BV5&lt;200,x,IF(BV5&gt;=200,2)))</f>
        <v>0</v>
      </c>
      <c r="BW84" s="9">
        <f>IF(BW5&lt;150,0,IF(BW5&lt;200,x,IF(BW5&gt;=200,2)))</f>
        <v>0</v>
      </c>
      <c r="BX84" s="11">
        <f>IF(BX5&lt;150,0,IF(BX5&lt;200,x,IF(BX5&gt;=200,2)))</f>
        <v>0</v>
      </c>
      <c r="BY84" s="9">
        <f>IF(BY5&lt;150,0,IF(BY5&lt;200,x,IF(BY5&gt;=200,2)))</f>
        <v>0</v>
      </c>
      <c r="BZ84" s="9">
        <f>IF(BZ5&lt;150,0,IF(BZ5&lt;200,x,IF(BZ5&gt;=200,2)))</f>
        <v>0</v>
      </c>
      <c r="CA84" s="11">
        <f>IF(CA5&lt;150,0,IF(CA5&lt;200,x,IF(CA5&gt;=200,2)))</f>
        <v>0</v>
      </c>
      <c r="CB84" s="9">
        <f>IF(CB5&lt;150,0,IF(CB5&lt;200,x,IF(CB5&gt;=200,2)))</f>
        <v>0</v>
      </c>
      <c r="CC84" s="9">
        <f>IF(CC5&lt;150,0,IF(CC5&lt;200,x,IF(CC5&gt;=200,2)))</f>
        <v>0</v>
      </c>
      <c r="CD84" s="11">
        <f>IF(CD5&lt;150,0,IF(CD5&lt;200,x,IF(CD5&gt;=200,2)))</f>
        <v>0</v>
      </c>
      <c r="CE84" s="9">
        <f>IF(CE5&lt;150,0,IF(CE5&lt;200,x,IF(CE5&gt;=200,2)))</f>
        <v>0</v>
      </c>
      <c r="CF84" s="9">
        <f>IF(CF5&lt;150,0,IF(CF5&lt;200,x,IF(CF5&gt;=200,2)))</f>
        <v>0</v>
      </c>
      <c r="CG84" s="11">
        <f>IF(CG5&lt;150,0,IF(CG5&lt;200,x,IF(CG5&gt;=200,2)))</f>
        <v>0</v>
      </c>
      <c r="CH84" s="9">
        <f>IF(CH5&lt;150,0,IF(CH5&lt;200,x,IF(CH5&gt;=200,2)))</f>
        <v>0</v>
      </c>
      <c r="CI84" s="9">
        <f>IF(CI5&lt;150,0,IF(CI5&lt;200,x,IF(CI5&gt;=200,2)))</f>
        <v>0</v>
      </c>
      <c r="CJ84" s="11">
        <f>IF(CJ5&lt;150,0,IF(CJ5&lt;200,x,IF(CJ5&gt;=200,2)))</f>
        <v>0</v>
      </c>
      <c r="CK84" s="9"/>
    </row>
    <row r="85" spans="1:89" x14ac:dyDescent="0.3">
      <c r="A85" t="s">
        <v>65</v>
      </c>
      <c r="B85" s="8" t="s">
        <v>32</v>
      </c>
      <c r="C85" s="8" t="s">
        <v>32</v>
      </c>
      <c r="D85" s="19" t="s">
        <v>32</v>
      </c>
      <c r="E85" s="9">
        <f>IF(E6&lt;150,0,IF(E6&lt;200,x,IF(E6&gt;=200,2)))</f>
        <v>0</v>
      </c>
      <c r="F85" s="9">
        <f>IF(F6&lt;150,0,IF(F6&lt;200,x,IF(F6&gt;=200,2)))</f>
        <v>0</v>
      </c>
      <c r="G85" s="11">
        <f>IF(G6&lt;150,0,IF(G6&lt;200,x,IF(G6&gt;=200,2)))</f>
        <v>0</v>
      </c>
      <c r="H85" s="9">
        <f>IF(H6&lt;150,0,IF(H6&lt;200,x,IF(H6&gt;=200,2)))</f>
        <v>0</v>
      </c>
      <c r="I85" s="9">
        <f>IF(I6&lt;150,0,IF(I6&lt;200,x,IF(I6&gt;=200,2)))</f>
        <v>0</v>
      </c>
      <c r="J85" s="11">
        <f>IF(J6&lt;150,0,IF(J6&lt;200,x,IF(J6&gt;=200,2)))</f>
        <v>0</v>
      </c>
      <c r="K85" s="8" t="s">
        <v>32</v>
      </c>
      <c r="L85" s="8">
        <f>IF(L6&lt;150,0,IF(L6&lt;200,x,IF(L6&gt;=200,2)))</f>
        <v>2</v>
      </c>
      <c r="M85" s="19">
        <f>IF(M6&lt;150,0,IF(M6&lt;200,x,IF(M6&gt;=200,2)))</f>
        <v>2</v>
      </c>
      <c r="N85" s="8">
        <f>IF(N6&lt;150,0,IF(N6&lt;200,x,IF(N6&gt;=200,2)))</f>
        <v>2</v>
      </c>
      <c r="O85" s="8" t="s">
        <v>32</v>
      </c>
      <c r="P85" s="19" t="s">
        <v>32</v>
      </c>
      <c r="Q85" s="9">
        <f>IF(Q6&lt;150,0,IF(Q6&lt;200,x,IF(Q6&gt;=200,2)))</f>
        <v>0</v>
      </c>
      <c r="R85" s="9">
        <f>IF(R6&lt;150,0,IF(R6&lt;200,x,IF(R6&gt;=200,2)))</f>
        <v>0</v>
      </c>
      <c r="S85" s="11">
        <f>IF(S6&lt;150,0,IF(S6&lt;200,x,IF(S6&gt;=200,2)))</f>
        <v>0</v>
      </c>
      <c r="T85" s="26">
        <f>IF(T6&lt;150,0,IF(T6&lt;200,x,IF(T6&gt;=200,2)))</f>
        <v>0</v>
      </c>
      <c r="U85" s="26">
        <f>IF(U6&lt;150,0,IF(U6&lt;200,x,IF(U6&gt;=200,2)))</f>
        <v>0</v>
      </c>
      <c r="V85" s="67">
        <f>IF(V6&lt;150,0,IF(V6&lt;200,x,IF(V6&gt;=200,2)))</f>
        <v>2</v>
      </c>
      <c r="W85" s="9">
        <f>IF(W6&lt;150,0,IF(W6&lt;200,x,IF(W6&gt;=200,2)))</f>
        <v>2</v>
      </c>
      <c r="X85" s="9">
        <f>IF(X6&lt;150,0,IF(X6&lt;200,x,IF(X6&gt;=200,2)))</f>
        <v>2</v>
      </c>
      <c r="Y85" s="11">
        <f>IF(Y6&lt;150,0,IF(Y6&lt;200,x,IF(Y6&gt;=200,2)))</f>
        <v>2</v>
      </c>
      <c r="Z85" s="9">
        <f>IF(Z6&lt;150,0,IF(Z6&lt;200,x,IF(Z6&gt;=200,2)))</f>
        <v>2</v>
      </c>
      <c r="AA85" s="9">
        <f>IF(AA6&lt;150,0,IF(AA6&lt;200,x,IF(AA6&gt;=200,2)))</f>
        <v>2</v>
      </c>
      <c r="AB85" s="11">
        <f>IF(AB6&lt;150,0,IF(AB6&lt;200,x,IF(AB6&gt;=200,2)))</f>
        <v>2</v>
      </c>
      <c r="AC85" s="9">
        <f>IF(AC6&lt;150,0,IF(AC6&lt;200,x,IF(AC6&gt;=200,2)))</f>
        <v>0</v>
      </c>
      <c r="AD85" s="9">
        <f>IF(AD6&lt;150,0,IF(AD6&lt;200,x,IF(AD6&gt;=200,2)))</f>
        <v>0</v>
      </c>
      <c r="AE85" s="11">
        <f>IF(AE6&lt;150,0,IF(AE6&lt;200,x,IF(AE6&gt;=200,2)))</f>
        <v>0</v>
      </c>
      <c r="AF85" s="9">
        <f>IF(AF6&lt;150,0,IF(AF6&lt;200,x,IF(AF6&gt;=200,2)))</f>
        <v>0</v>
      </c>
      <c r="AG85" s="9">
        <f>IF(AG6&lt;150,0,IF(AG6&lt;200,x,IF(AG6&gt;=200,2)))</f>
        <v>0</v>
      </c>
      <c r="AH85" s="11">
        <f>IF(AH6&lt;150,0,IF(AH6&lt;200,x,IF(AH6&gt;=200,2)))</f>
        <v>0</v>
      </c>
      <c r="AI85" s="9">
        <f>IF(AI6&lt;150,0,IF(AI6&lt;200,x,IF(AI6&gt;=200,2)))</f>
        <v>2</v>
      </c>
      <c r="AJ85" s="9">
        <f>IF(AJ6&lt;150,0,IF(AJ6&lt;200,x,IF(AJ6&gt;=200,2)))</f>
        <v>2</v>
      </c>
      <c r="AK85" s="11">
        <f>IF(AK6&lt;150,0,IF(AK6&lt;200,x,IF(AK6&gt;=200,2)))</f>
        <v>2</v>
      </c>
      <c r="AL85" s="9">
        <f>IF(AL6&lt;150,0,IF(AL6&lt;200,x,IF(AL6&gt;=200,2)))</f>
        <v>0</v>
      </c>
      <c r="AM85" s="9">
        <f>IF(AM6&lt;150,0,IF(AM6&lt;200,x,IF(AM6&gt;=200,2)))</f>
        <v>0</v>
      </c>
      <c r="AN85" s="11">
        <f>IF(AN6&lt;150,0,IF(AN6&lt;200,x,IF(AN6&gt;=200,2)))</f>
        <v>0</v>
      </c>
      <c r="AO85" s="8">
        <f>IF(AO6&lt;150,0,IF(AO6&lt;200,x,IF(AO6&gt;=200,2)))</f>
        <v>0</v>
      </c>
      <c r="AP85" s="8">
        <f>IF(AP6&lt;150,0,IF(AP6&lt;200,x,IF(AP6&gt;=200,2)))</f>
        <v>2</v>
      </c>
      <c r="AQ85" s="19">
        <f>IF(AQ6&lt;150,0,IF(AQ6&lt;200,x,IF(AQ6&gt;=200,2)))</f>
        <v>0</v>
      </c>
      <c r="AR85" s="9">
        <f>IF(AR6&lt;150,0,IF(AR6&lt;200,x,IF(AR6&gt;=200,2)))</f>
        <v>0</v>
      </c>
      <c r="AS85" s="9">
        <f>IF(AS6&lt;150,0,IF(AS6&lt;200,x,IF(AS6&gt;=200,2)))</f>
        <v>0</v>
      </c>
      <c r="AT85" s="11">
        <f>IF(AT6&lt;150,0,IF(AT6&lt;200,x,IF(AT6&gt;=200,2)))</f>
        <v>0</v>
      </c>
      <c r="AU85" s="9">
        <f>IF(AU6&lt;150,0,IF(AU6&lt;200,x,IF(AU6&gt;=200,2)))</f>
        <v>0</v>
      </c>
      <c r="AV85" s="9">
        <f>IF(AV6&lt;150,0,IF(AV6&lt;200,x,IF(AV6&gt;=200,2)))</f>
        <v>0</v>
      </c>
      <c r="AW85" s="11">
        <f>IF(AW6&lt;150,0,IF(AW6&lt;200,x,IF(AW6&gt;=200,2)))</f>
        <v>0</v>
      </c>
      <c r="AX85" s="9">
        <f>IF(AX6&lt;150,0,IF(AX6&lt;200,x,IF(AX6&gt;=200,2)))</f>
        <v>0</v>
      </c>
      <c r="AY85" s="9">
        <f>IF(AY6&lt;150,0,IF(AY6&lt;200,x,IF(AY6&gt;=200,2)))</f>
        <v>0</v>
      </c>
      <c r="AZ85" s="11">
        <f>IF(AZ6&lt;150,0,IF(AZ6&lt;200,x,IF(AZ6&gt;=200,2)))</f>
        <v>0</v>
      </c>
      <c r="BA85" s="68">
        <f>IF(BA6&lt;150,0,IF(BA6&lt;200,x,IF(BA6&gt;=200,2)))</f>
        <v>0</v>
      </c>
      <c r="BB85" s="68">
        <f>IF(BB6&lt;150,0,IF(BB6&lt;200,x,IF(BB6&gt;=200,2)))</f>
        <v>2</v>
      </c>
      <c r="BC85" s="69">
        <f>IF(BC6&lt;150,0,IF(BC6&lt;200,x,IF(BC6&gt;=200,2)))</f>
        <v>0</v>
      </c>
      <c r="BD85" s="9">
        <f>IF(BD6&lt;150,0,IF(BD6&lt;200,x,IF(BD6&gt;=200,2)))</f>
        <v>0</v>
      </c>
      <c r="BE85" s="9">
        <f>IF(BE6&lt;150,0,IF(BE6&lt;200,x,IF(BE6&gt;=200,2)))</f>
        <v>0</v>
      </c>
      <c r="BF85" s="11">
        <f>IF(BF6&lt;150,0,IF(BF6&lt;200,x,IF(BF6&gt;=200,2)))</f>
        <v>0</v>
      </c>
      <c r="BG85" s="9">
        <f>IF(BG6&lt;150,0,IF(BG6&lt;200,x,IF(BG6&gt;=200,2)))</f>
        <v>0</v>
      </c>
      <c r="BH85" s="9">
        <f>IF(BH6&lt;150,0,IF(BH6&lt;200,x,IF(BH6&gt;=200,2)))</f>
        <v>0</v>
      </c>
      <c r="BI85" s="11">
        <f>IF(BI6&lt;150,0,IF(BI6&lt;200,x,IF(BI6&gt;=200,2)))</f>
        <v>0</v>
      </c>
      <c r="BJ85" s="9">
        <f>IF(BJ6&lt;150,0,IF(BJ6&lt;200,x,IF(BJ6&gt;=200,2)))</f>
        <v>0</v>
      </c>
      <c r="BK85" s="9">
        <f>IF(BK6&lt;150,0,IF(BK6&lt;200,x,IF(BK6&gt;=200,2)))</f>
        <v>0</v>
      </c>
      <c r="BL85" s="11">
        <f>IF(BL6&lt;150,0,IF(BL6&lt;200,x,IF(BL6&gt;=200,2)))</f>
        <v>0</v>
      </c>
      <c r="BM85" s="8" t="s">
        <v>32</v>
      </c>
      <c r="BN85" s="8" t="s">
        <v>32</v>
      </c>
      <c r="BO85" s="19">
        <f>IF(BO6&lt;150,0,IF(BO6&lt;200,x,IF(BO6&gt;=200,2)))</f>
        <v>2</v>
      </c>
      <c r="BP85" s="9">
        <f>IF(BP6&lt;150,0,IF(BP6&lt;200,x,IF(BP6&gt;=200,2)))</f>
        <v>0</v>
      </c>
      <c r="BQ85" s="9">
        <f>IF(BQ6&lt;150,0,IF(BQ6&lt;200,x,IF(BQ6&gt;=200,2)))</f>
        <v>0</v>
      </c>
      <c r="BR85" s="11">
        <f>IF(BR6&lt;150,0,IF(BR6&lt;200,x,IF(BR6&gt;=200,2)))</f>
        <v>0</v>
      </c>
      <c r="BS85" s="8" t="s">
        <v>32</v>
      </c>
      <c r="BT85" s="8">
        <f>IF(BT6&lt;150,0,IF(BT6&lt;200,x,IF(BT6&gt;=200,2)))</f>
        <v>0</v>
      </c>
      <c r="BU85" s="19">
        <f>IF(BU6&lt;150,0,IF(BU6&lt;200,x,IF(BU6&gt;=200,2)))</f>
        <v>0</v>
      </c>
      <c r="BV85" s="9">
        <f>IF(BV6&lt;150,0,IF(BV6&lt;200,x,IF(BV6&gt;=200,2)))</f>
        <v>0</v>
      </c>
      <c r="BW85" s="9">
        <f>IF(BW6&lt;150,0,IF(BW6&lt;200,x,IF(BW6&gt;=200,2)))</f>
        <v>0</v>
      </c>
      <c r="BX85" s="11">
        <f>IF(BX6&lt;150,0,IF(BX6&lt;200,x,IF(BX6&gt;=200,2)))</f>
        <v>0</v>
      </c>
      <c r="BY85" s="9">
        <f>IF(BY6&lt;150,0,IF(BY6&lt;200,x,IF(BY6&gt;=200,2)))</f>
        <v>0</v>
      </c>
      <c r="BZ85" s="9">
        <f>IF(BZ6&lt;150,0,IF(BZ6&lt;200,x,IF(BZ6&gt;=200,2)))</f>
        <v>0</v>
      </c>
      <c r="CA85" s="11">
        <f>IF(CA6&lt;150,0,IF(CA6&lt;200,x,IF(CA6&gt;=200,2)))</f>
        <v>0</v>
      </c>
      <c r="CB85" s="9">
        <f>IF(CB6&lt;150,0,IF(CB6&lt;200,x,IF(CB6&gt;=200,2)))</f>
        <v>0</v>
      </c>
      <c r="CC85" s="9">
        <f>IF(CC6&lt;150,0,IF(CC6&lt;200,x,IF(CC6&gt;=200,2)))</f>
        <v>0</v>
      </c>
      <c r="CD85" s="11">
        <f>IF(CD6&lt;150,0,IF(CD6&lt;200,x,IF(CD6&gt;=200,2)))</f>
        <v>0</v>
      </c>
      <c r="CE85" s="9">
        <f>IF(CE6&lt;150,0,IF(CE6&lt;200,x,IF(CE6&gt;=200,2)))</f>
        <v>0</v>
      </c>
      <c r="CF85" s="9">
        <f>IF(CF6&lt;150,0,IF(CF6&lt;200,x,IF(CF6&gt;=200,2)))</f>
        <v>0</v>
      </c>
      <c r="CG85" s="11">
        <f>IF(CG6&lt;150,0,IF(CG6&lt;200,x,IF(CG6&gt;=200,2)))</f>
        <v>0</v>
      </c>
      <c r="CH85" s="9">
        <f>IF(CH6&lt;150,0,IF(CH6&lt;200,x,IF(CH6&gt;=200,2)))</f>
        <v>0</v>
      </c>
      <c r="CI85" s="9">
        <f>IF(CI6&lt;150,0,IF(CI6&lt;200,x,IF(CI6&gt;=200,2)))</f>
        <v>0</v>
      </c>
      <c r="CJ85" s="11">
        <f>IF(CJ6&lt;150,0,IF(CJ6&lt;200,x,IF(CJ6&gt;=200,2)))</f>
        <v>0</v>
      </c>
      <c r="CK85" s="9"/>
    </row>
    <row r="86" spans="1:89" x14ac:dyDescent="0.3">
      <c r="B86" s="9"/>
      <c r="C86" s="9"/>
      <c r="D86" s="11"/>
      <c r="E86" s="9"/>
      <c r="F86" s="9"/>
      <c r="G86" s="11"/>
      <c r="H86" s="9"/>
      <c r="I86" s="9"/>
      <c r="J86" s="11"/>
      <c r="K86" s="9"/>
      <c r="L86" s="9"/>
      <c r="M86" s="11"/>
      <c r="N86" s="9"/>
      <c r="O86" s="9"/>
      <c r="P86" s="11"/>
      <c r="Q86" s="9"/>
      <c r="R86" s="9"/>
      <c r="S86" s="11"/>
      <c r="T86" s="9"/>
      <c r="U86" s="9"/>
      <c r="V86" s="11"/>
      <c r="W86" s="9"/>
      <c r="X86" s="9"/>
      <c r="Y86" s="11"/>
      <c r="Z86" s="9"/>
      <c r="AA86" s="9"/>
      <c r="AB86" s="11"/>
      <c r="AC86" s="9"/>
      <c r="AD86" s="9"/>
      <c r="AE86" s="11"/>
      <c r="AF86" s="9"/>
      <c r="AG86" s="9"/>
      <c r="AH86" s="11"/>
      <c r="AI86" s="9"/>
      <c r="AJ86" s="9"/>
      <c r="AK86" s="11"/>
      <c r="AL86" s="9"/>
      <c r="AM86" s="9"/>
      <c r="AN86" s="11"/>
      <c r="AO86" s="9"/>
      <c r="AP86" s="9"/>
      <c r="AQ86" s="11"/>
      <c r="AR86" s="9"/>
      <c r="AS86" s="9"/>
      <c r="AT86" s="11"/>
      <c r="AU86" s="9"/>
      <c r="AV86" s="9"/>
      <c r="AW86" s="11"/>
      <c r="AX86" s="9"/>
      <c r="AY86" s="9"/>
      <c r="AZ86" s="11"/>
      <c r="BA86" s="9"/>
      <c r="BB86" s="9"/>
      <c r="BC86" s="11"/>
      <c r="BD86" s="9"/>
      <c r="BE86" s="9"/>
      <c r="BF86" s="11"/>
      <c r="BG86" s="9"/>
      <c r="BH86" s="9"/>
      <c r="BI86" s="11"/>
      <c r="BJ86" s="9"/>
      <c r="BK86" s="9"/>
      <c r="BL86" s="11"/>
      <c r="BM86" s="9"/>
      <c r="BN86" s="9"/>
      <c r="BO86" s="11"/>
      <c r="BP86" s="9"/>
      <c r="BQ86" s="9"/>
      <c r="BR86" s="11"/>
      <c r="BS86" s="9"/>
      <c r="BT86" s="9"/>
      <c r="BU86" s="11"/>
      <c r="BV86" s="9"/>
      <c r="BW86" s="9"/>
      <c r="BX86" s="11"/>
      <c r="BY86" s="9"/>
      <c r="BZ86" s="9"/>
      <c r="CA86" s="11"/>
      <c r="CB86" s="9"/>
      <c r="CC86" s="9"/>
      <c r="CD86" s="11"/>
      <c r="CE86" s="9"/>
      <c r="CF86" s="9"/>
      <c r="CG86" s="11"/>
      <c r="CH86" s="9"/>
      <c r="CI86" s="9"/>
      <c r="CJ86" s="11"/>
      <c r="CK86" s="9"/>
    </row>
    <row r="87" spans="1:89" x14ac:dyDescent="0.3">
      <c r="A87" t="s">
        <v>67</v>
      </c>
      <c r="B87" s="8">
        <f>IF(B8&lt;150,0,IF(B8&lt;200,x,IF(B8&gt;=200,2)))</f>
        <v>2</v>
      </c>
      <c r="C87" s="8" t="s">
        <v>32</v>
      </c>
      <c r="D87" s="19" t="s">
        <v>32</v>
      </c>
      <c r="E87" s="9">
        <f>IF(E8&lt;150,0,IF(E8&lt;200,x,IF(E8&gt;=200,2)))</f>
        <v>0</v>
      </c>
      <c r="F87" s="9">
        <f>IF(F8&lt;150,0,IF(F8&lt;200,x,IF(F8&gt;=200,2)))</f>
        <v>0</v>
      </c>
      <c r="G87" s="11">
        <f>IF(G8&lt;150,0,IF(G8&lt;200,x,IF(G8&gt;=200,2)))</f>
        <v>0</v>
      </c>
      <c r="H87" s="9">
        <f>IF(H8&lt;150,0,IF(H8&lt;200,x,IF(H8&gt;=200,2)))</f>
        <v>0</v>
      </c>
      <c r="I87" s="9">
        <f>IF(I8&lt;150,0,IF(I8&lt;200,x,IF(I8&gt;=200,2)))</f>
        <v>0</v>
      </c>
      <c r="J87" s="11">
        <f>IF(J8&lt;150,0,IF(J8&lt;200,x,IF(J8&gt;=200,2)))</f>
        <v>0</v>
      </c>
      <c r="K87" s="9">
        <f>IF(K8&lt;150,0,IF(K8&lt;200,x,IF(K8&gt;=200,2)))</f>
        <v>2</v>
      </c>
      <c r="L87" s="9">
        <f>IF(L8&lt;150,0,IF(L8&lt;200,x,IF(L8&gt;=200,2)))</f>
        <v>2</v>
      </c>
      <c r="M87" s="11">
        <f>IF(M8&lt;150,0,IF(M8&lt;200,x,IF(M8&gt;=200,2)))</f>
        <v>2</v>
      </c>
      <c r="N87" s="8">
        <f>IF(N8&lt;150,0,IF(N8&lt;200,x,IF(N8&gt;=200,2)))</f>
        <v>2</v>
      </c>
      <c r="O87" s="8" t="s">
        <v>32</v>
      </c>
      <c r="P87" s="19">
        <f>IF(P8&lt;150,0,IF(P8&lt;200,x,IF(P8&gt;=200,2)))</f>
        <v>2</v>
      </c>
      <c r="Q87" s="9">
        <f>IF(Q8&lt;150,0,IF(Q8&lt;200,x,IF(Q8&gt;=200,2)))</f>
        <v>0</v>
      </c>
      <c r="R87" s="9">
        <f>IF(R8&lt;150,0,IF(R8&lt;200,x,IF(R8&gt;=200,2)))</f>
        <v>0</v>
      </c>
      <c r="S87" s="11">
        <f>IF(S8&lt;150,0,IF(S8&lt;200,x,IF(S8&gt;=200,2)))</f>
        <v>0</v>
      </c>
      <c r="T87" s="8" t="s">
        <v>32</v>
      </c>
      <c r="U87" s="8">
        <f>IF(U8&lt;150,0,IF(U8&lt;200,x,IF(U8&gt;=200,2)))</f>
        <v>0</v>
      </c>
      <c r="V87" s="19">
        <f>IF(V8&lt;150,0,IF(V8&lt;200,x,IF(V8&gt;=200,2)))</f>
        <v>0</v>
      </c>
      <c r="W87" s="8" t="s">
        <v>32</v>
      </c>
      <c r="X87" s="8">
        <f>IF(X8&lt;150,0,IF(X8&lt;200,x,IF(X8&gt;=200,2)))</f>
        <v>2</v>
      </c>
      <c r="Y87" s="19">
        <f>IF(Y8&lt;150,0,IF(Y8&lt;200,x,IF(Y8&gt;=200,2)))</f>
        <v>2</v>
      </c>
      <c r="Z87" s="8">
        <f>IF(Z8&lt;150,0,IF(Z8&lt;200,x,IF(Z8&gt;=200,2)))</f>
        <v>0</v>
      </c>
      <c r="AA87" s="8">
        <f>IF(AA8&lt;150,0,IF(AA8&lt;200,x,IF(AA8&gt;=200,2)))</f>
        <v>2</v>
      </c>
      <c r="AB87" s="19">
        <f>IF(AB8&lt;150,0,IF(AB8&lt;200,x,IF(AB8&gt;=200,2)))</f>
        <v>2</v>
      </c>
      <c r="AC87" s="9">
        <f>IF(AC8&lt;150,0,IF(AC8&lt;200,x,IF(AC8&gt;=200,2)))</f>
        <v>0</v>
      </c>
      <c r="AD87" s="9">
        <f>IF(AD8&lt;150,0,IF(AD8&lt;200,x,IF(AD8&gt;=200,2)))</f>
        <v>0</v>
      </c>
      <c r="AE87" s="11">
        <f>IF(AE8&lt;150,0,IF(AE8&lt;200,x,IF(AE8&gt;=200,2)))</f>
        <v>0</v>
      </c>
      <c r="AF87" s="8">
        <f>IF(AF8&lt;150,0,IF(AF8&lt;200,x,IF(AF8&gt;=200,2)))</f>
        <v>2</v>
      </c>
      <c r="AG87" s="8">
        <f>IF(AG8&lt;150,0,IF(AG8&lt;200,x,IF(AG8&gt;=200,2)))</f>
        <v>0</v>
      </c>
      <c r="AH87" s="19">
        <f>IF(AH8&lt;150,0,IF(AH8&lt;200,x,IF(AH8&gt;=200,2)))</f>
        <v>0</v>
      </c>
      <c r="AI87" s="8">
        <f>IF(AI8&lt;150,0,IF(AI8&lt;200,x,IF(AI8&gt;=200,2)))</f>
        <v>0</v>
      </c>
      <c r="AJ87" s="8">
        <f>IF(AJ8&lt;150,0,IF(AJ8&lt;200,x,IF(AJ8&gt;=200,2)))</f>
        <v>2</v>
      </c>
      <c r="AK87" s="19">
        <f>IF(AK8&lt;150,0,IF(AK8&lt;200,x,IF(AK8&gt;=200,2)))</f>
        <v>2</v>
      </c>
      <c r="AL87" s="9">
        <f>IF(AL8&lt;150,0,IF(AL8&lt;200,x,IF(AL8&gt;=200,2)))</f>
        <v>0</v>
      </c>
      <c r="AM87" s="9">
        <f>IF(AM8&lt;150,0,IF(AM8&lt;200,x,IF(AM8&gt;=200,2)))</f>
        <v>0</v>
      </c>
      <c r="AN87" s="11">
        <f>IF(AN8&lt;150,0,IF(AN8&lt;200,x,IF(AN8&gt;=200,2)))</f>
        <v>0</v>
      </c>
      <c r="AO87" s="8">
        <f>IF(AO8&lt;150,0,IF(AO8&lt;200,x,IF(AO8&gt;=200,2)))</f>
        <v>2</v>
      </c>
      <c r="AP87" s="8" t="s">
        <v>32</v>
      </c>
      <c r="AQ87" s="19">
        <f>IF(AQ8&lt;150,0,IF(AQ8&lt;200,x,IF(AQ8&gt;=200,2)))</f>
        <v>0</v>
      </c>
      <c r="AR87" s="8" t="s">
        <v>32</v>
      </c>
      <c r="AS87" s="8">
        <f>IF(AS8&lt;150,0,IF(AS8&lt;200,x,IF(AS8&gt;=200,2)))</f>
        <v>0</v>
      </c>
      <c r="AT87" s="19">
        <f>IF(AT8&lt;150,0,IF(AT8&lt;200,x,IF(AT8&gt;=200,2)))</f>
        <v>0</v>
      </c>
      <c r="AU87" s="8">
        <f>IF(AU8&lt;150,0,IF(AU8&lt;200,x,IF(AU8&gt;=200,2)))</f>
        <v>2</v>
      </c>
      <c r="AV87" s="8">
        <f>IF(AV8&lt;150,0,IF(AV8&lt;200,x,IF(AV8&gt;=200,2)))</f>
        <v>0</v>
      </c>
      <c r="AW87" s="19">
        <f>IF(AW8&lt;150,0,IF(AW8&lt;200,x,IF(AW8&gt;=200,2)))</f>
        <v>0</v>
      </c>
      <c r="AX87" s="26">
        <f>IF(AX8&lt;150,0,IF(AX8&lt;200,x,IF(AX8&gt;=200,2)))</f>
        <v>0</v>
      </c>
      <c r="AY87" s="26">
        <f>IF(AY8&lt;150,0,IF(AY8&lt;200,x,IF(AY8&gt;=200,2)))</f>
        <v>0</v>
      </c>
      <c r="AZ87" s="67">
        <f>IF(AZ8&lt;150,0,IF(AZ8&lt;200,x,IF(AZ8&gt;=200,2)))</f>
        <v>2</v>
      </c>
      <c r="BA87" s="26">
        <f>IF(BA8&lt;150,0,IF(BA8&lt;200,x,IF(BA8&gt;=200,2)))</f>
        <v>0</v>
      </c>
      <c r="BB87" s="26">
        <f>IF(BB8&lt;150,0,IF(BB8&lt;200,x,IF(BB8&gt;=200,2)))</f>
        <v>0</v>
      </c>
      <c r="BC87" s="67">
        <f>IF(BC8&lt;150,0,IF(BC8&lt;200,x,IF(BC8&gt;=200,2)))</f>
        <v>2</v>
      </c>
      <c r="BD87" s="9">
        <f>IF(BD8&lt;150,0,IF(BD8&lt;200,x,IF(BD8&gt;=200,2)))</f>
        <v>0</v>
      </c>
      <c r="BE87" s="9">
        <f>IF(BE8&lt;150,0,IF(BE8&lt;200,x,IF(BE8&gt;=200,2)))</f>
        <v>0</v>
      </c>
      <c r="BF87" s="11">
        <f>IF(BF8&lt;150,0,IF(BF8&lt;200,x,IF(BF8&gt;=200,2)))</f>
        <v>0</v>
      </c>
      <c r="BG87" s="9">
        <f>IF(BG8&lt;150,0,IF(BG8&lt;200,x,IF(BG8&gt;=200,2)))</f>
        <v>0</v>
      </c>
      <c r="BH87" s="9">
        <f>IF(BH8&lt;150,0,IF(BH8&lt;200,x,IF(BH8&gt;=200,2)))</f>
        <v>0</v>
      </c>
      <c r="BI87" s="11">
        <f>IF(BI8&lt;150,0,IF(BI8&lt;200,x,IF(BI8&gt;=200,2)))</f>
        <v>0</v>
      </c>
      <c r="BJ87" s="9">
        <f>IF(BJ8&lt;150,0,IF(BJ8&lt;200,x,IF(BJ8&gt;=200,2)))</f>
        <v>0</v>
      </c>
      <c r="BK87" s="9">
        <f>IF(BK8&lt;150,0,IF(BK8&lt;200,x,IF(BK8&gt;=200,2)))</f>
        <v>0</v>
      </c>
      <c r="BL87" s="11">
        <f>IF(BL8&lt;150,0,IF(BL8&lt;200,x,IF(BL8&gt;=200,2)))</f>
        <v>0</v>
      </c>
      <c r="BM87" s="9">
        <f>IF(BM8&lt;150,0,IF(BM8&lt;200,x,IF(BM8&gt;=200,2)))</f>
        <v>0</v>
      </c>
      <c r="BN87" s="9">
        <f>IF(BN8&lt;150,0,IF(BN8&lt;200,x,IF(BN8&gt;=200,2)))</f>
        <v>0</v>
      </c>
      <c r="BO87" s="11">
        <f>IF(BO8&lt;150,0,IF(BO8&lt;200,x,IF(BO8&gt;=200,2)))</f>
        <v>0</v>
      </c>
      <c r="BP87" s="8" t="s">
        <v>32</v>
      </c>
      <c r="BQ87" s="8">
        <f>IF(BQ8&lt;150,0,IF(BQ8&lt;200,x,IF(BQ8&gt;=200,2)))</f>
        <v>0</v>
      </c>
      <c r="BR87" s="19">
        <f>IF(BR8&lt;150,0,IF(BR8&lt;200,x,IF(BR8&gt;=200,2)))</f>
        <v>0</v>
      </c>
      <c r="BS87" s="9">
        <f>IF(BS8&lt;150,0,IF(BS8&lt;200,x,IF(BS8&gt;=200,2)))</f>
        <v>0</v>
      </c>
      <c r="BT87" s="9">
        <f>IF(BT8&lt;150,0,IF(BT8&lt;200,x,IF(BT8&gt;=200,2)))</f>
        <v>0</v>
      </c>
      <c r="BU87" s="11">
        <f>IF(BU8&lt;150,0,IF(BU8&lt;200,x,IF(BU8&gt;=200,2)))</f>
        <v>0</v>
      </c>
      <c r="BV87" s="9">
        <f>IF(BV8&lt;150,0,IF(BV8&lt;200,x,IF(BV8&gt;=200,2)))</f>
        <v>0</v>
      </c>
      <c r="BW87" s="9">
        <f>IF(BW8&lt;150,0,IF(BW8&lt;200,x,IF(BW8&gt;=200,2)))</f>
        <v>0</v>
      </c>
      <c r="BX87" s="11">
        <f>IF(BX8&lt;150,0,IF(BX8&lt;200,x,IF(BX8&gt;=200,2)))</f>
        <v>0</v>
      </c>
      <c r="BY87" s="9">
        <f>IF(BY8&lt;150,0,IF(BY8&lt;200,x,IF(BY8&gt;=200,2)))</f>
        <v>0</v>
      </c>
      <c r="BZ87" s="9">
        <f>IF(BZ8&lt;150,0,IF(BZ8&lt;200,x,IF(BZ8&gt;=200,2)))</f>
        <v>0</v>
      </c>
      <c r="CA87" s="11">
        <f>IF(CA8&lt;150,0,IF(CA8&lt;200,x,IF(CA8&gt;=200,2)))</f>
        <v>0</v>
      </c>
      <c r="CB87" s="9">
        <f>IF(CB8&lt;150,0,IF(CB8&lt;200,x,IF(CB8&gt;=200,2)))</f>
        <v>0</v>
      </c>
      <c r="CC87" s="9">
        <f>IF(CC8&lt;150,0,IF(CC8&lt;200,x,IF(CC8&gt;=200,2)))</f>
        <v>0</v>
      </c>
      <c r="CD87" s="11">
        <f>IF(CD8&lt;150,0,IF(CD8&lt;200,x,IF(CD8&gt;=200,2)))</f>
        <v>0</v>
      </c>
      <c r="CE87" s="9">
        <f>IF(CE8&lt;150,0,IF(CE8&lt;200,x,IF(CE8&gt;=200,2)))</f>
        <v>0</v>
      </c>
      <c r="CF87" s="9">
        <f>IF(CF8&lt;150,0,IF(CF8&lt;200,x,IF(CF8&gt;=200,2)))</f>
        <v>0</v>
      </c>
      <c r="CG87" s="11">
        <f>IF(CG8&lt;150,0,IF(CG8&lt;200,x,IF(CG8&gt;=200,2)))</f>
        <v>0</v>
      </c>
      <c r="CH87" s="9">
        <f>IF(CH8&lt;150,0,IF(CH8&lt;200,x,IF(CH8&gt;=200,2)))</f>
        <v>0</v>
      </c>
      <c r="CI87" s="9">
        <f>IF(CI8&lt;150,0,IF(CI8&lt;200,x,IF(CI8&gt;=200,2)))</f>
        <v>0</v>
      </c>
      <c r="CJ87" s="11">
        <f>IF(CJ8&lt;150,0,IF(CJ8&lt;200,x,IF(CJ8&gt;=200,2)))</f>
        <v>0</v>
      </c>
      <c r="CK87" s="9"/>
    </row>
    <row r="88" spans="1:89" x14ac:dyDescent="0.3">
      <c r="A88" t="s">
        <v>97</v>
      </c>
      <c r="B88" s="8" t="s">
        <v>32</v>
      </c>
      <c r="C88" s="8">
        <f>IF(C9&lt;150,0,IF(C9&lt;200,x,IF(C9&gt;=200,2)))</f>
        <v>2</v>
      </c>
      <c r="D88" s="19">
        <f>IF(D9&lt;150,0,IF(D9&lt;200,x,IF(D9&gt;=200,2)))</f>
        <v>0</v>
      </c>
      <c r="E88" s="9">
        <f>IF(E9&lt;150,0,IF(E9&lt;200,x,IF(E9&gt;=200,2)))</f>
        <v>0</v>
      </c>
      <c r="F88" s="9">
        <f>IF(F9&lt;150,0,IF(F9&lt;200,x,IF(F9&gt;=200,2)))</f>
        <v>0</v>
      </c>
      <c r="G88" s="11">
        <f>IF(G9&lt;150,0,IF(G9&lt;200,x,IF(G9&gt;=200,2)))</f>
        <v>0</v>
      </c>
      <c r="H88" s="8" t="s">
        <v>32</v>
      </c>
      <c r="I88" s="8" t="s">
        <v>32</v>
      </c>
      <c r="J88" s="19">
        <f>IF(J9&lt;150,0,IF(J9&lt;200,x,IF(J9&gt;=200,2)))</f>
        <v>0</v>
      </c>
      <c r="K88" s="9">
        <f>IF(K9&lt;150,0,IF(K9&lt;200,x,IF(K9&gt;=200,2)))</f>
        <v>2</v>
      </c>
      <c r="L88" s="9">
        <f>IF(L9&lt;150,0,IF(L9&lt;200,x,IF(L9&gt;=200,2)))</f>
        <v>2</v>
      </c>
      <c r="M88" s="11">
        <f>IF(M9&lt;150,0,IF(M9&lt;200,x,IF(M9&gt;=200,2)))</f>
        <v>2</v>
      </c>
      <c r="N88" s="9">
        <f>IF(N9&lt;150,0,IF(N9&lt;200,x,IF(N9&gt;=200,2)))</f>
        <v>2</v>
      </c>
      <c r="O88" s="9">
        <f>IF(O9&lt;150,0,IF(O9&lt;200,x,IF(O9&gt;=200,2)))</f>
        <v>2</v>
      </c>
      <c r="P88" s="11">
        <f>IF(P9&lt;150,0,IF(P9&lt;200,x,IF(P9&gt;=200,2)))</f>
        <v>2</v>
      </c>
      <c r="Q88" s="9">
        <f>IF(Q9&lt;150,0,IF(Q9&lt;200,x,IF(Q9&gt;=200,2)))</f>
        <v>0</v>
      </c>
      <c r="R88" s="9">
        <f>IF(R9&lt;150,0,IF(R9&lt;200,x,IF(R9&gt;=200,2)))</f>
        <v>0</v>
      </c>
      <c r="S88" s="11">
        <f>IF(S9&lt;150,0,IF(S9&lt;200,x,IF(S9&gt;=200,2)))</f>
        <v>0</v>
      </c>
      <c r="T88" s="9">
        <f>IF(T9&lt;150,0,IF(T9&lt;200,x,IF(T9&gt;=200,2)))</f>
        <v>0</v>
      </c>
      <c r="U88" s="9">
        <f>IF(U9&lt;150,0,IF(U9&lt;200,x,IF(U9&gt;=200,2)))</f>
        <v>0</v>
      </c>
      <c r="V88" s="11">
        <f>IF(V9&lt;150,0,IF(V9&lt;200,x,IF(V9&gt;=200,2)))</f>
        <v>0</v>
      </c>
      <c r="W88" s="9">
        <f>IF(W9&lt;150,0,IF(W9&lt;200,x,IF(W9&gt;=200,2)))</f>
        <v>2</v>
      </c>
      <c r="X88" s="9">
        <f>IF(X9&lt;150,0,IF(X9&lt;200,x,IF(X9&gt;=200,2)))</f>
        <v>2</v>
      </c>
      <c r="Y88" s="11">
        <f>IF(Y9&lt;150,0,IF(Y9&lt;200,x,IF(Y9&gt;=200,2)))</f>
        <v>2</v>
      </c>
      <c r="Z88" s="9">
        <f>IF(Z9&lt;150,0,IF(Z9&lt;200,x,IF(Z9&gt;=200,2)))</f>
        <v>2</v>
      </c>
      <c r="AA88" s="9">
        <f>IF(AA9&lt;150,0,IF(AA9&lt;200,x,IF(AA9&gt;=200,2)))</f>
        <v>2</v>
      </c>
      <c r="AB88" s="11">
        <f>IF(AB9&lt;150,0,IF(AB9&lt;200,x,IF(AB9&gt;=200,2)))</f>
        <v>2</v>
      </c>
      <c r="AC88" s="9">
        <f>IF(AC9&lt;150,0,IF(AC9&lt;200,x,IF(AC9&gt;=200,2)))</f>
        <v>0</v>
      </c>
      <c r="AD88" s="9">
        <f>IF(AD9&lt;150,0,IF(AD9&lt;200,x,IF(AD9&gt;=200,2)))</f>
        <v>0</v>
      </c>
      <c r="AE88" s="11">
        <f>IF(AE9&lt;150,0,IF(AE9&lt;200,x,IF(AE9&gt;=200,2)))</f>
        <v>0</v>
      </c>
      <c r="AF88" s="9">
        <f>IF(AF9&lt;150,0,IF(AF9&lt;200,x,IF(AF9&gt;=200,2)))</f>
        <v>0</v>
      </c>
      <c r="AG88" s="9">
        <f>IF(AG9&lt;150,0,IF(AG9&lt;200,x,IF(AG9&gt;=200,2)))</f>
        <v>0</v>
      </c>
      <c r="AH88" s="11">
        <f>IF(AH9&lt;150,0,IF(AH9&lt;200,x,IF(AH9&gt;=200,2)))</f>
        <v>0</v>
      </c>
      <c r="AI88" s="9">
        <f>IF(AI9&lt;150,0,IF(AI9&lt;200,x,IF(AI9&gt;=200,2)))</f>
        <v>2</v>
      </c>
      <c r="AJ88" s="9">
        <f>IF(AJ9&lt;150,0,IF(AJ9&lt;200,x,IF(AJ9&gt;=200,2)))</f>
        <v>2</v>
      </c>
      <c r="AK88" s="11">
        <f>IF(AK9&lt;150,0,IF(AK9&lt;200,x,IF(AK9&gt;=200,2)))</f>
        <v>2</v>
      </c>
      <c r="AL88" s="9">
        <f>IF(AL9&lt;150,0,IF(AL9&lt;200,x,IF(AL9&gt;=200,2)))</f>
        <v>0</v>
      </c>
      <c r="AM88" s="9">
        <f>IF(AM9&lt;150,0,IF(AM9&lt;200,x,IF(AM9&gt;=200,2)))</f>
        <v>0</v>
      </c>
      <c r="AN88" s="11">
        <f>IF(AN9&lt;150,0,IF(AN9&lt;200,x,IF(AN9&gt;=200,2)))</f>
        <v>0</v>
      </c>
      <c r="AO88" s="8" t="s">
        <v>32</v>
      </c>
      <c r="AP88" s="8" t="s">
        <v>32</v>
      </c>
      <c r="AQ88" s="19">
        <f>IF(AQ9&lt;150,0,IF(AQ9&lt;200,x,IF(AQ9&gt;=200,2)))</f>
        <v>0</v>
      </c>
      <c r="AR88" s="8" t="s">
        <v>32</v>
      </c>
      <c r="AS88" s="8" t="s">
        <v>32</v>
      </c>
      <c r="AT88" s="19">
        <f>IF(AT9&lt;150,0,IF(AT9&lt;200,x,IF(AT9&gt;=200,2)))</f>
        <v>0</v>
      </c>
      <c r="AU88" s="8" t="s">
        <v>32</v>
      </c>
      <c r="AV88" s="8">
        <f>IF(AV9&lt;150,0,IF(AV9&lt;200,x,IF(AV9&gt;=200,2)))</f>
        <v>0</v>
      </c>
      <c r="AW88" s="19">
        <f>IF(AW9&lt;150,0,IF(AW9&lt;200,x,IF(AW9&gt;=200,2)))</f>
        <v>0</v>
      </c>
      <c r="AX88" s="9">
        <f>IF(AX9&lt;150,0,IF(AX9&lt;200,x,IF(AX9&gt;=200,2)))</f>
        <v>2</v>
      </c>
      <c r="AY88" s="9">
        <f>IF(AY9&lt;150,0,IF(AY9&lt;200,x,IF(AY9&gt;=200,2)))</f>
        <v>2</v>
      </c>
      <c r="AZ88" s="11">
        <f>IF(AZ9&lt;150,0,IF(AZ9&lt;200,x,IF(AZ9&gt;=200,2)))</f>
        <v>0</v>
      </c>
      <c r="BA88" s="26">
        <f>IF(BA9&lt;150,0,IF(BA9&lt;200,x,IF(BA9&gt;=200,2)))</f>
        <v>2</v>
      </c>
      <c r="BB88" s="26">
        <f>IF(BB9&lt;150,0,IF(BB9&lt;200,x,IF(BB9&gt;=200,2)))</f>
        <v>2</v>
      </c>
      <c r="BC88" s="67">
        <f>IF(BC9&lt;150,0,IF(BC9&lt;200,x,IF(BC9&gt;=200,2)))</f>
        <v>0</v>
      </c>
      <c r="BD88" s="9">
        <f>IF(BD9&lt;150,0,IF(BD9&lt;200,x,IF(BD9&gt;=200,2)))</f>
        <v>0</v>
      </c>
      <c r="BE88" s="9">
        <f>IF(BE9&lt;150,0,IF(BE9&lt;200,x,IF(BE9&gt;=200,2)))</f>
        <v>0</v>
      </c>
      <c r="BF88" s="11">
        <f>IF(BF9&lt;150,0,IF(BF9&lt;200,x,IF(BF9&gt;=200,2)))</f>
        <v>0</v>
      </c>
      <c r="BG88" s="9">
        <f>IF(BG9&lt;150,0,IF(BG9&lt;200,x,IF(BG9&gt;=200,2)))</f>
        <v>0</v>
      </c>
      <c r="BH88" s="9">
        <f>IF(BH9&lt;150,0,IF(BH9&lt;200,x,IF(BH9&gt;=200,2)))</f>
        <v>0</v>
      </c>
      <c r="BI88" s="11">
        <f>IF(BI9&lt;150,0,IF(BI9&lt;200,x,IF(BI9&gt;=200,2)))</f>
        <v>0</v>
      </c>
      <c r="BJ88" s="9">
        <f>IF(BJ9&lt;150,0,IF(BJ9&lt;200,x,IF(BJ9&gt;=200,2)))</f>
        <v>0</v>
      </c>
      <c r="BK88" s="9">
        <f>IF(BK9&lt;150,0,IF(BK9&lt;200,x,IF(BK9&gt;=200,2)))</f>
        <v>0</v>
      </c>
      <c r="BL88" s="11">
        <f>IF(BL9&lt;150,0,IF(BL9&lt;200,x,IF(BL9&gt;=200,2)))</f>
        <v>0</v>
      </c>
      <c r="BM88" s="9">
        <f>IF(BM9&lt;150,0,IF(BM9&lt;200,x,IF(BM9&gt;=200,2)))</f>
        <v>2</v>
      </c>
      <c r="BN88" s="9">
        <f>IF(BN9&lt;150,0,IF(BN9&lt;200,x,IF(BN9&gt;=200,2)))</f>
        <v>2</v>
      </c>
      <c r="BO88" s="11">
        <f>IF(BO9&lt;150,0,IF(BO9&lt;200,x,IF(BO9&gt;=200,2)))</f>
        <v>2</v>
      </c>
      <c r="BP88" s="9">
        <f>IF(BP9&lt;150,0,IF(BP9&lt;200,x,IF(BP9&gt;=200,2)))</f>
        <v>0</v>
      </c>
      <c r="BQ88" s="9">
        <f>IF(BQ9&lt;150,0,IF(BQ9&lt;200,x,IF(BQ9&gt;=200,2)))</f>
        <v>0</v>
      </c>
      <c r="BR88" s="11">
        <f>IF(BR9&lt;150,0,IF(BR9&lt;200,x,IF(BR9&gt;=200,2)))</f>
        <v>0</v>
      </c>
      <c r="BS88" s="8" t="s">
        <v>32</v>
      </c>
      <c r="BT88" s="8" t="s">
        <v>32</v>
      </c>
      <c r="BU88" s="19" t="s">
        <v>32</v>
      </c>
      <c r="BV88" s="9">
        <f>IF(BV9&lt;150,0,IF(BV9&lt;200,x,IF(BV9&gt;=200,2)))</f>
        <v>0</v>
      </c>
      <c r="BW88" s="9">
        <f>IF(BW9&lt;150,0,IF(BW9&lt;200,x,IF(BW9&gt;=200,2)))</f>
        <v>0</v>
      </c>
      <c r="BX88" s="11">
        <f>IF(BX9&lt;150,0,IF(BX9&lt;200,x,IF(BX9&gt;=200,2)))</f>
        <v>0</v>
      </c>
      <c r="BY88" s="9">
        <f>IF(BY9&lt;150,0,IF(BY9&lt;200,x,IF(BY9&gt;=200,2)))</f>
        <v>0</v>
      </c>
      <c r="BZ88" s="9">
        <f>IF(BZ9&lt;150,0,IF(BZ9&lt;200,x,IF(BZ9&gt;=200,2)))</f>
        <v>0</v>
      </c>
      <c r="CA88" s="11">
        <f>IF(CA9&lt;150,0,IF(CA9&lt;200,x,IF(CA9&gt;=200,2)))</f>
        <v>0</v>
      </c>
      <c r="CB88" s="9">
        <f>IF(CB9&lt;150,0,IF(CB9&lt;200,x,IF(CB9&gt;=200,2)))</f>
        <v>0</v>
      </c>
      <c r="CC88" s="9">
        <f>IF(CC9&lt;150,0,IF(CC9&lt;200,x,IF(CC9&gt;=200,2)))</f>
        <v>0</v>
      </c>
      <c r="CD88" s="11">
        <f>IF(CD9&lt;150,0,IF(CD9&lt;200,x,IF(CD9&gt;=200,2)))</f>
        <v>0</v>
      </c>
      <c r="CE88" s="9">
        <f>IF(CE9&lt;150,0,IF(CE9&lt;200,x,IF(CE9&gt;=200,2)))</f>
        <v>0</v>
      </c>
      <c r="CF88" s="9">
        <f>IF(CF9&lt;150,0,IF(CF9&lt;200,x,IF(CF9&gt;=200,2)))</f>
        <v>0</v>
      </c>
      <c r="CG88" s="11">
        <f>IF(CG9&lt;150,0,IF(CG9&lt;200,x,IF(CG9&gt;=200,2)))</f>
        <v>0</v>
      </c>
      <c r="CH88" s="9">
        <f>IF(CH9&lt;150,0,IF(CH9&lt;200,x,IF(CH9&gt;=200,2)))</f>
        <v>0</v>
      </c>
      <c r="CI88" s="9">
        <f>IF(CI9&lt;150,0,IF(CI9&lt;200,x,IF(CI9&gt;=200,2)))</f>
        <v>0</v>
      </c>
      <c r="CJ88" s="11">
        <f>IF(CJ9&lt;150,0,IF(CJ9&lt;200,x,IF(CJ9&gt;=200,2)))</f>
        <v>0</v>
      </c>
      <c r="CK88" s="9"/>
    </row>
    <row r="89" spans="1:89" x14ac:dyDescent="0.3">
      <c r="A89" t="s">
        <v>99</v>
      </c>
      <c r="B89" s="9">
        <f>IF(B10&lt;150,0,IF(B10&lt;200,x,IF(B10&gt;=200,2)))</f>
        <v>0</v>
      </c>
      <c r="C89" s="9">
        <f>IF(C10&lt;150,0,IF(C10&lt;200,x,IF(C10&gt;=200,2)))</f>
        <v>0</v>
      </c>
      <c r="D89" s="9">
        <f>IF(D10&lt;150,0,IF(D10&lt;200,x,IF(D10&gt;=200,2)))</f>
        <v>0</v>
      </c>
      <c r="E89" s="9">
        <f>IF(E10&lt;150,0,IF(E10&lt;200,x,IF(E10&gt;=200,2)))</f>
        <v>0</v>
      </c>
      <c r="F89" s="9">
        <f>IF(F10&lt;150,0,IF(F10&lt;200,x,IF(F10&gt;=200,2)))</f>
        <v>0</v>
      </c>
      <c r="G89" s="11">
        <f>IF(G10&lt;150,0,IF(G10&lt;200,x,IF(G10&gt;=200,2)))</f>
        <v>0</v>
      </c>
      <c r="H89" s="9">
        <f>IF(H10&lt;150,0,IF(H10&lt;200,x,IF(H10&gt;=200,2)))</f>
        <v>0</v>
      </c>
      <c r="I89" s="9">
        <f>IF(I10&lt;150,0,IF(I10&lt;200,x,IF(I10&gt;=200,2)))</f>
        <v>0</v>
      </c>
      <c r="J89" s="11">
        <f>IF(J10&lt;150,0,IF(J10&lt;200,x,IF(J10&gt;=200,2)))</f>
        <v>0</v>
      </c>
      <c r="K89" s="68">
        <f>IF(K10&lt;150,0,IF(K10&lt;200,x,IF(K10&gt;=200,2)))</f>
        <v>0</v>
      </c>
      <c r="L89" s="68">
        <f>IF(L10&lt;150,0,IF(L10&lt;200,x,IF(L10&gt;=200,2)))</f>
        <v>2</v>
      </c>
      <c r="M89" s="69">
        <f>IF(M10&lt;150,0,IF(M10&lt;200,x,IF(M10&gt;=200,2)))</f>
        <v>0</v>
      </c>
      <c r="N89" s="26">
        <f>IF(N10&lt;150,0,IF(N10&lt;200,x,IF(N10&gt;=200,2)))</f>
        <v>2</v>
      </c>
      <c r="O89" s="26">
        <f>IF(O10&lt;150,0,IF(O10&lt;200,x,IF(O10&gt;=200,2)))</f>
        <v>2</v>
      </c>
      <c r="P89" s="67">
        <f>IF(P10&lt;150,0,IF(P10&lt;200,x,IF(P10&gt;=200,2)))</f>
        <v>0</v>
      </c>
      <c r="Q89" s="26">
        <f>IF(Q10&lt;150,0,IF(Q10&lt;200,x,IF(Q10&gt;=200,2)))</f>
        <v>0</v>
      </c>
      <c r="R89" s="26">
        <f>IF(R10&lt;150,0,IF(R10&lt;200,x,IF(R10&gt;=200,2)))</f>
        <v>0</v>
      </c>
      <c r="S89" s="67">
        <f>IF(S10&lt;150,0,IF(S10&lt;200,x,IF(S10&gt;=200,2)))</f>
        <v>2</v>
      </c>
      <c r="T89" s="9">
        <f>IF(T10&lt;150,0,IF(T10&lt;200,x,IF(T10&gt;=200,2)))</f>
        <v>0</v>
      </c>
      <c r="U89" s="9">
        <f>IF(U10&lt;150,0,IF(U10&lt;200,x,IF(U10&gt;=200,2)))</f>
        <v>0</v>
      </c>
      <c r="V89" s="11">
        <f>IF(V10&lt;150,0,IF(V10&lt;200,x,IF(V10&gt;=200,2)))</f>
        <v>0</v>
      </c>
      <c r="W89" s="9">
        <f>IF(W10&lt;150,0,IF(W10&lt;200,x,IF(W10&gt;=200,2)))</f>
        <v>0</v>
      </c>
      <c r="X89" s="9">
        <f>IF(X10&lt;150,0,IF(X10&lt;200,x,IF(X10&gt;=200,2)))</f>
        <v>0</v>
      </c>
      <c r="Y89" s="11">
        <f>IF(Y10&lt;150,0,IF(Y10&lt;200,x,IF(Y10&gt;=200,2)))</f>
        <v>0</v>
      </c>
      <c r="Z89" s="9">
        <f>IF(Z10&lt;150,0,IF(Z10&lt;200,x,IF(Z10&gt;=200,2)))</f>
        <v>0</v>
      </c>
      <c r="AA89" s="9">
        <f>IF(AA10&lt;150,0,IF(AA10&lt;200,x,IF(AA10&gt;=200,2)))</f>
        <v>0</v>
      </c>
      <c r="AB89" s="11">
        <f>IF(AB10&lt;150,0,IF(AB10&lt;200,x,IF(AB10&gt;=200,2)))</f>
        <v>0</v>
      </c>
      <c r="AC89" s="9">
        <f>IF(AC10&lt;150,0,IF(AC10&lt;200,x,IF(AC10&gt;=200,2)))</f>
        <v>0</v>
      </c>
      <c r="AD89" s="9">
        <f>IF(AD10&lt;150,0,IF(AD10&lt;200,x,IF(AD10&gt;=200,2)))</f>
        <v>0</v>
      </c>
      <c r="AE89" s="11">
        <f>IF(AE10&lt;150,0,IF(AE10&lt;200,x,IF(AE10&gt;=200,2)))</f>
        <v>0</v>
      </c>
      <c r="AF89" s="9">
        <f>IF(AF10&lt;150,0,IF(AF10&lt;200,x,IF(AF10&gt;=200,2)))</f>
        <v>0</v>
      </c>
      <c r="AG89" s="9">
        <f>IF(AG10&lt;150,0,IF(AG10&lt;200,x,IF(AG10&gt;=200,2)))</f>
        <v>0</v>
      </c>
      <c r="AH89" s="11">
        <f>IF(AH10&lt;150,0,IF(AH10&lt;200,x,IF(AH10&gt;=200,2)))</f>
        <v>0</v>
      </c>
      <c r="AI89" s="9">
        <f>IF(AI10&lt;150,0,IF(AI10&lt;200,x,IF(AI10&gt;=200,2)))</f>
        <v>0</v>
      </c>
      <c r="AJ89" s="9">
        <f>IF(AJ10&lt;150,0,IF(AJ10&lt;200,x,IF(AJ10&gt;=200,2)))</f>
        <v>0</v>
      </c>
      <c r="AK89" s="11">
        <f>IF(AK10&lt;150,0,IF(AK10&lt;200,x,IF(AK10&gt;=200,2)))</f>
        <v>0</v>
      </c>
      <c r="AL89" s="9">
        <f>IF(AL10&lt;150,0,IF(AL10&lt;200,x,IF(AL10&gt;=200,2)))</f>
        <v>0</v>
      </c>
      <c r="AM89" s="9">
        <f>IF(AM10&lt;150,0,IF(AM10&lt;200,x,IF(AM10&gt;=200,2)))</f>
        <v>0</v>
      </c>
      <c r="AN89" s="11">
        <f>IF(AN10&lt;150,0,IF(AN10&lt;200,x,IF(AN10&gt;=200,2)))</f>
        <v>0</v>
      </c>
      <c r="AO89" s="9">
        <f>IF(AO10&lt;150,0,IF(AO10&lt;200,x,IF(AO10&gt;=200,2)))</f>
        <v>0</v>
      </c>
      <c r="AP89" s="9">
        <f>IF(AP10&lt;150,0,IF(AP10&lt;200,x,IF(AP10&gt;=200,2)))</f>
        <v>0</v>
      </c>
      <c r="AQ89" s="11">
        <f>IF(AQ10&lt;150,0,IF(AQ10&lt;200,x,IF(AQ10&gt;=200,2)))</f>
        <v>0</v>
      </c>
      <c r="AR89" s="68">
        <f>IF(AR10&lt;150,0,IF(AR10&lt;200,x,IF(AR10&gt;=200,2)))</f>
        <v>0</v>
      </c>
      <c r="AS89" s="68" t="s">
        <v>32</v>
      </c>
      <c r="AT89" s="69">
        <f>IF(AT10&lt;150,0,IF(AT10&lt;200,x,IF(AT10&gt;=200,2)))</f>
        <v>0</v>
      </c>
      <c r="AU89" s="9">
        <f>IF(AU10&lt;150,0,IF(AU10&lt;200,x,IF(AU10&gt;=200,2)))</f>
        <v>0</v>
      </c>
      <c r="AV89" s="9">
        <f>IF(AV10&lt;150,0,IF(AV10&lt;200,x,IF(AV10&gt;=200,2)))</f>
        <v>0</v>
      </c>
      <c r="AW89" s="11">
        <f>IF(AW10&lt;150,0,IF(AW10&lt;200,x,IF(AW10&gt;=200,2)))</f>
        <v>0</v>
      </c>
      <c r="AX89" s="9">
        <f>IF(AX10&lt;150,0,IF(AX10&lt;200,x,IF(AX10&gt;=200,2)))</f>
        <v>0</v>
      </c>
      <c r="AY89" s="9">
        <f>IF(AY10&lt;150,0,IF(AY10&lt;200,x,IF(AY10&gt;=200,2)))</f>
        <v>0</v>
      </c>
      <c r="AZ89" s="11">
        <f>IF(AZ10&lt;150,0,IF(AZ10&lt;200,x,IF(AZ10&gt;=200,2)))</f>
        <v>0</v>
      </c>
      <c r="BA89" s="8">
        <f>IF(BA10&lt;150,0,IF(BA10&lt;200,x,IF(BA10&gt;=200,2)))</f>
        <v>2</v>
      </c>
      <c r="BB89" s="8">
        <f>IF(BB10&lt;150,0,IF(BB10&lt;200,x,IF(BB10&gt;=200,2)))</f>
        <v>0</v>
      </c>
      <c r="BC89" s="19">
        <f>IF(BC10&lt;150,0,IF(BC10&lt;200,x,IF(BC10&gt;=200,2)))</f>
        <v>0</v>
      </c>
      <c r="BD89" s="9">
        <f>IF(BD10&lt;150,0,IF(BD10&lt;200,x,IF(BD10&gt;=200,2)))</f>
        <v>0</v>
      </c>
      <c r="BE89" s="9">
        <f>IF(BE10&lt;150,0,IF(BE10&lt;200,x,IF(BE10&gt;=200,2)))</f>
        <v>0</v>
      </c>
      <c r="BF89" s="11">
        <f>IF(BF10&lt;150,0,IF(BF10&lt;200,x,IF(BF10&gt;=200,2)))</f>
        <v>0</v>
      </c>
      <c r="BG89" s="9">
        <f>IF(BG10&lt;150,0,IF(BG10&lt;200,x,IF(BG10&gt;=200,2)))</f>
        <v>0</v>
      </c>
      <c r="BH89" s="9">
        <f>IF(BH10&lt;150,0,IF(BH10&lt;200,x,IF(BH10&gt;=200,2)))</f>
        <v>0</v>
      </c>
      <c r="BI89" s="11">
        <f>IF(BI10&lt;150,0,IF(BI10&lt;200,x,IF(BI10&gt;=200,2)))</f>
        <v>0</v>
      </c>
      <c r="BJ89" s="68">
        <f>IF(BJ10&lt;150,0,IF(BJ10&lt;200,x,IF(BJ10&gt;=200,2)))</f>
        <v>0</v>
      </c>
      <c r="BK89" s="68" t="s">
        <v>32</v>
      </c>
      <c r="BL89" s="69">
        <f>IF(BL10&lt;150,0,IF(BL10&lt;200,x,IF(BL10&gt;=200,2)))</f>
        <v>0</v>
      </c>
      <c r="BM89" s="9">
        <f>IF(BM10&lt;150,0,IF(BM10&lt;200,x,IF(BM10&gt;=200,2)))</f>
        <v>0</v>
      </c>
      <c r="BN89" s="9">
        <f>IF(BN10&lt;150,0,IF(BN10&lt;200,x,IF(BN10&gt;=200,2)))</f>
        <v>0</v>
      </c>
      <c r="BO89" s="11">
        <f>IF(BO10&lt;150,0,IF(BO10&lt;200,x,IF(BO10&gt;=200,2)))</f>
        <v>0</v>
      </c>
      <c r="BP89" s="68">
        <f>IF(BP10&lt;150,0,IF(BP10&lt;200,x,IF(BP10&gt;=200,2)))</f>
        <v>0</v>
      </c>
      <c r="BQ89" s="68" t="s">
        <v>32</v>
      </c>
      <c r="BR89" s="69">
        <f>IF(BR10&lt;150,0,IF(BR10&lt;200,x,IF(BR10&gt;=200,2)))</f>
        <v>0</v>
      </c>
      <c r="BS89" s="8">
        <f>IF(BS10&lt;150,0,IF(BS10&lt;200,x,IF(BS10&gt;=200,2)))</f>
        <v>2</v>
      </c>
      <c r="BT89" s="8" t="s">
        <v>32</v>
      </c>
      <c r="BU89" s="19">
        <f>IF(BU10&lt;150,0,IF(BU10&lt;200,x,IF(BU10&gt;=200,2)))</f>
        <v>0</v>
      </c>
      <c r="BV89" s="9">
        <f>IF(BV10&lt;150,0,IF(BV10&lt;200,x,IF(BV10&gt;=200,2)))</f>
        <v>0</v>
      </c>
      <c r="BW89" s="9">
        <f>IF(BW10&lt;150,0,IF(BW10&lt;200,x,IF(BW10&gt;=200,2)))</f>
        <v>0</v>
      </c>
      <c r="BX89" s="11">
        <f>IF(BX10&lt;150,0,IF(BX10&lt;200,x,IF(BX10&gt;=200,2)))</f>
        <v>0</v>
      </c>
      <c r="BY89" s="9">
        <f>IF(BY10&lt;150,0,IF(BY10&lt;200,x,IF(BY10&gt;=200,2)))</f>
        <v>0</v>
      </c>
      <c r="BZ89" s="9">
        <f>IF(BZ10&lt;150,0,IF(BZ10&lt;200,x,IF(BZ10&gt;=200,2)))</f>
        <v>0</v>
      </c>
      <c r="CA89" s="11">
        <f>IF(CA10&lt;150,0,IF(CA10&lt;200,x,IF(CA10&gt;=200,2)))</f>
        <v>0</v>
      </c>
      <c r="CB89" s="9">
        <f>IF(CB10&lt;150,0,IF(CB10&lt;200,x,IF(CB10&gt;=200,2)))</f>
        <v>0</v>
      </c>
      <c r="CC89" s="9">
        <f>IF(CC10&lt;150,0,IF(CC10&lt;200,x,IF(CC10&gt;=200,2)))</f>
        <v>0</v>
      </c>
      <c r="CD89" s="11">
        <f>IF(CD10&lt;150,0,IF(CD10&lt;200,x,IF(CD10&gt;=200,2)))</f>
        <v>0</v>
      </c>
      <c r="CE89" s="9">
        <f>IF(CE10&lt;150,0,IF(CE10&lt;200,x,IF(CE10&gt;=200,2)))</f>
        <v>0</v>
      </c>
      <c r="CF89" s="9">
        <f>IF(CF10&lt;150,0,IF(CF10&lt;200,x,IF(CF10&gt;=200,2)))</f>
        <v>0</v>
      </c>
      <c r="CG89" s="11">
        <f>IF(CG10&lt;150,0,IF(CG10&lt;200,x,IF(CG10&gt;=200,2)))</f>
        <v>0</v>
      </c>
      <c r="CH89" s="9">
        <f>IF(CH10&lt;150,0,IF(CH10&lt;200,x,IF(CH10&gt;=200,2)))</f>
        <v>0</v>
      </c>
      <c r="CI89" s="9">
        <f>IF(CI10&lt;150,0,IF(CI10&lt;200,x,IF(CI10&gt;=200,2)))</f>
        <v>0</v>
      </c>
      <c r="CJ89" s="11">
        <f>IF(CJ10&lt;150,0,IF(CJ10&lt;200,x,IF(CJ10&gt;=200,2)))</f>
        <v>0</v>
      </c>
      <c r="CK89" s="9"/>
    </row>
    <row r="90" spans="1:89" x14ac:dyDescent="0.3">
      <c r="A90" t="s">
        <v>118</v>
      </c>
      <c r="B90" s="9">
        <f>IF(B11&lt;150,0,IF(B11&lt;200,x,IF(B11&gt;=200,2)))</f>
        <v>0</v>
      </c>
      <c r="C90" s="9">
        <f>IF(C11&lt;150,0,IF(C11&lt;200,x,IF(C11&gt;=200,2)))</f>
        <v>0</v>
      </c>
      <c r="D90" s="9">
        <f>IF(D11&lt;150,0,IF(D11&lt;200,x,IF(D11&gt;=200,2)))</f>
        <v>0</v>
      </c>
      <c r="E90" s="9">
        <f>IF(E11&lt;150,0,IF(E11&lt;200,x,IF(E11&gt;=200,2)))</f>
        <v>0</v>
      </c>
      <c r="F90" s="9">
        <f>IF(F11&lt;150,0,IF(F11&lt;200,x,IF(F11&gt;=200,2)))</f>
        <v>0</v>
      </c>
      <c r="G90" s="11">
        <f>IF(G11&lt;150,0,IF(G11&lt;200,x,IF(G11&gt;=200,2)))</f>
        <v>0</v>
      </c>
      <c r="H90" s="9">
        <f>IF(H11&lt;150,0,IF(H11&lt;200,x,IF(H11&gt;=200,2)))</f>
        <v>0</v>
      </c>
      <c r="I90" s="9">
        <f>IF(I11&lt;150,0,IF(I11&lt;200,x,IF(I11&gt;=200,2)))</f>
        <v>0</v>
      </c>
      <c r="J90" s="11">
        <f>IF(J11&lt;150,0,IF(J11&lt;200,x,IF(J11&gt;=200,2)))</f>
        <v>0</v>
      </c>
      <c r="K90" s="9">
        <f>IF(K11&lt;150,0,IF(K11&lt;200,x,IF(K11&gt;=200,2)))</f>
        <v>0</v>
      </c>
      <c r="L90" s="9">
        <f>IF(L11&lt;150,0,IF(L11&lt;200,x,IF(L11&gt;=200,2)))</f>
        <v>0</v>
      </c>
      <c r="M90" s="11">
        <f>IF(M11&lt;150,0,IF(M11&lt;200,x,IF(M11&gt;=200,2)))</f>
        <v>0</v>
      </c>
      <c r="N90" s="9">
        <f>IF(N11&lt;150,0,IF(N11&lt;200,x,IF(N11&gt;=200,2)))</f>
        <v>0</v>
      </c>
      <c r="O90" s="9">
        <f>IF(O11&lt;150,0,IF(O11&lt;200,x,IF(O11&gt;=200,2)))</f>
        <v>0</v>
      </c>
      <c r="P90" s="11">
        <f>IF(P11&lt;150,0,IF(P11&lt;200,x,IF(P11&gt;=200,2)))</f>
        <v>0</v>
      </c>
      <c r="Q90" s="9">
        <f>IF(Q11&lt;150,0,IF(Q11&lt;200,x,IF(Q11&gt;=200,2)))</f>
        <v>0</v>
      </c>
      <c r="R90" s="9">
        <f>IF(R11&lt;150,0,IF(R11&lt;200,x,IF(R11&gt;=200,2)))</f>
        <v>0</v>
      </c>
      <c r="S90" s="11">
        <f>IF(S11&lt;150,0,IF(S11&lt;200,x,IF(S11&gt;=200,2)))</f>
        <v>0</v>
      </c>
      <c r="T90" s="9">
        <f>IF(T11&lt;150,0,IF(T11&lt;200,x,IF(T11&gt;=200,2)))</f>
        <v>0</v>
      </c>
      <c r="U90" s="9">
        <f>IF(U11&lt;150,0,IF(U11&lt;200,x,IF(U11&gt;=200,2)))</f>
        <v>0</v>
      </c>
      <c r="V90" s="11">
        <f>IF(V11&lt;150,0,IF(V11&lt;200,x,IF(V11&gt;=200,2)))</f>
        <v>0</v>
      </c>
      <c r="W90" s="9">
        <f>IF(W11&lt;150,0,IF(W11&lt;200,x,IF(W11&gt;=200,2)))</f>
        <v>0</v>
      </c>
      <c r="X90" s="9">
        <f>IF(X11&lt;150,0,IF(X11&lt;200,x,IF(X11&gt;=200,2)))</f>
        <v>0</v>
      </c>
      <c r="Y90" s="11">
        <f>IF(Y11&lt;150,0,IF(Y11&lt;200,x,IF(Y11&gt;=200,2)))</f>
        <v>0</v>
      </c>
      <c r="Z90" s="9">
        <f>IF(Z11&lt;150,0,IF(Z11&lt;200,x,IF(Z11&gt;=200,2)))</f>
        <v>0</v>
      </c>
      <c r="AA90" s="9">
        <f>IF(AA11&lt;150,0,IF(AA11&lt;200,x,IF(AA11&gt;=200,2)))</f>
        <v>0</v>
      </c>
      <c r="AB90" s="11">
        <f>IF(AB11&lt;150,0,IF(AB11&lt;200,x,IF(AB11&gt;=200,2)))</f>
        <v>0</v>
      </c>
      <c r="AC90" s="9">
        <f>IF(AC11&lt;150,0,IF(AC11&lt;200,x,IF(AC11&gt;=200,2)))</f>
        <v>0</v>
      </c>
      <c r="AD90" s="9">
        <f>IF(AD11&lt;150,0,IF(AD11&lt;200,x,IF(AD11&gt;=200,2)))</f>
        <v>0</v>
      </c>
      <c r="AE90" s="11">
        <f>IF(AE11&lt;150,0,IF(AE11&lt;200,x,IF(AE11&gt;=200,2)))</f>
        <v>0</v>
      </c>
      <c r="AF90" s="9">
        <f>IF(AF11&lt;150,0,IF(AF11&lt;200,x,IF(AF11&gt;=200,2)))</f>
        <v>0</v>
      </c>
      <c r="AG90" s="9">
        <f>IF(AG11&lt;150,0,IF(AG11&lt;200,x,IF(AG11&gt;=200,2)))</f>
        <v>0</v>
      </c>
      <c r="AH90" s="11">
        <f>IF(AH11&lt;150,0,IF(AH11&lt;200,x,IF(AH11&gt;=200,2)))</f>
        <v>0</v>
      </c>
      <c r="AI90" s="9">
        <f>IF(AI11&lt;150,0,IF(AI11&lt;200,x,IF(AI11&gt;=200,2)))</f>
        <v>0</v>
      </c>
      <c r="AJ90" s="9">
        <f>IF(AJ11&lt;150,0,IF(AJ11&lt;200,x,IF(AJ11&gt;=200,2)))</f>
        <v>0</v>
      </c>
      <c r="AK90" s="11">
        <f>IF(AK11&lt;150,0,IF(AK11&lt;200,x,IF(AK11&gt;=200,2)))</f>
        <v>0</v>
      </c>
      <c r="AL90" s="9">
        <f>IF(AL11&lt;150,0,IF(AL11&lt;200,x,IF(AL11&gt;=200,2)))</f>
        <v>0</v>
      </c>
      <c r="AM90" s="9">
        <f>IF(AM11&lt;150,0,IF(AM11&lt;200,x,IF(AM11&gt;=200,2)))</f>
        <v>0</v>
      </c>
      <c r="AN90" s="11">
        <f>IF(AN11&lt;150,0,IF(AN11&lt;200,x,IF(AN11&gt;=200,2)))</f>
        <v>0</v>
      </c>
      <c r="AO90" s="9">
        <f>IF(AO11&lt;150,0,IF(AO11&lt;200,x,IF(AO11&gt;=200,2)))</f>
        <v>0</v>
      </c>
      <c r="AP90" s="9">
        <f>IF(AP11&lt;150,0,IF(AP11&lt;200,x,IF(AP11&gt;=200,2)))</f>
        <v>0</v>
      </c>
      <c r="AQ90" s="11">
        <f>IF(AQ11&lt;150,0,IF(AQ11&lt;200,x,IF(AQ11&gt;=200,2)))</f>
        <v>0</v>
      </c>
      <c r="AR90" s="68">
        <f>IF(AR11&lt;150,0,IF(AR11&lt;200,x,IF(AR11&gt;=200,2)))</f>
        <v>0</v>
      </c>
      <c r="AS90" s="68" t="s">
        <v>32</v>
      </c>
      <c r="AT90" s="69">
        <f>IF(AT11&lt;150,0,IF(AT11&lt;200,x,IF(AT11&gt;=200,2)))</f>
        <v>0</v>
      </c>
      <c r="AU90" s="9">
        <f>IF(AU11&lt;150,0,IF(AU11&lt;200,x,IF(AU11&gt;=200,2)))</f>
        <v>0</v>
      </c>
      <c r="AV90" s="9">
        <f>IF(AV11&lt;150,0,IF(AV11&lt;200,x,IF(AV11&gt;=200,2)))</f>
        <v>0</v>
      </c>
      <c r="AW90" s="11">
        <f>IF(AW11&lt;150,0,IF(AW11&lt;200,x,IF(AW11&gt;=200,2)))</f>
        <v>0</v>
      </c>
      <c r="AX90" s="9">
        <f>IF(AX11&lt;150,0,IF(AX11&lt;200,x,IF(AX11&gt;=200,2)))</f>
        <v>0</v>
      </c>
      <c r="AY90" s="9">
        <f>IF(AY11&lt;150,0,IF(AY11&lt;200,x,IF(AY11&gt;=200,2)))</f>
        <v>0</v>
      </c>
      <c r="AZ90" s="11">
        <f>IF(AZ11&lt;150,0,IF(AZ11&lt;200,x,IF(AZ11&gt;=200,2)))</f>
        <v>0</v>
      </c>
      <c r="BA90" s="9">
        <f>IF(BA11&lt;150,0,IF(BA11&lt;200,x,IF(BA11&gt;=200,2)))</f>
        <v>0</v>
      </c>
      <c r="BB90" s="9">
        <f>IF(BB11&lt;150,0,IF(BB11&lt;200,x,IF(BB11&gt;=200,2)))</f>
        <v>0</v>
      </c>
      <c r="BC90" s="11">
        <f>IF(BC11&lt;150,0,IF(BC11&lt;200,x,IF(BC11&gt;=200,2)))</f>
        <v>0</v>
      </c>
      <c r="BD90" s="9">
        <f>IF(BD11&lt;150,0,IF(BD11&lt;200,x,IF(BD11&gt;=200,2)))</f>
        <v>0</v>
      </c>
      <c r="BE90" s="9">
        <f>IF(BE11&lt;150,0,IF(BE11&lt;200,x,IF(BE11&gt;=200,2)))</f>
        <v>0</v>
      </c>
      <c r="BF90" s="11">
        <f>IF(BF11&lt;150,0,IF(BF11&lt;200,x,IF(BF11&gt;=200,2)))</f>
        <v>0</v>
      </c>
      <c r="BG90" s="9">
        <f>IF(BG11&lt;150,0,IF(BG11&lt;200,x,IF(BG11&gt;=200,2)))</f>
        <v>0</v>
      </c>
      <c r="BH90" s="9">
        <f>IF(BH11&lt;150,0,IF(BH11&lt;200,x,IF(BH11&gt;=200,2)))</f>
        <v>0</v>
      </c>
      <c r="BI90" s="11">
        <f>IF(BI11&lt;150,0,IF(BI11&lt;200,x,IF(BI11&gt;=200,2)))</f>
        <v>0</v>
      </c>
      <c r="BJ90" s="68">
        <f>IF(BJ11&lt;150,0,IF(BJ11&lt;200,x,IF(BJ11&gt;=200,2)))</f>
        <v>0</v>
      </c>
      <c r="BK90" s="68" t="s">
        <v>32</v>
      </c>
      <c r="BL90" s="69">
        <f>IF(BL11&lt;150,0,IF(BL11&lt;200,x,IF(BL11&gt;=200,2)))</f>
        <v>0</v>
      </c>
      <c r="BM90" s="9">
        <f>IF(BM11&lt;150,0,IF(BM11&lt;200,x,IF(BM11&gt;=200,2)))</f>
        <v>0</v>
      </c>
      <c r="BN90" s="9">
        <f>IF(BN11&lt;150,0,IF(BN11&lt;200,x,IF(BN11&gt;=200,2)))</f>
        <v>0</v>
      </c>
      <c r="BO90" s="11">
        <f>IF(BO11&lt;150,0,IF(BO11&lt;200,x,IF(BO11&gt;=200,2)))</f>
        <v>0</v>
      </c>
      <c r="BP90" s="68">
        <f>IF(BP11&lt;150,0,IF(BP11&lt;200,x,IF(BP11&gt;=200,2)))</f>
        <v>0</v>
      </c>
      <c r="BQ90" s="68" t="s">
        <v>32</v>
      </c>
      <c r="BR90" s="69">
        <f>IF(BR11&lt;150,0,IF(BR11&lt;200,x,IF(BR11&gt;=200,2)))</f>
        <v>0</v>
      </c>
      <c r="BS90" s="68">
        <f>IF(BS11&lt;150,0,IF(BS11&lt;200,x,IF(BS11&gt;=200,2)))</f>
        <v>0</v>
      </c>
      <c r="BT90" s="68" t="s">
        <v>32</v>
      </c>
      <c r="BU90" s="69">
        <f>IF(BU11&lt;150,0,IF(BU11&lt;200,x,IF(BU11&gt;=200,2)))</f>
        <v>0</v>
      </c>
      <c r="BV90" s="9">
        <f>IF(BV11&lt;150,0,IF(BV11&lt;200,x,IF(BV11&gt;=200,2)))</f>
        <v>0</v>
      </c>
      <c r="BW90" s="9">
        <f>IF(BW11&lt;150,0,IF(BW11&lt;200,x,IF(BW11&gt;=200,2)))</f>
        <v>0</v>
      </c>
      <c r="BX90" s="11">
        <f>IF(BX11&lt;150,0,IF(BX11&lt;200,x,IF(BX11&gt;=200,2)))</f>
        <v>0</v>
      </c>
      <c r="BY90" s="9">
        <f>IF(BY11&lt;150,0,IF(BY11&lt;200,x,IF(BY11&gt;=200,2)))</f>
        <v>0</v>
      </c>
      <c r="BZ90" s="9">
        <f>IF(BZ11&lt;150,0,IF(BZ11&lt;200,x,IF(BZ11&gt;=200,2)))</f>
        <v>0</v>
      </c>
      <c r="CA90" s="11">
        <f>IF(CA11&lt;150,0,IF(CA11&lt;200,x,IF(CA11&gt;=200,2)))</f>
        <v>0</v>
      </c>
      <c r="CB90" s="9">
        <f>IF(CB11&lt;150,0,IF(CB11&lt;200,x,IF(CB11&gt;=200,2)))</f>
        <v>0</v>
      </c>
      <c r="CC90" s="9">
        <f>IF(CC11&lt;150,0,IF(CC11&lt;200,x,IF(CC11&gt;=200,2)))</f>
        <v>0</v>
      </c>
      <c r="CD90" s="11">
        <f>IF(CD11&lt;150,0,IF(CD11&lt;200,x,IF(CD11&gt;=200,2)))</f>
        <v>0</v>
      </c>
      <c r="CE90" s="9">
        <f>IF(CE11&lt;150,0,IF(CE11&lt;200,x,IF(CE11&gt;=200,2)))</f>
        <v>0</v>
      </c>
      <c r="CF90" s="9">
        <f>IF(CF11&lt;150,0,IF(CF11&lt;200,x,IF(CF11&gt;=200,2)))</f>
        <v>0</v>
      </c>
      <c r="CG90" s="11">
        <f>IF(CG11&lt;150,0,IF(CG11&lt;200,x,IF(CG11&gt;=200,2)))</f>
        <v>0</v>
      </c>
      <c r="CH90" s="9">
        <f>IF(CH11&lt;150,0,IF(CH11&lt;200,x,IF(CH11&gt;=200,2)))</f>
        <v>0</v>
      </c>
      <c r="CI90" s="9">
        <f>IF(CI11&lt;150,0,IF(CI11&lt;200,x,IF(CI11&gt;=200,2)))</f>
        <v>0</v>
      </c>
      <c r="CJ90" s="11">
        <f>IF(CJ11&lt;150,0,IF(CJ11&lt;200,x,IF(CJ11&gt;=200,2)))</f>
        <v>0</v>
      </c>
      <c r="CK90" s="9"/>
    </row>
    <row r="91" spans="1:89" x14ac:dyDescent="0.3">
      <c r="A91" t="s">
        <v>145</v>
      </c>
      <c r="B91" s="26">
        <f>IF(B12&lt;150,0,IF(B12&lt;200,x,IF(B12&gt;=200,2)))</f>
        <v>0</v>
      </c>
      <c r="C91" s="26">
        <f>IF(C12&lt;150,0,IF(C12&lt;200,x,IF(C12&gt;=200,2)))</f>
        <v>0</v>
      </c>
      <c r="D91" s="26"/>
      <c r="E91" s="26">
        <f>IF(E12&lt;150,0,IF(E12&lt;200,x,IF(E12&gt;=200,2)))</f>
        <v>0</v>
      </c>
      <c r="F91" s="26">
        <f>IF(F12&lt;150,0,IF(F12&lt;200,x,IF(F12&gt;=200,2)))</f>
        <v>0</v>
      </c>
      <c r="G91" s="67"/>
      <c r="H91" s="26">
        <f>IF(H12&lt;150,0,IF(H12&lt;200,x,IF(H12&gt;=200,2)))</f>
        <v>0</v>
      </c>
      <c r="I91" s="26">
        <f>IF(I12&lt;150,0,IF(I12&lt;200,x,IF(I12&gt;=200,2)))</f>
        <v>0</v>
      </c>
      <c r="J91" s="67"/>
      <c r="K91" s="26">
        <f>IF(K12&lt;150,0,IF(K12&lt;200,x,IF(K12&gt;=200,2)))</f>
        <v>0</v>
      </c>
      <c r="L91" s="26">
        <f>IF(L12&lt;150,0,IF(L12&lt;200,x,IF(L12&gt;=200,2)))</f>
        <v>0</v>
      </c>
      <c r="M91" s="67"/>
      <c r="N91" s="26">
        <f>IF(N12&lt;150,0,IF(N12&lt;200,x,IF(N12&gt;=200,2)))</f>
        <v>0</v>
      </c>
      <c r="O91" s="26">
        <f>IF(O12&lt;150,0,IF(O12&lt;200,x,IF(O12&gt;=200,2)))</f>
        <v>0</v>
      </c>
      <c r="P91" s="67"/>
      <c r="Q91" s="26">
        <f>IF(Q12&lt;150,0,IF(Q12&lt;200,x,IF(Q12&gt;=200,2)))</f>
        <v>0</v>
      </c>
      <c r="R91" s="26">
        <f>IF(R12&lt;150,0,IF(R12&lt;200,x,IF(R12&gt;=200,2)))</f>
        <v>0</v>
      </c>
      <c r="S91" s="67"/>
      <c r="T91" s="26">
        <f>IF(T12&lt;150,0,IF(T12&lt;200,x,IF(T12&gt;=200,2)))</f>
        <v>0</v>
      </c>
      <c r="U91" s="26">
        <f>IF(U12&lt;150,0,IF(U12&lt;200,x,IF(U12&gt;=200,2)))</f>
        <v>0</v>
      </c>
      <c r="V91" s="67"/>
      <c r="W91" s="26">
        <f>IF(W12&lt;150,0,IF(W12&lt;200,x,IF(W12&gt;=200,2)))</f>
        <v>0</v>
      </c>
      <c r="X91" s="26">
        <f>IF(X12&lt;150,0,IF(X12&lt;200,x,IF(X12&gt;=200,2)))</f>
        <v>0</v>
      </c>
      <c r="Y91" s="67"/>
      <c r="Z91" s="26">
        <f>IF(Z12&lt;150,0,IF(Z12&lt;200,x,IF(Z12&gt;=200,2)))</f>
        <v>0</v>
      </c>
      <c r="AA91" s="26">
        <f>IF(AA12&lt;150,0,IF(AA12&lt;200,x,IF(AA12&gt;=200,2)))</f>
        <v>0</v>
      </c>
      <c r="AB91" s="67"/>
      <c r="AC91" s="26">
        <f>IF(AC12&lt;150,0,IF(AC12&lt;200,x,IF(AC12&gt;=200,2)))</f>
        <v>0</v>
      </c>
      <c r="AD91" s="26">
        <f>IF(AD12&lt;150,0,IF(AD12&lt;200,x,IF(AD12&gt;=200,2)))</f>
        <v>0</v>
      </c>
      <c r="AE91" s="67"/>
      <c r="AF91" s="26">
        <f>IF(AF12&lt;150,0,IF(AF12&lt;200,x,IF(AF12&gt;=200,2)))</f>
        <v>0</v>
      </c>
      <c r="AG91" s="26">
        <f>IF(AG12&lt;150,0,IF(AG12&lt;200,x,IF(AG12&gt;=200,2)))</f>
        <v>0</v>
      </c>
      <c r="AH91" s="67"/>
      <c r="AI91" s="26">
        <f>IF(AI12&lt;150,0,IF(AI12&lt;200,x,IF(AI12&gt;=200,2)))</f>
        <v>0</v>
      </c>
      <c r="AJ91" s="26">
        <f>IF(AJ12&lt;150,0,IF(AJ12&lt;200,x,IF(AJ12&gt;=200,2)))</f>
        <v>0</v>
      </c>
      <c r="AK91" s="67"/>
      <c r="AL91" s="26">
        <f>IF(AL12&lt;150,0,IF(AL12&lt;200,x,IF(AL12&gt;=200,2)))</f>
        <v>0</v>
      </c>
      <c r="AM91" s="26">
        <f>IF(AM12&lt;150,0,IF(AM12&lt;200,x,IF(AM12&gt;=200,2)))</f>
        <v>0</v>
      </c>
      <c r="AN91" s="67"/>
      <c r="AO91" s="26">
        <f>IF(AO12&lt;150,0,IF(AO12&lt;200,x,IF(AO12&gt;=200,2)))</f>
        <v>0</v>
      </c>
      <c r="AP91" s="26">
        <f>IF(AP12&lt;150,0,IF(AP12&lt;200,x,IF(AP12&gt;=200,2)))</f>
        <v>0</v>
      </c>
      <c r="AQ91" s="67"/>
      <c r="AR91" s="8">
        <f>IF(AR12&lt;150,0,IF(AR12&lt;200,x,IF(AR12&gt;=200,2)))</f>
        <v>0</v>
      </c>
      <c r="AS91" s="8" t="s">
        <v>32</v>
      </c>
      <c r="AT91" s="19"/>
      <c r="AU91" s="26">
        <f>IF(AU12&lt;150,0,IF(AU12&lt;200,x,IF(AU12&gt;=200,2)))</f>
        <v>0</v>
      </c>
      <c r="AV91" s="26">
        <f>IF(AV12&lt;150,0,IF(AV12&lt;200,x,IF(AV12&gt;=200,2)))</f>
        <v>0</v>
      </c>
      <c r="AW91" s="67"/>
      <c r="AX91" s="26">
        <f>IF(AX12&lt;150,0,IF(AX12&lt;200,x,IF(AX12&gt;=200,2)))</f>
        <v>0</v>
      </c>
      <c r="AY91" s="26">
        <f>IF(AY12&lt;150,0,IF(AY12&lt;200,x,IF(AY12&gt;=200,2)))</f>
        <v>0</v>
      </c>
      <c r="AZ91" s="67"/>
      <c r="BA91" s="26">
        <f>IF(BA12&lt;150,0,IF(BA12&lt;200,x,IF(BA12&gt;=200,2)))</f>
        <v>0</v>
      </c>
      <c r="BB91" s="26">
        <f>IF(BB12&lt;150,0,IF(BB12&lt;200,x,IF(BB12&gt;=200,2)))</f>
        <v>0</v>
      </c>
      <c r="BC91" s="67"/>
      <c r="BD91" s="26">
        <f>IF(BD12&lt;150,0,IF(BD12&lt;200,x,IF(BD12&gt;=200,2)))</f>
        <v>0</v>
      </c>
      <c r="BE91" s="26">
        <f>IF(BE12&lt;150,0,IF(BE12&lt;200,x,IF(BE12&gt;=200,2)))</f>
        <v>0</v>
      </c>
      <c r="BF91" s="67"/>
      <c r="BG91" s="26">
        <f>IF(BG12&lt;150,0,IF(BG12&lt;200,x,IF(BG12&gt;=200,2)))</f>
        <v>0</v>
      </c>
      <c r="BH91" s="26">
        <f>IF(BH12&lt;150,0,IF(BH12&lt;200,x,IF(BH12&gt;=200,2)))</f>
        <v>0</v>
      </c>
      <c r="BI91" s="67"/>
      <c r="BJ91" s="8">
        <f>IF(BJ12&lt;150,0,IF(BJ12&lt;200,x,IF(BJ12&gt;=200,2)))</f>
        <v>0</v>
      </c>
      <c r="BK91" s="8" t="s">
        <v>32</v>
      </c>
      <c r="BL91" s="19"/>
      <c r="BM91" s="26">
        <f>IF(BM12&lt;150,0,IF(BM12&lt;200,x,IF(BM12&gt;=200,2)))</f>
        <v>0</v>
      </c>
      <c r="BN91" s="26">
        <f>IF(BN12&lt;150,0,IF(BN12&lt;200,x,IF(BN12&gt;=200,2)))</f>
        <v>0</v>
      </c>
      <c r="BO91" s="67"/>
      <c r="BP91" s="8">
        <f>IF(BP12&lt;150,0,IF(BP12&lt;200,x,IF(BP12&gt;=200,2)))</f>
        <v>0</v>
      </c>
      <c r="BQ91" s="8" t="s">
        <v>32</v>
      </c>
      <c r="BR91" s="19"/>
      <c r="BS91" s="8">
        <f>IF(BS12&lt;150,0,IF(BS12&lt;200,x,IF(BS12&gt;=200,2)))</f>
        <v>0</v>
      </c>
      <c r="BT91" s="8" t="s">
        <v>32</v>
      </c>
      <c r="BU91" s="19"/>
      <c r="BV91" s="26">
        <f>IF(BV12&lt;150,0,IF(BV12&lt;200,x,IF(BV12&gt;=200,2)))</f>
        <v>0</v>
      </c>
      <c r="BW91" s="26">
        <f>IF(BW12&lt;150,0,IF(BW12&lt;200,x,IF(BW12&gt;=200,2)))</f>
        <v>0</v>
      </c>
      <c r="BX91" s="67"/>
      <c r="BY91" s="26">
        <f>IF(BY12&lt;150,0,IF(BY12&lt;200,x,IF(BY12&gt;=200,2)))</f>
        <v>0</v>
      </c>
      <c r="BZ91" s="26">
        <f>IF(BZ12&lt;150,0,IF(BZ12&lt;200,x,IF(BZ12&gt;=200,2)))</f>
        <v>0</v>
      </c>
      <c r="CA91" s="67"/>
      <c r="CB91" s="26">
        <f>IF(CB12&lt;150,0,IF(CB12&lt;200,x,IF(CB12&gt;=200,2)))</f>
        <v>0</v>
      </c>
      <c r="CC91" s="26">
        <f>IF(CC12&lt;150,0,IF(CC12&lt;200,x,IF(CC12&gt;=200,2)))</f>
        <v>0</v>
      </c>
      <c r="CD91" s="67"/>
      <c r="CE91" s="26">
        <f>IF(CE12&lt;150,0,IF(CE12&lt;200,x,IF(CE12&gt;=200,2)))</f>
        <v>0</v>
      </c>
      <c r="CF91" s="26">
        <f>IF(CF12&lt;150,0,IF(CF12&lt;200,x,IF(CF12&gt;=200,2)))</f>
        <v>0</v>
      </c>
      <c r="CG91" s="67"/>
      <c r="CH91" s="26">
        <f>IF(CH12&lt;150,0,IF(CH12&lt;200,x,IF(CH12&gt;=200,2)))</f>
        <v>0</v>
      </c>
      <c r="CI91" s="26">
        <f>IF(CI12&lt;150,0,IF(CI12&lt;200,x,IF(CI12&gt;=200,2)))</f>
        <v>0</v>
      </c>
      <c r="CJ91" s="67"/>
      <c r="CK91" s="9"/>
    </row>
    <row r="92" spans="1:89" x14ac:dyDescent="0.3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</row>
    <row r="93" spans="1:89" x14ac:dyDescent="0.3">
      <c r="A93" s="22" t="s">
        <v>122</v>
      </c>
      <c r="E93" s="22" t="s">
        <v>123</v>
      </c>
      <c r="F93" s="22"/>
    </row>
    <row r="94" spans="1:89" s="9" customFormat="1" x14ac:dyDescent="0.3">
      <c r="A94" s="9" t="s">
        <v>240</v>
      </c>
      <c r="B94" s="9">
        <f>10*29</f>
        <v>290</v>
      </c>
      <c r="F94" s="9">
        <f>(10*29)-29</f>
        <v>261</v>
      </c>
    </row>
    <row r="95" spans="1:89" x14ac:dyDescent="0.3">
      <c r="A95" t="s">
        <v>148</v>
      </c>
      <c r="B95">
        <f>234/B94</f>
        <v>0.80689655172413788</v>
      </c>
      <c r="E95" t="s">
        <v>155</v>
      </c>
      <c r="F95">
        <f>212/F94</f>
        <v>0.8122605363984674</v>
      </c>
    </row>
    <row r="96" spans="1:89" x14ac:dyDescent="0.3">
      <c r="A96" t="s">
        <v>113</v>
      </c>
      <c r="E96" t="s">
        <v>113</v>
      </c>
    </row>
    <row r="97" spans="1:6" x14ac:dyDescent="0.3">
      <c r="A97" s="26" t="s">
        <v>119</v>
      </c>
      <c r="B97" s="26">
        <f>(B95-0.5)/0.5</f>
        <v>0.61379310344827576</v>
      </c>
      <c r="E97" s="26" t="s">
        <v>119</v>
      </c>
      <c r="F97" s="26">
        <f>(F95-0.5)/0.5</f>
        <v>0.62452107279693481</v>
      </c>
    </row>
  </sheetData>
  <mergeCells count="29">
    <mergeCell ref="BV1:BX1"/>
    <mergeCell ref="BY1:CA1"/>
    <mergeCell ref="CB1:CD1"/>
    <mergeCell ref="CE1:CG1"/>
    <mergeCell ref="CH1:CJ1"/>
    <mergeCell ref="BS1:BU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AI1:AK1"/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4331D-F4B2-437A-9CDC-A02D20C13C5A}">
  <dimension ref="A1:Q355"/>
  <sheetViews>
    <sheetView topLeftCell="A274" zoomScaleNormal="100" workbookViewId="0">
      <selection activeCell="B283" sqref="B283"/>
    </sheetView>
  </sheetViews>
  <sheetFormatPr baseColWidth="10" defaultRowHeight="14.4" x14ac:dyDescent="0.3"/>
  <cols>
    <col min="1" max="1" width="18.33203125" customWidth="1"/>
    <col min="2" max="2" width="21.21875" customWidth="1"/>
    <col min="12" max="12" width="18.21875" customWidth="1"/>
    <col min="15" max="15" width="14.77734375" customWidth="1"/>
    <col min="16" max="16" width="14.44140625" customWidth="1"/>
  </cols>
  <sheetData>
    <row r="1" spans="1:17" ht="15" thickBot="1" x14ac:dyDescent="0.35">
      <c r="A1" s="48" t="s">
        <v>156</v>
      </c>
      <c r="B1" s="49" t="s">
        <v>125</v>
      </c>
      <c r="C1" s="50" t="s">
        <v>157</v>
      </c>
      <c r="D1" s="50" t="s">
        <v>158</v>
      </c>
      <c r="E1" s="50" t="s">
        <v>159</v>
      </c>
      <c r="F1" s="50" t="s">
        <v>160</v>
      </c>
      <c r="G1" s="52" t="s">
        <v>138</v>
      </c>
      <c r="H1" s="52" t="s">
        <v>141</v>
      </c>
      <c r="I1" s="52" t="s">
        <v>161</v>
      </c>
      <c r="J1" s="52" t="s">
        <v>162</v>
      </c>
      <c r="K1" s="52" t="s">
        <v>163</v>
      </c>
      <c r="L1" s="55" t="s">
        <v>164</v>
      </c>
      <c r="M1" s="85" t="s">
        <v>165</v>
      </c>
      <c r="N1" s="86" t="s">
        <v>166</v>
      </c>
      <c r="O1" s="86" t="s">
        <v>167</v>
      </c>
      <c r="P1" s="86" t="s">
        <v>168</v>
      </c>
      <c r="Q1" s="87" t="s">
        <v>169</v>
      </c>
    </row>
    <row r="2" spans="1:17" ht="15" thickTop="1" x14ac:dyDescent="0.3">
      <c r="A2" t="s">
        <v>61</v>
      </c>
      <c r="B2" s="34" t="s">
        <v>218</v>
      </c>
      <c r="C2" s="40">
        <f>VLOOKUP(A2,'Laboratory A'!A:D,2,0)</f>
        <v>51</v>
      </c>
      <c r="D2" s="40">
        <f t="shared" ref="D2:D65" si="0">_xlfn.RANK.AVG(C2,C$2:C$291,1)</f>
        <v>151.5</v>
      </c>
      <c r="E2" s="40">
        <f>VLOOKUP(A2,'Laboratory A'!A:D,3,0)</f>
        <v>215</v>
      </c>
      <c r="F2" s="37">
        <f t="shared" ref="F2:F65" si="1">_xlfn.RANK.AVG(E2,E$2:E$291,1)</f>
        <v>244</v>
      </c>
      <c r="G2" s="61">
        <f>D2-F2</f>
        <v>-92.5</v>
      </c>
      <c r="H2" s="58">
        <f>G2^2</f>
        <v>8556.25</v>
      </c>
      <c r="I2">
        <f t="shared" ref="I2:I65" si="2">(C2+E2)/2</f>
        <v>133</v>
      </c>
      <c r="J2">
        <f t="shared" ref="J2:J65" si="3">((C2-I2)^2+(E2-I2)^2)/2</f>
        <v>6724</v>
      </c>
      <c r="K2">
        <f>SQRT(J2)</f>
        <v>82</v>
      </c>
      <c r="L2">
        <f>(K2/I2)*100</f>
        <v>61.65413533834586</v>
      </c>
      <c r="M2" s="94">
        <f>(D2-$D$301)</f>
        <v>6.4106529209622067</v>
      </c>
      <c r="N2" s="92">
        <f>(F2-$F$301)</f>
        <v>98.957044673539514</v>
      </c>
      <c r="O2" s="94">
        <f>(M2)^2</f>
        <v>41.096470873041277</v>
      </c>
      <c r="P2" s="93">
        <f>(N2)^2</f>
        <v>9792.4966905208948</v>
      </c>
      <c r="Q2" s="94">
        <f>M2*N2</f>
        <v>634.37926748621362</v>
      </c>
    </row>
    <row r="3" spans="1:17" x14ac:dyDescent="0.3">
      <c r="A3" t="s">
        <v>62</v>
      </c>
      <c r="B3" s="34" t="s">
        <v>43</v>
      </c>
      <c r="C3" s="40">
        <f>VLOOKUP(A3,'Laboratory A'!A:D,2,0)</f>
        <v>61</v>
      </c>
      <c r="D3" s="40">
        <f t="shared" si="0"/>
        <v>178</v>
      </c>
      <c r="E3" s="40">
        <f>VLOOKUP(A3,'Laboratory A'!A:D,3,0)</f>
        <v>21</v>
      </c>
      <c r="F3" s="37">
        <f t="shared" si="1"/>
        <v>30.5</v>
      </c>
      <c r="G3" s="59">
        <f t="shared" ref="G3:G73" si="4">D3-F3</f>
        <v>147.5</v>
      </c>
      <c r="H3" s="60">
        <f t="shared" ref="H3:H73" si="5">G3^2</f>
        <v>21756.25</v>
      </c>
      <c r="I3">
        <f t="shared" si="2"/>
        <v>41</v>
      </c>
      <c r="J3">
        <f t="shared" si="3"/>
        <v>400</v>
      </c>
      <c r="K3">
        <f t="shared" ref="K3:K73" si="6">SQRT(J3)</f>
        <v>20</v>
      </c>
      <c r="L3">
        <f t="shared" ref="L3:L73" si="7">(K3/I3)*100</f>
        <v>48.780487804878049</v>
      </c>
      <c r="M3" s="88">
        <f t="shared" ref="M3:M66" si="8">(D3-$D$301)</f>
        <v>32.910652920962207</v>
      </c>
      <c r="N3" s="88">
        <f t="shared" ref="N3:N66" si="9">(F3-$F$301)</f>
        <v>-114.54295532646049</v>
      </c>
      <c r="O3" s="95">
        <f t="shared" ref="O3:O66" si="10">(M3)^2</f>
        <v>1083.1110756840383</v>
      </c>
      <c r="P3" s="89">
        <f t="shared" ref="P3:P66" si="11">(N3)^2</f>
        <v>13120.088614919523</v>
      </c>
      <c r="Q3" s="89">
        <f t="shared" ref="Q3:Q66" si="12">M3*N3</f>
        <v>-3769.6834472904202</v>
      </c>
    </row>
    <row r="4" spans="1:17" x14ac:dyDescent="0.3">
      <c r="A4" t="s">
        <v>63</v>
      </c>
      <c r="B4" s="34" t="s">
        <v>43</v>
      </c>
      <c r="C4" s="40">
        <f>VLOOKUP(A4,'Laboratory A'!A:D,2,0)</f>
        <v>36</v>
      </c>
      <c r="D4" s="40">
        <f t="shared" si="0"/>
        <v>116</v>
      </c>
      <c r="E4" s="40">
        <f>VLOOKUP(A4,'Laboratory A'!A:D,3,0)</f>
        <v>23</v>
      </c>
      <c r="F4" s="37">
        <f t="shared" si="1"/>
        <v>42</v>
      </c>
      <c r="G4" s="59">
        <f t="shared" si="4"/>
        <v>74</v>
      </c>
      <c r="H4" s="60">
        <f t="shared" si="5"/>
        <v>5476</v>
      </c>
      <c r="I4">
        <f t="shared" si="2"/>
        <v>29.5</v>
      </c>
      <c r="J4">
        <f t="shared" si="3"/>
        <v>42.25</v>
      </c>
      <c r="K4">
        <f t="shared" si="6"/>
        <v>6.5</v>
      </c>
      <c r="L4">
        <f t="shared" si="7"/>
        <v>22.033898305084744</v>
      </c>
      <c r="M4" s="88">
        <f t="shared" si="8"/>
        <v>-29.089347079037793</v>
      </c>
      <c r="N4" s="88">
        <f t="shared" si="9"/>
        <v>-103.04295532646049</v>
      </c>
      <c r="O4" s="95">
        <f t="shared" si="10"/>
        <v>846.19011348472463</v>
      </c>
      <c r="P4" s="89">
        <f t="shared" si="11"/>
        <v>10617.850642410931</v>
      </c>
      <c r="Q4" s="89">
        <f t="shared" si="12"/>
        <v>2997.4522915411953</v>
      </c>
    </row>
    <row r="5" spans="1:17" x14ac:dyDescent="0.3">
      <c r="A5" t="s">
        <v>64</v>
      </c>
      <c r="B5" s="34" t="s">
        <v>43</v>
      </c>
      <c r="C5" s="40">
        <f>VLOOKUP(A5,'Laboratory A'!A:D,2,0)</f>
        <v>425</v>
      </c>
      <c r="D5" s="40">
        <f t="shared" si="0"/>
        <v>272</v>
      </c>
      <c r="E5" s="40">
        <f>VLOOKUP(A5,'Laboratory A'!A:D,3,0)</f>
        <v>407</v>
      </c>
      <c r="F5" s="37">
        <f t="shared" si="1"/>
        <v>267</v>
      </c>
      <c r="G5" s="59">
        <f t="shared" si="4"/>
        <v>5</v>
      </c>
      <c r="H5" s="60">
        <f t="shared" si="5"/>
        <v>25</v>
      </c>
      <c r="I5">
        <f t="shared" si="2"/>
        <v>416</v>
      </c>
      <c r="J5">
        <f t="shared" si="3"/>
        <v>81</v>
      </c>
      <c r="K5">
        <f t="shared" si="6"/>
        <v>9</v>
      </c>
      <c r="L5">
        <f t="shared" si="7"/>
        <v>2.1634615384615383</v>
      </c>
      <c r="M5" s="88">
        <f t="shared" si="8"/>
        <v>126.91065292096221</v>
      </c>
      <c r="N5" s="88">
        <f t="shared" si="9"/>
        <v>121.95704467353951</v>
      </c>
      <c r="O5" s="95">
        <f t="shared" si="10"/>
        <v>16106.313824824932</v>
      </c>
      <c r="P5" s="89">
        <f t="shared" si="11"/>
        <v>14873.520745503713</v>
      </c>
      <c r="Q5" s="89">
        <f t="shared" si="12"/>
        <v>15477.648167829855</v>
      </c>
    </row>
    <row r="6" spans="1:17" x14ac:dyDescent="0.3">
      <c r="A6" t="s">
        <v>65</v>
      </c>
      <c r="B6" s="34" t="s">
        <v>43</v>
      </c>
      <c r="C6" s="40">
        <f>VLOOKUP(A6,'Laboratory A'!A:D,2,0)</f>
        <v>154</v>
      </c>
      <c r="D6" s="40">
        <f t="shared" si="0"/>
        <v>224.5</v>
      </c>
      <c r="E6" s="40">
        <f>VLOOKUP(A6,'Laboratory A'!A:D,3,0)</f>
        <v>163</v>
      </c>
      <c r="F6" s="37">
        <f t="shared" si="1"/>
        <v>223</v>
      </c>
      <c r="G6" s="59">
        <f t="shared" si="4"/>
        <v>1.5</v>
      </c>
      <c r="H6" s="60">
        <f t="shared" si="5"/>
        <v>2.25</v>
      </c>
      <c r="I6">
        <f t="shared" si="2"/>
        <v>158.5</v>
      </c>
      <c r="J6">
        <f t="shared" si="3"/>
        <v>20.25</v>
      </c>
      <c r="K6">
        <f t="shared" si="6"/>
        <v>4.5</v>
      </c>
      <c r="L6">
        <f t="shared" si="7"/>
        <v>2.8391167192429023</v>
      </c>
      <c r="M6" s="88">
        <f t="shared" si="8"/>
        <v>79.410652920962207</v>
      </c>
      <c r="N6" s="88">
        <f t="shared" si="9"/>
        <v>77.957044673539514</v>
      </c>
      <c r="O6" s="95">
        <f t="shared" si="10"/>
        <v>6306.0517973335236</v>
      </c>
      <c r="P6" s="89">
        <f t="shared" si="11"/>
        <v>6077.3008142322351</v>
      </c>
      <c r="Q6" s="89">
        <f t="shared" si="12"/>
        <v>6190.6198173143921</v>
      </c>
    </row>
    <row r="7" spans="1:17" x14ac:dyDescent="0.3">
      <c r="A7" t="s">
        <v>67</v>
      </c>
      <c r="B7" s="34" t="s">
        <v>43</v>
      </c>
      <c r="C7" s="40">
        <f>VLOOKUP(A7,'Laboratory A'!A:D,2,0)</f>
        <v>269</v>
      </c>
      <c r="D7" s="40">
        <f t="shared" si="0"/>
        <v>258</v>
      </c>
      <c r="E7" s="40">
        <f>VLOOKUP(A7,'Laboratory A'!A:D,3,0)</f>
        <v>170</v>
      </c>
      <c r="F7" s="37">
        <f t="shared" si="1"/>
        <v>225</v>
      </c>
      <c r="G7" s="59">
        <f t="shared" si="4"/>
        <v>33</v>
      </c>
      <c r="H7" s="60">
        <f t="shared" si="5"/>
        <v>1089</v>
      </c>
      <c r="I7">
        <f t="shared" si="2"/>
        <v>219.5</v>
      </c>
      <c r="J7">
        <f t="shared" si="3"/>
        <v>2450.25</v>
      </c>
      <c r="K7">
        <f t="shared" si="6"/>
        <v>49.5</v>
      </c>
      <c r="L7">
        <f t="shared" si="7"/>
        <v>22.551252847380411</v>
      </c>
      <c r="M7" s="88">
        <f t="shared" si="8"/>
        <v>112.91065292096221</v>
      </c>
      <c r="N7" s="88">
        <f t="shared" si="9"/>
        <v>79.957044673539514</v>
      </c>
      <c r="O7" s="95">
        <f t="shared" si="10"/>
        <v>12748.815543037992</v>
      </c>
      <c r="P7" s="89">
        <f t="shared" si="11"/>
        <v>6393.1289929263939</v>
      </c>
      <c r="Q7" s="89">
        <f t="shared" si="12"/>
        <v>9028.0021197198894</v>
      </c>
    </row>
    <row r="8" spans="1:17" x14ac:dyDescent="0.3">
      <c r="A8" t="s">
        <v>97</v>
      </c>
      <c r="B8" s="34" t="s">
        <v>43</v>
      </c>
      <c r="C8" s="40">
        <f>VLOOKUP(A8,'Laboratory A'!A:D,2,0)</f>
        <v>172</v>
      </c>
      <c r="D8" s="40">
        <f t="shared" si="0"/>
        <v>232</v>
      </c>
      <c r="E8" s="40">
        <f>VLOOKUP(A8,'Laboratory A'!A:D,3,0)</f>
        <v>204</v>
      </c>
      <c r="F8" s="37">
        <f t="shared" si="1"/>
        <v>239.5</v>
      </c>
      <c r="G8" s="59">
        <f t="shared" si="4"/>
        <v>-7.5</v>
      </c>
      <c r="H8" s="60">
        <f t="shared" si="5"/>
        <v>56.25</v>
      </c>
      <c r="I8">
        <f t="shared" si="2"/>
        <v>188</v>
      </c>
      <c r="J8">
        <f t="shared" si="3"/>
        <v>256</v>
      </c>
      <c r="K8">
        <f t="shared" si="6"/>
        <v>16</v>
      </c>
      <c r="L8">
        <f t="shared" si="7"/>
        <v>8.5106382978723403</v>
      </c>
      <c r="M8" s="88">
        <f t="shared" si="8"/>
        <v>86.910652920962207</v>
      </c>
      <c r="N8" s="88">
        <f t="shared" si="9"/>
        <v>94.457044673539514</v>
      </c>
      <c r="O8" s="95">
        <f t="shared" si="10"/>
        <v>7553.4615911479568</v>
      </c>
      <c r="P8" s="89">
        <f t="shared" si="11"/>
        <v>8922.1332884590392</v>
      </c>
      <c r="Q8" s="89">
        <f t="shared" si="12"/>
        <v>8209.3234255618154</v>
      </c>
    </row>
    <row r="9" spans="1:17" x14ac:dyDescent="0.3">
      <c r="A9" t="s">
        <v>99</v>
      </c>
      <c r="B9" s="34" t="s">
        <v>43</v>
      </c>
      <c r="C9" s="40">
        <f>VLOOKUP(A9,'Laboratory A'!A:D,2,0)</f>
        <v>27</v>
      </c>
      <c r="D9" s="40">
        <f t="shared" si="0"/>
        <v>70.5</v>
      </c>
      <c r="E9" s="40">
        <f>VLOOKUP(A9,'Laboratory A'!A:D,3,0)</f>
        <v>107</v>
      </c>
      <c r="F9" s="37">
        <f t="shared" si="1"/>
        <v>206</v>
      </c>
      <c r="G9" s="59">
        <f t="shared" si="4"/>
        <v>-135.5</v>
      </c>
      <c r="H9" s="60">
        <f t="shared" si="5"/>
        <v>18360.25</v>
      </c>
      <c r="I9">
        <f t="shared" si="2"/>
        <v>67</v>
      </c>
      <c r="J9">
        <f t="shared" si="3"/>
        <v>1600</v>
      </c>
      <c r="K9">
        <f t="shared" si="6"/>
        <v>40</v>
      </c>
      <c r="L9">
        <f t="shared" si="7"/>
        <v>59.701492537313428</v>
      </c>
      <c r="M9" s="88">
        <f t="shared" si="8"/>
        <v>-74.589347079037793</v>
      </c>
      <c r="N9" s="88">
        <f t="shared" si="9"/>
        <v>60.957044673539514</v>
      </c>
      <c r="O9" s="95">
        <f t="shared" si="10"/>
        <v>5563.5706976771635</v>
      </c>
      <c r="P9" s="89">
        <f t="shared" si="11"/>
        <v>3715.7612953318921</v>
      </c>
      <c r="Q9" s="89">
        <f t="shared" si="12"/>
        <v>-4546.746162067051</v>
      </c>
    </row>
    <row r="10" spans="1:17" x14ac:dyDescent="0.3">
      <c r="A10" t="s">
        <v>104</v>
      </c>
      <c r="B10" s="82" t="s">
        <v>43</v>
      </c>
      <c r="C10" s="47">
        <f>VLOOKUP(A10,'Laboratory A'!A:D,2,0)</f>
        <v>17</v>
      </c>
      <c r="D10" s="51">
        <f t="shared" si="0"/>
        <v>19</v>
      </c>
      <c r="E10" s="83">
        <f>VLOOKUP(A10,'Laboratory A'!A:D,3,0)</f>
        <v>39</v>
      </c>
      <c r="F10" s="41">
        <f t="shared" si="1"/>
        <v>115.5</v>
      </c>
      <c r="G10" s="59">
        <f t="shared" si="4"/>
        <v>-96.5</v>
      </c>
      <c r="H10" s="60">
        <f t="shared" si="5"/>
        <v>9312.25</v>
      </c>
      <c r="I10">
        <f t="shared" si="2"/>
        <v>28</v>
      </c>
      <c r="J10">
        <f t="shared" si="3"/>
        <v>121</v>
      </c>
      <c r="K10">
        <f t="shared" si="6"/>
        <v>11</v>
      </c>
      <c r="L10">
        <f t="shared" si="7"/>
        <v>39.285714285714285</v>
      </c>
      <c r="M10" s="88">
        <f t="shared" si="8"/>
        <v>-126.08934707903779</v>
      </c>
      <c r="N10" s="88">
        <f t="shared" si="9"/>
        <v>-29.542955326460486</v>
      </c>
      <c r="O10" s="95">
        <f t="shared" si="10"/>
        <v>15898.523446818057</v>
      </c>
      <c r="P10" s="89">
        <f t="shared" si="11"/>
        <v>872.78620942124007</v>
      </c>
      <c r="Q10" s="89">
        <f t="shared" si="12"/>
        <v>3725.0519478985843</v>
      </c>
    </row>
    <row r="11" spans="1:17" ht="15" thickBot="1" x14ac:dyDescent="0.35">
      <c r="A11" t="s">
        <v>145</v>
      </c>
      <c r="B11" s="82" t="s">
        <v>43</v>
      </c>
      <c r="C11" s="47">
        <f>VLOOKUP(A11,'Laboratory A'!A:D,2,0)</f>
        <v>20</v>
      </c>
      <c r="D11" s="51">
        <f t="shared" si="0"/>
        <v>29</v>
      </c>
      <c r="E11" s="83">
        <f>VLOOKUP(A11,'Laboratory A'!A:D,3,0)</f>
        <v>57</v>
      </c>
      <c r="F11" s="41">
        <f t="shared" si="1"/>
        <v>158</v>
      </c>
      <c r="G11" s="59">
        <f t="shared" ref="G11" si="13">D11-F11</f>
        <v>-129</v>
      </c>
      <c r="H11" s="60">
        <f t="shared" ref="H11" si="14">G11^2</f>
        <v>16641</v>
      </c>
      <c r="I11">
        <f t="shared" si="2"/>
        <v>38.5</v>
      </c>
      <c r="J11">
        <f t="shared" si="3"/>
        <v>342.25</v>
      </c>
      <c r="K11">
        <f t="shared" ref="K11" si="15">SQRT(J11)</f>
        <v>18.5</v>
      </c>
      <c r="L11">
        <f t="shared" ref="L11" si="16">(K11/I11)*100</f>
        <v>48.051948051948052</v>
      </c>
      <c r="M11" s="88">
        <f t="shared" si="8"/>
        <v>-116.08934707903779</v>
      </c>
      <c r="N11" s="88">
        <f t="shared" si="9"/>
        <v>12.957044673539514</v>
      </c>
      <c r="O11" s="95">
        <f t="shared" si="10"/>
        <v>13476.736505237301</v>
      </c>
      <c r="P11" s="89">
        <f t="shared" si="11"/>
        <v>167.88500667209868</v>
      </c>
      <c r="Q11" s="89">
        <f t="shared" si="12"/>
        <v>-1504.1748562251266</v>
      </c>
    </row>
    <row r="12" spans="1:17" ht="15" thickTop="1" x14ac:dyDescent="0.3">
      <c r="A12" s="29" t="s">
        <v>61</v>
      </c>
      <c r="B12" s="32" t="s">
        <v>190</v>
      </c>
      <c r="C12" s="38">
        <f>VLOOKUP(A2,'Laboratory A'!A:G,5,0)</f>
        <v>88</v>
      </c>
      <c r="D12" s="39">
        <f t="shared" si="0"/>
        <v>206</v>
      </c>
      <c r="E12" s="37">
        <f>VLOOKUP(A2,'Laboratory A'!A:G,6,0)</f>
        <v>36</v>
      </c>
      <c r="F12" s="38">
        <f t="shared" si="1"/>
        <v>110</v>
      </c>
      <c r="G12" s="59">
        <f t="shared" si="4"/>
        <v>96</v>
      </c>
      <c r="H12" s="60">
        <f t="shared" si="5"/>
        <v>9216</v>
      </c>
      <c r="I12">
        <f t="shared" si="2"/>
        <v>62</v>
      </c>
      <c r="J12">
        <f t="shared" si="3"/>
        <v>676</v>
      </c>
      <c r="K12">
        <f t="shared" si="6"/>
        <v>26</v>
      </c>
      <c r="L12">
        <f t="shared" si="7"/>
        <v>41.935483870967744</v>
      </c>
      <c r="M12" s="88">
        <f t="shared" si="8"/>
        <v>60.910652920962207</v>
      </c>
      <c r="N12" s="88">
        <f t="shared" si="9"/>
        <v>-35.042955326460486</v>
      </c>
      <c r="O12" s="95">
        <f t="shared" si="10"/>
        <v>3710.1076392579216</v>
      </c>
      <c r="P12" s="89">
        <f t="shared" si="11"/>
        <v>1228.0087180123053</v>
      </c>
      <c r="Q12" s="89">
        <f t="shared" si="12"/>
        <v>-2134.4892892148187</v>
      </c>
    </row>
    <row r="13" spans="1:17" x14ac:dyDescent="0.3">
      <c r="A13" t="s">
        <v>62</v>
      </c>
      <c r="B13" s="36" t="s">
        <v>44</v>
      </c>
      <c r="C13" s="37">
        <f>VLOOKUP(A3,'Laboratory A'!A:G,5,0)</f>
        <v>30</v>
      </c>
      <c r="D13" s="40">
        <f t="shared" si="0"/>
        <v>91</v>
      </c>
      <c r="E13" s="37">
        <f>VLOOKUP(A3,'Laboratory A'!A:G,6,0)</f>
        <v>22</v>
      </c>
      <c r="F13" s="37">
        <f t="shared" si="1"/>
        <v>36</v>
      </c>
      <c r="G13" s="59">
        <f t="shared" si="4"/>
        <v>55</v>
      </c>
      <c r="H13" s="60">
        <f t="shared" si="5"/>
        <v>3025</v>
      </c>
      <c r="I13">
        <f t="shared" si="2"/>
        <v>26</v>
      </c>
      <c r="J13">
        <f t="shared" si="3"/>
        <v>16</v>
      </c>
      <c r="K13">
        <f t="shared" si="6"/>
        <v>4</v>
      </c>
      <c r="L13">
        <f t="shared" si="7"/>
        <v>15.384615384615385</v>
      </c>
      <c r="M13" s="88">
        <f t="shared" si="8"/>
        <v>-54.089347079037793</v>
      </c>
      <c r="N13" s="88">
        <f t="shared" si="9"/>
        <v>-109.04295532646049</v>
      </c>
      <c r="O13" s="95">
        <f t="shared" si="10"/>
        <v>2925.6574674366143</v>
      </c>
      <c r="P13" s="89">
        <f t="shared" si="11"/>
        <v>11890.366106328458</v>
      </c>
      <c r="Q13" s="89">
        <f t="shared" si="12"/>
        <v>5898.0622571769345</v>
      </c>
    </row>
    <row r="14" spans="1:17" x14ac:dyDescent="0.3">
      <c r="A14" t="s">
        <v>63</v>
      </c>
      <c r="B14" s="36" t="s">
        <v>44</v>
      </c>
      <c r="C14" s="37">
        <f>VLOOKUP(A4,'Laboratory A'!A:G,5,0)</f>
        <v>214</v>
      </c>
      <c r="D14" s="40">
        <f t="shared" si="0"/>
        <v>246</v>
      </c>
      <c r="E14" s="37">
        <f>VLOOKUP(A4,'Laboratory A'!A:G,6,0)</f>
        <v>296</v>
      </c>
      <c r="F14" s="37">
        <f t="shared" si="1"/>
        <v>259</v>
      </c>
      <c r="G14" s="59">
        <f t="shared" si="4"/>
        <v>-13</v>
      </c>
      <c r="H14" s="60">
        <f t="shared" si="5"/>
        <v>169</v>
      </c>
      <c r="I14">
        <f t="shared" si="2"/>
        <v>255</v>
      </c>
      <c r="J14">
        <f t="shared" si="3"/>
        <v>1681</v>
      </c>
      <c r="K14">
        <f t="shared" si="6"/>
        <v>41</v>
      </c>
      <c r="L14">
        <f t="shared" si="7"/>
        <v>16.078431372549019</v>
      </c>
      <c r="M14" s="88">
        <f t="shared" si="8"/>
        <v>100.91065292096221</v>
      </c>
      <c r="N14" s="88">
        <f t="shared" si="9"/>
        <v>113.95704467353951</v>
      </c>
      <c r="O14" s="95">
        <f t="shared" si="10"/>
        <v>10182.959872934898</v>
      </c>
      <c r="P14" s="89">
        <f t="shared" si="11"/>
        <v>12986.208030727081</v>
      </c>
      <c r="Q14" s="89">
        <f t="shared" si="12"/>
        <v>11499.479782950131</v>
      </c>
    </row>
    <row r="15" spans="1:17" x14ac:dyDescent="0.3">
      <c r="A15" t="s">
        <v>64</v>
      </c>
      <c r="B15" s="36" t="s">
        <v>44</v>
      </c>
      <c r="C15" s="37">
        <f>VLOOKUP(A5,'Laboratory A'!A:G,5,0)</f>
        <v>209</v>
      </c>
      <c r="D15" s="40">
        <f t="shared" si="0"/>
        <v>245</v>
      </c>
      <c r="E15" s="37">
        <f>VLOOKUP(A5,'Laboratory A'!A:G,6,0)</f>
        <v>204</v>
      </c>
      <c r="F15" s="37">
        <f t="shared" si="1"/>
        <v>239.5</v>
      </c>
      <c r="G15" s="59">
        <f t="shared" si="4"/>
        <v>5.5</v>
      </c>
      <c r="H15" s="60">
        <f t="shared" si="5"/>
        <v>30.25</v>
      </c>
      <c r="I15">
        <f t="shared" si="2"/>
        <v>206.5</v>
      </c>
      <c r="J15">
        <f t="shared" si="3"/>
        <v>6.25</v>
      </c>
      <c r="K15">
        <f t="shared" si="6"/>
        <v>2.5</v>
      </c>
      <c r="L15">
        <f t="shared" si="7"/>
        <v>1.2106537530266344</v>
      </c>
      <c r="M15" s="88">
        <f t="shared" si="8"/>
        <v>99.910652920962207</v>
      </c>
      <c r="N15" s="88">
        <f t="shared" si="9"/>
        <v>94.457044673539514</v>
      </c>
      <c r="O15" s="95">
        <f t="shared" si="10"/>
        <v>9982.138567092974</v>
      </c>
      <c r="P15" s="89">
        <f t="shared" si="11"/>
        <v>8922.1332884590392</v>
      </c>
      <c r="Q15" s="89">
        <f t="shared" si="12"/>
        <v>9437.265006317828</v>
      </c>
    </row>
    <row r="16" spans="1:17" x14ac:dyDescent="0.3">
      <c r="A16" t="s">
        <v>65</v>
      </c>
      <c r="B16" s="36" t="s">
        <v>44</v>
      </c>
      <c r="C16" s="37">
        <f>VLOOKUP(A6,'Laboratory A'!A:G,5,0)</f>
        <v>47</v>
      </c>
      <c r="D16" s="40">
        <f t="shared" si="0"/>
        <v>142</v>
      </c>
      <c r="E16" s="37">
        <f>VLOOKUP(A6,'Laboratory A'!A:G,6,0)</f>
        <v>50</v>
      </c>
      <c r="F16" s="37">
        <f t="shared" si="1"/>
        <v>137.5</v>
      </c>
      <c r="G16" s="59">
        <f t="shared" si="4"/>
        <v>4.5</v>
      </c>
      <c r="H16" s="60">
        <f t="shared" si="5"/>
        <v>20.25</v>
      </c>
      <c r="I16">
        <f t="shared" si="2"/>
        <v>48.5</v>
      </c>
      <c r="J16">
        <f t="shared" si="3"/>
        <v>2.25</v>
      </c>
      <c r="K16">
        <f t="shared" si="6"/>
        <v>1.5</v>
      </c>
      <c r="L16">
        <f t="shared" si="7"/>
        <v>3.0927835051546393</v>
      </c>
      <c r="M16" s="88">
        <f t="shared" si="8"/>
        <v>-3.0893470790377933</v>
      </c>
      <c r="N16" s="88">
        <f t="shared" si="9"/>
        <v>-7.5429553264604863</v>
      </c>
      <c r="O16" s="95">
        <f t="shared" si="10"/>
        <v>9.5440653747593451</v>
      </c>
      <c r="P16" s="89">
        <f t="shared" si="11"/>
        <v>56.89617505697862</v>
      </c>
      <c r="Q16" s="89">
        <f t="shared" si="12"/>
        <v>23.302807005113266</v>
      </c>
    </row>
    <row r="17" spans="1:17" x14ac:dyDescent="0.3">
      <c r="A17" t="s">
        <v>67</v>
      </c>
      <c r="B17" s="36" t="s">
        <v>44</v>
      </c>
      <c r="C17" s="37">
        <f>VLOOKUP(A7,'Laboratory A'!A:G,5,0)</f>
        <v>28</v>
      </c>
      <c r="D17" s="40">
        <f t="shared" si="0"/>
        <v>77.5</v>
      </c>
      <c r="E17" s="37">
        <f>VLOOKUP(A7,'Laboratory A'!A:G,6,0)</f>
        <v>31</v>
      </c>
      <c r="F17" s="37">
        <f t="shared" si="1"/>
        <v>84</v>
      </c>
      <c r="G17" s="59">
        <f t="shared" si="4"/>
        <v>-6.5</v>
      </c>
      <c r="H17" s="60">
        <f t="shared" si="5"/>
        <v>42.25</v>
      </c>
      <c r="I17">
        <f t="shared" si="2"/>
        <v>29.5</v>
      </c>
      <c r="J17">
        <f t="shared" si="3"/>
        <v>2.25</v>
      </c>
      <c r="K17">
        <f t="shared" si="6"/>
        <v>1.5</v>
      </c>
      <c r="L17">
        <f t="shared" si="7"/>
        <v>5.0847457627118651</v>
      </c>
      <c r="M17" s="88">
        <f t="shared" si="8"/>
        <v>-67.589347079037793</v>
      </c>
      <c r="N17" s="88">
        <f t="shared" si="9"/>
        <v>-61.042955326460486</v>
      </c>
      <c r="O17" s="95">
        <f t="shared" si="10"/>
        <v>4568.3198385706346</v>
      </c>
      <c r="P17" s="89">
        <f t="shared" si="11"/>
        <v>3726.2423949882505</v>
      </c>
      <c r="Q17" s="89">
        <f t="shared" si="12"/>
        <v>4125.8534942903361</v>
      </c>
    </row>
    <row r="18" spans="1:17" x14ac:dyDescent="0.3">
      <c r="A18" t="s">
        <v>97</v>
      </c>
      <c r="B18" s="36" t="s">
        <v>44</v>
      </c>
      <c r="C18" s="37">
        <f>VLOOKUP(A8,'Laboratory A'!A:G,5,0)</f>
        <v>55</v>
      </c>
      <c r="D18" s="40">
        <f t="shared" si="0"/>
        <v>158.5</v>
      </c>
      <c r="E18" s="37">
        <f>VLOOKUP(A8,'Laboratory A'!A:G,6,0)</f>
        <v>78</v>
      </c>
      <c r="F18" s="37">
        <f t="shared" si="1"/>
        <v>192</v>
      </c>
      <c r="G18" s="59">
        <f t="shared" si="4"/>
        <v>-33.5</v>
      </c>
      <c r="H18" s="60">
        <f t="shared" si="5"/>
        <v>1122.25</v>
      </c>
      <c r="I18">
        <f t="shared" si="2"/>
        <v>66.5</v>
      </c>
      <c r="J18">
        <f t="shared" si="3"/>
        <v>132.25</v>
      </c>
      <c r="K18">
        <f t="shared" si="6"/>
        <v>11.5</v>
      </c>
      <c r="L18">
        <f t="shared" si="7"/>
        <v>17.293233082706767</v>
      </c>
      <c r="M18" s="88">
        <f t="shared" si="8"/>
        <v>13.410652920962207</v>
      </c>
      <c r="N18" s="88">
        <f t="shared" si="9"/>
        <v>46.957044673539514</v>
      </c>
      <c r="O18" s="95">
        <f t="shared" si="10"/>
        <v>179.84561176651218</v>
      </c>
      <c r="P18" s="89">
        <f t="shared" si="11"/>
        <v>2204.9640444727856</v>
      </c>
      <c r="Q18" s="89">
        <f t="shared" si="12"/>
        <v>629.7246283109555</v>
      </c>
    </row>
    <row r="19" spans="1:17" x14ac:dyDescent="0.3">
      <c r="A19" t="s">
        <v>99</v>
      </c>
      <c r="B19" s="36" t="s">
        <v>44</v>
      </c>
      <c r="C19" s="37">
        <f>VLOOKUP(A9,'Laboratory A'!A:G,5,0)</f>
        <v>50</v>
      </c>
      <c r="D19" s="40">
        <f t="shared" si="0"/>
        <v>148</v>
      </c>
      <c r="E19" s="37">
        <f>VLOOKUP(A9,'Laboratory A'!A:G,6,0)</f>
        <v>55</v>
      </c>
      <c r="F19" s="37">
        <f t="shared" si="1"/>
        <v>149.5</v>
      </c>
      <c r="G19" s="59">
        <f t="shared" si="4"/>
        <v>-1.5</v>
      </c>
      <c r="H19" s="60">
        <f t="shared" si="5"/>
        <v>2.25</v>
      </c>
      <c r="I19">
        <f t="shared" si="2"/>
        <v>52.5</v>
      </c>
      <c r="J19">
        <f t="shared" si="3"/>
        <v>6.25</v>
      </c>
      <c r="K19">
        <f t="shared" si="6"/>
        <v>2.5</v>
      </c>
      <c r="L19">
        <f t="shared" si="7"/>
        <v>4.7619047619047619</v>
      </c>
      <c r="M19" s="88">
        <f t="shared" si="8"/>
        <v>2.9106529209622067</v>
      </c>
      <c r="N19" s="88">
        <f t="shared" si="9"/>
        <v>4.4570446735395137</v>
      </c>
      <c r="O19" s="95">
        <f t="shared" si="10"/>
        <v>8.471900426305826</v>
      </c>
      <c r="P19" s="89">
        <f t="shared" si="11"/>
        <v>19.86524722192695</v>
      </c>
      <c r="Q19" s="89">
        <f t="shared" si="12"/>
        <v>12.972910097896831</v>
      </c>
    </row>
    <row r="20" spans="1:17" x14ac:dyDescent="0.3">
      <c r="A20" t="s">
        <v>104</v>
      </c>
      <c r="B20" s="36" t="s">
        <v>44</v>
      </c>
      <c r="C20" s="37">
        <f>VLOOKUP(A10,'Laboratory A'!A:G,5,0)</f>
        <v>18</v>
      </c>
      <c r="D20" s="51">
        <f t="shared" si="0"/>
        <v>23.5</v>
      </c>
      <c r="E20" s="84">
        <f>VLOOKUP(A10,'Laboratory A'!A:G,6,0)</f>
        <v>70</v>
      </c>
      <c r="F20" s="41">
        <f t="shared" si="1"/>
        <v>183</v>
      </c>
      <c r="G20" s="59">
        <f t="shared" si="4"/>
        <v>-159.5</v>
      </c>
      <c r="H20" s="60">
        <f t="shared" si="5"/>
        <v>25440.25</v>
      </c>
      <c r="I20">
        <f t="shared" si="2"/>
        <v>44</v>
      </c>
      <c r="J20">
        <f t="shared" si="3"/>
        <v>676</v>
      </c>
      <c r="K20">
        <f t="shared" si="6"/>
        <v>26</v>
      </c>
      <c r="L20">
        <f t="shared" si="7"/>
        <v>59.090909090909093</v>
      </c>
      <c r="M20" s="88">
        <f t="shared" si="8"/>
        <v>-121.58934707903779</v>
      </c>
      <c r="N20" s="88">
        <f t="shared" si="9"/>
        <v>37.957044673539514</v>
      </c>
      <c r="O20" s="95">
        <f t="shared" si="10"/>
        <v>14783.969323106716</v>
      </c>
      <c r="P20" s="89">
        <f t="shared" si="11"/>
        <v>1440.7372403490745</v>
      </c>
      <c r="Q20" s="89">
        <f t="shared" si="12"/>
        <v>-4615.1722789055384</v>
      </c>
    </row>
    <row r="21" spans="1:17" ht="15" thickBot="1" x14ac:dyDescent="0.35">
      <c r="A21" t="s">
        <v>145</v>
      </c>
      <c r="B21" s="36" t="s">
        <v>44</v>
      </c>
      <c r="C21" s="37">
        <f>VLOOKUP(A11,'Laboratory A'!A:G,5,0)</f>
        <v>68</v>
      </c>
      <c r="D21" s="51">
        <f t="shared" si="0"/>
        <v>186</v>
      </c>
      <c r="E21" s="84">
        <f>VLOOKUP(A11,'Laboratory A'!A:G,6,0)</f>
        <v>39</v>
      </c>
      <c r="F21" s="41">
        <f t="shared" si="1"/>
        <v>115.5</v>
      </c>
      <c r="G21" s="59">
        <f t="shared" ref="G21" si="17">D21-F21</f>
        <v>70.5</v>
      </c>
      <c r="H21" s="60">
        <f t="shared" ref="H21" si="18">G21^2</f>
        <v>4970.25</v>
      </c>
      <c r="I21">
        <f t="shared" si="2"/>
        <v>53.5</v>
      </c>
      <c r="J21">
        <f t="shared" si="3"/>
        <v>210.25</v>
      </c>
      <c r="K21">
        <f t="shared" ref="K21" si="19">SQRT(J21)</f>
        <v>14.5</v>
      </c>
      <c r="L21">
        <f t="shared" ref="L21" si="20">(K21/I21)*100</f>
        <v>27.102803738317753</v>
      </c>
      <c r="M21" s="88">
        <f t="shared" si="8"/>
        <v>40.910652920962207</v>
      </c>
      <c r="N21" s="88">
        <f t="shared" si="9"/>
        <v>-29.542955326460486</v>
      </c>
      <c r="O21" s="95">
        <f t="shared" si="10"/>
        <v>1673.6815224194336</v>
      </c>
      <c r="P21" s="89">
        <f t="shared" si="11"/>
        <v>872.78620942124007</v>
      </c>
      <c r="Q21" s="89">
        <f t="shared" si="12"/>
        <v>-1208.6215916203166</v>
      </c>
    </row>
    <row r="22" spans="1:17" ht="15" thickTop="1" x14ac:dyDescent="0.3">
      <c r="A22" s="29" t="s">
        <v>61</v>
      </c>
      <c r="B22" s="33" t="s">
        <v>219</v>
      </c>
      <c r="C22" s="39">
        <f>VLOOKUP(A22,'Laboratory A'!A:J,8,0)</f>
        <v>30</v>
      </c>
      <c r="D22" s="39">
        <f t="shared" si="0"/>
        <v>91</v>
      </c>
      <c r="E22" s="37">
        <f>VLOOKUP(A22,'Laboratory A'!A:J,9,0)</f>
        <v>52</v>
      </c>
      <c r="F22" s="38">
        <f t="shared" si="1"/>
        <v>142</v>
      </c>
      <c r="G22" s="59">
        <f t="shared" si="4"/>
        <v>-51</v>
      </c>
      <c r="H22" s="60">
        <f t="shared" si="5"/>
        <v>2601</v>
      </c>
      <c r="I22">
        <f t="shared" si="2"/>
        <v>41</v>
      </c>
      <c r="J22">
        <f t="shared" si="3"/>
        <v>121</v>
      </c>
      <c r="K22">
        <f t="shared" si="6"/>
        <v>11</v>
      </c>
      <c r="L22">
        <f t="shared" si="7"/>
        <v>26.829268292682929</v>
      </c>
      <c r="M22" s="88">
        <f t="shared" si="8"/>
        <v>-54.089347079037793</v>
      </c>
      <c r="N22" s="88">
        <f t="shared" si="9"/>
        <v>-3.0429553264604863</v>
      </c>
      <c r="O22" s="95">
        <f t="shared" si="10"/>
        <v>2925.6574674366143</v>
      </c>
      <c r="P22" s="89">
        <f t="shared" si="11"/>
        <v>9.2595771188342439</v>
      </c>
      <c r="Q22" s="89">
        <f t="shared" si="12"/>
        <v>164.591466798928</v>
      </c>
    </row>
    <row r="23" spans="1:17" x14ac:dyDescent="0.3">
      <c r="A23" t="s">
        <v>62</v>
      </c>
      <c r="B23" s="34" t="s">
        <v>45</v>
      </c>
      <c r="C23" s="40">
        <f>VLOOKUP(A23,'Laboratory A'!A:J,8,0)</f>
        <v>228</v>
      </c>
      <c r="D23" s="40">
        <f t="shared" si="0"/>
        <v>252</v>
      </c>
      <c r="E23" s="37">
        <f>VLOOKUP(A23,'Laboratory A'!A:J,9,0)</f>
        <v>54</v>
      </c>
      <c r="F23" s="37">
        <f t="shared" si="1"/>
        <v>146</v>
      </c>
      <c r="G23" s="59">
        <f t="shared" si="4"/>
        <v>106</v>
      </c>
      <c r="H23" s="60">
        <f t="shared" si="5"/>
        <v>11236</v>
      </c>
      <c r="I23">
        <f t="shared" si="2"/>
        <v>141</v>
      </c>
      <c r="J23">
        <f t="shared" si="3"/>
        <v>7569</v>
      </c>
      <c r="K23">
        <f t="shared" si="6"/>
        <v>87</v>
      </c>
      <c r="L23">
        <f t="shared" si="7"/>
        <v>61.702127659574465</v>
      </c>
      <c r="M23" s="88">
        <f t="shared" si="8"/>
        <v>106.91065292096221</v>
      </c>
      <c r="N23" s="88">
        <f t="shared" si="9"/>
        <v>0.95704467353951372</v>
      </c>
      <c r="O23" s="95">
        <f t="shared" si="10"/>
        <v>11429.887707986445</v>
      </c>
      <c r="P23" s="89">
        <f t="shared" si="11"/>
        <v>0.9159345071503544</v>
      </c>
      <c r="Q23" s="89">
        <f t="shared" si="12"/>
        <v>102.31827092263853</v>
      </c>
    </row>
    <row r="24" spans="1:17" x14ac:dyDescent="0.3">
      <c r="A24" t="s">
        <v>63</v>
      </c>
      <c r="B24" s="34" t="s">
        <v>45</v>
      </c>
      <c r="C24" s="40">
        <f>VLOOKUP(A24,'Laboratory A'!A:J,8,0)</f>
        <v>780</v>
      </c>
      <c r="D24" s="40">
        <f t="shared" si="0"/>
        <v>288</v>
      </c>
      <c r="E24" s="37">
        <f>VLOOKUP(A24,'Laboratory A'!A:J,9,0)</f>
        <v>775</v>
      </c>
      <c r="F24" s="37">
        <f t="shared" si="1"/>
        <v>286</v>
      </c>
      <c r="G24" s="59">
        <f t="shared" si="4"/>
        <v>2</v>
      </c>
      <c r="H24" s="60">
        <f t="shared" si="5"/>
        <v>4</v>
      </c>
      <c r="I24">
        <f t="shared" si="2"/>
        <v>777.5</v>
      </c>
      <c r="J24">
        <f t="shared" si="3"/>
        <v>6.25</v>
      </c>
      <c r="K24">
        <f t="shared" si="6"/>
        <v>2.5</v>
      </c>
      <c r="L24">
        <f t="shared" si="7"/>
        <v>0.32154340836012862</v>
      </c>
      <c r="M24" s="88">
        <f t="shared" si="8"/>
        <v>142.91065292096221</v>
      </c>
      <c r="N24" s="88">
        <f t="shared" si="9"/>
        <v>140.95704467353951</v>
      </c>
      <c r="O24" s="95">
        <f t="shared" si="10"/>
        <v>20423.454718295725</v>
      </c>
      <c r="P24" s="89">
        <f t="shared" si="11"/>
        <v>19868.888443098214</v>
      </c>
      <c r="Q24" s="89">
        <f t="shared" si="12"/>
        <v>20144.263288104768</v>
      </c>
    </row>
    <row r="25" spans="1:17" x14ac:dyDescent="0.3">
      <c r="A25" t="s">
        <v>64</v>
      </c>
      <c r="B25" s="34" t="s">
        <v>45</v>
      </c>
      <c r="C25" s="40">
        <f>VLOOKUP(A25,'Laboratory A'!A:J,8,0)</f>
        <v>380</v>
      </c>
      <c r="D25" s="40">
        <f t="shared" si="0"/>
        <v>268</v>
      </c>
      <c r="E25" s="37">
        <f>VLOOKUP(A25,'Laboratory A'!A:J,9,0)</f>
        <v>347</v>
      </c>
      <c r="F25" s="37">
        <f t="shared" si="1"/>
        <v>264</v>
      </c>
      <c r="G25" s="59">
        <f t="shared" si="4"/>
        <v>4</v>
      </c>
      <c r="H25" s="60">
        <f t="shared" si="5"/>
        <v>16</v>
      </c>
      <c r="I25">
        <f t="shared" si="2"/>
        <v>363.5</v>
      </c>
      <c r="J25">
        <f t="shared" si="3"/>
        <v>272.25</v>
      </c>
      <c r="K25">
        <f t="shared" si="6"/>
        <v>16.5</v>
      </c>
      <c r="L25">
        <f t="shared" si="7"/>
        <v>4.5392022008253097</v>
      </c>
      <c r="M25" s="88">
        <f t="shared" si="8"/>
        <v>122.91065292096221</v>
      </c>
      <c r="N25" s="88">
        <f t="shared" si="9"/>
        <v>118.95704467353951</v>
      </c>
      <c r="O25" s="95">
        <f t="shared" si="10"/>
        <v>15107.028601457236</v>
      </c>
      <c r="P25" s="89">
        <f t="shared" si="11"/>
        <v>14150.778477462476</v>
      </c>
      <c r="Q25" s="89">
        <f t="shared" si="12"/>
        <v>14621.088030372812</v>
      </c>
    </row>
    <row r="26" spans="1:17" x14ac:dyDescent="0.3">
      <c r="A26" t="s">
        <v>65</v>
      </c>
      <c r="B26" s="34" t="s">
        <v>45</v>
      </c>
      <c r="C26" s="40">
        <f>VLOOKUP(A26,'Laboratory A'!A:J,8,0)</f>
        <v>94</v>
      </c>
      <c r="D26" s="40">
        <f t="shared" si="0"/>
        <v>210.5</v>
      </c>
      <c r="E26" s="37">
        <f>VLOOKUP(A26,'Laboratory A'!A:J,9,0)</f>
        <v>85</v>
      </c>
      <c r="F26" s="37">
        <f t="shared" si="1"/>
        <v>195.5</v>
      </c>
      <c r="G26" s="59">
        <f t="shared" si="4"/>
        <v>15</v>
      </c>
      <c r="H26" s="60">
        <f t="shared" si="5"/>
        <v>225</v>
      </c>
      <c r="I26">
        <f t="shared" si="2"/>
        <v>89.5</v>
      </c>
      <c r="J26">
        <f t="shared" si="3"/>
        <v>20.25</v>
      </c>
      <c r="K26">
        <f t="shared" si="6"/>
        <v>4.5</v>
      </c>
      <c r="L26">
        <f t="shared" si="7"/>
        <v>5.027932960893855</v>
      </c>
      <c r="M26" s="88">
        <f t="shared" si="8"/>
        <v>65.410652920962207</v>
      </c>
      <c r="N26" s="88">
        <f t="shared" si="9"/>
        <v>50.457044673539514</v>
      </c>
      <c r="O26" s="95">
        <f t="shared" si="10"/>
        <v>4278.5535155465814</v>
      </c>
      <c r="P26" s="89">
        <f t="shared" si="11"/>
        <v>2545.9133571875623</v>
      </c>
      <c r="Q26" s="89">
        <f t="shared" si="12"/>
        <v>3300.4282365583781</v>
      </c>
    </row>
    <row r="27" spans="1:17" x14ac:dyDescent="0.3">
      <c r="A27" t="s">
        <v>67</v>
      </c>
      <c r="B27" s="34" t="s">
        <v>45</v>
      </c>
      <c r="C27" s="40">
        <f>VLOOKUP(A27,'Laboratory A'!A:J,8,0)</f>
        <v>67</v>
      </c>
      <c r="D27" s="40">
        <f t="shared" si="0"/>
        <v>185</v>
      </c>
      <c r="E27" s="37">
        <f>VLOOKUP(A27,'Laboratory A'!A:J,9,0)</f>
        <v>62</v>
      </c>
      <c r="F27" s="37">
        <f t="shared" si="1"/>
        <v>170.5</v>
      </c>
      <c r="G27" s="59">
        <f t="shared" si="4"/>
        <v>14.5</v>
      </c>
      <c r="H27" s="60">
        <f t="shared" si="5"/>
        <v>210.25</v>
      </c>
      <c r="I27">
        <f t="shared" si="2"/>
        <v>64.5</v>
      </c>
      <c r="J27">
        <f t="shared" si="3"/>
        <v>6.25</v>
      </c>
      <c r="K27">
        <f t="shared" si="6"/>
        <v>2.5</v>
      </c>
      <c r="L27">
        <f t="shared" si="7"/>
        <v>3.8759689922480618</v>
      </c>
      <c r="M27" s="88">
        <f t="shared" si="8"/>
        <v>39.910652920962207</v>
      </c>
      <c r="N27" s="88">
        <f t="shared" si="9"/>
        <v>25.457044673539514</v>
      </c>
      <c r="O27" s="95">
        <f t="shared" si="10"/>
        <v>1592.8602165775092</v>
      </c>
      <c r="P27" s="89">
        <f t="shared" si="11"/>
        <v>648.06112351058653</v>
      </c>
      <c r="Q27" s="89">
        <f t="shared" si="12"/>
        <v>1016.0072743590651</v>
      </c>
    </row>
    <row r="28" spans="1:17" x14ac:dyDescent="0.3">
      <c r="A28" t="s">
        <v>97</v>
      </c>
      <c r="B28" s="34" t="s">
        <v>45</v>
      </c>
      <c r="C28" s="40">
        <f>VLOOKUP(A28,'Laboratory A'!A:J,8,0)</f>
        <v>175</v>
      </c>
      <c r="D28" s="40">
        <f t="shared" si="0"/>
        <v>233.5</v>
      </c>
      <c r="E28" s="37">
        <f>VLOOKUP(A28,'Laboratory A'!A:J,9,0)</f>
        <v>155</v>
      </c>
      <c r="F28" s="37">
        <f t="shared" si="1"/>
        <v>217</v>
      </c>
      <c r="G28" s="59">
        <f t="shared" si="4"/>
        <v>16.5</v>
      </c>
      <c r="H28" s="60">
        <f t="shared" si="5"/>
        <v>272.25</v>
      </c>
      <c r="I28">
        <f t="shared" si="2"/>
        <v>165</v>
      </c>
      <c r="J28">
        <f t="shared" si="3"/>
        <v>100</v>
      </c>
      <c r="K28">
        <f t="shared" si="6"/>
        <v>10</v>
      </c>
      <c r="L28">
        <f t="shared" si="7"/>
        <v>6.0606060606060606</v>
      </c>
      <c r="M28" s="88">
        <f t="shared" si="8"/>
        <v>88.410652920962207</v>
      </c>
      <c r="N28" s="88">
        <f t="shared" si="9"/>
        <v>71.957044673539514</v>
      </c>
      <c r="O28" s="95">
        <f t="shared" si="10"/>
        <v>7816.4435499108431</v>
      </c>
      <c r="P28" s="89">
        <f t="shared" si="11"/>
        <v>5177.8162781497613</v>
      </c>
      <c r="Q28" s="89">
        <f t="shared" si="12"/>
        <v>6361.7693018504742</v>
      </c>
    </row>
    <row r="29" spans="1:17" x14ac:dyDescent="0.3">
      <c r="A29" t="s">
        <v>99</v>
      </c>
      <c r="B29" s="34" t="s">
        <v>45</v>
      </c>
      <c r="C29" s="40">
        <f>VLOOKUP(A29,'Laboratory A'!A:J,8,0)</f>
        <v>74</v>
      </c>
      <c r="D29" s="40">
        <f t="shared" si="0"/>
        <v>191.5</v>
      </c>
      <c r="E29" s="37">
        <f>VLOOKUP(A29,'Laboratory A'!A:J,9,0)</f>
        <v>91</v>
      </c>
      <c r="F29" s="37">
        <f t="shared" si="1"/>
        <v>200.5</v>
      </c>
      <c r="G29" s="59">
        <f t="shared" si="4"/>
        <v>-9</v>
      </c>
      <c r="H29" s="60">
        <f t="shared" si="5"/>
        <v>81</v>
      </c>
      <c r="I29">
        <f t="shared" si="2"/>
        <v>82.5</v>
      </c>
      <c r="J29">
        <f t="shared" si="3"/>
        <v>72.25</v>
      </c>
      <c r="K29">
        <f t="shared" si="6"/>
        <v>8.5</v>
      </c>
      <c r="L29">
        <f t="shared" si="7"/>
        <v>10.303030303030303</v>
      </c>
      <c r="M29" s="88">
        <f t="shared" si="8"/>
        <v>46.410652920962207</v>
      </c>
      <c r="N29" s="88">
        <f t="shared" si="9"/>
        <v>55.457044673539514</v>
      </c>
      <c r="O29" s="95">
        <f t="shared" si="10"/>
        <v>2153.9487045500177</v>
      </c>
      <c r="P29" s="89">
        <f t="shared" si="11"/>
        <v>3075.4838039229576</v>
      </c>
      <c r="Q29" s="89">
        <f t="shared" si="12"/>
        <v>2573.7976523659381</v>
      </c>
    </row>
    <row r="30" spans="1:17" x14ac:dyDescent="0.3">
      <c r="A30" t="s">
        <v>104</v>
      </c>
      <c r="B30" s="34" t="s">
        <v>45</v>
      </c>
      <c r="C30" s="40">
        <f>VLOOKUP(A30,'Laboratory A'!A:J,8,0)</f>
        <v>16</v>
      </c>
      <c r="D30" s="40">
        <f t="shared" si="0"/>
        <v>13.5</v>
      </c>
      <c r="E30" s="37">
        <f>VLOOKUP(A30,'Laboratory A'!A:J,9,0)</f>
        <v>20</v>
      </c>
      <c r="F30" s="37">
        <f t="shared" si="1"/>
        <v>26.5</v>
      </c>
      <c r="G30" s="59">
        <f t="shared" si="4"/>
        <v>-13</v>
      </c>
      <c r="H30" s="60">
        <f t="shared" si="5"/>
        <v>169</v>
      </c>
      <c r="I30">
        <f t="shared" si="2"/>
        <v>18</v>
      </c>
      <c r="J30">
        <f t="shared" si="3"/>
        <v>4</v>
      </c>
      <c r="K30">
        <f t="shared" si="6"/>
        <v>2</v>
      </c>
      <c r="L30">
        <f t="shared" si="7"/>
        <v>11.111111111111111</v>
      </c>
      <c r="M30" s="88">
        <f t="shared" si="8"/>
        <v>-131.58934707903779</v>
      </c>
      <c r="N30" s="88">
        <f t="shared" si="9"/>
        <v>-118.54295532646049</v>
      </c>
      <c r="O30" s="95">
        <f t="shared" si="10"/>
        <v>17315.756264687472</v>
      </c>
      <c r="P30" s="89">
        <f t="shared" si="11"/>
        <v>14052.432257531207</v>
      </c>
      <c r="Q30" s="89">
        <f t="shared" si="12"/>
        <v>15598.990092228481</v>
      </c>
    </row>
    <row r="31" spans="1:17" ht="15" thickBot="1" x14ac:dyDescent="0.35">
      <c r="A31" t="s">
        <v>145</v>
      </c>
      <c r="B31" s="34" t="s">
        <v>45</v>
      </c>
      <c r="C31" s="40">
        <f>VLOOKUP(A31,'Laboratory A'!A:J,8,0)</f>
        <v>59</v>
      </c>
      <c r="D31" s="40">
        <f t="shared" si="0"/>
        <v>172.5</v>
      </c>
      <c r="E31" s="37">
        <f>VLOOKUP(A31,'Laboratory A'!A:J,9,0)</f>
        <v>58</v>
      </c>
      <c r="F31" s="37">
        <f t="shared" si="1"/>
        <v>161</v>
      </c>
      <c r="G31" s="59">
        <f t="shared" ref="G31" si="21">D31-F31</f>
        <v>11.5</v>
      </c>
      <c r="H31" s="60">
        <f t="shared" ref="H31" si="22">G31^2</f>
        <v>132.25</v>
      </c>
      <c r="I31">
        <f t="shared" si="2"/>
        <v>58.5</v>
      </c>
      <c r="J31">
        <f t="shared" si="3"/>
        <v>0.25</v>
      </c>
      <c r="K31">
        <f t="shared" ref="K31" si="23">SQRT(J31)</f>
        <v>0.5</v>
      </c>
      <c r="L31">
        <f t="shared" ref="L31" si="24">(K31/I31)*100</f>
        <v>0.85470085470085477</v>
      </c>
      <c r="M31" s="88">
        <f t="shared" si="8"/>
        <v>27.410652920962207</v>
      </c>
      <c r="N31" s="88">
        <f t="shared" si="9"/>
        <v>15.957044673539514</v>
      </c>
      <c r="O31" s="95">
        <f t="shared" si="10"/>
        <v>751.343893553454</v>
      </c>
      <c r="P31" s="89">
        <f t="shared" si="11"/>
        <v>254.62727471333577</v>
      </c>
      <c r="Q31" s="89">
        <f t="shared" si="12"/>
        <v>437.39301319068028</v>
      </c>
    </row>
    <row r="32" spans="1:17" ht="15" thickTop="1" x14ac:dyDescent="0.3">
      <c r="A32" s="29" t="s">
        <v>61</v>
      </c>
      <c r="B32" s="35" t="s">
        <v>254</v>
      </c>
      <c r="C32" s="38">
        <f>VLOOKUP(A32,'Laboratory A'!A:M,11,0)</f>
        <v>94</v>
      </c>
      <c r="D32" s="39">
        <f t="shared" si="0"/>
        <v>210.5</v>
      </c>
      <c r="E32" s="38">
        <f>VLOOKUP(A32,'Laboratory A'!A:M,12,0)</f>
        <v>162</v>
      </c>
      <c r="F32" s="38">
        <f t="shared" si="1"/>
        <v>222</v>
      </c>
      <c r="G32" s="59">
        <f t="shared" si="4"/>
        <v>-11.5</v>
      </c>
      <c r="H32" s="60">
        <f t="shared" si="5"/>
        <v>132.25</v>
      </c>
      <c r="I32">
        <f t="shared" si="2"/>
        <v>128</v>
      </c>
      <c r="J32">
        <f t="shared" si="3"/>
        <v>1156</v>
      </c>
      <c r="K32">
        <f t="shared" si="6"/>
        <v>34</v>
      </c>
      <c r="L32">
        <f t="shared" si="7"/>
        <v>26.5625</v>
      </c>
      <c r="M32" s="88">
        <f t="shared" si="8"/>
        <v>65.410652920962207</v>
      </c>
      <c r="N32" s="88">
        <f t="shared" si="9"/>
        <v>76.957044673539514</v>
      </c>
      <c r="O32" s="95">
        <f t="shared" si="10"/>
        <v>4278.5535155465814</v>
      </c>
      <c r="P32" s="89">
        <f t="shared" si="11"/>
        <v>5922.3867248851566</v>
      </c>
      <c r="Q32" s="89">
        <f t="shared" si="12"/>
        <v>5033.8105389638768</v>
      </c>
    </row>
    <row r="33" spans="1:17" x14ac:dyDescent="0.3">
      <c r="A33" t="s">
        <v>62</v>
      </c>
      <c r="B33" s="36" t="s">
        <v>46</v>
      </c>
      <c r="C33" s="37">
        <f>VLOOKUP(A33,'Laboratory A'!A:M,11,0)</f>
        <v>229</v>
      </c>
      <c r="D33" s="40">
        <f t="shared" si="0"/>
        <v>253</v>
      </c>
      <c r="E33" s="37">
        <f>VLOOKUP(A33,'Laboratory A'!A:M,12,0)</f>
        <v>76</v>
      </c>
      <c r="F33" s="37">
        <f t="shared" si="1"/>
        <v>190</v>
      </c>
      <c r="G33" s="59">
        <f t="shared" si="4"/>
        <v>63</v>
      </c>
      <c r="H33" s="60">
        <f t="shared" si="5"/>
        <v>3969</v>
      </c>
      <c r="I33">
        <f t="shared" si="2"/>
        <v>152.5</v>
      </c>
      <c r="J33">
        <f t="shared" si="3"/>
        <v>5852.25</v>
      </c>
      <c r="K33">
        <f t="shared" si="6"/>
        <v>76.5</v>
      </c>
      <c r="L33">
        <f t="shared" si="7"/>
        <v>50.163934426229503</v>
      </c>
      <c r="M33" s="88">
        <f t="shared" si="8"/>
        <v>107.91065292096221</v>
      </c>
      <c r="N33" s="88">
        <f t="shared" si="9"/>
        <v>44.957044673539514</v>
      </c>
      <c r="O33" s="95">
        <f t="shared" si="10"/>
        <v>11644.709013828369</v>
      </c>
      <c r="P33" s="89">
        <f t="shared" si="11"/>
        <v>2021.1358657786275</v>
      </c>
      <c r="Q33" s="89">
        <f t="shared" si="12"/>
        <v>4851.3440441185148</v>
      </c>
    </row>
    <row r="34" spans="1:17" x14ac:dyDescent="0.3">
      <c r="A34" t="s">
        <v>63</v>
      </c>
      <c r="B34" s="36" t="s">
        <v>46</v>
      </c>
      <c r="C34" s="37">
        <f>VLOOKUP(A34,'Laboratory A'!A:M,11,0)</f>
        <v>329</v>
      </c>
      <c r="D34" s="40">
        <f t="shared" si="0"/>
        <v>265</v>
      </c>
      <c r="E34" s="37">
        <f>VLOOKUP(A34,'Laboratory A'!A:M,12,0)</f>
        <v>737</v>
      </c>
      <c r="F34" s="37">
        <f t="shared" si="1"/>
        <v>284</v>
      </c>
      <c r="G34" s="59">
        <f t="shared" si="4"/>
        <v>-19</v>
      </c>
      <c r="H34" s="60">
        <f t="shared" si="5"/>
        <v>361</v>
      </c>
      <c r="I34">
        <f t="shared" si="2"/>
        <v>533</v>
      </c>
      <c r="J34">
        <f t="shared" si="3"/>
        <v>41616</v>
      </c>
      <c r="K34">
        <f t="shared" si="6"/>
        <v>204</v>
      </c>
      <c r="L34">
        <f t="shared" si="7"/>
        <v>38.273921200750472</v>
      </c>
      <c r="M34" s="88">
        <f t="shared" si="8"/>
        <v>119.91065292096221</v>
      </c>
      <c r="N34" s="88">
        <f t="shared" si="9"/>
        <v>138.95704467353951</v>
      </c>
      <c r="O34" s="95">
        <f t="shared" si="10"/>
        <v>14378.564683931461</v>
      </c>
      <c r="P34" s="89">
        <f t="shared" si="11"/>
        <v>19309.060264404055</v>
      </c>
      <c r="Q34" s="89">
        <f t="shared" si="12"/>
        <v>16662.429954771436</v>
      </c>
    </row>
    <row r="35" spans="1:17" x14ac:dyDescent="0.3">
      <c r="A35" t="s">
        <v>64</v>
      </c>
      <c r="B35" s="36" t="s">
        <v>46</v>
      </c>
      <c r="C35" s="37">
        <f>VLOOKUP(A35,'Laboratory A'!A:M,11,0)</f>
        <v>955</v>
      </c>
      <c r="D35" s="40">
        <f t="shared" si="0"/>
        <v>290</v>
      </c>
      <c r="E35" s="37">
        <f>VLOOKUP(A35,'Laboratory A'!A:M,12,0)</f>
        <v>964</v>
      </c>
      <c r="F35" s="37">
        <f t="shared" si="1"/>
        <v>290</v>
      </c>
      <c r="G35" s="59">
        <f t="shared" si="4"/>
        <v>0</v>
      </c>
      <c r="H35" s="60">
        <f t="shared" si="5"/>
        <v>0</v>
      </c>
      <c r="I35">
        <f t="shared" si="2"/>
        <v>959.5</v>
      </c>
      <c r="J35">
        <f t="shared" si="3"/>
        <v>20.25</v>
      </c>
      <c r="K35">
        <f t="shared" si="6"/>
        <v>4.5</v>
      </c>
      <c r="L35">
        <f t="shared" si="7"/>
        <v>0.46899426784783743</v>
      </c>
      <c r="M35" s="88">
        <f t="shared" si="8"/>
        <v>144.91065292096221</v>
      </c>
      <c r="N35" s="88">
        <f t="shared" si="9"/>
        <v>144.95704467353951</v>
      </c>
      <c r="O35" s="95">
        <f t="shared" si="10"/>
        <v>20999.097329979573</v>
      </c>
      <c r="P35" s="89">
        <f t="shared" si="11"/>
        <v>21012.544800486532</v>
      </c>
      <c r="Q35" s="89">
        <f t="shared" si="12"/>
        <v>21005.819989135696</v>
      </c>
    </row>
    <row r="36" spans="1:17" x14ac:dyDescent="0.3">
      <c r="A36" t="s">
        <v>65</v>
      </c>
      <c r="B36" s="36" t="s">
        <v>46</v>
      </c>
      <c r="C36" s="37">
        <f>VLOOKUP(A36,'Laboratory A'!A:M,11,0)</f>
        <v>196</v>
      </c>
      <c r="D36" s="40">
        <f t="shared" si="0"/>
        <v>241</v>
      </c>
      <c r="E36" s="37">
        <f>VLOOKUP(A36,'Laboratory A'!A:M,12,0)</f>
        <v>212</v>
      </c>
      <c r="F36" s="37">
        <f t="shared" si="1"/>
        <v>242.5</v>
      </c>
      <c r="G36" s="59">
        <f t="shared" si="4"/>
        <v>-1.5</v>
      </c>
      <c r="H36" s="60">
        <f t="shared" si="5"/>
        <v>2.25</v>
      </c>
      <c r="I36">
        <f t="shared" si="2"/>
        <v>204</v>
      </c>
      <c r="J36">
        <f t="shared" si="3"/>
        <v>64</v>
      </c>
      <c r="K36">
        <f t="shared" si="6"/>
        <v>8</v>
      </c>
      <c r="L36">
        <f t="shared" si="7"/>
        <v>3.9215686274509802</v>
      </c>
      <c r="M36" s="88">
        <f t="shared" si="8"/>
        <v>95.910652920962207</v>
      </c>
      <c r="N36" s="88">
        <f t="shared" si="9"/>
        <v>97.457044673539514</v>
      </c>
      <c r="O36" s="95">
        <f t="shared" si="10"/>
        <v>9198.8533437252754</v>
      </c>
      <c r="P36" s="89">
        <f t="shared" si="11"/>
        <v>9497.8755565002757</v>
      </c>
      <c r="Q36" s="89">
        <f t="shared" si="12"/>
        <v>9347.1687863865573</v>
      </c>
    </row>
    <row r="37" spans="1:17" x14ac:dyDescent="0.3">
      <c r="A37" t="s">
        <v>66</v>
      </c>
      <c r="B37" s="36" t="s">
        <v>46</v>
      </c>
      <c r="C37" s="37">
        <f>VLOOKUP(A37,'Laboratory A'!A:M,11,0)</f>
        <v>0</v>
      </c>
      <c r="D37" s="40">
        <f t="shared" si="0"/>
        <v>1</v>
      </c>
      <c r="E37" s="37">
        <f>VLOOKUP(A37,'Laboratory A'!A:M,12,0)</f>
        <v>0</v>
      </c>
      <c r="F37" s="37">
        <f t="shared" si="1"/>
        <v>1</v>
      </c>
      <c r="G37" s="59">
        <f t="shared" si="4"/>
        <v>0</v>
      </c>
      <c r="H37" s="60">
        <f t="shared" si="5"/>
        <v>0</v>
      </c>
      <c r="I37">
        <f t="shared" si="2"/>
        <v>0</v>
      </c>
      <c r="J37">
        <f t="shared" si="3"/>
        <v>0</v>
      </c>
      <c r="K37">
        <f t="shared" si="6"/>
        <v>0</v>
      </c>
      <c r="L37">
        <v>0</v>
      </c>
      <c r="M37" s="88">
        <f t="shared" si="8"/>
        <v>-144.08934707903779</v>
      </c>
      <c r="N37" s="88">
        <f t="shared" si="9"/>
        <v>-144.04295532646049</v>
      </c>
      <c r="O37" s="95">
        <f t="shared" si="10"/>
        <v>20761.739941663418</v>
      </c>
      <c r="P37" s="89">
        <f t="shared" si="11"/>
        <v>20748.372979180691</v>
      </c>
      <c r="Q37" s="89">
        <f t="shared" si="12"/>
        <v>20755.0553843247</v>
      </c>
    </row>
    <row r="38" spans="1:17" x14ac:dyDescent="0.3">
      <c r="A38" t="s">
        <v>67</v>
      </c>
      <c r="B38" s="36" t="s">
        <v>46</v>
      </c>
      <c r="C38" s="37">
        <f>VLOOKUP(A38,'Laboratory A'!A:M,11,0)</f>
        <v>523</v>
      </c>
      <c r="D38" s="40">
        <f t="shared" si="0"/>
        <v>280</v>
      </c>
      <c r="E38" s="37">
        <f>VLOOKUP(A38,'Laboratory A'!A:M,12,0)</f>
        <v>381</v>
      </c>
      <c r="F38" s="37">
        <f t="shared" si="1"/>
        <v>266</v>
      </c>
      <c r="G38" s="59">
        <f t="shared" si="4"/>
        <v>14</v>
      </c>
      <c r="H38" s="60">
        <f t="shared" si="5"/>
        <v>196</v>
      </c>
      <c r="I38">
        <f t="shared" si="2"/>
        <v>452</v>
      </c>
      <c r="J38">
        <f t="shared" si="3"/>
        <v>5041</v>
      </c>
      <c r="K38">
        <f t="shared" si="6"/>
        <v>71</v>
      </c>
      <c r="L38">
        <f t="shared" si="7"/>
        <v>15.707964601769911</v>
      </c>
      <c r="M38" s="88">
        <f t="shared" si="8"/>
        <v>134.91065292096221</v>
      </c>
      <c r="N38" s="88">
        <f t="shared" si="9"/>
        <v>120.95704467353951</v>
      </c>
      <c r="O38" s="95">
        <f t="shared" si="10"/>
        <v>18200.884271560328</v>
      </c>
      <c r="P38" s="89">
        <f t="shared" si="11"/>
        <v>14630.606656156633</v>
      </c>
      <c r="Q38" s="89">
        <f t="shared" si="12"/>
        <v>16318.393872297209</v>
      </c>
    </row>
    <row r="39" spans="1:17" x14ac:dyDescent="0.3">
      <c r="A39" t="s">
        <v>97</v>
      </c>
      <c r="B39" s="36" t="s">
        <v>46</v>
      </c>
      <c r="C39" s="37">
        <f>VLOOKUP(A39,'Laboratory A'!A:M,11,0)</f>
        <v>492</v>
      </c>
      <c r="D39" s="40">
        <f t="shared" si="0"/>
        <v>278</v>
      </c>
      <c r="E39" s="37">
        <f>VLOOKUP(A39,'Laboratory A'!A:M,12,0)</f>
        <v>595</v>
      </c>
      <c r="F39" s="37">
        <f t="shared" si="1"/>
        <v>275</v>
      </c>
      <c r="G39" s="59">
        <f t="shared" si="4"/>
        <v>3</v>
      </c>
      <c r="H39" s="60">
        <f t="shared" si="5"/>
        <v>9</v>
      </c>
      <c r="I39">
        <f t="shared" si="2"/>
        <v>543.5</v>
      </c>
      <c r="J39">
        <f t="shared" si="3"/>
        <v>2652.25</v>
      </c>
      <c r="K39">
        <f t="shared" si="6"/>
        <v>51.5</v>
      </c>
      <c r="L39">
        <f t="shared" si="7"/>
        <v>9.475620975160993</v>
      </c>
      <c r="M39" s="88">
        <f t="shared" si="8"/>
        <v>132.91065292096221</v>
      </c>
      <c r="N39" s="88">
        <f t="shared" si="9"/>
        <v>129.95704467353951</v>
      </c>
      <c r="O39" s="95">
        <f t="shared" si="10"/>
        <v>17665.241659876479</v>
      </c>
      <c r="P39" s="89">
        <f t="shared" si="11"/>
        <v>16888.833460280344</v>
      </c>
      <c r="Q39" s="89">
        <f t="shared" si="12"/>
        <v>17272.67565923879</v>
      </c>
    </row>
    <row r="40" spans="1:17" x14ac:dyDescent="0.3">
      <c r="A40" t="s">
        <v>99</v>
      </c>
      <c r="B40" s="36" t="s">
        <v>46</v>
      </c>
      <c r="C40" s="37">
        <f>VLOOKUP(A40,'Laboratory A'!A:M,11,0)</f>
        <v>83</v>
      </c>
      <c r="D40" s="40">
        <f t="shared" si="0"/>
        <v>203</v>
      </c>
      <c r="E40" s="37">
        <f>VLOOKUP(A40,'Laboratory A'!A:M,12,0)</f>
        <v>265</v>
      </c>
      <c r="F40" s="37">
        <f t="shared" si="1"/>
        <v>252.5</v>
      </c>
      <c r="G40" s="59">
        <f t="shared" si="4"/>
        <v>-49.5</v>
      </c>
      <c r="H40" s="60">
        <f t="shared" si="5"/>
        <v>2450.25</v>
      </c>
      <c r="I40">
        <f t="shared" si="2"/>
        <v>174</v>
      </c>
      <c r="J40">
        <f t="shared" si="3"/>
        <v>8281</v>
      </c>
      <c r="K40">
        <f t="shared" si="6"/>
        <v>91</v>
      </c>
      <c r="L40">
        <f t="shared" si="7"/>
        <v>52.298850574712638</v>
      </c>
      <c r="M40" s="88">
        <f t="shared" si="8"/>
        <v>57.910652920962207</v>
      </c>
      <c r="N40" s="88">
        <f t="shared" si="9"/>
        <v>107.45704467353951</v>
      </c>
      <c r="O40" s="95">
        <f t="shared" si="10"/>
        <v>3353.6437217321486</v>
      </c>
      <c r="P40" s="89">
        <f t="shared" si="11"/>
        <v>11547.016449971066</v>
      </c>
      <c r="Q40" s="89">
        <f t="shared" si="12"/>
        <v>6222.9076180016773</v>
      </c>
    </row>
    <row r="41" spans="1:17" x14ac:dyDescent="0.3">
      <c r="A41" t="s">
        <v>104</v>
      </c>
      <c r="B41" s="36" t="s">
        <v>46</v>
      </c>
      <c r="C41" s="37">
        <f>VLOOKUP(A41,'Laboratory A'!A:M,11,0)</f>
        <v>48</v>
      </c>
      <c r="D41" s="40">
        <f t="shared" si="0"/>
        <v>145.5</v>
      </c>
      <c r="E41" s="37">
        <f>VLOOKUP(A41,'Laboratory A'!A:M,12,0)</f>
        <v>55</v>
      </c>
      <c r="F41" s="37">
        <f t="shared" si="1"/>
        <v>149.5</v>
      </c>
      <c r="G41" s="59">
        <f t="shared" si="4"/>
        <v>-4</v>
      </c>
      <c r="H41" s="60">
        <f t="shared" si="5"/>
        <v>16</v>
      </c>
      <c r="I41">
        <f t="shared" si="2"/>
        <v>51.5</v>
      </c>
      <c r="J41">
        <f t="shared" si="3"/>
        <v>12.25</v>
      </c>
      <c r="K41">
        <f t="shared" si="6"/>
        <v>3.5</v>
      </c>
      <c r="L41">
        <f t="shared" si="7"/>
        <v>6.7961165048543686</v>
      </c>
      <c r="M41" s="88">
        <f t="shared" si="8"/>
        <v>0.41065292096220674</v>
      </c>
      <c r="N41" s="88">
        <f t="shared" si="9"/>
        <v>4.4570446735395137</v>
      </c>
      <c r="O41" s="95">
        <f t="shared" si="10"/>
        <v>0.16863582149479242</v>
      </c>
      <c r="P41" s="89">
        <f t="shared" si="11"/>
        <v>19.86524722192695</v>
      </c>
      <c r="Q41" s="89">
        <f t="shared" si="12"/>
        <v>1.8302984140480465</v>
      </c>
    </row>
    <row r="42" spans="1:17" ht="15" thickBot="1" x14ac:dyDescent="0.35">
      <c r="A42" t="s">
        <v>145</v>
      </c>
      <c r="B42" s="36" t="s">
        <v>46</v>
      </c>
      <c r="C42" s="37">
        <f>VLOOKUP(A42,'Laboratory A'!A:M,11,0)</f>
        <v>40</v>
      </c>
      <c r="D42" s="40">
        <f t="shared" si="0"/>
        <v>122.5</v>
      </c>
      <c r="E42" s="37">
        <f>VLOOKUP(A42,'Laboratory A'!A:M,12,0)</f>
        <v>33</v>
      </c>
      <c r="F42" s="37">
        <f t="shared" si="1"/>
        <v>92.5</v>
      </c>
      <c r="G42" s="59">
        <f t="shared" ref="G42" si="25">D42-F42</f>
        <v>30</v>
      </c>
      <c r="H42" s="60">
        <f t="shared" ref="H42" si="26">G42^2</f>
        <v>900</v>
      </c>
      <c r="I42">
        <f t="shared" si="2"/>
        <v>36.5</v>
      </c>
      <c r="J42">
        <f t="shared" si="3"/>
        <v>12.25</v>
      </c>
      <c r="K42">
        <f t="shared" ref="K42" si="27">SQRT(J42)</f>
        <v>3.5</v>
      </c>
      <c r="L42">
        <f t="shared" ref="L42" si="28">(K42/I42)*100</f>
        <v>9.5890410958904102</v>
      </c>
      <c r="M42" s="88">
        <f t="shared" si="8"/>
        <v>-22.589347079037793</v>
      </c>
      <c r="N42" s="88">
        <f t="shared" si="9"/>
        <v>-52.542955326460486</v>
      </c>
      <c r="O42" s="95">
        <f t="shared" si="10"/>
        <v>510.27860145723326</v>
      </c>
      <c r="P42" s="89">
        <f t="shared" si="11"/>
        <v>2760.7621544384224</v>
      </c>
      <c r="Q42" s="89">
        <f t="shared" si="12"/>
        <v>1186.9110544277935</v>
      </c>
    </row>
    <row r="43" spans="1:17" ht="15" thickTop="1" x14ac:dyDescent="0.3">
      <c r="A43" s="29" t="s">
        <v>61</v>
      </c>
      <c r="B43" s="35" t="s">
        <v>172</v>
      </c>
      <c r="C43" s="38">
        <f>VLOOKUP(A43,'Laboratory A'!A:P,14,0)</f>
        <v>50</v>
      </c>
      <c r="D43" s="39">
        <f t="shared" si="0"/>
        <v>148</v>
      </c>
      <c r="E43" s="38">
        <f>VLOOKUP(A43,'Laboratory A'!A:P,15,0)</f>
        <v>56</v>
      </c>
      <c r="F43" s="38">
        <f t="shared" si="1"/>
        <v>154.5</v>
      </c>
      <c r="G43" s="59">
        <f t="shared" si="4"/>
        <v>-6.5</v>
      </c>
      <c r="H43" s="60">
        <f t="shared" si="5"/>
        <v>42.25</v>
      </c>
      <c r="I43">
        <f t="shared" si="2"/>
        <v>53</v>
      </c>
      <c r="J43">
        <f t="shared" si="3"/>
        <v>9</v>
      </c>
      <c r="K43">
        <f t="shared" si="6"/>
        <v>3</v>
      </c>
      <c r="L43">
        <f t="shared" si="7"/>
        <v>5.6603773584905666</v>
      </c>
      <c r="M43" s="88">
        <f t="shared" si="8"/>
        <v>2.9106529209622067</v>
      </c>
      <c r="N43" s="88">
        <f t="shared" si="9"/>
        <v>9.4570446735395137</v>
      </c>
      <c r="O43" s="95">
        <f t="shared" si="10"/>
        <v>8.471900426305826</v>
      </c>
      <c r="P43" s="89">
        <f t="shared" si="11"/>
        <v>89.435693957322087</v>
      </c>
      <c r="Q43" s="89">
        <f t="shared" si="12"/>
        <v>27.526174702707863</v>
      </c>
    </row>
    <row r="44" spans="1:17" x14ac:dyDescent="0.3">
      <c r="A44" t="s">
        <v>62</v>
      </c>
      <c r="B44" s="36" t="s">
        <v>13</v>
      </c>
      <c r="C44" s="37">
        <f>VLOOKUP(A44,'Laboratory A'!A:P,14,0)</f>
        <v>69</v>
      </c>
      <c r="D44" s="40">
        <f t="shared" si="0"/>
        <v>187.5</v>
      </c>
      <c r="E44" s="37">
        <f>VLOOKUP(A44,'Laboratory A'!A:P,15,0)</f>
        <v>60</v>
      </c>
      <c r="F44" s="37">
        <f t="shared" si="1"/>
        <v>166.5</v>
      </c>
      <c r="G44" s="59">
        <f t="shared" si="4"/>
        <v>21</v>
      </c>
      <c r="H44" s="60">
        <f t="shared" si="5"/>
        <v>441</v>
      </c>
      <c r="I44">
        <f t="shared" si="2"/>
        <v>64.5</v>
      </c>
      <c r="J44">
        <f t="shared" si="3"/>
        <v>20.25</v>
      </c>
      <c r="K44">
        <f t="shared" si="6"/>
        <v>4.5</v>
      </c>
      <c r="L44">
        <f t="shared" si="7"/>
        <v>6.9767441860465116</v>
      </c>
      <c r="M44" s="88">
        <f t="shared" si="8"/>
        <v>42.410652920962207</v>
      </c>
      <c r="N44" s="88">
        <f t="shared" si="9"/>
        <v>21.457044673539514</v>
      </c>
      <c r="O44" s="95">
        <f t="shared" si="10"/>
        <v>1798.6634811823201</v>
      </c>
      <c r="P44" s="89">
        <f t="shared" si="11"/>
        <v>460.40476612227042</v>
      </c>
      <c r="Q44" s="89">
        <f t="shared" si="12"/>
        <v>910.00727435906515</v>
      </c>
    </row>
    <row r="45" spans="1:17" x14ac:dyDescent="0.3">
      <c r="A45" t="s">
        <v>63</v>
      </c>
      <c r="B45" s="36" t="s">
        <v>13</v>
      </c>
      <c r="C45" s="37">
        <f>VLOOKUP(A45,'Laboratory A'!A:P,14,0)</f>
        <v>812</v>
      </c>
      <c r="D45" s="40">
        <f t="shared" si="0"/>
        <v>289</v>
      </c>
      <c r="E45" s="37">
        <f>VLOOKUP(A45,'Laboratory A'!A:P,15,0)</f>
        <v>763</v>
      </c>
      <c r="F45" s="37">
        <f t="shared" si="1"/>
        <v>285</v>
      </c>
      <c r="G45" s="59">
        <f t="shared" si="4"/>
        <v>4</v>
      </c>
      <c r="H45" s="60">
        <f t="shared" si="5"/>
        <v>16</v>
      </c>
      <c r="I45">
        <f t="shared" si="2"/>
        <v>787.5</v>
      </c>
      <c r="J45">
        <f t="shared" si="3"/>
        <v>600.25</v>
      </c>
      <c r="K45">
        <f t="shared" si="6"/>
        <v>24.5</v>
      </c>
      <c r="L45">
        <f t="shared" si="7"/>
        <v>3.1111111111111112</v>
      </c>
      <c r="M45" s="88">
        <f t="shared" si="8"/>
        <v>143.91065292096221</v>
      </c>
      <c r="N45" s="88">
        <f t="shared" si="9"/>
        <v>139.95704467353951</v>
      </c>
      <c r="O45" s="95">
        <f t="shared" si="10"/>
        <v>20710.276024137649</v>
      </c>
      <c r="P45" s="89">
        <f t="shared" si="11"/>
        <v>19587.974353751135</v>
      </c>
      <c r="Q45" s="89">
        <f t="shared" si="12"/>
        <v>20141.309679857346</v>
      </c>
    </row>
    <row r="46" spans="1:17" x14ac:dyDescent="0.3">
      <c r="A46" t="s">
        <v>64</v>
      </c>
      <c r="B46" s="36" t="s">
        <v>13</v>
      </c>
      <c r="C46" s="37">
        <f>VLOOKUP(A46,'Laboratory A'!A:P,14,0)</f>
        <v>729</v>
      </c>
      <c r="D46" s="40">
        <f t="shared" si="0"/>
        <v>286</v>
      </c>
      <c r="E46" s="37">
        <f>VLOOKUP(A46,'Laboratory A'!A:P,15,0)</f>
        <v>725</v>
      </c>
      <c r="F46" s="37">
        <f t="shared" si="1"/>
        <v>283</v>
      </c>
      <c r="G46" s="59">
        <f t="shared" si="4"/>
        <v>3</v>
      </c>
      <c r="H46" s="60">
        <f t="shared" si="5"/>
        <v>9</v>
      </c>
      <c r="I46">
        <f t="shared" si="2"/>
        <v>727</v>
      </c>
      <c r="J46">
        <f t="shared" si="3"/>
        <v>4</v>
      </c>
      <c r="K46">
        <f t="shared" si="6"/>
        <v>2</v>
      </c>
      <c r="L46">
        <f t="shared" si="7"/>
        <v>0.27510316368638238</v>
      </c>
      <c r="M46" s="88">
        <f t="shared" si="8"/>
        <v>140.91065292096221</v>
      </c>
      <c r="N46" s="88">
        <f t="shared" si="9"/>
        <v>137.95704467353951</v>
      </c>
      <c r="O46" s="95">
        <f t="shared" si="10"/>
        <v>19855.812106611877</v>
      </c>
      <c r="P46" s="89">
        <f t="shared" si="11"/>
        <v>19032.146175056976</v>
      </c>
      <c r="Q46" s="89">
        <f t="shared" si="12"/>
        <v>19439.617239994805</v>
      </c>
    </row>
    <row r="47" spans="1:17" x14ac:dyDescent="0.3">
      <c r="A47" t="s">
        <v>65</v>
      </c>
      <c r="B47" s="36" t="s">
        <v>13</v>
      </c>
      <c r="C47" s="37">
        <f>VLOOKUP(A47,'Laboratory A'!A:P,14,0)</f>
        <v>219</v>
      </c>
      <c r="D47" s="40">
        <f t="shared" si="0"/>
        <v>248</v>
      </c>
      <c r="E47" s="37">
        <f>VLOOKUP(A47,'Laboratory A'!A:P,15,0)</f>
        <v>182</v>
      </c>
      <c r="F47" s="37">
        <f t="shared" si="1"/>
        <v>233.5</v>
      </c>
      <c r="G47" s="59">
        <f t="shared" si="4"/>
        <v>14.5</v>
      </c>
      <c r="H47" s="60">
        <f t="shared" si="5"/>
        <v>210.25</v>
      </c>
      <c r="I47">
        <f t="shared" si="2"/>
        <v>200.5</v>
      </c>
      <c r="J47">
        <f t="shared" si="3"/>
        <v>342.25</v>
      </c>
      <c r="K47">
        <f t="shared" si="6"/>
        <v>18.5</v>
      </c>
      <c r="L47">
        <f t="shared" si="7"/>
        <v>9.2269326683291766</v>
      </c>
      <c r="M47" s="88">
        <f t="shared" si="8"/>
        <v>102.91065292096221</v>
      </c>
      <c r="N47" s="88">
        <f t="shared" si="9"/>
        <v>88.457044673539514</v>
      </c>
      <c r="O47" s="95">
        <f t="shared" si="10"/>
        <v>10590.602484618747</v>
      </c>
      <c r="P47" s="89">
        <f t="shared" si="11"/>
        <v>7824.6487523765654</v>
      </c>
      <c r="Q47" s="89">
        <f t="shared" si="12"/>
        <v>9103.1722228126728</v>
      </c>
    </row>
    <row r="48" spans="1:17" x14ac:dyDescent="0.3">
      <c r="A48" t="s">
        <v>67</v>
      </c>
      <c r="B48" s="36" t="s">
        <v>13</v>
      </c>
      <c r="C48" s="37">
        <f>VLOOKUP(A48,'Laboratory A'!A:P,14,0)</f>
        <v>324</v>
      </c>
      <c r="D48" s="40">
        <f t="shared" si="0"/>
        <v>264</v>
      </c>
      <c r="E48" s="37">
        <f>VLOOKUP(A48,'Laboratory A'!A:P,15,0)</f>
        <v>178</v>
      </c>
      <c r="F48" s="37">
        <f t="shared" si="1"/>
        <v>231</v>
      </c>
      <c r="G48" s="59">
        <f t="shared" si="4"/>
        <v>33</v>
      </c>
      <c r="H48" s="60">
        <f t="shared" si="5"/>
        <v>1089</v>
      </c>
      <c r="I48">
        <f t="shared" si="2"/>
        <v>251</v>
      </c>
      <c r="J48">
        <f t="shared" si="3"/>
        <v>5329</v>
      </c>
      <c r="K48">
        <f t="shared" si="6"/>
        <v>73</v>
      </c>
      <c r="L48">
        <f t="shared" si="7"/>
        <v>29.083665338645421</v>
      </c>
      <c r="M48" s="88">
        <f t="shared" si="8"/>
        <v>118.91065292096221</v>
      </c>
      <c r="N48" s="88">
        <f t="shared" si="9"/>
        <v>85.957044673539514</v>
      </c>
      <c r="O48" s="95">
        <f t="shared" si="10"/>
        <v>14139.743378089537</v>
      </c>
      <c r="P48" s="89">
        <f t="shared" si="11"/>
        <v>7388.6135290088678</v>
      </c>
      <c r="Q48" s="89">
        <f t="shared" si="12"/>
        <v>10221.2083052869</v>
      </c>
    </row>
    <row r="49" spans="1:17" x14ac:dyDescent="0.3">
      <c r="A49" t="s">
        <v>97</v>
      </c>
      <c r="B49" s="36" t="s">
        <v>13</v>
      </c>
      <c r="C49" s="37">
        <f>VLOOKUP(A49,'Laboratory A'!A:P,14,0)</f>
        <v>522</v>
      </c>
      <c r="D49" s="40">
        <f t="shared" si="0"/>
        <v>279</v>
      </c>
      <c r="E49" s="37">
        <f>VLOOKUP(A49,'Laboratory A'!A:P,15,0)</f>
        <v>429</v>
      </c>
      <c r="F49" s="37">
        <f t="shared" si="1"/>
        <v>268</v>
      </c>
      <c r="G49" s="59">
        <f t="shared" si="4"/>
        <v>11</v>
      </c>
      <c r="H49" s="60">
        <f t="shared" si="5"/>
        <v>121</v>
      </c>
      <c r="I49">
        <f t="shared" si="2"/>
        <v>475.5</v>
      </c>
      <c r="J49">
        <f t="shared" si="3"/>
        <v>2162.25</v>
      </c>
      <c r="K49">
        <f t="shared" si="6"/>
        <v>46.5</v>
      </c>
      <c r="L49">
        <f t="shared" si="7"/>
        <v>9.7791798107255516</v>
      </c>
      <c r="M49" s="88">
        <f t="shared" si="8"/>
        <v>133.91065292096221</v>
      </c>
      <c r="N49" s="88">
        <f t="shared" si="9"/>
        <v>122.95704467353951</v>
      </c>
      <c r="O49" s="95">
        <f t="shared" si="10"/>
        <v>17932.062965718404</v>
      </c>
      <c r="P49" s="89">
        <f t="shared" si="11"/>
        <v>15118.434834850792</v>
      </c>
      <c r="Q49" s="89">
        <f t="shared" si="12"/>
        <v>16465.258133465595</v>
      </c>
    </row>
    <row r="50" spans="1:17" x14ac:dyDescent="0.3">
      <c r="A50" t="s">
        <v>99</v>
      </c>
      <c r="B50" s="36" t="s">
        <v>13</v>
      </c>
      <c r="C50" s="37">
        <f>VLOOKUP(A50,'Laboratory A'!A:P,14,0)</f>
        <v>221</v>
      </c>
      <c r="D50" s="40">
        <f t="shared" si="0"/>
        <v>250</v>
      </c>
      <c r="E50" s="37">
        <f>VLOOKUP(A50,'Laboratory A'!A:P,15,0)</f>
        <v>278</v>
      </c>
      <c r="F50" s="37">
        <f t="shared" si="1"/>
        <v>255</v>
      </c>
      <c r="G50" s="59">
        <f t="shared" si="4"/>
        <v>-5</v>
      </c>
      <c r="H50" s="60">
        <f t="shared" si="5"/>
        <v>25</v>
      </c>
      <c r="I50">
        <f t="shared" si="2"/>
        <v>249.5</v>
      </c>
      <c r="J50">
        <f t="shared" si="3"/>
        <v>812.25</v>
      </c>
      <c r="K50">
        <f t="shared" si="6"/>
        <v>28.5</v>
      </c>
      <c r="L50">
        <f t="shared" si="7"/>
        <v>11.422845691382765</v>
      </c>
      <c r="M50" s="88">
        <f t="shared" si="8"/>
        <v>104.91065292096221</v>
      </c>
      <c r="N50" s="88">
        <f t="shared" si="9"/>
        <v>109.95704467353951</v>
      </c>
      <c r="O50" s="95">
        <f t="shared" si="10"/>
        <v>11006.245096302597</v>
      </c>
      <c r="P50" s="89">
        <f t="shared" si="11"/>
        <v>12090.551673338765</v>
      </c>
      <c r="Q50" s="89">
        <f t="shared" si="12"/>
        <v>11535.66534996044</v>
      </c>
    </row>
    <row r="51" spans="1:17" x14ac:dyDescent="0.3">
      <c r="A51" t="s">
        <v>104</v>
      </c>
      <c r="B51" s="36" t="s">
        <v>13</v>
      </c>
      <c r="C51" s="37">
        <f>VLOOKUP(A51,'Laboratory A'!A:P,14,0)</f>
        <v>22</v>
      </c>
      <c r="D51" s="40">
        <f t="shared" si="0"/>
        <v>38.5</v>
      </c>
      <c r="E51" s="37">
        <f>VLOOKUP(A51,'Laboratory A'!A:P,15,0)</f>
        <v>43</v>
      </c>
      <c r="F51" s="37">
        <f t="shared" si="1"/>
        <v>122</v>
      </c>
      <c r="G51" s="59">
        <f t="shared" si="4"/>
        <v>-83.5</v>
      </c>
      <c r="H51" s="60">
        <f t="shared" si="5"/>
        <v>6972.25</v>
      </c>
      <c r="I51">
        <f t="shared" si="2"/>
        <v>32.5</v>
      </c>
      <c r="J51">
        <f t="shared" si="3"/>
        <v>110.25</v>
      </c>
      <c r="K51">
        <f t="shared" si="6"/>
        <v>10.5</v>
      </c>
      <c r="L51">
        <f t="shared" si="7"/>
        <v>32.307692307692307</v>
      </c>
      <c r="M51" s="88">
        <f t="shared" si="8"/>
        <v>-106.58934707903779</v>
      </c>
      <c r="N51" s="88">
        <f t="shared" si="9"/>
        <v>-23.042955326460486</v>
      </c>
      <c r="O51" s="95">
        <f t="shared" si="10"/>
        <v>11361.288910735582</v>
      </c>
      <c r="P51" s="89">
        <f t="shared" si="11"/>
        <v>530.97779017725372</v>
      </c>
      <c r="Q51" s="89">
        <f t="shared" si="12"/>
        <v>2456.1335630188596</v>
      </c>
    </row>
    <row r="52" spans="1:17" ht="15" thickBot="1" x14ac:dyDescent="0.35">
      <c r="A52" t="s">
        <v>145</v>
      </c>
      <c r="B52" s="36" t="s">
        <v>13</v>
      </c>
      <c r="C52" s="37">
        <f>VLOOKUP(A52,'Laboratory A'!A:P,14,0)</f>
        <v>28</v>
      </c>
      <c r="D52" s="40">
        <f t="shared" si="0"/>
        <v>77.5</v>
      </c>
      <c r="E52" s="37">
        <f>VLOOKUP(A52,'Laboratory A'!A:P,15,0)</f>
        <v>58</v>
      </c>
      <c r="F52" s="37">
        <f t="shared" si="1"/>
        <v>161</v>
      </c>
      <c r="G52" s="59">
        <f t="shared" ref="G52" si="29">D52-F52</f>
        <v>-83.5</v>
      </c>
      <c r="H52" s="60">
        <f t="shared" ref="H52" si="30">G52^2</f>
        <v>6972.25</v>
      </c>
      <c r="I52">
        <f t="shared" si="2"/>
        <v>43</v>
      </c>
      <c r="J52">
        <f t="shared" si="3"/>
        <v>225</v>
      </c>
      <c r="K52">
        <f t="shared" ref="K52" si="31">SQRT(J52)</f>
        <v>15</v>
      </c>
      <c r="L52">
        <f t="shared" ref="L52" si="32">(K52/I52)*100</f>
        <v>34.883720930232556</v>
      </c>
      <c r="M52" s="88">
        <f t="shared" si="8"/>
        <v>-67.589347079037793</v>
      </c>
      <c r="N52" s="88">
        <f t="shared" si="9"/>
        <v>15.957044673539514</v>
      </c>
      <c r="O52" s="95">
        <f t="shared" si="10"/>
        <v>4568.3198385706346</v>
      </c>
      <c r="P52" s="89">
        <f t="shared" si="11"/>
        <v>254.62727471333577</v>
      </c>
      <c r="Q52" s="89">
        <f t="shared" si="12"/>
        <v>-1078.5262307955736</v>
      </c>
    </row>
    <row r="53" spans="1:17" ht="15" thickTop="1" x14ac:dyDescent="0.3">
      <c r="A53" s="29" t="s">
        <v>61</v>
      </c>
      <c r="B53" s="35" t="s">
        <v>221</v>
      </c>
      <c r="C53" s="38">
        <f>VLOOKUP(A53,'Laboratory A'!A:S,17,0)</f>
        <v>48</v>
      </c>
      <c r="D53" s="39">
        <f t="shared" si="0"/>
        <v>145.5</v>
      </c>
      <c r="E53" s="38">
        <f>VLOOKUP(A53,'Laboratory A'!A:S,18,0)</f>
        <v>56</v>
      </c>
      <c r="F53" s="38">
        <f t="shared" si="1"/>
        <v>154.5</v>
      </c>
      <c r="G53" s="59">
        <f t="shared" si="4"/>
        <v>-9</v>
      </c>
      <c r="H53" s="60">
        <f t="shared" si="5"/>
        <v>81</v>
      </c>
      <c r="I53">
        <f t="shared" si="2"/>
        <v>52</v>
      </c>
      <c r="J53">
        <f t="shared" si="3"/>
        <v>16</v>
      </c>
      <c r="K53">
        <f t="shared" si="6"/>
        <v>4</v>
      </c>
      <c r="L53">
        <f t="shared" si="7"/>
        <v>7.6923076923076925</v>
      </c>
      <c r="M53" s="88">
        <f t="shared" si="8"/>
        <v>0.41065292096220674</v>
      </c>
      <c r="N53" s="88">
        <f t="shared" si="9"/>
        <v>9.4570446735395137</v>
      </c>
      <c r="O53" s="95">
        <f t="shared" si="10"/>
        <v>0.16863582149479242</v>
      </c>
      <c r="P53" s="89">
        <f t="shared" si="11"/>
        <v>89.435693957322087</v>
      </c>
      <c r="Q53" s="89">
        <f t="shared" si="12"/>
        <v>3.8835630188590802</v>
      </c>
    </row>
    <row r="54" spans="1:17" x14ac:dyDescent="0.3">
      <c r="A54" t="s">
        <v>62</v>
      </c>
      <c r="B54" s="36" t="s">
        <v>47</v>
      </c>
      <c r="C54" s="37">
        <f>VLOOKUP(A54,'Laboratory A'!A:S,17,0)</f>
        <v>10</v>
      </c>
      <c r="D54" s="40">
        <f t="shared" si="0"/>
        <v>3</v>
      </c>
      <c r="E54" s="37">
        <f>VLOOKUP(A54,'Laboratory A'!A:S,18,0)</f>
        <v>59</v>
      </c>
      <c r="F54" s="37">
        <f t="shared" si="1"/>
        <v>164</v>
      </c>
      <c r="G54" s="59">
        <f t="shared" si="4"/>
        <v>-161</v>
      </c>
      <c r="H54" s="60">
        <f t="shared" si="5"/>
        <v>25921</v>
      </c>
      <c r="I54">
        <f t="shared" si="2"/>
        <v>34.5</v>
      </c>
      <c r="J54">
        <f t="shared" si="3"/>
        <v>600.25</v>
      </c>
      <c r="K54">
        <f t="shared" si="6"/>
        <v>24.5</v>
      </c>
      <c r="L54">
        <f t="shared" si="7"/>
        <v>71.014492753623188</v>
      </c>
      <c r="M54" s="88">
        <f t="shared" si="8"/>
        <v>-142.08934707903779</v>
      </c>
      <c r="N54" s="88">
        <f t="shared" si="9"/>
        <v>18.957044673539514</v>
      </c>
      <c r="O54" s="95">
        <f t="shared" si="10"/>
        <v>20189.382553347266</v>
      </c>
      <c r="P54" s="89">
        <f t="shared" si="11"/>
        <v>359.36954275457288</v>
      </c>
      <c r="Q54" s="89">
        <f t="shared" si="12"/>
        <v>-2693.5941002113805</v>
      </c>
    </row>
    <row r="55" spans="1:17" x14ac:dyDescent="0.3">
      <c r="A55" t="s">
        <v>63</v>
      </c>
      <c r="B55" s="36" t="s">
        <v>47</v>
      </c>
      <c r="C55" s="37">
        <f>VLOOKUP(A55,'Laboratory A'!A:S,17,0)</f>
        <v>35</v>
      </c>
      <c r="D55" s="40">
        <f t="shared" si="0"/>
        <v>112.5</v>
      </c>
      <c r="E55" s="37">
        <f>VLOOKUP(A55,'Laboratory A'!A:S,18,0)</f>
        <v>71</v>
      </c>
      <c r="F55" s="37">
        <f t="shared" si="1"/>
        <v>184.5</v>
      </c>
      <c r="G55" s="59">
        <f t="shared" si="4"/>
        <v>-72</v>
      </c>
      <c r="H55" s="60">
        <f t="shared" si="5"/>
        <v>5184</v>
      </c>
      <c r="I55">
        <f t="shared" si="2"/>
        <v>53</v>
      </c>
      <c r="J55">
        <f t="shared" si="3"/>
        <v>324</v>
      </c>
      <c r="K55">
        <f t="shared" si="6"/>
        <v>18</v>
      </c>
      <c r="L55">
        <f t="shared" si="7"/>
        <v>33.962264150943398</v>
      </c>
      <c r="M55" s="88">
        <f t="shared" si="8"/>
        <v>-32.589347079037793</v>
      </c>
      <c r="N55" s="88">
        <f t="shared" si="9"/>
        <v>39.457044673539514</v>
      </c>
      <c r="O55" s="95">
        <f t="shared" si="10"/>
        <v>1062.0655430379891</v>
      </c>
      <c r="P55" s="89">
        <f t="shared" si="11"/>
        <v>1556.8583743696929</v>
      </c>
      <c r="Q55" s="89">
        <f t="shared" si="12"/>
        <v>-1285.8793235790786</v>
      </c>
    </row>
    <row r="56" spans="1:17" x14ac:dyDescent="0.3">
      <c r="A56" t="s">
        <v>64</v>
      </c>
      <c r="B56" s="36" t="s">
        <v>47</v>
      </c>
      <c r="C56" s="37">
        <f>VLOOKUP(A56,'Laboratory A'!A:S,17,0)</f>
        <v>142</v>
      </c>
      <c r="D56" s="40">
        <f t="shared" si="0"/>
        <v>221</v>
      </c>
      <c r="E56" s="37">
        <f>VLOOKUP(A56,'Laboratory A'!A:S,18,0)</f>
        <v>377</v>
      </c>
      <c r="F56" s="37">
        <f t="shared" si="1"/>
        <v>265</v>
      </c>
      <c r="G56" s="59">
        <f t="shared" si="4"/>
        <v>-44</v>
      </c>
      <c r="H56" s="60">
        <f t="shared" si="5"/>
        <v>1936</v>
      </c>
      <c r="I56">
        <f t="shared" si="2"/>
        <v>259.5</v>
      </c>
      <c r="J56">
        <f t="shared" si="3"/>
        <v>13806.25</v>
      </c>
      <c r="K56">
        <f t="shared" si="6"/>
        <v>117.5</v>
      </c>
      <c r="L56">
        <f t="shared" si="7"/>
        <v>45.27938342967245</v>
      </c>
      <c r="M56" s="88">
        <f t="shared" si="8"/>
        <v>75.910652920962207</v>
      </c>
      <c r="N56" s="88">
        <f t="shared" si="9"/>
        <v>119.95704467353951</v>
      </c>
      <c r="O56" s="95">
        <f t="shared" si="10"/>
        <v>5762.427226886788</v>
      </c>
      <c r="P56" s="89">
        <f t="shared" si="11"/>
        <v>14389.692566809556</v>
      </c>
      <c r="Q56" s="89">
        <f t="shared" si="12"/>
        <v>9106.0175836374165</v>
      </c>
    </row>
    <row r="57" spans="1:17" x14ac:dyDescent="0.3">
      <c r="A57" t="s">
        <v>65</v>
      </c>
      <c r="B57" s="36" t="s">
        <v>47</v>
      </c>
      <c r="C57" s="37">
        <f>VLOOKUP(A57,'Laboratory A'!A:S,17,0)</f>
        <v>36</v>
      </c>
      <c r="D57" s="40">
        <f t="shared" si="0"/>
        <v>116</v>
      </c>
      <c r="E57" s="37">
        <f>VLOOKUP(A57,'Laboratory A'!A:S,18,0)</f>
        <v>34</v>
      </c>
      <c r="F57" s="37">
        <f t="shared" si="1"/>
        <v>98</v>
      </c>
      <c r="G57" s="59">
        <f t="shared" si="4"/>
        <v>18</v>
      </c>
      <c r="H57" s="60">
        <f t="shared" si="5"/>
        <v>324</v>
      </c>
      <c r="I57">
        <f t="shared" si="2"/>
        <v>35</v>
      </c>
      <c r="J57">
        <f t="shared" si="3"/>
        <v>1</v>
      </c>
      <c r="K57">
        <f t="shared" si="6"/>
        <v>1</v>
      </c>
      <c r="L57">
        <f t="shared" si="7"/>
        <v>2.8571428571428572</v>
      </c>
      <c r="M57" s="88">
        <f t="shared" si="8"/>
        <v>-29.089347079037793</v>
      </c>
      <c r="N57" s="88">
        <f t="shared" si="9"/>
        <v>-47.042955326460486</v>
      </c>
      <c r="O57" s="95">
        <f t="shared" si="10"/>
        <v>846.19011348472463</v>
      </c>
      <c r="P57" s="89">
        <f t="shared" si="11"/>
        <v>2213.039645847357</v>
      </c>
      <c r="Q57" s="89">
        <f t="shared" si="12"/>
        <v>1368.4488551150787</v>
      </c>
    </row>
    <row r="58" spans="1:17" x14ac:dyDescent="0.3">
      <c r="A58" t="s">
        <v>67</v>
      </c>
      <c r="B58" s="36" t="s">
        <v>47</v>
      </c>
      <c r="C58" s="37">
        <f>VLOOKUP(A58,'Laboratory A'!A:S,17,0)</f>
        <v>43</v>
      </c>
      <c r="D58" s="40">
        <f t="shared" si="0"/>
        <v>128.5</v>
      </c>
      <c r="E58" s="37">
        <f>VLOOKUP(A58,'Laboratory A'!A:S,18,0)</f>
        <v>35</v>
      </c>
      <c r="F58" s="37">
        <f t="shared" si="1"/>
        <v>105</v>
      </c>
      <c r="G58" s="59">
        <f t="shared" si="4"/>
        <v>23.5</v>
      </c>
      <c r="H58" s="60">
        <f t="shared" si="5"/>
        <v>552.25</v>
      </c>
      <c r="I58">
        <f t="shared" si="2"/>
        <v>39</v>
      </c>
      <c r="J58">
        <f t="shared" si="3"/>
        <v>16</v>
      </c>
      <c r="K58">
        <f t="shared" si="6"/>
        <v>4</v>
      </c>
      <c r="L58">
        <f t="shared" si="7"/>
        <v>10.256410256410255</v>
      </c>
      <c r="M58" s="88">
        <f t="shared" si="8"/>
        <v>-16.589347079037793</v>
      </c>
      <c r="N58" s="88">
        <f t="shared" si="9"/>
        <v>-40.042955326460486</v>
      </c>
      <c r="O58" s="95">
        <f t="shared" si="10"/>
        <v>275.20643650877975</v>
      </c>
      <c r="P58" s="89">
        <f t="shared" si="11"/>
        <v>1603.4382712769102</v>
      </c>
      <c r="Q58" s="89">
        <f t="shared" si="12"/>
        <v>664.28648398105815</v>
      </c>
    </row>
    <row r="59" spans="1:17" x14ac:dyDescent="0.3">
      <c r="A59" t="s">
        <v>97</v>
      </c>
      <c r="B59" s="36" t="s">
        <v>47</v>
      </c>
      <c r="C59" s="37">
        <f>VLOOKUP(A59,'Laboratory A'!A:S,17,0)</f>
        <v>47</v>
      </c>
      <c r="D59" s="40">
        <f t="shared" si="0"/>
        <v>142</v>
      </c>
      <c r="E59" s="37">
        <f>VLOOKUP(A59,'Laboratory A'!A:S,18,0)</f>
        <v>37</v>
      </c>
      <c r="F59" s="37">
        <f t="shared" si="1"/>
        <v>112.5</v>
      </c>
      <c r="G59" s="59">
        <f t="shared" si="4"/>
        <v>29.5</v>
      </c>
      <c r="H59" s="60">
        <f t="shared" si="5"/>
        <v>870.25</v>
      </c>
      <c r="I59">
        <f t="shared" si="2"/>
        <v>42</v>
      </c>
      <c r="J59">
        <f t="shared" si="3"/>
        <v>25</v>
      </c>
      <c r="K59">
        <f t="shared" si="6"/>
        <v>5</v>
      </c>
      <c r="L59">
        <f t="shared" si="7"/>
        <v>11.904761904761903</v>
      </c>
      <c r="M59" s="88">
        <f t="shared" si="8"/>
        <v>-3.0893470790377933</v>
      </c>
      <c r="N59" s="88">
        <f t="shared" si="9"/>
        <v>-32.542955326460486</v>
      </c>
      <c r="O59" s="95">
        <f t="shared" si="10"/>
        <v>9.5440653747593451</v>
      </c>
      <c r="P59" s="89">
        <f t="shared" si="11"/>
        <v>1059.0439413800029</v>
      </c>
      <c r="Q59" s="89">
        <f t="shared" si="12"/>
        <v>100.5364839810581</v>
      </c>
    </row>
    <row r="60" spans="1:17" x14ac:dyDescent="0.3">
      <c r="A60" t="s">
        <v>99</v>
      </c>
      <c r="B60" s="36" t="s">
        <v>47</v>
      </c>
      <c r="C60" s="37">
        <f>VLOOKUP(A60,'Laboratory A'!A:S,17,0)</f>
        <v>29</v>
      </c>
      <c r="D60" s="40">
        <f t="shared" si="0"/>
        <v>84</v>
      </c>
      <c r="E60" s="37">
        <f>VLOOKUP(A60,'Laboratory A'!A:S,18,0)</f>
        <v>32</v>
      </c>
      <c r="F60" s="37">
        <f t="shared" si="1"/>
        <v>89</v>
      </c>
      <c r="G60" s="59">
        <f t="shared" si="4"/>
        <v>-5</v>
      </c>
      <c r="H60" s="60">
        <f t="shared" si="5"/>
        <v>25</v>
      </c>
      <c r="I60">
        <f t="shared" si="2"/>
        <v>30.5</v>
      </c>
      <c r="J60">
        <f t="shared" si="3"/>
        <v>2.25</v>
      </c>
      <c r="K60">
        <f t="shared" si="6"/>
        <v>1.5</v>
      </c>
      <c r="L60">
        <f t="shared" si="7"/>
        <v>4.918032786885246</v>
      </c>
      <c r="M60" s="88">
        <f t="shared" si="8"/>
        <v>-61.089347079037793</v>
      </c>
      <c r="N60" s="88">
        <f t="shared" si="9"/>
        <v>-56.042955326460486</v>
      </c>
      <c r="O60" s="95">
        <f t="shared" si="10"/>
        <v>3731.9083265431432</v>
      </c>
      <c r="P60" s="89">
        <f t="shared" si="11"/>
        <v>3140.8128417236458</v>
      </c>
      <c r="Q60" s="89">
        <f t="shared" si="12"/>
        <v>3423.6275492731543</v>
      </c>
    </row>
    <row r="61" spans="1:17" x14ac:dyDescent="0.3">
      <c r="A61" t="s">
        <v>104</v>
      </c>
      <c r="B61" s="36" t="s">
        <v>47</v>
      </c>
      <c r="C61" s="37">
        <f>VLOOKUP(A61,'Laboratory A'!A:S,17,0)</f>
        <v>21</v>
      </c>
      <c r="D61" s="40">
        <f t="shared" si="0"/>
        <v>33.5</v>
      </c>
      <c r="E61" s="37">
        <f>VLOOKUP(A61,'Laboratory A'!A:S,18,0)</f>
        <v>19</v>
      </c>
      <c r="F61" s="37">
        <f t="shared" si="1"/>
        <v>20.5</v>
      </c>
      <c r="G61" s="59">
        <f t="shared" si="4"/>
        <v>13</v>
      </c>
      <c r="H61" s="60">
        <f t="shared" si="5"/>
        <v>169</v>
      </c>
      <c r="I61">
        <f t="shared" si="2"/>
        <v>20</v>
      </c>
      <c r="J61">
        <f t="shared" si="3"/>
        <v>1</v>
      </c>
      <c r="K61">
        <f t="shared" si="6"/>
        <v>1</v>
      </c>
      <c r="L61">
        <f t="shared" si="7"/>
        <v>5</v>
      </c>
      <c r="M61" s="88">
        <f t="shared" si="8"/>
        <v>-111.58934707903779</v>
      </c>
      <c r="N61" s="88">
        <f t="shared" si="9"/>
        <v>-124.54295532646049</v>
      </c>
      <c r="O61" s="95">
        <f t="shared" si="10"/>
        <v>12452.182381525961</v>
      </c>
      <c r="P61" s="89">
        <f t="shared" si="11"/>
        <v>15510.947721448732</v>
      </c>
      <c r="Q61" s="89">
        <f t="shared" si="12"/>
        <v>13897.667068173498</v>
      </c>
    </row>
    <row r="62" spans="1:17" ht="15" thickBot="1" x14ac:dyDescent="0.35">
      <c r="A62" t="s">
        <v>145</v>
      </c>
      <c r="B62" s="36" t="s">
        <v>47</v>
      </c>
      <c r="C62" s="37">
        <f>VLOOKUP(A62,'Laboratory A'!A:S,17,0)</f>
        <v>54</v>
      </c>
      <c r="D62" s="40">
        <f t="shared" si="0"/>
        <v>157</v>
      </c>
      <c r="E62" s="37">
        <f>VLOOKUP(A62,'Laboratory A'!A:S,18,0)</f>
        <v>58</v>
      </c>
      <c r="F62" s="37">
        <f t="shared" si="1"/>
        <v>161</v>
      </c>
      <c r="G62" s="59">
        <f t="shared" ref="G62" si="33">D62-F62</f>
        <v>-4</v>
      </c>
      <c r="H62" s="60">
        <f t="shared" ref="H62" si="34">G62^2</f>
        <v>16</v>
      </c>
      <c r="I62">
        <f t="shared" si="2"/>
        <v>56</v>
      </c>
      <c r="J62">
        <f t="shared" si="3"/>
        <v>4</v>
      </c>
      <c r="K62">
        <f t="shared" ref="K62" si="35">SQRT(J62)</f>
        <v>2</v>
      </c>
      <c r="L62">
        <f t="shared" ref="L62" si="36">(K62/I62)*100</f>
        <v>3.5714285714285712</v>
      </c>
      <c r="M62" s="88">
        <f t="shared" si="8"/>
        <v>11.910652920962207</v>
      </c>
      <c r="N62" s="88">
        <f t="shared" si="9"/>
        <v>15.957044673539514</v>
      </c>
      <c r="O62" s="95">
        <f t="shared" si="10"/>
        <v>141.86365300362556</v>
      </c>
      <c r="P62" s="89">
        <f t="shared" si="11"/>
        <v>254.62727471333577</v>
      </c>
      <c r="Q62" s="89">
        <f t="shared" si="12"/>
        <v>190.05882075081783</v>
      </c>
    </row>
    <row r="63" spans="1:17" ht="15" thickTop="1" x14ac:dyDescent="0.3">
      <c r="A63" s="29" t="s">
        <v>61</v>
      </c>
      <c r="B63" s="35" t="s">
        <v>255</v>
      </c>
      <c r="C63" s="38">
        <f>VLOOKUP(A63,'Laboratory A'!A:V,20,0)</f>
        <v>44</v>
      </c>
      <c r="D63" s="39">
        <f t="shared" si="0"/>
        <v>131</v>
      </c>
      <c r="E63" s="38">
        <f>VLOOKUP(A63,'Laboratory A'!A:V,21,0)</f>
        <v>25</v>
      </c>
      <c r="F63" s="38">
        <f t="shared" si="1"/>
        <v>53.5</v>
      </c>
      <c r="G63" s="59">
        <f t="shared" si="4"/>
        <v>77.5</v>
      </c>
      <c r="H63" s="60">
        <f t="shared" si="5"/>
        <v>6006.25</v>
      </c>
      <c r="I63">
        <f t="shared" si="2"/>
        <v>34.5</v>
      </c>
      <c r="J63">
        <f t="shared" si="3"/>
        <v>90.25</v>
      </c>
      <c r="K63">
        <f t="shared" si="6"/>
        <v>9.5</v>
      </c>
      <c r="L63">
        <f t="shared" si="7"/>
        <v>27.536231884057973</v>
      </c>
      <c r="M63" s="88">
        <f t="shared" si="8"/>
        <v>-14.089347079037793</v>
      </c>
      <c r="N63" s="88">
        <f t="shared" si="9"/>
        <v>-91.542955326460486</v>
      </c>
      <c r="O63" s="95">
        <f t="shared" si="10"/>
        <v>198.50970111359081</v>
      </c>
      <c r="P63" s="89">
        <f t="shared" si="11"/>
        <v>8380.1126699023407</v>
      </c>
      <c r="Q63" s="89">
        <f t="shared" si="12"/>
        <v>1289.7804702353533</v>
      </c>
    </row>
    <row r="64" spans="1:17" x14ac:dyDescent="0.3">
      <c r="A64" t="s">
        <v>62</v>
      </c>
      <c r="B64" s="36" t="s">
        <v>48</v>
      </c>
      <c r="C64" s="37">
        <f>VLOOKUP(A64,'Laboratory A'!A:V,20,0)</f>
        <v>34</v>
      </c>
      <c r="D64" s="40">
        <f t="shared" si="0"/>
        <v>109</v>
      </c>
      <c r="E64" s="37">
        <f>VLOOKUP(A64,'Laboratory A'!A:V,21,0)</f>
        <v>63</v>
      </c>
      <c r="F64" s="37">
        <f t="shared" si="1"/>
        <v>172</v>
      </c>
      <c r="G64" s="59">
        <f t="shared" si="4"/>
        <v>-63</v>
      </c>
      <c r="H64" s="60">
        <f t="shared" si="5"/>
        <v>3969</v>
      </c>
      <c r="I64">
        <f t="shared" si="2"/>
        <v>48.5</v>
      </c>
      <c r="J64">
        <f t="shared" si="3"/>
        <v>210.25</v>
      </c>
      <c r="K64">
        <f t="shared" si="6"/>
        <v>14.5</v>
      </c>
      <c r="L64">
        <f t="shared" si="7"/>
        <v>29.896907216494846</v>
      </c>
      <c r="M64" s="88">
        <f t="shared" si="8"/>
        <v>-36.089347079037793</v>
      </c>
      <c r="N64" s="88">
        <f t="shared" si="9"/>
        <v>26.957044673539514</v>
      </c>
      <c r="O64" s="95">
        <f t="shared" si="10"/>
        <v>1302.4409725912537</v>
      </c>
      <c r="P64" s="89">
        <f t="shared" si="11"/>
        <v>726.6822575312051</v>
      </c>
      <c r="Q64" s="89">
        <f t="shared" si="12"/>
        <v>-972.86214144849453</v>
      </c>
    </row>
    <row r="65" spans="1:17" x14ac:dyDescent="0.3">
      <c r="A65" t="s">
        <v>63</v>
      </c>
      <c r="B65" s="36" t="s">
        <v>48</v>
      </c>
      <c r="C65" s="37">
        <f>VLOOKUP(A65,'Laboratory A'!A:V,20,0)</f>
        <v>82</v>
      </c>
      <c r="D65" s="40">
        <f t="shared" si="0"/>
        <v>200.5</v>
      </c>
      <c r="E65" s="37">
        <f>VLOOKUP(A65,'Laboratory A'!A:V,21,0)</f>
        <v>201</v>
      </c>
      <c r="F65" s="37">
        <f t="shared" si="1"/>
        <v>238</v>
      </c>
      <c r="G65" s="59">
        <f t="shared" si="4"/>
        <v>-37.5</v>
      </c>
      <c r="H65" s="60">
        <f t="shared" si="5"/>
        <v>1406.25</v>
      </c>
      <c r="I65">
        <f t="shared" si="2"/>
        <v>141.5</v>
      </c>
      <c r="J65">
        <f t="shared" si="3"/>
        <v>3540.25</v>
      </c>
      <c r="K65">
        <f t="shared" si="6"/>
        <v>59.5</v>
      </c>
      <c r="L65">
        <f t="shared" si="7"/>
        <v>42.049469964664311</v>
      </c>
      <c r="M65" s="88">
        <f t="shared" si="8"/>
        <v>55.410652920962207</v>
      </c>
      <c r="N65" s="88">
        <f t="shared" si="9"/>
        <v>92.957044673539514</v>
      </c>
      <c r="O65" s="95">
        <f t="shared" si="10"/>
        <v>3070.3404571273377</v>
      </c>
      <c r="P65" s="89">
        <f t="shared" si="11"/>
        <v>8641.0121544384201</v>
      </c>
      <c r="Q65" s="89">
        <f t="shared" si="12"/>
        <v>5150.8105389638768</v>
      </c>
    </row>
    <row r="66" spans="1:17" x14ac:dyDescent="0.3">
      <c r="A66" t="s">
        <v>64</v>
      </c>
      <c r="B66" s="36" t="s">
        <v>48</v>
      </c>
      <c r="C66" s="37">
        <f>VLOOKUP(A66,'Laboratory A'!A:V,20,0)</f>
        <v>278</v>
      </c>
      <c r="D66" s="40">
        <f t="shared" ref="D66:D129" si="37">_xlfn.RANK.AVG(C66,C$2:C$291,1)</f>
        <v>259</v>
      </c>
      <c r="E66" s="37">
        <f>VLOOKUP(A66,'Laboratory A'!A:V,21,0)</f>
        <v>320</v>
      </c>
      <c r="F66" s="37">
        <f t="shared" ref="F66:F129" si="38">_xlfn.RANK.AVG(E66,E$2:E$291,1)</f>
        <v>262</v>
      </c>
      <c r="G66" s="59">
        <f t="shared" si="4"/>
        <v>-3</v>
      </c>
      <c r="H66" s="60">
        <f t="shared" si="5"/>
        <v>9</v>
      </c>
      <c r="I66">
        <f t="shared" ref="I66:I129" si="39">(C66+E66)/2</f>
        <v>299</v>
      </c>
      <c r="J66">
        <f t="shared" ref="J66:J129" si="40">((C66-I66)^2+(E66-I66)^2)/2</f>
        <v>441</v>
      </c>
      <c r="K66">
        <f t="shared" si="6"/>
        <v>21</v>
      </c>
      <c r="L66">
        <f t="shared" si="7"/>
        <v>7.023411371237458</v>
      </c>
      <c r="M66" s="88">
        <f t="shared" si="8"/>
        <v>113.91065292096221</v>
      </c>
      <c r="N66" s="88">
        <f t="shared" si="9"/>
        <v>116.95704467353951</v>
      </c>
      <c r="O66" s="95">
        <f t="shared" si="10"/>
        <v>12975.636848879916</v>
      </c>
      <c r="P66" s="89">
        <f t="shared" si="11"/>
        <v>13678.950298768317</v>
      </c>
      <c r="Q66" s="89">
        <f t="shared" si="12"/>
        <v>13322.653322469032</v>
      </c>
    </row>
    <row r="67" spans="1:17" x14ac:dyDescent="0.3">
      <c r="A67" t="s">
        <v>65</v>
      </c>
      <c r="B67" s="36" t="s">
        <v>48</v>
      </c>
      <c r="C67" s="37">
        <f>VLOOKUP(A67,'Laboratory A'!A:V,20,0)</f>
        <v>61</v>
      </c>
      <c r="D67" s="40">
        <f t="shared" si="37"/>
        <v>178</v>
      </c>
      <c r="E67" s="37">
        <f>VLOOKUP(A67,'Laboratory A'!A:V,21,0)</f>
        <v>64</v>
      </c>
      <c r="F67" s="37">
        <f t="shared" si="38"/>
        <v>174</v>
      </c>
      <c r="G67" s="59">
        <f t="shared" si="4"/>
        <v>4</v>
      </c>
      <c r="H67" s="60">
        <f t="shared" si="5"/>
        <v>16</v>
      </c>
      <c r="I67">
        <f t="shared" si="39"/>
        <v>62.5</v>
      </c>
      <c r="J67">
        <f t="shared" si="40"/>
        <v>2.25</v>
      </c>
      <c r="K67">
        <f t="shared" si="6"/>
        <v>1.5</v>
      </c>
      <c r="L67">
        <f t="shared" si="7"/>
        <v>2.4</v>
      </c>
      <c r="M67" s="88">
        <f t="shared" ref="M67:M130" si="41">(D67-$D$301)</f>
        <v>32.910652920962207</v>
      </c>
      <c r="N67" s="88">
        <f t="shared" ref="N67:N130" si="42">(F67-$F$301)</f>
        <v>28.957044673539514</v>
      </c>
      <c r="O67" s="95">
        <f t="shared" ref="O67:O130" si="43">(M67)^2</f>
        <v>1083.1110756840383</v>
      </c>
      <c r="P67" s="89">
        <f t="shared" ref="P67:P130" si="44">(N67)^2</f>
        <v>838.51043622536315</v>
      </c>
      <c r="Q67" s="89">
        <f t="shared" ref="Q67:Q130" si="45">M67*N67</f>
        <v>952.99524686765631</v>
      </c>
    </row>
    <row r="68" spans="1:17" x14ac:dyDescent="0.3">
      <c r="A68" t="s">
        <v>67</v>
      </c>
      <c r="B68" s="36" t="s">
        <v>48</v>
      </c>
      <c r="C68" s="37">
        <f>VLOOKUP(A68,'Laboratory A'!A:V,20,0)</f>
        <v>158</v>
      </c>
      <c r="D68" s="40">
        <f t="shared" si="37"/>
        <v>228.5</v>
      </c>
      <c r="E68" s="37">
        <f>VLOOKUP(A68,'Laboratory A'!A:V,21,0)</f>
        <v>52</v>
      </c>
      <c r="F68" s="37">
        <f t="shared" si="38"/>
        <v>142</v>
      </c>
      <c r="G68" s="59">
        <f t="shared" si="4"/>
        <v>86.5</v>
      </c>
      <c r="H68" s="60">
        <f t="shared" si="5"/>
        <v>7482.25</v>
      </c>
      <c r="I68">
        <f t="shared" si="39"/>
        <v>105</v>
      </c>
      <c r="J68">
        <f t="shared" si="40"/>
        <v>2809</v>
      </c>
      <c r="K68">
        <f t="shared" si="6"/>
        <v>53</v>
      </c>
      <c r="L68">
        <f t="shared" si="7"/>
        <v>50.476190476190474</v>
      </c>
      <c r="M68" s="88">
        <f t="shared" si="41"/>
        <v>83.410652920962207</v>
      </c>
      <c r="N68" s="88">
        <f t="shared" si="42"/>
        <v>-3.0429553264604863</v>
      </c>
      <c r="O68" s="95">
        <f t="shared" si="43"/>
        <v>6957.3370207012213</v>
      </c>
      <c r="P68" s="89">
        <f t="shared" si="44"/>
        <v>9.2595771188342439</v>
      </c>
      <c r="Q68" s="89">
        <f t="shared" si="45"/>
        <v>-253.81489058938885</v>
      </c>
    </row>
    <row r="69" spans="1:17" x14ac:dyDescent="0.3">
      <c r="A69" t="s">
        <v>97</v>
      </c>
      <c r="B69" s="36" t="s">
        <v>48</v>
      </c>
      <c r="C69" s="37">
        <f>VLOOKUP(A69,'Laboratory A'!A:V,20,0)</f>
        <v>105</v>
      </c>
      <c r="D69" s="40">
        <f t="shared" si="37"/>
        <v>215.5</v>
      </c>
      <c r="E69" s="37">
        <f>VLOOKUP(A69,'Laboratory A'!A:V,21,0)</f>
        <v>96</v>
      </c>
      <c r="F69" s="37">
        <f t="shared" si="38"/>
        <v>204</v>
      </c>
      <c r="G69" s="59">
        <f t="shared" si="4"/>
        <v>11.5</v>
      </c>
      <c r="H69" s="60">
        <f t="shared" si="5"/>
        <v>132.25</v>
      </c>
      <c r="I69">
        <f t="shared" si="39"/>
        <v>100.5</v>
      </c>
      <c r="J69">
        <f t="shared" si="40"/>
        <v>20.25</v>
      </c>
      <c r="K69">
        <f t="shared" si="6"/>
        <v>4.5</v>
      </c>
      <c r="L69">
        <f t="shared" si="7"/>
        <v>4.4776119402985071</v>
      </c>
      <c r="M69" s="88">
        <f t="shared" si="41"/>
        <v>70.410652920962207</v>
      </c>
      <c r="N69" s="88">
        <f t="shared" si="42"/>
        <v>58.957044673539514</v>
      </c>
      <c r="O69" s="95">
        <f t="shared" si="43"/>
        <v>4957.6600447562041</v>
      </c>
      <c r="P69" s="89">
        <f t="shared" si="44"/>
        <v>3475.9331166377337</v>
      </c>
      <c r="Q69" s="89">
        <f t="shared" si="45"/>
        <v>4151.204009754254</v>
      </c>
    </row>
    <row r="70" spans="1:17" x14ac:dyDescent="0.3">
      <c r="A70" t="s">
        <v>99</v>
      </c>
      <c r="B70" s="36" t="s">
        <v>48</v>
      </c>
      <c r="C70" s="37">
        <f>VLOOKUP(A70,'Laboratory A'!A:V,20,0)</f>
        <v>147</v>
      </c>
      <c r="D70" s="40">
        <f t="shared" si="37"/>
        <v>222</v>
      </c>
      <c r="E70" s="37">
        <f>VLOOKUP(A70,'Laboratory A'!A:V,21,0)</f>
        <v>51</v>
      </c>
      <c r="F70" s="37">
        <f t="shared" si="38"/>
        <v>139</v>
      </c>
      <c r="G70" s="59">
        <f t="shared" si="4"/>
        <v>83</v>
      </c>
      <c r="H70" s="60">
        <f t="shared" si="5"/>
        <v>6889</v>
      </c>
      <c r="I70">
        <f t="shared" si="39"/>
        <v>99</v>
      </c>
      <c r="J70">
        <f t="shared" si="40"/>
        <v>2304</v>
      </c>
      <c r="K70">
        <f t="shared" si="6"/>
        <v>48</v>
      </c>
      <c r="L70">
        <f t="shared" si="7"/>
        <v>48.484848484848484</v>
      </c>
      <c r="M70" s="88">
        <f t="shared" si="41"/>
        <v>76.910652920962207</v>
      </c>
      <c r="N70" s="88">
        <f t="shared" si="42"/>
        <v>-6.0429553264604863</v>
      </c>
      <c r="O70" s="95">
        <f t="shared" si="43"/>
        <v>5915.2485327287122</v>
      </c>
      <c r="P70" s="89">
        <f t="shared" si="44"/>
        <v>36.517309077597162</v>
      </c>
      <c r="Q70" s="89">
        <f t="shared" si="45"/>
        <v>-464.76763973028233</v>
      </c>
    </row>
    <row r="71" spans="1:17" x14ac:dyDescent="0.3">
      <c r="A71" t="s">
        <v>104</v>
      </c>
      <c r="B71" s="36" t="s">
        <v>48</v>
      </c>
      <c r="C71" s="37">
        <f>VLOOKUP(A71,'Laboratory A'!A:V,20,0)</f>
        <v>15</v>
      </c>
      <c r="D71" s="40">
        <f t="shared" si="37"/>
        <v>10</v>
      </c>
      <c r="E71" s="37">
        <f>VLOOKUP(A71,'Laboratory A'!A:V,21,0)</f>
        <v>49</v>
      </c>
      <c r="F71" s="37">
        <f t="shared" si="38"/>
        <v>135</v>
      </c>
      <c r="G71" s="59">
        <f t="shared" si="4"/>
        <v>-125</v>
      </c>
      <c r="H71" s="60">
        <f t="shared" si="5"/>
        <v>15625</v>
      </c>
      <c r="I71">
        <f t="shared" si="39"/>
        <v>32</v>
      </c>
      <c r="J71">
        <f t="shared" si="40"/>
        <v>289</v>
      </c>
      <c r="K71">
        <f t="shared" si="6"/>
        <v>17</v>
      </c>
      <c r="L71">
        <f t="shared" si="7"/>
        <v>53.125</v>
      </c>
      <c r="M71" s="88">
        <f t="shared" si="41"/>
        <v>-135.08934707903779</v>
      </c>
      <c r="N71" s="88">
        <f t="shared" si="42"/>
        <v>-10.042955326460486</v>
      </c>
      <c r="O71" s="95">
        <f t="shared" si="43"/>
        <v>18249.131694240736</v>
      </c>
      <c r="P71" s="89">
        <f t="shared" si="44"/>
        <v>100.86095168928105</v>
      </c>
      <c r="Q71" s="89">
        <f t="shared" si="45"/>
        <v>1356.6962777954921</v>
      </c>
    </row>
    <row r="72" spans="1:17" ht="15" thickBot="1" x14ac:dyDescent="0.35">
      <c r="A72" t="s">
        <v>145</v>
      </c>
      <c r="B72" s="36" t="s">
        <v>48</v>
      </c>
      <c r="C72" s="37">
        <f>VLOOKUP(A72,'Laboratory A'!A:V,20,0)</f>
        <v>56</v>
      </c>
      <c r="D72" s="40">
        <f t="shared" si="37"/>
        <v>162</v>
      </c>
      <c r="E72" s="37">
        <f>VLOOKUP(A72,'Laboratory A'!A:V,21,0)</f>
        <v>56</v>
      </c>
      <c r="F72" s="37">
        <f t="shared" si="38"/>
        <v>154.5</v>
      </c>
      <c r="G72" s="59">
        <f t="shared" ref="G72" si="46">D72-F72</f>
        <v>7.5</v>
      </c>
      <c r="H72" s="60">
        <f t="shared" ref="H72" si="47">G72^2</f>
        <v>56.25</v>
      </c>
      <c r="I72">
        <f t="shared" si="39"/>
        <v>56</v>
      </c>
      <c r="J72">
        <f t="shared" si="40"/>
        <v>0</v>
      </c>
      <c r="K72">
        <f t="shared" ref="K72" si="48">SQRT(J72)</f>
        <v>0</v>
      </c>
      <c r="L72">
        <f t="shared" ref="L72" si="49">(K72/I72)*100</f>
        <v>0</v>
      </c>
      <c r="M72" s="88">
        <f t="shared" si="41"/>
        <v>16.910652920962207</v>
      </c>
      <c r="N72" s="88">
        <f t="shared" si="42"/>
        <v>9.4570446735395137</v>
      </c>
      <c r="O72" s="95">
        <f t="shared" si="43"/>
        <v>285.9701822132476</v>
      </c>
      <c r="P72" s="89">
        <f t="shared" si="44"/>
        <v>89.435693957322087</v>
      </c>
      <c r="Q72" s="89">
        <f t="shared" si="45"/>
        <v>159.92480013226105</v>
      </c>
    </row>
    <row r="73" spans="1:17" ht="15" thickTop="1" x14ac:dyDescent="0.3">
      <c r="A73" s="29" t="s">
        <v>61</v>
      </c>
      <c r="B73" s="35" t="s">
        <v>222</v>
      </c>
      <c r="C73" s="38">
        <f>VLOOKUP(A73,'Laboratory A'!A:Y,23,0)</f>
        <v>61</v>
      </c>
      <c r="D73" s="39">
        <f t="shared" si="37"/>
        <v>178</v>
      </c>
      <c r="E73" s="38">
        <f>VLOOKUP(A73,'Laboratory A'!A:Y,24,0)</f>
        <v>212</v>
      </c>
      <c r="F73" s="38">
        <f t="shared" si="38"/>
        <v>242.5</v>
      </c>
      <c r="G73" s="59">
        <f t="shared" si="4"/>
        <v>-64.5</v>
      </c>
      <c r="H73" s="60">
        <f t="shared" si="5"/>
        <v>4160.25</v>
      </c>
      <c r="I73">
        <f t="shared" si="39"/>
        <v>136.5</v>
      </c>
      <c r="J73">
        <f t="shared" si="40"/>
        <v>5700.25</v>
      </c>
      <c r="K73">
        <f t="shared" si="6"/>
        <v>75.5</v>
      </c>
      <c r="L73">
        <f t="shared" si="7"/>
        <v>55.311355311355314</v>
      </c>
      <c r="M73" s="88">
        <f t="shared" si="41"/>
        <v>32.910652920962207</v>
      </c>
      <c r="N73" s="88">
        <f t="shared" si="42"/>
        <v>97.457044673539514</v>
      </c>
      <c r="O73" s="95">
        <f t="shared" si="43"/>
        <v>1083.1110756840383</v>
      </c>
      <c r="P73" s="89">
        <f t="shared" si="44"/>
        <v>9497.8755565002757</v>
      </c>
      <c r="Q73" s="89">
        <f t="shared" si="45"/>
        <v>3207.3749719535676</v>
      </c>
    </row>
    <row r="74" spans="1:17" x14ac:dyDescent="0.3">
      <c r="A74" t="s">
        <v>62</v>
      </c>
      <c r="B74" s="36" t="s">
        <v>49</v>
      </c>
      <c r="C74" s="37">
        <f>VLOOKUP(A74,'Laboratory A'!A:Y,23,0)</f>
        <v>51</v>
      </c>
      <c r="D74" s="40">
        <f t="shared" si="37"/>
        <v>151.5</v>
      </c>
      <c r="E74" s="37">
        <f>VLOOKUP(A74,'Laboratory A'!A:Y,24,0)</f>
        <v>56</v>
      </c>
      <c r="F74" s="37">
        <f t="shared" si="38"/>
        <v>154.5</v>
      </c>
      <c r="G74" s="59">
        <f t="shared" ref="G74:G144" si="50">D74-F74</f>
        <v>-3</v>
      </c>
      <c r="H74" s="60">
        <f t="shared" ref="H74:H144" si="51">G74^2</f>
        <v>9</v>
      </c>
      <c r="I74">
        <f t="shared" si="39"/>
        <v>53.5</v>
      </c>
      <c r="J74">
        <f t="shared" si="40"/>
        <v>6.25</v>
      </c>
      <c r="K74">
        <f t="shared" ref="K74:K144" si="52">SQRT(J74)</f>
        <v>2.5</v>
      </c>
      <c r="L74">
        <f t="shared" ref="L74:L144" si="53">(K74/I74)*100</f>
        <v>4.6728971962616823</v>
      </c>
      <c r="M74" s="88">
        <f t="shared" si="41"/>
        <v>6.4106529209622067</v>
      </c>
      <c r="N74" s="88">
        <f t="shared" si="42"/>
        <v>9.4570446735395137</v>
      </c>
      <c r="O74" s="95">
        <f t="shared" si="43"/>
        <v>41.096470873041277</v>
      </c>
      <c r="P74" s="89">
        <f t="shared" si="44"/>
        <v>89.435693957322087</v>
      </c>
      <c r="Q74" s="89">
        <f t="shared" si="45"/>
        <v>60.625831060096161</v>
      </c>
    </row>
    <row r="75" spans="1:17" x14ac:dyDescent="0.3">
      <c r="A75" t="s">
        <v>63</v>
      </c>
      <c r="B75" s="36" t="s">
        <v>49</v>
      </c>
      <c r="C75" s="37">
        <f>VLOOKUP(A75,'Laboratory A'!A:Y,23,0)</f>
        <v>456</v>
      </c>
      <c r="D75" s="40">
        <f t="shared" si="37"/>
        <v>276</v>
      </c>
      <c r="E75" s="37">
        <f>VLOOKUP(A75,'Laboratory A'!A:Y,24,0)</f>
        <v>500</v>
      </c>
      <c r="F75" s="37">
        <f t="shared" si="38"/>
        <v>273</v>
      </c>
      <c r="G75" s="59">
        <f t="shared" si="50"/>
        <v>3</v>
      </c>
      <c r="H75" s="60">
        <f t="shared" si="51"/>
        <v>9</v>
      </c>
      <c r="I75">
        <f t="shared" si="39"/>
        <v>478</v>
      </c>
      <c r="J75">
        <f t="shared" si="40"/>
        <v>484</v>
      </c>
      <c r="K75">
        <f t="shared" si="52"/>
        <v>22</v>
      </c>
      <c r="L75">
        <f t="shared" si="53"/>
        <v>4.6025104602510458</v>
      </c>
      <c r="M75" s="88">
        <f t="shared" si="41"/>
        <v>130.91065292096221</v>
      </c>
      <c r="N75" s="88">
        <f t="shared" si="42"/>
        <v>127.95704467353951</v>
      </c>
      <c r="O75" s="95">
        <f t="shared" si="43"/>
        <v>17137.599048192631</v>
      </c>
      <c r="P75" s="89">
        <f t="shared" si="44"/>
        <v>16373.005281586187</v>
      </c>
      <c r="Q75" s="89">
        <f t="shared" si="45"/>
        <v>16750.940264049786</v>
      </c>
    </row>
    <row r="76" spans="1:17" x14ac:dyDescent="0.3">
      <c r="A76" t="s">
        <v>64</v>
      </c>
      <c r="B76" s="36" t="s">
        <v>49</v>
      </c>
      <c r="C76" s="37">
        <f>VLOOKUP(A76,'Laboratory A'!A:Y,23,0)</f>
        <v>455</v>
      </c>
      <c r="D76" s="40">
        <f t="shared" si="37"/>
        <v>275</v>
      </c>
      <c r="E76" s="37">
        <f>VLOOKUP(A76,'Laboratory A'!A:Y,24,0)</f>
        <v>494</v>
      </c>
      <c r="F76" s="37">
        <f t="shared" si="38"/>
        <v>271</v>
      </c>
      <c r="G76" s="59">
        <f t="shared" si="50"/>
        <v>4</v>
      </c>
      <c r="H76" s="60">
        <f t="shared" si="51"/>
        <v>16</v>
      </c>
      <c r="I76">
        <f t="shared" si="39"/>
        <v>474.5</v>
      </c>
      <c r="J76">
        <f t="shared" si="40"/>
        <v>380.25</v>
      </c>
      <c r="K76">
        <f t="shared" si="52"/>
        <v>19.5</v>
      </c>
      <c r="L76">
        <f t="shared" si="53"/>
        <v>4.10958904109589</v>
      </c>
      <c r="M76" s="88">
        <f t="shared" si="41"/>
        <v>129.91065292096221</v>
      </c>
      <c r="N76" s="88">
        <f t="shared" si="42"/>
        <v>125.95704467353951</v>
      </c>
      <c r="O76" s="95">
        <f t="shared" si="43"/>
        <v>16876.777742350707</v>
      </c>
      <c r="P76" s="89">
        <f t="shared" si="44"/>
        <v>15865.177102892028</v>
      </c>
      <c r="Q76" s="89">
        <f t="shared" si="45"/>
        <v>16363.161913534323</v>
      </c>
    </row>
    <row r="77" spans="1:17" x14ac:dyDescent="0.3">
      <c r="A77" t="s">
        <v>65</v>
      </c>
      <c r="B77" s="36" t="s">
        <v>49</v>
      </c>
      <c r="C77" s="37">
        <f>VLOOKUP(A77,'Laboratory A'!A:Y,23,0)</f>
        <v>411</v>
      </c>
      <c r="D77" s="40">
        <f t="shared" si="37"/>
        <v>270</v>
      </c>
      <c r="E77" s="37">
        <f>VLOOKUP(A77,'Laboratory A'!A:Y,24,0)</f>
        <v>258</v>
      </c>
      <c r="F77" s="37">
        <f t="shared" si="38"/>
        <v>251</v>
      </c>
      <c r="G77" s="59">
        <f t="shared" si="50"/>
        <v>19</v>
      </c>
      <c r="H77" s="60">
        <f t="shared" si="51"/>
        <v>361</v>
      </c>
      <c r="I77">
        <f t="shared" si="39"/>
        <v>334.5</v>
      </c>
      <c r="J77">
        <f t="shared" si="40"/>
        <v>5852.25</v>
      </c>
      <c r="K77">
        <f t="shared" si="52"/>
        <v>76.5</v>
      </c>
      <c r="L77">
        <f t="shared" si="53"/>
        <v>22.869955156950674</v>
      </c>
      <c r="M77" s="88">
        <f t="shared" si="41"/>
        <v>124.91065292096221</v>
      </c>
      <c r="N77" s="88">
        <f t="shared" si="42"/>
        <v>105.95704467353951</v>
      </c>
      <c r="O77" s="95">
        <f t="shared" si="43"/>
        <v>15602.671213141084</v>
      </c>
      <c r="P77" s="89">
        <f t="shared" si="44"/>
        <v>11226.895315950449</v>
      </c>
      <c r="Q77" s="89">
        <f t="shared" si="45"/>
        <v>13235.163631747382</v>
      </c>
    </row>
    <row r="78" spans="1:17" x14ac:dyDescent="0.3">
      <c r="A78" t="s">
        <v>67</v>
      </c>
      <c r="B78" s="36" t="s">
        <v>49</v>
      </c>
      <c r="C78" s="37">
        <f>VLOOKUP(A78,'Laboratory A'!A:Y,23,0)</f>
        <v>187</v>
      </c>
      <c r="D78" s="40">
        <f t="shared" si="37"/>
        <v>240</v>
      </c>
      <c r="E78" s="37">
        <f>VLOOKUP(A78,'Laboratory A'!A:Y,24,0)</f>
        <v>908</v>
      </c>
      <c r="F78" s="37">
        <f t="shared" si="38"/>
        <v>288</v>
      </c>
      <c r="G78" s="59">
        <f t="shared" si="50"/>
        <v>-48</v>
      </c>
      <c r="H78" s="60">
        <f t="shared" si="51"/>
        <v>2304</v>
      </c>
      <c r="I78">
        <f t="shared" si="39"/>
        <v>547.5</v>
      </c>
      <c r="J78">
        <f t="shared" si="40"/>
        <v>129960.25</v>
      </c>
      <c r="K78">
        <f t="shared" si="52"/>
        <v>360.5</v>
      </c>
      <c r="L78">
        <f t="shared" si="53"/>
        <v>65.844748858447488</v>
      </c>
      <c r="M78" s="88">
        <f t="shared" si="41"/>
        <v>94.910652920962207</v>
      </c>
      <c r="N78" s="88">
        <f t="shared" si="42"/>
        <v>142.95704467353951</v>
      </c>
      <c r="O78" s="95">
        <f t="shared" si="43"/>
        <v>9008.0320378833512</v>
      </c>
      <c r="P78" s="89">
        <f t="shared" si="44"/>
        <v>20436.716621792373</v>
      </c>
      <c r="Q78" s="89">
        <f t="shared" si="45"/>
        <v>13568.146449616797</v>
      </c>
    </row>
    <row r="79" spans="1:17" x14ac:dyDescent="0.3">
      <c r="A79" t="s">
        <v>97</v>
      </c>
      <c r="B79" s="36" t="s">
        <v>49</v>
      </c>
      <c r="C79" s="37">
        <f>VLOOKUP(A79,'Laboratory A'!A:Y,23,0)</f>
        <v>618</v>
      </c>
      <c r="D79" s="40">
        <f t="shared" si="37"/>
        <v>284</v>
      </c>
      <c r="E79" s="37">
        <f>VLOOKUP(A79,'Laboratory A'!A:Y,24,0)</f>
        <v>497</v>
      </c>
      <c r="F79" s="37">
        <f t="shared" si="38"/>
        <v>272</v>
      </c>
      <c r="G79" s="59">
        <f t="shared" si="50"/>
        <v>12</v>
      </c>
      <c r="H79" s="60">
        <f t="shared" si="51"/>
        <v>144</v>
      </c>
      <c r="I79">
        <f t="shared" si="39"/>
        <v>557.5</v>
      </c>
      <c r="J79">
        <f t="shared" si="40"/>
        <v>3660.25</v>
      </c>
      <c r="K79">
        <f t="shared" si="52"/>
        <v>60.5</v>
      </c>
      <c r="L79">
        <f t="shared" si="53"/>
        <v>10.852017937219731</v>
      </c>
      <c r="M79" s="88">
        <f t="shared" si="41"/>
        <v>138.91065292096221</v>
      </c>
      <c r="N79" s="88">
        <f t="shared" si="42"/>
        <v>126.95704467353951</v>
      </c>
      <c r="O79" s="95">
        <f t="shared" si="43"/>
        <v>19296.169494928025</v>
      </c>
      <c r="P79" s="89">
        <f t="shared" si="44"/>
        <v>16118.091192239108</v>
      </c>
      <c r="Q79" s="89">
        <f t="shared" si="45"/>
        <v>17635.68596851714</v>
      </c>
    </row>
    <row r="80" spans="1:17" x14ac:dyDescent="0.3">
      <c r="A80" t="s">
        <v>99</v>
      </c>
      <c r="B80" s="36" t="s">
        <v>49</v>
      </c>
      <c r="C80" s="37">
        <f>VLOOKUP(A80,'Laboratory A'!A:Y,23,0)</f>
        <v>56</v>
      </c>
      <c r="D80" s="40">
        <f t="shared" si="37"/>
        <v>162</v>
      </c>
      <c r="E80" s="37">
        <f>VLOOKUP(A80,'Laboratory A'!A:Y,24,0)</f>
        <v>52</v>
      </c>
      <c r="F80" s="37">
        <f t="shared" si="38"/>
        <v>142</v>
      </c>
      <c r="G80" s="59">
        <f t="shared" si="50"/>
        <v>20</v>
      </c>
      <c r="H80" s="60">
        <f t="shared" si="51"/>
        <v>400</v>
      </c>
      <c r="I80">
        <f t="shared" si="39"/>
        <v>54</v>
      </c>
      <c r="J80">
        <f t="shared" si="40"/>
        <v>4</v>
      </c>
      <c r="K80">
        <f t="shared" si="52"/>
        <v>2</v>
      </c>
      <c r="L80">
        <f t="shared" si="53"/>
        <v>3.7037037037037033</v>
      </c>
      <c r="M80" s="88">
        <f t="shared" si="41"/>
        <v>16.910652920962207</v>
      </c>
      <c r="N80" s="88">
        <f t="shared" si="42"/>
        <v>-3.0429553264604863</v>
      </c>
      <c r="O80" s="95">
        <f t="shared" si="43"/>
        <v>285.9701822132476</v>
      </c>
      <c r="P80" s="89">
        <f t="shared" si="44"/>
        <v>9.2595771188342439</v>
      </c>
      <c r="Q80" s="89">
        <f t="shared" si="45"/>
        <v>-51.458361379766529</v>
      </c>
    </row>
    <row r="81" spans="1:17" x14ac:dyDescent="0.3">
      <c r="A81" t="s">
        <v>104</v>
      </c>
      <c r="B81" s="36" t="s">
        <v>49</v>
      </c>
      <c r="C81" s="37">
        <f>VLOOKUP(A81,'Laboratory A'!A:Y,23,0)</f>
        <v>33</v>
      </c>
      <c r="D81" s="40">
        <f t="shared" si="37"/>
        <v>105.5</v>
      </c>
      <c r="E81" s="37">
        <f>VLOOKUP(A81,'Laboratory A'!A:Y,24,0)</f>
        <v>30</v>
      </c>
      <c r="F81" s="37">
        <f t="shared" si="38"/>
        <v>77.5</v>
      </c>
      <c r="G81" s="59">
        <f t="shared" si="50"/>
        <v>28</v>
      </c>
      <c r="H81" s="60">
        <f t="shared" si="51"/>
        <v>784</v>
      </c>
      <c r="I81">
        <f t="shared" si="39"/>
        <v>31.5</v>
      </c>
      <c r="J81">
        <f t="shared" si="40"/>
        <v>2.25</v>
      </c>
      <c r="K81">
        <f t="shared" si="52"/>
        <v>1.5</v>
      </c>
      <c r="L81">
        <f t="shared" si="53"/>
        <v>4.7619047619047619</v>
      </c>
      <c r="M81" s="88">
        <f t="shared" si="41"/>
        <v>-39.589347079037793</v>
      </c>
      <c r="N81" s="88">
        <f t="shared" si="42"/>
        <v>-67.542955326460486</v>
      </c>
      <c r="O81" s="95">
        <f t="shared" si="43"/>
        <v>1567.3164021445182</v>
      </c>
      <c r="P81" s="89">
        <f t="shared" si="44"/>
        <v>4562.0508142322369</v>
      </c>
      <c r="Q81" s="89">
        <f t="shared" si="45"/>
        <v>2673.9815011631886</v>
      </c>
    </row>
    <row r="82" spans="1:17" ht="15" thickBot="1" x14ac:dyDescent="0.35">
      <c r="A82" t="s">
        <v>145</v>
      </c>
      <c r="B82" s="36" t="s">
        <v>49</v>
      </c>
      <c r="C82" s="37">
        <f>VLOOKUP(A82,'Laboratory A'!A:Y,23,0)</f>
        <v>27</v>
      </c>
      <c r="D82" s="40">
        <f t="shared" si="37"/>
        <v>70.5</v>
      </c>
      <c r="E82" s="37">
        <f>VLOOKUP(A82,'Laboratory A'!A:Y,24,0)</f>
        <v>37</v>
      </c>
      <c r="F82" s="37">
        <f t="shared" si="38"/>
        <v>112.5</v>
      </c>
      <c r="G82" s="59">
        <f t="shared" ref="G82" si="54">D82-F82</f>
        <v>-42</v>
      </c>
      <c r="H82" s="60">
        <f t="shared" ref="H82" si="55">G82^2</f>
        <v>1764</v>
      </c>
      <c r="I82">
        <f t="shared" si="39"/>
        <v>32</v>
      </c>
      <c r="J82">
        <f t="shared" si="40"/>
        <v>25</v>
      </c>
      <c r="K82">
        <f t="shared" ref="K82" si="56">SQRT(J82)</f>
        <v>5</v>
      </c>
      <c r="L82">
        <f t="shared" ref="L82" si="57">(K82/I82)*100</f>
        <v>15.625</v>
      </c>
      <c r="M82" s="88">
        <f t="shared" si="41"/>
        <v>-74.589347079037793</v>
      </c>
      <c r="N82" s="88">
        <f t="shared" si="42"/>
        <v>-32.542955326460486</v>
      </c>
      <c r="O82" s="95">
        <f t="shared" si="43"/>
        <v>5563.5706976771635</v>
      </c>
      <c r="P82" s="89">
        <f t="shared" si="44"/>
        <v>1059.0439413800029</v>
      </c>
      <c r="Q82" s="89">
        <f t="shared" si="45"/>
        <v>2427.3577898229828</v>
      </c>
    </row>
    <row r="83" spans="1:17" ht="15" thickTop="1" x14ac:dyDescent="0.3">
      <c r="A83" s="29" t="s">
        <v>61</v>
      </c>
      <c r="B83" s="35" t="s">
        <v>223</v>
      </c>
      <c r="C83" s="38">
        <f>VLOOKUP(A83,'Laboratory A'!A:AB,26,0)</f>
        <v>28</v>
      </c>
      <c r="D83" s="39">
        <f t="shared" si="37"/>
        <v>77.5</v>
      </c>
      <c r="E83" s="38">
        <f>VLOOKUP(A83,'Laboratory A'!A:AB,27,0)</f>
        <v>48</v>
      </c>
      <c r="F83" s="38">
        <f t="shared" si="38"/>
        <v>131.5</v>
      </c>
      <c r="G83" s="59">
        <f t="shared" si="50"/>
        <v>-54</v>
      </c>
      <c r="H83" s="60">
        <f t="shared" si="51"/>
        <v>2916</v>
      </c>
      <c r="I83">
        <f t="shared" si="39"/>
        <v>38</v>
      </c>
      <c r="J83">
        <f t="shared" si="40"/>
        <v>100</v>
      </c>
      <c r="K83">
        <f t="shared" si="52"/>
        <v>10</v>
      </c>
      <c r="L83">
        <f t="shared" si="53"/>
        <v>26.315789473684209</v>
      </c>
      <c r="M83" s="88">
        <f t="shared" si="41"/>
        <v>-67.589347079037793</v>
      </c>
      <c r="N83" s="88">
        <f t="shared" si="42"/>
        <v>-13.542955326460486</v>
      </c>
      <c r="O83" s="95">
        <f t="shared" si="43"/>
        <v>4568.3198385706346</v>
      </c>
      <c r="P83" s="89">
        <f t="shared" si="44"/>
        <v>183.41163897450446</v>
      </c>
      <c r="Q83" s="89">
        <f t="shared" si="45"/>
        <v>915.35950803604135</v>
      </c>
    </row>
    <row r="84" spans="1:17" x14ac:dyDescent="0.3">
      <c r="A84" t="s">
        <v>62</v>
      </c>
      <c r="B84" s="36" t="s">
        <v>50</v>
      </c>
      <c r="C84" s="37">
        <f>VLOOKUP(A84,'Laboratory A'!A:AB,26,0)</f>
        <v>32</v>
      </c>
      <c r="D84" s="40">
        <f t="shared" si="37"/>
        <v>100.5</v>
      </c>
      <c r="E84" s="37">
        <f>VLOOKUP(A84,'Laboratory A'!A:AB,27,0)</f>
        <v>41</v>
      </c>
      <c r="F84" s="37">
        <f t="shared" si="38"/>
        <v>119</v>
      </c>
      <c r="G84" s="59">
        <f t="shared" si="50"/>
        <v>-18.5</v>
      </c>
      <c r="H84" s="60">
        <f t="shared" si="51"/>
        <v>342.25</v>
      </c>
      <c r="I84">
        <f t="shared" si="39"/>
        <v>36.5</v>
      </c>
      <c r="J84">
        <f t="shared" si="40"/>
        <v>20.25</v>
      </c>
      <c r="K84">
        <f t="shared" si="52"/>
        <v>4.5</v>
      </c>
      <c r="L84">
        <f t="shared" si="53"/>
        <v>12.328767123287671</v>
      </c>
      <c r="M84" s="88">
        <f t="shared" si="41"/>
        <v>-44.589347079037793</v>
      </c>
      <c r="N84" s="88">
        <f t="shared" si="42"/>
        <v>-26.042955326460486</v>
      </c>
      <c r="O84" s="95">
        <f t="shared" si="43"/>
        <v>1988.2098729348961</v>
      </c>
      <c r="P84" s="89">
        <f t="shared" si="44"/>
        <v>678.23552213601658</v>
      </c>
      <c r="Q84" s="89">
        <f t="shared" si="45"/>
        <v>1161.2383740154226</v>
      </c>
    </row>
    <row r="85" spans="1:17" x14ac:dyDescent="0.3">
      <c r="A85" t="s">
        <v>63</v>
      </c>
      <c r="B85" s="36" t="s">
        <v>50</v>
      </c>
      <c r="C85" s="37">
        <f>VLOOKUP(A85,'Laboratory A'!A:AB,26,0)</f>
        <v>199</v>
      </c>
      <c r="D85" s="40">
        <f t="shared" si="37"/>
        <v>242</v>
      </c>
      <c r="E85" s="37">
        <f>VLOOKUP(A85,'Laboratory A'!A:AB,27,0)</f>
        <v>207</v>
      </c>
      <c r="F85" s="37">
        <f t="shared" si="38"/>
        <v>241</v>
      </c>
      <c r="G85" s="59">
        <f t="shared" si="50"/>
        <v>1</v>
      </c>
      <c r="H85" s="60">
        <f t="shared" si="51"/>
        <v>1</v>
      </c>
      <c r="I85">
        <f t="shared" si="39"/>
        <v>203</v>
      </c>
      <c r="J85">
        <f t="shared" si="40"/>
        <v>16</v>
      </c>
      <c r="K85">
        <f t="shared" si="52"/>
        <v>4</v>
      </c>
      <c r="L85">
        <f t="shared" si="53"/>
        <v>1.9704433497536946</v>
      </c>
      <c r="M85" s="88">
        <f t="shared" si="41"/>
        <v>96.910652920962207</v>
      </c>
      <c r="N85" s="88">
        <f t="shared" si="42"/>
        <v>95.957044673539514</v>
      </c>
      <c r="O85" s="95">
        <f t="shared" si="43"/>
        <v>9391.6746495672014</v>
      </c>
      <c r="P85" s="89">
        <f t="shared" si="44"/>
        <v>9207.7544224796584</v>
      </c>
      <c r="Q85" s="89">
        <f t="shared" si="45"/>
        <v>9299.2598516786529</v>
      </c>
    </row>
    <row r="86" spans="1:17" x14ac:dyDescent="0.3">
      <c r="A86" t="s">
        <v>64</v>
      </c>
      <c r="B86" s="36" t="s">
        <v>50</v>
      </c>
      <c r="C86" s="37">
        <f>VLOOKUP(A86,'Laboratory A'!A:AB,26,0)</f>
        <v>281</v>
      </c>
      <c r="D86" s="40">
        <f t="shared" si="37"/>
        <v>261</v>
      </c>
      <c r="E86" s="37">
        <f>VLOOKUP(A86,'Laboratory A'!A:AB,27,0)</f>
        <v>279</v>
      </c>
      <c r="F86" s="37">
        <f t="shared" si="38"/>
        <v>256</v>
      </c>
      <c r="G86" s="59">
        <f t="shared" si="50"/>
        <v>5</v>
      </c>
      <c r="H86" s="60">
        <f t="shared" si="51"/>
        <v>25</v>
      </c>
      <c r="I86">
        <f t="shared" si="39"/>
        <v>280</v>
      </c>
      <c r="J86">
        <f t="shared" si="40"/>
        <v>1</v>
      </c>
      <c r="K86">
        <f t="shared" si="52"/>
        <v>1</v>
      </c>
      <c r="L86">
        <f t="shared" si="53"/>
        <v>0.35714285714285715</v>
      </c>
      <c r="M86" s="88">
        <f t="shared" si="41"/>
        <v>115.91065292096221</v>
      </c>
      <c r="N86" s="88">
        <f t="shared" si="42"/>
        <v>110.95704467353951</v>
      </c>
      <c r="O86" s="95">
        <f t="shared" si="43"/>
        <v>13435.279460563765</v>
      </c>
      <c r="P86" s="89">
        <f t="shared" si="44"/>
        <v>12311.465762685842</v>
      </c>
      <c r="Q86" s="89">
        <f t="shared" si="45"/>
        <v>12861.103494290337</v>
      </c>
    </row>
    <row r="87" spans="1:17" x14ac:dyDescent="0.3">
      <c r="A87" t="s">
        <v>65</v>
      </c>
      <c r="B87" s="36" t="s">
        <v>50</v>
      </c>
      <c r="C87" s="37">
        <f>VLOOKUP(A87,'Laboratory A'!A:AB,26,0)</f>
        <v>257</v>
      </c>
      <c r="D87" s="40">
        <f t="shared" si="37"/>
        <v>256</v>
      </c>
      <c r="E87" s="37">
        <f>VLOOKUP(A87,'Laboratory A'!A:AB,27,0)</f>
        <v>272</v>
      </c>
      <c r="F87" s="37">
        <f t="shared" si="38"/>
        <v>254</v>
      </c>
      <c r="G87" s="59">
        <f t="shared" si="50"/>
        <v>2</v>
      </c>
      <c r="H87" s="60">
        <f t="shared" si="51"/>
        <v>4</v>
      </c>
      <c r="I87">
        <f t="shared" si="39"/>
        <v>264.5</v>
      </c>
      <c r="J87">
        <f t="shared" si="40"/>
        <v>56.25</v>
      </c>
      <c r="K87">
        <f t="shared" si="52"/>
        <v>7.5</v>
      </c>
      <c r="L87">
        <f t="shared" si="53"/>
        <v>2.8355387523629489</v>
      </c>
      <c r="M87" s="88">
        <f t="shared" si="41"/>
        <v>110.91065292096221</v>
      </c>
      <c r="N87" s="88">
        <f t="shared" si="42"/>
        <v>108.95704467353951</v>
      </c>
      <c r="O87" s="95">
        <f t="shared" si="43"/>
        <v>12301.172931354142</v>
      </c>
      <c r="P87" s="89">
        <f t="shared" si="44"/>
        <v>11871.637583991685</v>
      </c>
      <c r="Q87" s="89">
        <f t="shared" si="45"/>
        <v>12084.496965080714</v>
      </c>
    </row>
    <row r="88" spans="1:17" x14ac:dyDescent="0.3">
      <c r="A88" t="s">
        <v>67</v>
      </c>
      <c r="B88" s="36" t="s">
        <v>50</v>
      </c>
      <c r="C88" s="37">
        <f>VLOOKUP(A88,'Laboratory A'!A:AB,26,0)</f>
        <v>27</v>
      </c>
      <c r="D88" s="40">
        <f t="shared" si="37"/>
        <v>70.5</v>
      </c>
      <c r="E88" s="37">
        <f>VLOOKUP(A88,'Laboratory A'!A:AB,27,0)</f>
        <v>302</v>
      </c>
      <c r="F88" s="37">
        <f t="shared" si="38"/>
        <v>260</v>
      </c>
      <c r="G88" s="59">
        <f t="shared" si="50"/>
        <v>-189.5</v>
      </c>
      <c r="H88" s="60">
        <f t="shared" si="51"/>
        <v>35910.25</v>
      </c>
      <c r="I88">
        <f t="shared" si="39"/>
        <v>164.5</v>
      </c>
      <c r="J88">
        <f t="shared" si="40"/>
        <v>18906.25</v>
      </c>
      <c r="K88">
        <f t="shared" si="52"/>
        <v>137.5</v>
      </c>
      <c r="L88">
        <f t="shared" si="53"/>
        <v>83.586626139817639</v>
      </c>
      <c r="M88" s="88">
        <f t="shared" si="41"/>
        <v>-74.589347079037793</v>
      </c>
      <c r="N88" s="88">
        <f t="shared" si="42"/>
        <v>114.95704467353951</v>
      </c>
      <c r="O88" s="95">
        <f t="shared" si="43"/>
        <v>5563.5706976771635</v>
      </c>
      <c r="P88" s="89">
        <f t="shared" si="44"/>
        <v>13215.12212007416</v>
      </c>
      <c r="Q88" s="89">
        <f t="shared" si="45"/>
        <v>-8574.5709043350907</v>
      </c>
    </row>
    <row r="89" spans="1:17" x14ac:dyDescent="0.3">
      <c r="A89" t="s">
        <v>97</v>
      </c>
      <c r="B89" s="36" t="s">
        <v>50</v>
      </c>
      <c r="C89" s="37">
        <f>VLOOKUP(A89,'Laboratory A'!A:AB,26,0)</f>
        <v>279</v>
      </c>
      <c r="D89" s="40">
        <f t="shared" si="37"/>
        <v>260</v>
      </c>
      <c r="E89" s="37">
        <f>VLOOKUP(A89,'Laboratory A'!A:AB,27,0)</f>
        <v>468</v>
      </c>
      <c r="F89" s="37">
        <f t="shared" si="38"/>
        <v>269.5</v>
      </c>
      <c r="G89" s="59">
        <f t="shared" si="50"/>
        <v>-9.5</v>
      </c>
      <c r="H89" s="60">
        <f t="shared" si="51"/>
        <v>90.25</v>
      </c>
      <c r="I89">
        <f t="shared" si="39"/>
        <v>373.5</v>
      </c>
      <c r="J89">
        <f t="shared" si="40"/>
        <v>8930.25</v>
      </c>
      <c r="K89">
        <f t="shared" si="52"/>
        <v>94.5</v>
      </c>
      <c r="L89">
        <f t="shared" si="53"/>
        <v>25.301204819277107</v>
      </c>
      <c r="M89" s="88">
        <f t="shared" si="41"/>
        <v>114.91065292096221</v>
      </c>
      <c r="N89" s="88">
        <f t="shared" si="42"/>
        <v>124.45704467353951</v>
      </c>
      <c r="O89" s="95">
        <f t="shared" si="43"/>
        <v>13204.45815472184</v>
      </c>
      <c r="P89" s="89">
        <f t="shared" si="44"/>
        <v>15489.555968871411</v>
      </c>
      <c r="Q89" s="89">
        <f t="shared" si="45"/>
        <v>14301.440264049786</v>
      </c>
    </row>
    <row r="90" spans="1:17" x14ac:dyDescent="0.3">
      <c r="A90" t="s">
        <v>99</v>
      </c>
      <c r="B90" s="36" t="s">
        <v>50</v>
      </c>
      <c r="C90" s="37">
        <f>VLOOKUP(A90,'Laboratory A'!A:AB,26,0)</f>
        <v>34</v>
      </c>
      <c r="D90" s="40">
        <f t="shared" si="37"/>
        <v>109</v>
      </c>
      <c r="E90" s="37">
        <f>VLOOKUP(A90,'Laboratory A'!A:AB,27,0)</f>
        <v>35</v>
      </c>
      <c r="F90" s="37">
        <f t="shared" si="38"/>
        <v>105</v>
      </c>
      <c r="G90" s="59">
        <f t="shared" si="50"/>
        <v>4</v>
      </c>
      <c r="H90" s="60">
        <f t="shared" si="51"/>
        <v>16</v>
      </c>
      <c r="I90">
        <f t="shared" si="39"/>
        <v>34.5</v>
      </c>
      <c r="J90">
        <f t="shared" si="40"/>
        <v>0.25</v>
      </c>
      <c r="K90">
        <f t="shared" si="52"/>
        <v>0.5</v>
      </c>
      <c r="L90">
        <f t="shared" si="53"/>
        <v>1.4492753623188406</v>
      </c>
      <c r="M90" s="88">
        <f t="shared" si="41"/>
        <v>-36.089347079037793</v>
      </c>
      <c r="N90" s="88">
        <f t="shared" si="42"/>
        <v>-40.042955326460486</v>
      </c>
      <c r="O90" s="95">
        <f t="shared" si="43"/>
        <v>1302.4409725912537</v>
      </c>
      <c r="P90" s="89">
        <f t="shared" si="44"/>
        <v>1603.4382712769102</v>
      </c>
      <c r="Q90" s="89">
        <f t="shared" si="45"/>
        <v>1445.1241128470376</v>
      </c>
    </row>
    <row r="91" spans="1:17" x14ac:dyDescent="0.3">
      <c r="A91" t="s">
        <v>104</v>
      </c>
      <c r="B91" s="36" t="s">
        <v>50</v>
      </c>
      <c r="C91" s="37">
        <f>VLOOKUP(A91,'Laboratory A'!A:AB,26,0)</f>
        <v>10</v>
      </c>
      <c r="D91" s="40">
        <f t="shared" si="37"/>
        <v>3</v>
      </c>
      <c r="E91" s="37">
        <f>VLOOKUP(A91,'Laboratory A'!A:AB,27,0)</f>
        <v>33</v>
      </c>
      <c r="F91" s="37">
        <f t="shared" si="38"/>
        <v>92.5</v>
      </c>
      <c r="G91" s="59">
        <f t="shared" si="50"/>
        <v>-89.5</v>
      </c>
      <c r="H91" s="60">
        <f t="shared" si="51"/>
        <v>8010.25</v>
      </c>
      <c r="I91">
        <f t="shared" si="39"/>
        <v>21.5</v>
      </c>
      <c r="J91">
        <f t="shared" si="40"/>
        <v>132.25</v>
      </c>
      <c r="K91">
        <f t="shared" si="52"/>
        <v>11.5</v>
      </c>
      <c r="L91">
        <f t="shared" si="53"/>
        <v>53.488372093023251</v>
      </c>
      <c r="M91" s="88">
        <f t="shared" si="41"/>
        <v>-142.08934707903779</v>
      </c>
      <c r="N91" s="88">
        <f t="shared" si="42"/>
        <v>-52.542955326460486</v>
      </c>
      <c r="O91" s="95">
        <f t="shared" si="43"/>
        <v>20189.382553347266</v>
      </c>
      <c r="P91" s="89">
        <f t="shared" si="44"/>
        <v>2760.7621544384224</v>
      </c>
      <c r="Q91" s="89">
        <f t="shared" si="45"/>
        <v>7465.7942159398217</v>
      </c>
    </row>
    <row r="92" spans="1:17" ht="15" thickBot="1" x14ac:dyDescent="0.35">
      <c r="A92" t="s">
        <v>145</v>
      </c>
      <c r="B92" s="36" t="s">
        <v>50</v>
      </c>
      <c r="C92" s="37">
        <f>VLOOKUP(A92,'Laboratory A'!A:AB,26,0)</f>
        <v>25</v>
      </c>
      <c r="D92" s="40">
        <f t="shared" si="37"/>
        <v>55.5</v>
      </c>
      <c r="E92" s="37">
        <f>VLOOKUP(A92,'Laboratory A'!A:AB,27,0)</f>
        <v>27</v>
      </c>
      <c r="F92" s="37">
        <f t="shared" si="38"/>
        <v>64</v>
      </c>
      <c r="G92" s="59">
        <f t="shared" ref="G92" si="58">D92-F92</f>
        <v>-8.5</v>
      </c>
      <c r="H92" s="60">
        <f t="shared" ref="H92" si="59">G92^2</f>
        <v>72.25</v>
      </c>
      <c r="I92">
        <f t="shared" si="39"/>
        <v>26</v>
      </c>
      <c r="J92">
        <f t="shared" si="40"/>
        <v>1</v>
      </c>
      <c r="K92">
        <f t="shared" ref="K92" si="60">SQRT(J92)</f>
        <v>1</v>
      </c>
      <c r="L92">
        <f t="shared" ref="L92" si="61">(K92/I92)*100</f>
        <v>3.8461538461538463</v>
      </c>
      <c r="M92" s="88">
        <f t="shared" si="41"/>
        <v>-89.589347079037793</v>
      </c>
      <c r="N92" s="88">
        <f t="shared" si="42"/>
        <v>-81.042955326460486</v>
      </c>
      <c r="O92" s="95">
        <f t="shared" si="43"/>
        <v>8026.251110048298</v>
      </c>
      <c r="P92" s="89">
        <f t="shared" si="44"/>
        <v>6567.9606080466701</v>
      </c>
      <c r="Q92" s="89">
        <f t="shared" si="45"/>
        <v>7260.5854530532233</v>
      </c>
    </row>
    <row r="93" spans="1:17" ht="15" thickTop="1" x14ac:dyDescent="0.3">
      <c r="A93" s="29" t="s">
        <v>61</v>
      </c>
      <c r="B93" s="35" t="s">
        <v>224</v>
      </c>
      <c r="C93" s="38">
        <f>VLOOKUP(A93,'Laboratory A'!A:AE,29,0)</f>
        <v>56</v>
      </c>
      <c r="D93" s="39">
        <f t="shared" si="37"/>
        <v>162</v>
      </c>
      <c r="E93" s="38">
        <f>VLOOKUP(A93,'Laboratory A'!A:AE,30,0)</f>
        <v>43</v>
      </c>
      <c r="F93" s="38">
        <f t="shared" si="38"/>
        <v>122</v>
      </c>
      <c r="G93" s="59">
        <f t="shared" si="50"/>
        <v>40</v>
      </c>
      <c r="H93" s="60">
        <f t="shared" si="51"/>
        <v>1600</v>
      </c>
      <c r="I93">
        <f t="shared" si="39"/>
        <v>49.5</v>
      </c>
      <c r="J93">
        <f t="shared" si="40"/>
        <v>42.25</v>
      </c>
      <c r="K93">
        <f t="shared" si="52"/>
        <v>6.5</v>
      </c>
      <c r="L93">
        <f t="shared" si="53"/>
        <v>13.131313131313133</v>
      </c>
      <c r="M93" s="88">
        <f t="shared" si="41"/>
        <v>16.910652920962207</v>
      </c>
      <c r="N93" s="88">
        <f t="shared" si="42"/>
        <v>-23.042955326460486</v>
      </c>
      <c r="O93" s="95">
        <f t="shared" si="43"/>
        <v>285.9701822132476</v>
      </c>
      <c r="P93" s="89">
        <f t="shared" si="44"/>
        <v>530.97779017725372</v>
      </c>
      <c r="Q93" s="89">
        <f t="shared" si="45"/>
        <v>-389.67141979901066</v>
      </c>
    </row>
    <row r="94" spans="1:17" x14ac:dyDescent="0.3">
      <c r="A94" t="s">
        <v>62</v>
      </c>
      <c r="B94" s="36" t="s">
        <v>51</v>
      </c>
      <c r="C94" s="37">
        <f>VLOOKUP(A94,'Laboratory A'!A:AE,29,0)</f>
        <v>29</v>
      </c>
      <c r="D94" s="40">
        <f t="shared" si="37"/>
        <v>84</v>
      </c>
      <c r="E94" s="37">
        <f>VLOOKUP(A94,'Laboratory A'!A:AE,30,0)</f>
        <v>24</v>
      </c>
      <c r="F94" s="37">
        <f t="shared" si="38"/>
        <v>46</v>
      </c>
      <c r="G94" s="59">
        <f t="shared" si="50"/>
        <v>38</v>
      </c>
      <c r="H94" s="60">
        <f t="shared" si="51"/>
        <v>1444</v>
      </c>
      <c r="I94">
        <f t="shared" si="39"/>
        <v>26.5</v>
      </c>
      <c r="J94">
        <f t="shared" si="40"/>
        <v>6.25</v>
      </c>
      <c r="K94">
        <f t="shared" si="52"/>
        <v>2.5</v>
      </c>
      <c r="L94">
        <f t="shared" si="53"/>
        <v>9.433962264150944</v>
      </c>
      <c r="M94" s="88">
        <f t="shared" si="41"/>
        <v>-61.089347079037793</v>
      </c>
      <c r="N94" s="88">
        <f t="shared" si="42"/>
        <v>-99.042955326460486</v>
      </c>
      <c r="O94" s="95">
        <f t="shared" si="43"/>
        <v>3731.9083265431432</v>
      </c>
      <c r="P94" s="89">
        <f t="shared" si="44"/>
        <v>9809.5069997992468</v>
      </c>
      <c r="Q94" s="89">
        <f t="shared" si="45"/>
        <v>6050.4694736717793</v>
      </c>
    </row>
    <row r="95" spans="1:17" x14ac:dyDescent="0.3">
      <c r="A95" t="s">
        <v>63</v>
      </c>
      <c r="B95" s="36" t="s">
        <v>51</v>
      </c>
      <c r="C95" s="37">
        <f>VLOOKUP(A95,'Laboratory A'!A:AE,29,0)</f>
        <v>29</v>
      </c>
      <c r="D95" s="40">
        <f t="shared" si="37"/>
        <v>84</v>
      </c>
      <c r="E95" s="37">
        <f>VLOOKUP(A95,'Laboratory A'!A:AE,30,0)</f>
        <v>29</v>
      </c>
      <c r="F95" s="37">
        <f t="shared" si="38"/>
        <v>71.5</v>
      </c>
      <c r="G95" s="59">
        <f t="shared" si="50"/>
        <v>12.5</v>
      </c>
      <c r="H95" s="60">
        <f t="shared" si="51"/>
        <v>156.25</v>
      </c>
      <c r="I95">
        <f t="shared" si="39"/>
        <v>29</v>
      </c>
      <c r="J95">
        <f t="shared" si="40"/>
        <v>0</v>
      </c>
      <c r="K95">
        <f t="shared" si="52"/>
        <v>0</v>
      </c>
      <c r="L95">
        <f t="shared" si="53"/>
        <v>0</v>
      </c>
      <c r="M95" s="88">
        <f t="shared" si="41"/>
        <v>-61.089347079037793</v>
      </c>
      <c r="N95" s="88">
        <f t="shared" si="42"/>
        <v>-73.542955326460486</v>
      </c>
      <c r="O95" s="95">
        <f t="shared" si="43"/>
        <v>3731.9083265431432</v>
      </c>
      <c r="P95" s="89">
        <f t="shared" si="44"/>
        <v>5408.5662781497631</v>
      </c>
      <c r="Q95" s="89">
        <f t="shared" si="45"/>
        <v>4492.6911231563163</v>
      </c>
    </row>
    <row r="96" spans="1:17" x14ac:dyDescent="0.3">
      <c r="A96" t="s">
        <v>64</v>
      </c>
      <c r="B96" s="36" t="s">
        <v>51</v>
      </c>
      <c r="C96" s="37">
        <f>VLOOKUP(A96,'Laboratory A'!A:AE,29,0)</f>
        <v>39</v>
      </c>
      <c r="D96" s="40">
        <f t="shared" si="37"/>
        <v>120</v>
      </c>
      <c r="E96" s="37">
        <f>VLOOKUP(A96,'Laboratory A'!A:AE,30,0)</f>
        <v>40</v>
      </c>
      <c r="F96" s="37">
        <f t="shared" si="38"/>
        <v>117</v>
      </c>
      <c r="G96" s="59">
        <f t="shared" si="50"/>
        <v>3</v>
      </c>
      <c r="H96" s="60">
        <f t="shared" si="51"/>
        <v>9</v>
      </c>
      <c r="I96">
        <f t="shared" si="39"/>
        <v>39.5</v>
      </c>
      <c r="J96">
        <f t="shared" si="40"/>
        <v>0.25</v>
      </c>
      <c r="K96">
        <f t="shared" si="52"/>
        <v>0.5</v>
      </c>
      <c r="L96">
        <f t="shared" si="53"/>
        <v>1.2658227848101267</v>
      </c>
      <c r="M96" s="88">
        <f t="shared" si="41"/>
        <v>-25.089347079037793</v>
      </c>
      <c r="N96" s="88">
        <f t="shared" si="42"/>
        <v>-28.042955326460486</v>
      </c>
      <c r="O96" s="95">
        <f t="shared" si="43"/>
        <v>629.47533685242229</v>
      </c>
      <c r="P96" s="89">
        <f t="shared" si="44"/>
        <v>786.40734344185853</v>
      </c>
      <c r="Q96" s="89">
        <f t="shared" si="45"/>
        <v>703.57943930751878</v>
      </c>
    </row>
    <row r="97" spans="1:17" x14ac:dyDescent="0.3">
      <c r="A97" t="s">
        <v>65</v>
      </c>
      <c r="B97" s="36" t="s">
        <v>51</v>
      </c>
      <c r="C97" s="37">
        <f>VLOOKUP(A97,'Laboratory A'!A:AE,29,0)</f>
        <v>22</v>
      </c>
      <c r="D97" s="40">
        <f t="shared" si="37"/>
        <v>38.5</v>
      </c>
      <c r="E97" s="37">
        <f>VLOOKUP(A97,'Laboratory A'!A:AE,30,0)</f>
        <v>28</v>
      </c>
      <c r="F97" s="37">
        <f t="shared" si="38"/>
        <v>67.5</v>
      </c>
      <c r="G97" s="59">
        <f t="shared" si="50"/>
        <v>-29</v>
      </c>
      <c r="H97" s="60">
        <f t="shared" si="51"/>
        <v>841</v>
      </c>
      <c r="I97">
        <f t="shared" si="39"/>
        <v>25</v>
      </c>
      <c r="J97">
        <f t="shared" si="40"/>
        <v>9</v>
      </c>
      <c r="K97">
        <f t="shared" si="52"/>
        <v>3</v>
      </c>
      <c r="L97">
        <f t="shared" si="53"/>
        <v>12</v>
      </c>
      <c r="M97" s="88">
        <f t="shared" si="41"/>
        <v>-106.58934707903779</v>
      </c>
      <c r="N97" s="88">
        <f t="shared" si="42"/>
        <v>-77.542955326460486</v>
      </c>
      <c r="O97" s="95">
        <f t="shared" si="43"/>
        <v>11361.288910735582</v>
      </c>
      <c r="P97" s="89">
        <f t="shared" si="44"/>
        <v>6012.9099207614463</v>
      </c>
      <c r="Q97" s="89">
        <f t="shared" si="45"/>
        <v>8265.2529788264183</v>
      </c>
    </row>
    <row r="98" spans="1:17" x14ac:dyDescent="0.3">
      <c r="A98" t="s">
        <v>67</v>
      </c>
      <c r="B98" s="36" t="s">
        <v>51</v>
      </c>
      <c r="C98" s="37">
        <f>VLOOKUP(A98,'Laboratory A'!A:AE,29,0)</f>
        <v>17</v>
      </c>
      <c r="D98" s="40">
        <f t="shared" si="37"/>
        <v>19</v>
      </c>
      <c r="E98" s="37">
        <f>VLOOKUP(A98,'Laboratory A'!A:AE,30,0)</f>
        <v>23</v>
      </c>
      <c r="F98" s="37">
        <f t="shared" si="38"/>
        <v>42</v>
      </c>
      <c r="G98" s="59">
        <f t="shared" si="50"/>
        <v>-23</v>
      </c>
      <c r="H98" s="60">
        <f t="shared" si="51"/>
        <v>529</v>
      </c>
      <c r="I98">
        <f t="shared" si="39"/>
        <v>20</v>
      </c>
      <c r="J98">
        <f t="shared" si="40"/>
        <v>9</v>
      </c>
      <c r="K98">
        <f t="shared" si="52"/>
        <v>3</v>
      </c>
      <c r="L98">
        <f t="shared" si="53"/>
        <v>15</v>
      </c>
      <c r="M98" s="88">
        <f t="shared" si="41"/>
        <v>-126.08934707903779</v>
      </c>
      <c r="N98" s="88">
        <f t="shared" si="42"/>
        <v>-103.04295532646049</v>
      </c>
      <c r="O98" s="95">
        <f t="shared" si="43"/>
        <v>15898.523446818057</v>
      </c>
      <c r="P98" s="89">
        <f t="shared" si="44"/>
        <v>10617.850642410931</v>
      </c>
      <c r="Q98" s="89">
        <f t="shared" si="45"/>
        <v>12992.618958207862</v>
      </c>
    </row>
    <row r="99" spans="1:17" x14ac:dyDescent="0.3">
      <c r="A99" t="s">
        <v>97</v>
      </c>
      <c r="B99" s="36" t="s">
        <v>51</v>
      </c>
      <c r="C99" s="37">
        <f>VLOOKUP(A99,'Laboratory A'!A:AE,29,0)</f>
        <v>40</v>
      </c>
      <c r="D99" s="40">
        <f t="shared" si="37"/>
        <v>122.5</v>
      </c>
      <c r="E99" s="37">
        <f>VLOOKUP(A99,'Laboratory A'!A:AE,30,0)</f>
        <v>31</v>
      </c>
      <c r="F99" s="37">
        <f t="shared" si="38"/>
        <v>84</v>
      </c>
      <c r="G99" s="59">
        <f t="shared" si="50"/>
        <v>38.5</v>
      </c>
      <c r="H99" s="60">
        <f t="shared" si="51"/>
        <v>1482.25</v>
      </c>
      <c r="I99">
        <f t="shared" si="39"/>
        <v>35.5</v>
      </c>
      <c r="J99">
        <f t="shared" si="40"/>
        <v>20.25</v>
      </c>
      <c r="K99">
        <f t="shared" si="52"/>
        <v>4.5</v>
      </c>
      <c r="L99">
        <f t="shared" si="53"/>
        <v>12.676056338028168</v>
      </c>
      <c r="M99" s="88">
        <f t="shared" si="41"/>
        <v>-22.589347079037793</v>
      </c>
      <c r="N99" s="88">
        <f t="shared" si="42"/>
        <v>-61.042955326460486</v>
      </c>
      <c r="O99" s="95">
        <f t="shared" si="43"/>
        <v>510.27860145723326</v>
      </c>
      <c r="P99" s="89">
        <f t="shared" si="44"/>
        <v>3726.2423949882505</v>
      </c>
      <c r="Q99" s="89">
        <f t="shared" si="45"/>
        <v>1378.9205045996148</v>
      </c>
    </row>
    <row r="100" spans="1:17" x14ac:dyDescent="0.3">
      <c r="A100" t="s">
        <v>99</v>
      </c>
      <c r="B100" s="36" t="s">
        <v>51</v>
      </c>
      <c r="C100" s="37">
        <f>VLOOKUP(A100,'Laboratory A'!A:AE,29,0)</f>
        <v>66</v>
      </c>
      <c r="D100" s="40">
        <f t="shared" si="37"/>
        <v>184</v>
      </c>
      <c r="E100" s="37">
        <f>VLOOKUP(A100,'Laboratory A'!A:AE,30,0)</f>
        <v>19</v>
      </c>
      <c r="F100" s="37">
        <f t="shared" si="38"/>
        <v>20.5</v>
      </c>
      <c r="G100" s="59">
        <f t="shared" si="50"/>
        <v>163.5</v>
      </c>
      <c r="H100" s="60">
        <f t="shared" si="51"/>
        <v>26732.25</v>
      </c>
      <c r="I100">
        <f t="shared" si="39"/>
        <v>42.5</v>
      </c>
      <c r="J100">
        <f t="shared" si="40"/>
        <v>552.25</v>
      </c>
      <c r="K100">
        <f t="shared" si="52"/>
        <v>23.5</v>
      </c>
      <c r="L100">
        <f t="shared" si="53"/>
        <v>55.294117647058826</v>
      </c>
      <c r="M100" s="88">
        <f t="shared" si="41"/>
        <v>38.910652920962207</v>
      </c>
      <c r="N100" s="88">
        <f t="shared" si="42"/>
        <v>-124.54295532646049</v>
      </c>
      <c r="O100" s="95">
        <f t="shared" si="43"/>
        <v>1514.0389107355848</v>
      </c>
      <c r="P100" s="89">
        <f t="shared" si="44"/>
        <v>15510.947721448732</v>
      </c>
      <c r="Q100" s="89">
        <f t="shared" si="45"/>
        <v>-4846.0477084588056</v>
      </c>
    </row>
    <row r="101" spans="1:17" x14ac:dyDescent="0.3">
      <c r="A101" t="s">
        <v>104</v>
      </c>
      <c r="B101" s="36" t="s">
        <v>51</v>
      </c>
      <c r="C101" s="37">
        <f>VLOOKUP(A101,'Laboratory A'!A:AE,29,0)</f>
        <v>25</v>
      </c>
      <c r="D101" s="40">
        <f t="shared" si="37"/>
        <v>55.5</v>
      </c>
      <c r="E101" s="37">
        <f>VLOOKUP(A101,'Laboratory A'!A:AE,30,0)</f>
        <v>25</v>
      </c>
      <c r="F101" s="37">
        <f t="shared" si="38"/>
        <v>53.5</v>
      </c>
      <c r="G101" s="59">
        <f t="shared" si="50"/>
        <v>2</v>
      </c>
      <c r="H101" s="60">
        <f t="shared" si="51"/>
        <v>4</v>
      </c>
      <c r="I101">
        <f t="shared" si="39"/>
        <v>25</v>
      </c>
      <c r="J101">
        <f t="shared" si="40"/>
        <v>0</v>
      </c>
      <c r="K101">
        <f t="shared" si="52"/>
        <v>0</v>
      </c>
      <c r="L101">
        <f t="shared" si="53"/>
        <v>0</v>
      </c>
      <c r="M101" s="88">
        <f t="shared" si="41"/>
        <v>-89.589347079037793</v>
      </c>
      <c r="N101" s="88">
        <f t="shared" si="42"/>
        <v>-91.542955326460486</v>
      </c>
      <c r="O101" s="95">
        <f t="shared" si="43"/>
        <v>8026.251110048298</v>
      </c>
      <c r="P101" s="89">
        <f t="shared" si="44"/>
        <v>8380.1126699023407</v>
      </c>
      <c r="Q101" s="89">
        <f t="shared" si="45"/>
        <v>8201.2735973831204</v>
      </c>
    </row>
    <row r="102" spans="1:17" ht="15" thickBot="1" x14ac:dyDescent="0.35">
      <c r="A102" t="s">
        <v>145</v>
      </c>
      <c r="B102" s="36" t="s">
        <v>51</v>
      </c>
      <c r="C102" s="37">
        <f>VLOOKUP(A102,'Laboratory A'!A:AE,29,0)</f>
        <v>21</v>
      </c>
      <c r="D102" s="40">
        <f t="shared" si="37"/>
        <v>33.5</v>
      </c>
      <c r="E102" s="37">
        <f>VLOOKUP(A102,'Laboratory A'!A:AE,30,0)</f>
        <v>34</v>
      </c>
      <c r="F102" s="37">
        <f t="shared" si="38"/>
        <v>98</v>
      </c>
      <c r="G102" s="59">
        <f t="shared" ref="G102" si="62">D102-F102</f>
        <v>-64.5</v>
      </c>
      <c r="H102" s="60">
        <f t="shared" ref="H102" si="63">G102^2</f>
        <v>4160.25</v>
      </c>
      <c r="I102">
        <f t="shared" si="39"/>
        <v>27.5</v>
      </c>
      <c r="J102">
        <f t="shared" si="40"/>
        <v>42.25</v>
      </c>
      <c r="K102">
        <f t="shared" ref="K102" si="64">SQRT(J102)</f>
        <v>6.5</v>
      </c>
      <c r="L102">
        <f t="shared" ref="L102" si="65">(K102/I102)*100</f>
        <v>23.636363636363637</v>
      </c>
      <c r="M102" s="88">
        <f t="shared" si="41"/>
        <v>-111.58934707903779</v>
      </c>
      <c r="N102" s="88">
        <f t="shared" si="42"/>
        <v>-47.042955326460486</v>
      </c>
      <c r="O102" s="95">
        <f t="shared" si="43"/>
        <v>12452.182381525961</v>
      </c>
      <c r="P102" s="89">
        <f t="shared" si="44"/>
        <v>2213.039645847357</v>
      </c>
      <c r="Q102" s="89">
        <f t="shared" si="45"/>
        <v>5249.492669548069</v>
      </c>
    </row>
    <row r="103" spans="1:17" ht="15" thickTop="1" x14ac:dyDescent="0.3">
      <c r="A103" s="29" t="s">
        <v>61</v>
      </c>
      <c r="B103" s="35" t="s">
        <v>225</v>
      </c>
      <c r="C103" s="38">
        <f>VLOOKUP(A103,'Laboratory A'!A:AH,32,0)</f>
        <v>21</v>
      </c>
      <c r="D103" s="39">
        <f t="shared" si="37"/>
        <v>33.5</v>
      </c>
      <c r="E103" s="38">
        <f>VLOOKUP(A103,'Laboratory A'!A:AH,33,0)</f>
        <v>67</v>
      </c>
      <c r="F103" s="38">
        <f t="shared" si="38"/>
        <v>179.5</v>
      </c>
      <c r="G103" s="59">
        <f t="shared" si="50"/>
        <v>-146</v>
      </c>
      <c r="H103" s="60">
        <f t="shared" si="51"/>
        <v>21316</v>
      </c>
      <c r="I103">
        <f t="shared" si="39"/>
        <v>44</v>
      </c>
      <c r="J103">
        <f t="shared" si="40"/>
        <v>529</v>
      </c>
      <c r="K103">
        <f t="shared" si="52"/>
        <v>23</v>
      </c>
      <c r="L103">
        <f t="shared" si="53"/>
        <v>52.272727272727273</v>
      </c>
      <c r="M103" s="88">
        <f t="shared" si="41"/>
        <v>-111.58934707903779</v>
      </c>
      <c r="N103" s="88">
        <f t="shared" si="42"/>
        <v>34.457044673539514</v>
      </c>
      <c r="O103" s="95">
        <f t="shared" si="43"/>
        <v>12452.182381525961</v>
      </c>
      <c r="P103" s="89">
        <f t="shared" si="44"/>
        <v>1187.2879276342978</v>
      </c>
      <c r="Q103" s="89">
        <f t="shared" si="45"/>
        <v>-3845.0391173935113</v>
      </c>
    </row>
    <row r="104" spans="1:17" x14ac:dyDescent="0.3">
      <c r="A104" t="s">
        <v>62</v>
      </c>
      <c r="B104" s="36" t="s">
        <v>52</v>
      </c>
      <c r="C104" s="37">
        <f>VLOOKUP(A104,'Laboratory A'!A:AH,32,0)</f>
        <v>44</v>
      </c>
      <c r="D104" s="40">
        <f t="shared" si="37"/>
        <v>131</v>
      </c>
      <c r="E104" s="37">
        <f>VLOOKUP(A104,'Laboratory A'!A:AH,33,0)</f>
        <v>48</v>
      </c>
      <c r="F104" s="37">
        <f t="shared" si="38"/>
        <v>131.5</v>
      </c>
      <c r="G104" s="59">
        <f t="shared" si="50"/>
        <v>-0.5</v>
      </c>
      <c r="H104" s="60">
        <f t="shared" si="51"/>
        <v>0.25</v>
      </c>
      <c r="I104">
        <f t="shared" si="39"/>
        <v>46</v>
      </c>
      <c r="J104">
        <f t="shared" si="40"/>
        <v>4</v>
      </c>
      <c r="K104">
        <f t="shared" si="52"/>
        <v>2</v>
      </c>
      <c r="L104">
        <f t="shared" si="53"/>
        <v>4.3478260869565215</v>
      </c>
      <c r="M104" s="88">
        <f t="shared" si="41"/>
        <v>-14.089347079037793</v>
      </c>
      <c r="N104" s="88">
        <f t="shared" si="42"/>
        <v>-13.542955326460486</v>
      </c>
      <c r="O104" s="95">
        <f t="shared" si="43"/>
        <v>198.50970111359081</v>
      </c>
      <c r="P104" s="89">
        <f t="shared" si="44"/>
        <v>183.41163897450446</v>
      </c>
      <c r="Q104" s="89">
        <f t="shared" si="45"/>
        <v>190.81139807040537</v>
      </c>
    </row>
    <row r="105" spans="1:17" x14ac:dyDescent="0.3">
      <c r="A105" t="s">
        <v>63</v>
      </c>
      <c r="B105" s="36" t="s">
        <v>52</v>
      </c>
      <c r="C105" s="37">
        <f>VLOOKUP(A105,'Laboratory A'!A:AH,32,0)</f>
        <v>81</v>
      </c>
      <c r="D105" s="40">
        <f t="shared" si="37"/>
        <v>198.5</v>
      </c>
      <c r="E105" s="37">
        <f>VLOOKUP(A105,'Laboratory A'!A:AH,33,0)</f>
        <v>47</v>
      </c>
      <c r="F105" s="37">
        <f t="shared" si="38"/>
        <v>128.5</v>
      </c>
      <c r="G105" s="59">
        <f t="shared" si="50"/>
        <v>70</v>
      </c>
      <c r="H105" s="60">
        <f t="shared" si="51"/>
        <v>4900</v>
      </c>
      <c r="I105">
        <f t="shared" si="39"/>
        <v>64</v>
      </c>
      <c r="J105">
        <f t="shared" si="40"/>
        <v>289</v>
      </c>
      <c r="K105">
        <f t="shared" si="52"/>
        <v>17</v>
      </c>
      <c r="L105">
        <f t="shared" si="53"/>
        <v>26.5625</v>
      </c>
      <c r="M105" s="88">
        <f t="shared" si="41"/>
        <v>53.410652920962207</v>
      </c>
      <c r="N105" s="88">
        <f t="shared" si="42"/>
        <v>-16.542955326460486</v>
      </c>
      <c r="O105" s="95">
        <f t="shared" si="43"/>
        <v>2852.6978454434889</v>
      </c>
      <c r="P105" s="89">
        <f t="shared" si="44"/>
        <v>273.66937093326737</v>
      </c>
      <c r="Q105" s="89">
        <f t="shared" si="45"/>
        <v>-883.57004522856403</v>
      </c>
    </row>
    <row r="106" spans="1:17" x14ac:dyDescent="0.3">
      <c r="A106" t="s">
        <v>64</v>
      </c>
      <c r="B106" s="36" t="s">
        <v>52</v>
      </c>
      <c r="C106" s="37">
        <f>VLOOKUP(A106,'Laboratory A'!A:AH,32,0)</f>
        <v>46</v>
      </c>
      <c r="D106" s="40">
        <f t="shared" si="37"/>
        <v>138</v>
      </c>
      <c r="E106" s="37">
        <f>VLOOKUP(A106,'Laboratory A'!A:AH,33,0)</f>
        <v>45</v>
      </c>
      <c r="F106" s="37">
        <f t="shared" si="38"/>
        <v>126</v>
      </c>
      <c r="G106" s="59">
        <f t="shared" si="50"/>
        <v>12</v>
      </c>
      <c r="H106" s="60">
        <f t="shared" si="51"/>
        <v>144</v>
      </c>
      <c r="I106">
        <f t="shared" si="39"/>
        <v>45.5</v>
      </c>
      <c r="J106">
        <f t="shared" si="40"/>
        <v>0.25</v>
      </c>
      <c r="K106">
        <f t="shared" si="52"/>
        <v>0.5</v>
      </c>
      <c r="L106">
        <f t="shared" si="53"/>
        <v>1.098901098901099</v>
      </c>
      <c r="M106" s="88">
        <f t="shared" si="41"/>
        <v>-7.0893470790377933</v>
      </c>
      <c r="N106" s="88">
        <f t="shared" si="42"/>
        <v>-19.042955326460486</v>
      </c>
      <c r="O106" s="95">
        <f t="shared" si="43"/>
        <v>50.258842007061695</v>
      </c>
      <c r="P106" s="89">
        <f t="shared" si="44"/>
        <v>362.63414756556983</v>
      </c>
      <c r="Q106" s="89">
        <f t="shared" si="45"/>
        <v>135.00211971988983</v>
      </c>
    </row>
    <row r="107" spans="1:17" x14ac:dyDescent="0.3">
      <c r="A107" t="s">
        <v>65</v>
      </c>
      <c r="B107" s="36" t="s">
        <v>52</v>
      </c>
      <c r="C107" s="37">
        <f>VLOOKUP(A107,'Laboratory A'!A:AH,32,0)</f>
        <v>10</v>
      </c>
      <c r="D107" s="40">
        <f t="shared" si="37"/>
        <v>3</v>
      </c>
      <c r="E107" s="37">
        <f>VLOOKUP(A107,'Laboratory A'!A:AH,33,0)</f>
        <v>19</v>
      </c>
      <c r="F107" s="37">
        <f t="shared" si="38"/>
        <v>20.5</v>
      </c>
      <c r="G107" s="59">
        <f t="shared" si="50"/>
        <v>-17.5</v>
      </c>
      <c r="H107" s="60">
        <f t="shared" si="51"/>
        <v>306.25</v>
      </c>
      <c r="I107">
        <f t="shared" si="39"/>
        <v>14.5</v>
      </c>
      <c r="J107">
        <f t="shared" si="40"/>
        <v>20.25</v>
      </c>
      <c r="K107">
        <f t="shared" si="52"/>
        <v>4.5</v>
      </c>
      <c r="L107">
        <f t="shared" si="53"/>
        <v>31.03448275862069</v>
      </c>
      <c r="M107" s="88">
        <f t="shared" si="41"/>
        <v>-142.08934707903779</v>
      </c>
      <c r="N107" s="88">
        <f t="shared" si="42"/>
        <v>-124.54295532646049</v>
      </c>
      <c r="O107" s="95">
        <f t="shared" si="43"/>
        <v>20189.382553347266</v>
      </c>
      <c r="P107" s="89">
        <f t="shared" si="44"/>
        <v>15510.947721448732</v>
      </c>
      <c r="Q107" s="89">
        <f t="shared" si="45"/>
        <v>17696.227205630541</v>
      </c>
    </row>
    <row r="108" spans="1:17" x14ac:dyDescent="0.3">
      <c r="A108" t="s">
        <v>67</v>
      </c>
      <c r="B108" s="36" t="s">
        <v>52</v>
      </c>
      <c r="C108" s="37">
        <f>VLOOKUP(A108,'Laboratory A'!A:AH,32,0)</f>
        <v>435</v>
      </c>
      <c r="D108" s="40">
        <f t="shared" si="37"/>
        <v>273</v>
      </c>
      <c r="E108" s="37">
        <f>VLOOKUP(A108,'Laboratory A'!A:AH,33,0)</f>
        <v>24</v>
      </c>
      <c r="F108" s="37">
        <f t="shared" si="38"/>
        <v>46</v>
      </c>
      <c r="G108" s="59">
        <f t="shared" si="50"/>
        <v>227</v>
      </c>
      <c r="H108" s="60">
        <f t="shared" si="51"/>
        <v>51529</v>
      </c>
      <c r="I108">
        <f t="shared" si="39"/>
        <v>229.5</v>
      </c>
      <c r="J108">
        <f t="shared" si="40"/>
        <v>42230.25</v>
      </c>
      <c r="K108">
        <f t="shared" si="52"/>
        <v>205.5</v>
      </c>
      <c r="L108">
        <f t="shared" si="53"/>
        <v>89.542483660130728</v>
      </c>
      <c r="M108" s="88">
        <f t="shared" si="41"/>
        <v>127.91065292096221</v>
      </c>
      <c r="N108" s="88">
        <f t="shared" si="42"/>
        <v>-99.042955326460486</v>
      </c>
      <c r="O108" s="95">
        <f t="shared" si="43"/>
        <v>16361.135130666857</v>
      </c>
      <c r="P108" s="89">
        <f t="shared" si="44"/>
        <v>9809.5069997992468</v>
      </c>
      <c r="Q108" s="89">
        <f t="shared" si="45"/>
        <v>-12668.649083029253</v>
      </c>
    </row>
    <row r="109" spans="1:17" x14ac:dyDescent="0.3">
      <c r="A109" t="s">
        <v>97</v>
      </c>
      <c r="B109" s="36" t="s">
        <v>52</v>
      </c>
      <c r="C109" s="37">
        <f>VLOOKUP(A109,'Laboratory A'!A:AH,32,0)</f>
        <v>28</v>
      </c>
      <c r="D109" s="40">
        <f t="shared" si="37"/>
        <v>77.5</v>
      </c>
      <c r="E109" s="37">
        <f>VLOOKUP(A109,'Laboratory A'!A:AH,33,0)</f>
        <v>88</v>
      </c>
      <c r="F109" s="37">
        <f t="shared" si="38"/>
        <v>197</v>
      </c>
      <c r="G109" s="59">
        <f t="shared" si="50"/>
        <v>-119.5</v>
      </c>
      <c r="H109" s="60">
        <f t="shared" si="51"/>
        <v>14280.25</v>
      </c>
      <c r="I109">
        <f t="shared" si="39"/>
        <v>58</v>
      </c>
      <c r="J109">
        <f t="shared" si="40"/>
        <v>900</v>
      </c>
      <c r="K109">
        <f t="shared" si="52"/>
        <v>30</v>
      </c>
      <c r="L109">
        <f t="shared" si="53"/>
        <v>51.724137931034484</v>
      </c>
      <c r="M109" s="88">
        <f t="shared" si="41"/>
        <v>-67.589347079037793</v>
      </c>
      <c r="N109" s="88">
        <f t="shared" si="42"/>
        <v>51.957044673539514</v>
      </c>
      <c r="O109" s="95">
        <f t="shared" si="43"/>
        <v>4568.3198385706346</v>
      </c>
      <c r="P109" s="89">
        <f t="shared" si="44"/>
        <v>2699.534491208181</v>
      </c>
      <c r="Q109" s="89">
        <f t="shared" si="45"/>
        <v>-3511.7427256409342</v>
      </c>
    </row>
    <row r="110" spans="1:17" x14ac:dyDescent="0.3">
      <c r="A110" t="s">
        <v>99</v>
      </c>
      <c r="B110" s="36" t="s">
        <v>52</v>
      </c>
      <c r="C110" s="37">
        <f>VLOOKUP(A110,'Laboratory A'!A:AH,32,0)</f>
        <v>26</v>
      </c>
      <c r="D110" s="40">
        <f t="shared" si="37"/>
        <v>63</v>
      </c>
      <c r="E110" s="37">
        <f>VLOOKUP(A110,'Laboratory A'!A:AH,33,0)</f>
        <v>26</v>
      </c>
      <c r="F110" s="37">
        <f t="shared" si="38"/>
        <v>60</v>
      </c>
      <c r="G110" s="59">
        <f t="shared" si="50"/>
        <v>3</v>
      </c>
      <c r="H110" s="60">
        <f t="shared" si="51"/>
        <v>9</v>
      </c>
      <c r="I110">
        <f t="shared" si="39"/>
        <v>26</v>
      </c>
      <c r="J110">
        <f t="shared" si="40"/>
        <v>0</v>
      </c>
      <c r="K110">
        <f t="shared" si="52"/>
        <v>0</v>
      </c>
      <c r="L110">
        <f t="shared" si="53"/>
        <v>0</v>
      </c>
      <c r="M110" s="88">
        <f t="shared" si="41"/>
        <v>-82.089347079037793</v>
      </c>
      <c r="N110" s="88">
        <f t="shared" si="42"/>
        <v>-85.042955326460486</v>
      </c>
      <c r="O110" s="95">
        <f t="shared" si="43"/>
        <v>6738.6609038627303</v>
      </c>
      <c r="P110" s="89">
        <f t="shared" si="44"/>
        <v>7232.3042506583542</v>
      </c>
      <c r="Q110" s="89">
        <f t="shared" si="45"/>
        <v>6981.120676420921</v>
      </c>
    </row>
    <row r="111" spans="1:17" x14ac:dyDescent="0.3">
      <c r="A111" t="s">
        <v>104</v>
      </c>
      <c r="B111" s="36" t="s">
        <v>52</v>
      </c>
      <c r="C111" s="37">
        <f>VLOOKUP(A111,'Laboratory A'!A:AH,32,0)</f>
        <v>23</v>
      </c>
      <c r="D111" s="40">
        <f t="shared" si="37"/>
        <v>44</v>
      </c>
      <c r="E111" s="37">
        <f>VLOOKUP(A111,'Laboratory A'!A:AH,33,0)</f>
        <v>20</v>
      </c>
      <c r="F111" s="37">
        <f t="shared" si="38"/>
        <v>26.5</v>
      </c>
      <c r="G111" s="59">
        <f t="shared" si="50"/>
        <v>17.5</v>
      </c>
      <c r="H111" s="60">
        <f t="shared" si="51"/>
        <v>306.25</v>
      </c>
      <c r="I111">
        <f t="shared" si="39"/>
        <v>21.5</v>
      </c>
      <c r="J111">
        <f t="shared" si="40"/>
        <v>2.25</v>
      </c>
      <c r="K111">
        <f t="shared" si="52"/>
        <v>1.5</v>
      </c>
      <c r="L111">
        <f t="shared" si="53"/>
        <v>6.9767441860465116</v>
      </c>
      <c r="M111" s="88">
        <f t="shared" si="41"/>
        <v>-101.08934707903779</v>
      </c>
      <c r="N111" s="88">
        <f t="shared" si="42"/>
        <v>-118.54295532646049</v>
      </c>
      <c r="O111" s="95">
        <f t="shared" si="43"/>
        <v>10219.056092866167</v>
      </c>
      <c r="P111" s="89">
        <f t="shared" si="44"/>
        <v>14052.432257531207</v>
      </c>
      <c r="Q111" s="89">
        <f t="shared" si="45"/>
        <v>11983.429954771436</v>
      </c>
    </row>
    <row r="112" spans="1:17" ht="15" thickBot="1" x14ac:dyDescent="0.35">
      <c r="A112" t="s">
        <v>145</v>
      </c>
      <c r="B112" s="36" t="s">
        <v>52</v>
      </c>
      <c r="C112" s="37">
        <f>VLOOKUP(A112,'Laboratory A'!A:AH,32,0)</f>
        <v>17</v>
      </c>
      <c r="D112" s="40">
        <f t="shared" si="37"/>
        <v>19</v>
      </c>
      <c r="E112" s="37">
        <f>VLOOKUP(A112,'Laboratory A'!A:AH,33,0)</f>
        <v>20</v>
      </c>
      <c r="F112" s="37">
        <f t="shared" si="38"/>
        <v>26.5</v>
      </c>
      <c r="G112" s="59">
        <f t="shared" ref="G112" si="66">D112-F112</f>
        <v>-7.5</v>
      </c>
      <c r="H112" s="60">
        <f t="shared" ref="H112" si="67">G112^2</f>
        <v>56.25</v>
      </c>
      <c r="I112">
        <f t="shared" si="39"/>
        <v>18.5</v>
      </c>
      <c r="J112">
        <f t="shared" si="40"/>
        <v>2.25</v>
      </c>
      <c r="K112">
        <f t="shared" ref="K112" si="68">SQRT(J112)</f>
        <v>1.5</v>
      </c>
      <c r="L112">
        <f t="shared" ref="L112" si="69">(K112/I112)*100</f>
        <v>8.1081081081081088</v>
      </c>
      <c r="M112" s="88">
        <f t="shared" si="41"/>
        <v>-126.08934707903779</v>
      </c>
      <c r="N112" s="88">
        <f t="shared" si="42"/>
        <v>-118.54295532646049</v>
      </c>
      <c r="O112" s="95">
        <f t="shared" si="43"/>
        <v>15898.523446818057</v>
      </c>
      <c r="P112" s="89">
        <f t="shared" si="44"/>
        <v>14052.432257531207</v>
      </c>
      <c r="Q112" s="89">
        <f t="shared" si="45"/>
        <v>14947.003837932949</v>
      </c>
    </row>
    <row r="113" spans="1:17" ht="15" thickTop="1" x14ac:dyDescent="0.3">
      <c r="A113" s="29" t="s">
        <v>61</v>
      </c>
      <c r="B113" s="35" t="s">
        <v>226</v>
      </c>
      <c r="C113" s="38">
        <f>VLOOKUP(A113,'Laboratory A'!A:AK,35,0)</f>
        <v>26</v>
      </c>
      <c r="D113" s="39">
        <f t="shared" si="37"/>
        <v>63</v>
      </c>
      <c r="E113" s="38">
        <f>VLOOKUP(A113,'Laboratory A'!A:AK,36,0)</f>
        <v>265</v>
      </c>
      <c r="F113" s="38">
        <f t="shared" si="38"/>
        <v>252.5</v>
      </c>
      <c r="G113" s="59">
        <f t="shared" si="50"/>
        <v>-189.5</v>
      </c>
      <c r="H113" s="60">
        <f t="shared" si="51"/>
        <v>35910.25</v>
      </c>
      <c r="I113">
        <f t="shared" si="39"/>
        <v>145.5</v>
      </c>
      <c r="J113">
        <f t="shared" si="40"/>
        <v>14280.25</v>
      </c>
      <c r="K113">
        <f t="shared" si="52"/>
        <v>119.5</v>
      </c>
      <c r="L113">
        <f t="shared" si="53"/>
        <v>82.130584192439855</v>
      </c>
      <c r="M113" s="88">
        <f t="shared" si="41"/>
        <v>-82.089347079037793</v>
      </c>
      <c r="N113" s="88">
        <f t="shared" si="42"/>
        <v>107.45704467353951</v>
      </c>
      <c r="O113" s="95">
        <f t="shared" si="43"/>
        <v>6738.6609038627303</v>
      </c>
      <c r="P113" s="89">
        <f t="shared" si="44"/>
        <v>11547.016449971066</v>
      </c>
      <c r="Q113" s="89">
        <f t="shared" si="45"/>
        <v>-8821.0786362938543</v>
      </c>
    </row>
    <row r="114" spans="1:17" x14ac:dyDescent="0.3">
      <c r="A114" t="s">
        <v>62</v>
      </c>
      <c r="B114" s="36" t="s">
        <v>53</v>
      </c>
      <c r="C114" s="37">
        <f>VLOOKUP(A114,'Laboratory A'!A:AK,35,0)</f>
        <v>27</v>
      </c>
      <c r="D114" s="40">
        <f t="shared" si="37"/>
        <v>70.5</v>
      </c>
      <c r="E114" s="37">
        <f>VLOOKUP(A114,'Laboratory A'!A:AK,36,0)</f>
        <v>31</v>
      </c>
      <c r="F114" s="37">
        <f t="shared" si="38"/>
        <v>84</v>
      </c>
      <c r="G114" s="59">
        <f t="shared" si="50"/>
        <v>-13.5</v>
      </c>
      <c r="H114" s="60">
        <f t="shared" si="51"/>
        <v>182.25</v>
      </c>
      <c r="I114">
        <f t="shared" si="39"/>
        <v>29</v>
      </c>
      <c r="J114">
        <f t="shared" si="40"/>
        <v>4</v>
      </c>
      <c r="K114">
        <f t="shared" si="52"/>
        <v>2</v>
      </c>
      <c r="L114">
        <f t="shared" si="53"/>
        <v>6.8965517241379306</v>
      </c>
      <c r="M114" s="88">
        <f t="shared" si="41"/>
        <v>-74.589347079037793</v>
      </c>
      <c r="N114" s="88">
        <f t="shared" si="42"/>
        <v>-61.042955326460486</v>
      </c>
      <c r="O114" s="95">
        <f t="shared" si="43"/>
        <v>5563.5706976771635</v>
      </c>
      <c r="P114" s="89">
        <f t="shared" si="44"/>
        <v>3726.2423949882505</v>
      </c>
      <c r="Q114" s="89">
        <f t="shared" si="45"/>
        <v>4553.15418157556</v>
      </c>
    </row>
    <row r="115" spans="1:17" x14ac:dyDescent="0.3">
      <c r="A115" t="s">
        <v>63</v>
      </c>
      <c r="B115" s="36" t="s">
        <v>53</v>
      </c>
      <c r="C115" s="37">
        <f>VLOOKUP(A115,'Laboratory A'!A:AK,35,0)</f>
        <v>599</v>
      </c>
      <c r="D115" s="40">
        <f t="shared" si="37"/>
        <v>283</v>
      </c>
      <c r="E115" s="37">
        <f>VLOOKUP(A115,'Laboratory A'!A:AK,36,0)</f>
        <v>613</v>
      </c>
      <c r="F115" s="37">
        <f t="shared" si="38"/>
        <v>276</v>
      </c>
      <c r="G115" s="59">
        <f t="shared" si="50"/>
        <v>7</v>
      </c>
      <c r="H115" s="60">
        <f t="shared" si="51"/>
        <v>49</v>
      </c>
      <c r="I115">
        <f t="shared" si="39"/>
        <v>606</v>
      </c>
      <c r="J115">
        <f t="shared" si="40"/>
        <v>49</v>
      </c>
      <c r="K115">
        <f t="shared" si="52"/>
        <v>7</v>
      </c>
      <c r="L115">
        <f t="shared" si="53"/>
        <v>1.1551155115511551</v>
      </c>
      <c r="M115" s="88">
        <f t="shared" si="41"/>
        <v>137.91065292096221</v>
      </c>
      <c r="N115" s="88">
        <f t="shared" si="42"/>
        <v>130.95704467353951</v>
      </c>
      <c r="O115" s="95">
        <f t="shared" si="43"/>
        <v>19019.3481890861</v>
      </c>
      <c r="P115" s="89">
        <f t="shared" si="44"/>
        <v>17149.747549627424</v>
      </c>
      <c r="Q115" s="89">
        <f t="shared" si="45"/>
        <v>18060.371535527451</v>
      </c>
    </row>
    <row r="116" spans="1:17" x14ac:dyDescent="0.3">
      <c r="A116" t="s">
        <v>64</v>
      </c>
      <c r="B116" s="36" t="s">
        <v>53</v>
      </c>
      <c r="C116" s="37">
        <f>VLOOKUP(A116,'Laboratory A'!A:AK,35,0)</f>
        <v>264</v>
      </c>
      <c r="D116" s="40">
        <f t="shared" si="37"/>
        <v>257</v>
      </c>
      <c r="E116" s="37">
        <f>VLOOKUP(A116,'Laboratory A'!A:AK,36,0)</f>
        <v>283</v>
      </c>
      <c r="F116" s="37">
        <f t="shared" si="38"/>
        <v>257</v>
      </c>
      <c r="G116" s="59">
        <f t="shared" si="50"/>
        <v>0</v>
      </c>
      <c r="H116" s="60">
        <f t="shared" si="51"/>
        <v>0</v>
      </c>
      <c r="I116">
        <f t="shared" si="39"/>
        <v>273.5</v>
      </c>
      <c r="J116">
        <f t="shared" si="40"/>
        <v>90.25</v>
      </c>
      <c r="K116">
        <f t="shared" si="52"/>
        <v>9.5</v>
      </c>
      <c r="L116">
        <f t="shared" si="53"/>
        <v>3.4734917733089579</v>
      </c>
      <c r="M116" s="88">
        <f t="shared" si="41"/>
        <v>111.91065292096221</v>
      </c>
      <c r="N116" s="88">
        <f t="shared" si="42"/>
        <v>111.95704467353951</v>
      </c>
      <c r="O116" s="95">
        <f t="shared" si="43"/>
        <v>12523.994237196066</v>
      </c>
      <c r="P116" s="89">
        <f t="shared" si="44"/>
        <v>12534.379852032922</v>
      </c>
      <c r="Q116" s="89">
        <f t="shared" si="45"/>
        <v>12529.18596851714</v>
      </c>
    </row>
    <row r="117" spans="1:17" x14ac:dyDescent="0.3">
      <c r="A117" t="s">
        <v>65</v>
      </c>
      <c r="B117" s="36" t="s">
        <v>53</v>
      </c>
      <c r="C117" s="37">
        <f>VLOOKUP(A117,'Laboratory A'!A:AK,35,0)</f>
        <v>296</v>
      </c>
      <c r="D117" s="40">
        <f t="shared" si="37"/>
        <v>263</v>
      </c>
      <c r="E117" s="37">
        <f>VLOOKUP(A117,'Laboratory A'!A:AK,36,0)</f>
        <v>317</v>
      </c>
      <c r="F117" s="37">
        <f t="shared" si="38"/>
        <v>261</v>
      </c>
      <c r="G117" s="59">
        <f t="shared" si="50"/>
        <v>2</v>
      </c>
      <c r="H117" s="60">
        <f t="shared" si="51"/>
        <v>4</v>
      </c>
      <c r="I117">
        <f t="shared" si="39"/>
        <v>306.5</v>
      </c>
      <c r="J117">
        <f t="shared" si="40"/>
        <v>110.25</v>
      </c>
      <c r="K117">
        <f t="shared" si="52"/>
        <v>10.5</v>
      </c>
      <c r="L117">
        <f t="shared" si="53"/>
        <v>3.4257748776508974</v>
      </c>
      <c r="M117" s="88">
        <f t="shared" si="41"/>
        <v>117.91065292096221</v>
      </c>
      <c r="N117" s="88">
        <f t="shared" si="42"/>
        <v>115.95704467353951</v>
      </c>
      <c r="O117" s="95">
        <f t="shared" si="43"/>
        <v>13902.922072247613</v>
      </c>
      <c r="P117" s="89">
        <f t="shared" si="44"/>
        <v>13446.036209421238</v>
      </c>
      <c r="Q117" s="89">
        <f t="shared" si="45"/>
        <v>13672.570848242227</v>
      </c>
    </row>
    <row r="118" spans="1:17" x14ac:dyDescent="0.3">
      <c r="A118" t="s">
        <v>67</v>
      </c>
      <c r="B118" s="36" t="s">
        <v>53</v>
      </c>
      <c r="C118" s="37">
        <f>VLOOKUP(A118,'Laboratory A'!A:AK,35,0)</f>
        <v>52</v>
      </c>
      <c r="D118" s="40">
        <f t="shared" si="37"/>
        <v>155</v>
      </c>
      <c r="E118" s="37">
        <f>VLOOKUP(A118,'Laboratory A'!A:AK,36,0)</f>
        <v>256</v>
      </c>
      <c r="F118" s="37">
        <f t="shared" si="38"/>
        <v>250</v>
      </c>
      <c r="G118" s="59">
        <f t="shared" si="50"/>
        <v>-95</v>
      </c>
      <c r="H118" s="60">
        <f t="shared" si="51"/>
        <v>9025</v>
      </c>
      <c r="I118">
        <f t="shared" si="39"/>
        <v>154</v>
      </c>
      <c r="J118">
        <f t="shared" si="40"/>
        <v>10404</v>
      </c>
      <c r="K118">
        <f t="shared" si="52"/>
        <v>102</v>
      </c>
      <c r="L118">
        <f t="shared" si="53"/>
        <v>66.233766233766232</v>
      </c>
      <c r="M118" s="88">
        <f t="shared" si="41"/>
        <v>9.9106529209622067</v>
      </c>
      <c r="N118" s="88">
        <f t="shared" si="42"/>
        <v>104.95704467353951</v>
      </c>
      <c r="O118" s="95">
        <f t="shared" si="43"/>
        <v>98.221041319776717</v>
      </c>
      <c r="P118" s="89">
        <f t="shared" si="44"/>
        <v>11015.98122660337</v>
      </c>
      <c r="Q118" s="89">
        <f t="shared" si="45"/>
        <v>1040.1928413693752</v>
      </c>
    </row>
    <row r="119" spans="1:17" x14ac:dyDescent="0.3">
      <c r="A119" t="s">
        <v>97</v>
      </c>
      <c r="B119" s="36" t="s">
        <v>53</v>
      </c>
      <c r="C119" s="37">
        <f>VLOOKUP(A119,'Laboratory A'!A:AK,35,0)</f>
        <v>283</v>
      </c>
      <c r="D119" s="40">
        <f t="shared" si="37"/>
        <v>262</v>
      </c>
      <c r="E119" s="37">
        <f>VLOOKUP(A119,'Laboratory A'!A:AK,36,0)</f>
        <v>290</v>
      </c>
      <c r="F119" s="37">
        <f t="shared" si="38"/>
        <v>258</v>
      </c>
      <c r="G119" s="59">
        <f t="shared" si="50"/>
        <v>4</v>
      </c>
      <c r="H119" s="60">
        <f t="shared" si="51"/>
        <v>16</v>
      </c>
      <c r="I119">
        <f t="shared" si="39"/>
        <v>286.5</v>
      </c>
      <c r="J119">
        <f t="shared" si="40"/>
        <v>12.25</v>
      </c>
      <c r="K119">
        <f t="shared" si="52"/>
        <v>3.5</v>
      </c>
      <c r="L119">
        <f t="shared" si="53"/>
        <v>1.2216404886561953</v>
      </c>
      <c r="M119" s="88">
        <f t="shared" si="41"/>
        <v>116.91065292096221</v>
      </c>
      <c r="N119" s="88">
        <f t="shared" si="42"/>
        <v>112.95704467353951</v>
      </c>
      <c r="O119" s="95">
        <f t="shared" si="43"/>
        <v>13668.100766405689</v>
      </c>
      <c r="P119" s="89">
        <f t="shared" si="44"/>
        <v>12759.293941380001</v>
      </c>
      <c r="Q119" s="89">
        <f t="shared" si="45"/>
        <v>13205.881844805801</v>
      </c>
    </row>
    <row r="120" spans="1:17" x14ac:dyDescent="0.3">
      <c r="A120" t="s">
        <v>99</v>
      </c>
      <c r="B120" s="36" t="s">
        <v>53</v>
      </c>
      <c r="C120" s="37">
        <f>VLOOKUP(A120,'Laboratory A'!A:AK,35,0)</f>
        <v>89</v>
      </c>
      <c r="D120" s="40">
        <f t="shared" si="37"/>
        <v>207.5</v>
      </c>
      <c r="E120" s="37">
        <f>VLOOKUP(A120,'Laboratory A'!A:AK,36,0)</f>
        <v>116</v>
      </c>
      <c r="F120" s="37">
        <f t="shared" si="38"/>
        <v>211</v>
      </c>
      <c r="G120" s="59">
        <f t="shared" si="50"/>
        <v>-3.5</v>
      </c>
      <c r="H120" s="60">
        <f t="shared" si="51"/>
        <v>12.25</v>
      </c>
      <c r="I120">
        <f t="shared" si="39"/>
        <v>102.5</v>
      </c>
      <c r="J120">
        <f t="shared" si="40"/>
        <v>182.25</v>
      </c>
      <c r="K120">
        <f t="shared" si="52"/>
        <v>13.5</v>
      </c>
      <c r="L120">
        <f t="shared" si="53"/>
        <v>13.170731707317074</v>
      </c>
      <c r="M120" s="88">
        <f t="shared" si="41"/>
        <v>62.410652920962207</v>
      </c>
      <c r="N120" s="88">
        <f t="shared" si="42"/>
        <v>65.957044673539514</v>
      </c>
      <c r="O120" s="95">
        <f t="shared" si="43"/>
        <v>3895.0895980208084</v>
      </c>
      <c r="P120" s="89">
        <f t="shared" si="44"/>
        <v>4350.3317420672875</v>
      </c>
      <c r="Q120" s="89">
        <f t="shared" si="45"/>
        <v>4116.4222228126737</v>
      </c>
    </row>
    <row r="121" spans="1:17" x14ac:dyDescent="0.3">
      <c r="A121" t="s">
        <v>104</v>
      </c>
      <c r="B121" s="36" t="s">
        <v>53</v>
      </c>
      <c r="C121" s="37">
        <f>VLOOKUP(A121,'Laboratory A'!A:AK,35,0)</f>
        <v>32</v>
      </c>
      <c r="D121" s="40">
        <f t="shared" si="37"/>
        <v>100.5</v>
      </c>
      <c r="E121" s="37">
        <f>VLOOKUP(A121,'Laboratory A'!A:AK,36,0)</f>
        <v>25</v>
      </c>
      <c r="F121" s="37">
        <f t="shared" si="38"/>
        <v>53.5</v>
      </c>
      <c r="G121" s="59">
        <f t="shared" si="50"/>
        <v>47</v>
      </c>
      <c r="H121" s="60">
        <f t="shared" si="51"/>
        <v>2209</v>
      </c>
      <c r="I121">
        <f t="shared" si="39"/>
        <v>28.5</v>
      </c>
      <c r="J121">
        <f t="shared" si="40"/>
        <v>12.25</v>
      </c>
      <c r="K121">
        <f t="shared" si="52"/>
        <v>3.5</v>
      </c>
      <c r="L121">
        <f t="shared" si="53"/>
        <v>12.280701754385964</v>
      </c>
      <c r="M121" s="88">
        <f t="shared" si="41"/>
        <v>-44.589347079037793</v>
      </c>
      <c r="N121" s="88">
        <f t="shared" si="42"/>
        <v>-91.542955326460486</v>
      </c>
      <c r="O121" s="95">
        <f t="shared" si="43"/>
        <v>1988.2098729348961</v>
      </c>
      <c r="P121" s="89">
        <f t="shared" si="44"/>
        <v>8380.1126699023407</v>
      </c>
      <c r="Q121" s="89">
        <f t="shared" si="45"/>
        <v>4081.840607692398</v>
      </c>
    </row>
    <row r="122" spans="1:17" ht="15" thickBot="1" x14ac:dyDescent="0.35">
      <c r="A122" t="s">
        <v>145</v>
      </c>
      <c r="B122" s="36" t="s">
        <v>53</v>
      </c>
      <c r="C122" s="37">
        <f>VLOOKUP(A122,'Laboratory A'!A:AK,35,0)</f>
        <v>21</v>
      </c>
      <c r="D122" s="40">
        <f t="shared" si="37"/>
        <v>33.5</v>
      </c>
      <c r="E122" s="37">
        <f>VLOOKUP(A122,'Laboratory A'!A:AK,36,0)</f>
        <v>20</v>
      </c>
      <c r="F122" s="37">
        <f t="shared" si="38"/>
        <v>26.5</v>
      </c>
      <c r="G122" s="59">
        <f t="shared" ref="G122" si="70">D122-F122</f>
        <v>7</v>
      </c>
      <c r="H122" s="60">
        <f t="shared" ref="H122" si="71">G122^2</f>
        <v>49</v>
      </c>
      <c r="I122">
        <f t="shared" si="39"/>
        <v>20.5</v>
      </c>
      <c r="J122">
        <f t="shared" si="40"/>
        <v>0.25</v>
      </c>
      <c r="K122">
        <f t="shared" ref="K122" si="72">SQRT(J122)</f>
        <v>0.5</v>
      </c>
      <c r="L122">
        <f t="shared" ref="L122" si="73">(K122/I122)*100</f>
        <v>2.4390243902439024</v>
      </c>
      <c r="M122" s="88">
        <f t="shared" si="41"/>
        <v>-111.58934707903779</v>
      </c>
      <c r="N122" s="88">
        <f t="shared" si="42"/>
        <v>-118.54295532646049</v>
      </c>
      <c r="O122" s="95">
        <f t="shared" si="43"/>
        <v>12452.182381525961</v>
      </c>
      <c r="P122" s="89">
        <f t="shared" si="44"/>
        <v>14052.432257531207</v>
      </c>
      <c r="Q122" s="89">
        <f t="shared" si="45"/>
        <v>13228.13098569927</v>
      </c>
    </row>
    <row r="123" spans="1:17" ht="15" thickTop="1" x14ac:dyDescent="0.3">
      <c r="A123" s="29" t="s">
        <v>61</v>
      </c>
      <c r="B123" s="35" t="s">
        <v>189</v>
      </c>
      <c r="C123" s="38">
        <f>VLOOKUP(A123,'Laboratory A'!A:AN,38,0)</f>
        <v>59</v>
      </c>
      <c r="D123" s="39">
        <f t="shared" si="37"/>
        <v>172.5</v>
      </c>
      <c r="E123" s="38">
        <f>VLOOKUP(A123,'Laboratory A'!A:AN,39,0)</f>
        <v>29</v>
      </c>
      <c r="F123" s="38">
        <f t="shared" si="38"/>
        <v>71.5</v>
      </c>
      <c r="G123" s="59">
        <f t="shared" si="50"/>
        <v>101</v>
      </c>
      <c r="H123" s="60">
        <f t="shared" si="51"/>
        <v>10201</v>
      </c>
      <c r="I123">
        <f t="shared" si="39"/>
        <v>44</v>
      </c>
      <c r="J123">
        <f t="shared" si="40"/>
        <v>225</v>
      </c>
      <c r="K123">
        <f t="shared" si="52"/>
        <v>15</v>
      </c>
      <c r="L123">
        <f t="shared" si="53"/>
        <v>34.090909090909086</v>
      </c>
      <c r="M123" s="88">
        <f t="shared" si="41"/>
        <v>27.410652920962207</v>
      </c>
      <c r="N123" s="88">
        <f t="shared" si="42"/>
        <v>-73.542955326460486</v>
      </c>
      <c r="O123" s="95">
        <f t="shared" si="43"/>
        <v>751.343893553454</v>
      </c>
      <c r="P123" s="89">
        <f t="shared" si="44"/>
        <v>5408.5662781497631</v>
      </c>
      <c r="Q123" s="89">
        <f t="shared" si="45"/>
        <v>-2015.8604232354371</v>
      </c>
    </row>
    <row r="124" spans="1:17" x14ac:dyDescent="0.3">
      <c r="A124" t="s">
        <v>62</v>
      </c>
      <c r="B124" s="36" t="s">
        <v>22</v>
      </c>
      <c r="C124" s="37">
        <f>VLOOKUP(A124,'Laboratory A'!A:AN,38,0)</f>
        <v>27</v>
      </c>
      <c r="D124" s="40">
        <f t="shared" si="37"/>
        <v>70.5</v>
      </c>
      <c r="E124" s="37">
        <f>VLOOKUP(A124,'Laboratory A'!A:AN,39,0)</f>
        <v>27</v>
      </c>
      <c r="F124" s="37">
        <f t="shared" si="38"/>
        <v>64</v>
      </c>
      <c r="G124" s="59">
        <f t="shared" si="50"/>
        <v>6.5</v>
      </c>
      <c r="H124" s="60">
        <f t="shared" si="51"/>
        <v>42.25</v>
      </c>
      <c r="I124">
        <f t="shared" si="39"/>
        <v>27</v>
      </c>
      <c r="J124">
        <f t="shared" si="40"/>
        <v>0</v>
      </c>
      <c r="K124">
        <f t="shared" si="52"/>
        <v>0</v>
      </c>
      <c r="L124">
        <f t="shared" si="53"/>
        <v>0</v>
      </c>
      <c r="M124" s="88">
        <f t="shared" si="41"/>
        <v>-74.589347079037793</v>
      </c>
      <c r="N124" s="88">
        <f t="shared" si="42"/>
        <v>-81.042955326460486</v>
      </c>
      <c r="O124" s="95">
        <f t="shared" si="43"/>
        <v>5563.5706976771635</v>
      </c>
      <c r="P124" s="89">
        <f t="shared" si="44"/>
        <v>6567.9606080466701</v>
      </c>
      <c r="Q124" s="89">
        <f t="shared" si="45"/>
        <v>6044.9411231563163</v>
      </c>
    </row>
    <row r="125" spans="1:17" x14ac:dyDescent="0.3">
      <c r="A125" t="s">
        <v>63</v>
      </c>
      <c r="B125" s="36" t="s">
        <v>22</v>
      </c>
      <c r="C125" s="37">
        <f>VLOOKUP(A125,'Laboratory A'!A:AN,38,0)</f>
        <v>33</v>
      </c>
      <c r="D125" s="40">
        <f t="shared" si="37"/>
        <v>105.5</v>
      </c>
      <c r="E125" s="37">
        <f>VLOOKUP(A125,'Laboratory A'!A:AN,39,0)</f>
        <v>33</v>
      </c>
      <c r="F125" s="37">
        <f t="shared" si="38"/>
        <v>92.5</v>
      </c>
      <c r="G125" s="59">
        <f t="shared" si="50"/>
        <v>13</v>
      </c>
      <c r="H125" s="60">
        <f t="shared" si="51"/>
        <v>169</v>
      </c>
      <c r="I125">
        <f t="shared" si="39"/>
        <v>33</v>
      </c>
      <c r="J125">
        <f t="shared" si="40"/>
        <v>0</v>
      </c>
      <c r="K125">
        <f t="shared" si="52"/>
        <v>0</v>
      </c>
      <c r="L125">
        <f t="shared" si="53"/>
        <v>0</v>
      </c>
      <c r="M125" s="88">
        <f t="shared" si="41"/>
        <v>-39.589347079037793</v>
      </c>
      <c r="N125" s="88">
        <f t="shared" si="42"/>
        <v>-52.542955326460486</v>
      </c>
      <c r="O125" s="95">
        <f t="shared" si="43"/>
        <v>1567.3164021445182</v>
      </c>
      <c r="P125" s="89">
        <f t="shared" si="44"/>
        <v>2760.7621544384224</v>
      </c>
      <c r="Q125" s="89">
        <f t="shared" si="45"/>
        <v>2080.1412949776218</v>
      </c>
    </row>
    <row r="126" spans="1:17" x14ac:dyDescent="0.3">
      <c r="A126" t="s">
        <v>64</v>
      </c>
      <c r="B126" s="36" t="s">
        <v>22</v>
      </c>
      <c r="C126" s="37">
        <f>VLOOKUP(A126,'Laboratory A'!A:AN,38,0)</f>
        <v>140</v>
      </c>
      <c r="D126" s="40">
        <f t="shared" si="37"/>
        <v>220</v>
      </c>
      <c r="E126" s="37">
        <f>VLOOKUP(A126,'Laboratory A'!A:AN,39,0)</f>
        <v>180</v>
      </c>
      <c r="F126" s="37">
        <f t="shared" si="38"/>
        <v>232</v>
      </c>
      <c r="G126" s="59">
        <f t="shared" si="50"/>
        <v>-12</v>
      </c>
      <c r="H126" s="60">
        <f t="shared" si="51"/>
        <v>144</v>
      </c>
      <c r="I126">
        <f t="shared" si="39"/>
        <v>160</v>
      </c>
      <c r="J126">
        <f t="shared" si="40"/>
        <v>400</v>
      </c>
      <c r="K126">
        <f t="shared" si="52"/>
        <v>20</v>
      </c>
      <c r="L126">
        <f t="shared" si="53"/>
        <v>12.5</v>
      </c>
      <c r="M126" s="88">
        <f t="shared" si="41"/>
        <v>74.910652920962207</v>
      </c>
      <c r="N126" s="88">
        <f t="shared" si="42"/>
        <v>86.957044673539514</v>
      </c>
      <c r="O126" s="95">
        <f t="shared" si="43"/>
        <v>5611.6059210448639</v>
      </c>
      <c r="P126" s="89">
        <f t="shared" si="44"/>
        <v>7561.5276183559463</v>
      </c>
      <c r="Q126" s="89">
        <f t="shared" si="45"/>
        <v>6514.008992572124</v>
      </c>
    </row>
    <row r="127" spans="1:17" x14ac:dyDescent="0.3">
      <c r="A127" t="s">
        <v>65</v>
      </c>
      <c r="B127" s="36" t="s">
        <v>22</v>
      </c>
      <c r="C127" s="37">
        <f>VLOOKUP(A127,'Laboratory A'!A:AN,38,0)</f>
        <v>51</v>
      </c>
      <c r="D127" s="40">
        <f t="shared" si="37"/>
        <v>151.5</v>
      </c>
      <c r="E127" s="37">
        <f>VLOOKUP(A127,'Laboratory A'!A:AN,39,0)</f>
        <v>47</v>
      </c>
      <c r="F127" s="37">
        <f t="shared" si="38"/>
        <v>128.5</v>
      </c>
      <c r="G127" s="59">
        <f t="shared" si="50"/>
        <v>23</v>
      </c>
      <c r="H127" s="60">
        <f t="shared" si="51"/>
        <v>529</v>
      </c>
      <c r="I127">
        <f t="shared" si="39"/>
        <v>49</v>
      </c>
      <c r="J127">
        <f t="shared" si="40"/>
        <v>4</v>
      </c>
      <c r="K127">
        <f t="shared" si="52"/>
        <v>2</v>
      </c>
      <c r="L127">
        <f t="shared" si="53"/>
        <v>4.0816326530612246</v>
      </c>
      <c r="M127" s="88">
        <f t="shared" si="41"/>
        <v>6.4106529209622067</v>
      </c>
      <c r="N127" s="88">
        <f t="shared" si="42"/>
        <v>-16.542955326460486</v>
      </c>
      <c r="O127" s="95">
        <f t="shared" si="43"/>
        <v>41.096470873041277</v>
      </c>
      <c r="P127" s="89">
        <f t="shared" si="44"/>
        <v>273.66937093326737</v>
      </c>
      <c r="Q127" s="89">
        <f t="shared" si="45"/>
        <v>-106.05114488492121</v>
      </c>
    </row>
    <row r="128" spans="1:17" x14ac:dyDescent="0.3">
      <c r="A128" t="s">
        <v>67</v>
      </c>
      <c r="B128" s="36" t="s">
        <v>22</v>
      </c>
      <c r="C128" s="37">
        <f>VLOOKUP(A128,'Laboratory A'!A:AN,38,0)</f>
        <v>47</v>
      </c>
      <c r="D128" s="40">
        <f t="shared" si="37"/>
        <v>142</v>
      </c>
      <c r="E128" s="37">
        <f>VLOOKUP(A128,'Laboratory A'!A:AN,39,0)</f>
        <v>48</v>
      </c>
      <c r="F128" s="37">
        <f t="shared" si="38"/>
        <v>131.5</v>
      </c>
      <c r="G128" s="59">
        <f t="shared" si="50"/>
        <v>10.5</v>
      </c>
      <c r="H128" s="60">
        <f t="shared" si="51"/>
        <v>110.25</v>
      </c>
      <c r="I128">
        <f t="shared" si="39"/>
        <v>47.5</v>
      </c>
      <c r="J128">
        <f t="shared" si="40"/>
        <v>0.25</v>
      </c>
      <c r="K128">
        <f t="shared" si="52"/>
        <v>0.5</v>
      </c>
      <c r="L128">
        <f t="shared" si="53"/>
        <v>1.0526315789473684</v>
      </c>
      <c r="M128" s="88">
        <f t="shared" si="41"/>
        <v>-3.0893470790377933</v>
      </c>
      <c r="N128" s="88">
        <f t="shared" si="42"/>
        <v>-13.542955326460486</v>
      </c>
      <c r="O128" s="95">
        <f t="shared" si="43"/>
        <v>9.5440653747593451</v>
      </c>
      <c r="P128" s="89">
        <f t="shared" si="44"/>
        <v>183.41163897450446</v>
      </c>
      <c r="Q128" s="89">
        <f t="shared" si="45"/>
        <v>41.838889479340025</v>
      </c>
    </row>
    <row r="129" spans="1:17" x14ac:dyDescent="0.3">
      <c r="A129" t="s">
        <v>97</v>
      </c>
      <c r="B129" s="36" t="s">
        <v>22</v>
      </c>
      <c r="C129" s="37">
        <f>VLOOKUP(A129,'Laboratory A'!A:AN,38,0)</f>
        <v>80</v>
      </c>
      <c r="D129" s="40">
        <f t="shared" si="37"/>
        <v>197</v>
      </c>
      <c r="E129" s="37">
        <f>VLOOKUP(A129,'Laboratory A'!A:AN,39,0)</f>
        <v>67</v>
      </c>
      <c r="F129" s="37">
        <f t="shared" si="38"/>
        <v>179.5</v>
      </c>
      <c r="G129" s="59">
        <f t="shared" si="50"/>
        <v>17.5</v>
      </c>
      <c r="H129" s="60">
        <f t="shared" si="51"/>
        <v>306.25</v>
      </c>
      <c r="I129">
        <f t="shared" si="39"/>
        <v>73.5</v>
      </c>
      <c r="J129">
        <f t="shared" si="40"/>
        <v>42.25</v>
      </c>
      <c r="K129">
        <f t="shared" si="52"/>
        <v>6.5</v>
      </c>
      <c r="L129">
        <f t="shared" si="53"/>
        <v>8.8435374149659864</v>
      </c>
      <c r="M129" s="88">
        <f t="shared" si="41"/>
        <v>51.910652920962207</v>
      </c>
      <c r="N129" s="88">
        <f t="shared" si="42"/>
        <v>34.457044673539514</v>
      </c>
      <c r="O129" s="95">
        <f t="shared" si="43"/>
        <v>2694.7158866806021</v>
      </c>
      <c r="P129" s="89">
        <f t="shared" si="44"/>
        <v>1187.2879276342978</v>
      </c>
      <c r="Q129" s="89">
        <f t="shared" si="45"/>
        <v>1788.6876867301992</v>
      </c>
    </row>
    <row r="130" spans="1:17" x14ac:dyDescent="0.3">
      <c r="A130" t="s">
        <v>99</v>
      </c>
      <c r="B130" s="36" t="s">
        <v>22</v>
      </c>
      <c r="C130" s="37">
        <f>VLOOKUP(A130,'Laboratory A'!A:AN,38,0)</f>
        <v>42</v>
      </c>
      <c r="D130" s="40">
        <f t="shared" ref="D130:D193" si="74">_xlfn.RANK.AVG(C130,C$2:C$291,1)</f>
        <v>126.5</v>
      </c>
      <c r="E130" s="37">
        <f>VLOOKUP(A130,'Laboratory A'!A:AN,39,0)</f>
        <v>41</v>
      </c>
      <c r="F130" s="37">
        <f t="shared" ref="F130:F193" si="75">_xlfn.RANK.AVG(E130,E$2:E$291,1)</f>
        <v>119</v>
      </c>
      <c r="G130" s="59">
        <f t="shared" si="50"/>
        <v>7.5</v>
      </c>
      <c r="H130" s="60">
        <f t="shared" si="51"/>
        <v>56.25</v>
      </c>
      <c r="I130">
        <f t="shared" ref="I130:I193" si="76">(C130+E130)/2</f>
        <v>41.5</v>
      </c>
      <c r="J130">
        <f t="shared" ref="J130:J193" si="77">((C130-I130)^2+(E130-I130)^2)/2</f>
        <v>0.25</v>
      </c>
      <c r="K130">
        <f t="shared" si="52"/>
        <v>0.5</v>
      </c>
      <c r="L130">
        <f t="shared" si="53"/>
        <v>1.2048192771084338</v>
      </c>
      <c r="M130" s="88">
        <f t="shared" si="41"/>
        <v>-18.589347079037793</v>
      </c>
      <c r="N130" s="88">
        <f t="shared" si="42"/>
        <v>-26.042955326460486</v>
      </c>
      <c r="O130" s="95">
        <f t="shared" si="43"/>
        <v>345.56382482493092</v>
      </c>
      <c r="P130" s="89">
        <f t="shared" si="44"/>
        <v>678.23552213601658</v>
      </c>
      <c r="Q130" s="89">
        <f t="shared" si="45"/>
        <v>484.12153552744996</v>
      </c>
    </row>
    <row r="131" spans="1:17" x14ac:dyDescent="0.3">
      <c r="A131" t="s">
        <v>104</v>
      </c>
      <c r="B131" s="36" t="s">
        <v>22</v>
      </c>
      <c r="C131" s="37">
        <f>VLOOKUP(A131,'Laboratory A'!A:AN,38,0)</f>
        <v>25</v>
      </c>
      <c r="D131" s="40">
        <f t="shared" si="74"/>
        <v>55.5</v>
      </c>
      <c r="E131" s="37">
        <f>VLOOKUP(A131,'Laboratory A'!A:AN,39,0)</f>
        <v>25</v>
      </c>
      <c r="F131" s="37">
        <f t="shared" si="75"/>
        <v>53.5</v>
      </c>
      <c r="G131" s="59">
        <f t="shared" si="50"/>
        <v>2</v>
      </c>
      <c r="H131" s="60">
        <f t="shared" si="51"/>
        <v>4</v>
      </c>
      <c r="I131">
        <f t="shared" si="76"/>
        <v>25</v>
      </c>
      <c r="J131">
        <f t="shared" si="77"/>
        <v>0</v>
      </c>
      <c r="K131">
        <f t="shared" si="52"/>
        <v>0</v>
      </c>
      <c r="L131">
        <f t="shared" si="53"/>
        <v>0</v>
      </c>
      <c r="M131" s="88">
        <f t="shared" ref="M131:M194" si="78">(D131-$D$301)</f>
        <v>-89.589347079037793</v>
      </c>
      <c r="N131" s="88">
        <f t="shared" ref="N131:N194" si="79">(F131-$F$301)</f>
        <v>-91.542955326460486</v>
      </c>
      <c r="O131" s="95">
        <f t="shared" ref="O131:O194" si="80">(M131)^2</f>
        <v>8026.251110048298</v>
      </c>
      <c r="P131" s="89">
        <f t="shared" ref="P131:P194" si="81">(N131)^2</f>
        <v>8380.1126699023407</v>
      </c>
      <c r="Q131" s="89">
        <f t="shared" ref="Q131:Q194" si="82">M131*N131</f>
        <v>8201.2735973831204</v>
      </c>
    </row>
    <row r="132" spans="1:17" ht="15" thickBot="1" x14ac:dyDescent="0.35">
      <c r="A132" t="s">
        <v>145</v>
      </c>
      <c r="B132" s="36" t="s">
        <v>22</v>
      </c>
      <c r="C132" s="37">
        <f>VLOOKUP(A132,'Laboratory A'!A:AN,38,0)</f>
        <v>18</v>
      </c>
      <c r="D132" s="40">
        <f t="shared" si="74"/>
        <v>23.5</v>
      </c>
      <c r="E132" s="37">
        <f>VLOOKUP(A132,'Laboratory A'!A:AN,39,0)</f>
        <v>16</v>
      </c>
      <c r="F132" s="37">
        <f t="shared" si="75"/>
        <v>11</v>
      </c>
      <c r="G132" s="59">
        <f t="shared" ref="G132" si="83">D132-F132</f>
        <v>12.5</v>
      </c>
      <c r="H132" s="60">
        <f t="shared" ref="H132" si="84">G132^2</f>
        <v>156.25</v>
      </c>
      <c r="I132">
        <f t="shared" si="76"/>
        <v>17</v>
      </c>
      <c r="J132">
        <f t="shared" si="77"/>
        <v>1</v>
      </c>
      <c r="K132">
        <f t="shared" ref="K132" si="85">SQRT(J132)</f>
        <v>1</v>
      </c>
      <c r="L132">
        <f t="shared" ref="L132" si="86">(K132/I132)*100</f>
        <v>5.8823529411764701</v>
      </c>
      <c r="M132" s="88">
        <f t="shared" si="78"/>
        <v>-121.58934707903779</v>
      </c>
      <c r="N132" s="88">
        <f t="shared" si="79"/>
        <v>-134.04295532646049</v>
      </c>
      <c r="O132" s="95">
        <f t="shared" si="80"/>
        <v>14783.969323106716</v>
      </c>
      <c r="P132" s="89">
        <f t="shared" si="81"/>
        <v>17967.513872651482</v>
      </c>
      <c r="Q132" s="89">
        <f t="shared" si="82"/>
        <v>16298.195418688962</v>
      </c>
    </row>
    <row r="133" spans="1:17" ht="15" thickTop="1" x14ac:dyDescent="0.3">
      <c r="A133" s="29" t="s">
        <v>61</v>
      </c>
      <c r="B133" s="35" t="s">
        <v>181</v>
      </c>
      <c r="C133" s="38">
        <f>VLOOKUP(A133,'Laboratory A'!A:AQ,41,0)</f>
        <v>40</v>
      </c>
      <c r="D133" s="39">
        <f t="shared" si="74"/>
        <v>122.5</v>
      </c>
      <c r="E133" s="38">
        <f>VLOOKUP(A133,'Laboratory A'!A:AQ,42,0)</f>
        <v>91</v>
      </c>
      <c r="F133" s="38">
        <f t="shared" si="75"/>
        <v>200.5</v>
      </c>
      <c r="G133" s="59">
        <f t="shared" si="50"/>
        <v>-78</v>
      </c>
      <c r="H133" s="60">
        <f t="shared" si="51"/>
        <v>6084</v>
      </c>
      <c r="I133">
        <f t="shared" si="76"/>
        <v>65.5</v>
      </c>
      <c r="J133">
        <f t="shared" si="77"/>
        <v>650.25</v>
      </c>
      <c r="K133">
        <f t="shared" si="52"/>
        <v>25.5</v>
      </c>
      <c r="L133">
        <f t="shared" si="53"/>
        <v>38.931297709923662</v>
      </c>
      <c r="M133" s="88">
        <f t="shared" si="78"/>
        <v>-22.589347079037793</v>
      </c>
      <c r="N133" s="88">
        <f t="shared" si="79"/>
        <v>55.457044673539514</v>
      </c>
      <c r="O133" s="95">
        <f t="shared" si="80"/>
        <v>510.27860145723326</v>
      </c>
      <c r="P133" s="89">
        <f t="shared" si="81"/>
        <v>3075.4838039229576</v>
      </c>
      <c r="Q133" s="89">
        <f t="shared" si="82"/>
        <v>-1252.7384301082882</v>
      </c>
    </row>
    <row r="134" spans="1:17" x14ac:dyDescent="0.3">
      <c r="A134" t="s">
        <v>62</v>
      </c>
      <c r="B134" s="36" t="s">
        <v>0</v>
      </c>
      <c r="C134" s="37">
        <f>VLOOKUP(A134,'Laboratory A'!A:AQ,41,0)</f>
        <v>28</v>
      </c>
      <c r="D134" s="40">
        <f t="shared" si="74"/>
        <v>77.5</v>
      </c>
      <c r="E134" s="37">
        <f>VLOOKUP(A134,'Laboratory A'!A:AQ,42,0)</f>
        <v>29</v>
      </c>
      <c r="F134" s="37">
        <f t="shared" si="75"/>
        <v>71.5</v>
      </c>
      <c r="G134" s="59">
        <f t="shared" si="50"/>
        <v>6</v>
      </c>
      <c r="H134" s="60">
        <f t="shared" si="51"/>
        <v>36</v>
      </c>
      <c r="I134">
        <f t="shared" si="76"/>
        <v>28.5</v>
      </c>
      <c r="J134">
        <f t="shared" si="77"/>
        <v>0.25</v>
      </c>
      <c r="K134">
        <f t="shared" si="52"/>
        <v>0.5</v>
      </c>
      <c r="L134">
        <f t="shared" si="53"/>
        <v>1.7543859649122806</v>
      </c>
      <c r="M134" s="88">
        <f t="shared" si="78"/>
        <v>-67.589347079037793</v>
      </c>
      <c r="N134" s="88">
        <f t="shared" si="79"/>
        <v>-73.542955326460486</v>
      </c>
      <c r="O134" s="95">
        <f t="shared" si="80"/>
        <v>4568.3198385706346</v>
      </c>
      <c r="P134" s="89">
        <f t="shared" si="81"/>
        <v>5408.5662781497631</v>
      </c>
      <c r="Q134" s="89">
        <f t="shared" si="82"/>
        <v>4970.7203327783091</v>
      </c>
    </row>
    <row r="135" spans="1:17" x14ac:dyDescent="0.3">
      <c r="A135" t="s">
        <v>63</v>
      </c>
      <c r="B135" s="36" t="s">
        <v>0</v>
      </c>
      <c r="C135" s="37">
        <f>VLOOKUP(A135,'Laboratory A'!A:AQ,41,0)</f>
        <v>590</v>
      </c>
      <c r="D135" s="40">
        <f t="shared" si="74"/>
        <v>282</v>
      </c>
      <c r="E135" s="37">
        <f>VLOOKUP(A135,'Laboratory A'!A:AQ,42,0)</f>
        <v>679</v>
      </c>
      <c r="F135" s="37">
        <f t="shared" si="75"/>
        <v>280</v>
      </c>
      <c r="G135" s="59">
        <f t="shared" si="50"/>
        <v>2</v>
      </c>
      <c r="H135" s="60">
        <f t="shared" si="51"/>
        <v>4</v>
      </c>
      <c r="I135">
        <f t="shared" si="76"/>
        <v>634.5</v>
      </c>
      <c r="J135">
        <f t="shared" si="77"/>
        <v>1980.25</v>
      </c>
      <c r="K135">
        <f t="shared" si="52"/>
        <v>44.5</v>
      </c>
      <c r="L135">
        <f t="shared" si="53"/>
        <v>7.0133963750985036</v>
      </c>
      <c r="M135" s="88">
        <f t="shared" si="78"/>
        <v>136.91065292096221</v>
      </c>
      <c r="N135" s="88">
        <f t="shared" si="79"/>
        <v>134.95704467353951</v>
      </c>
      <c r="O135" s="95">
        <f t="shared" si="80"/>
        <v>18744.526883244176</v>
      </c>
      <c r="P135" s="89">
        <f t="shared" si="81"/>
        <v>18213.403907015741</v>
      </c>
      <c r="Q135" s="89">
        <f t="shared" si="82"/>
        <v>18477.057102537761</v>
      </c>
    </row>
    <row r="136" spans="1:17" x14ac:dyDescent="0.3">
      <c r="A136" t="s">
        <v>64</v>
      </c>
      <c r="B136" s="36" t="s">
        <v>0</v>
      </c>
      <c r="C136" s="37">
        <f>VLOOKUP(A136,'Laboratory A'!A:AQ,41,0)</f>
        <v>206</v>
      </c>
      <c r="D136" s="40">
        <f t="shared" si="74"/>
        <v>243</v>
      </c>
      <c r="E136" s="37">
        <f>VLOOKUP(A136,'Laboratory A'!A:AQ,42,0)</f>
        <v>221</v>
      </c>
      <c r="F136" s="37">
        <f t="shared" si="75"/>
        <v>245.5</v>
      </c>
      <c r="G136" s="59">
        <f t="shared" si="50"/>
        <v>-2.5</v>
      </c>
      <c r="H136" s="60">
        <f t="shared" si="51"/>
        <v>6.25</v>
      </c>
      <c r="I136">
        <f t="shared" si="76"/>
        <v>213.5</v>
      </c>
      <c r="J136">
        <f t="shared" si="77"/>
        <v>56.25</v>
      </c>
      <c r="K136">
        <f t="shared" si="52"/>
        <v>7.5</v>
      </c>
      <c r="L136">
        <f t="shared" si="53"/>
        <v>3.5128805620608898</v>
      </c>
      <c r="M136" s="88">
        <f t="shared" si="78"/>
        <v>97.910652920962207</v>
      </c>
      <c r="N136" s="88">
        <f t="shared" si="79"/>
        <v>100.45704467353951</v>
      </c>
      <c r="O136" s="95">
        <f t="shared" si="80"/>
        <v>9586.4959554091256</v>
      </c>
      <c r="P136" s="89">
        <f t="shared" si="81"/>
        <v>10091.617824541514</v>
      </c>
      <c r="Q136" s="89">
        <f t="shared" si="82"/>
        <v>9835.814834496523</v>
      </c>
    </row>
    <row r="137" spans="1:17" x14ac:dyDescent="0.3">
      <c r="A137" t="s">
        <v>65</v>
      </c>
      <c r="B137" s="36" t="s">
        <v>0</v>
      </c>
      <c r="C137" s="37">
        <f>VLOOKUP(A137,'Laboratory A'!A:AQ,41,0)</f>
        <v>95</v>
      </c>
      <c r="D137" s="40">
        <f t="shared" si="74"/>
        <v>212</v>
      </c>
      <c r="E137" s="37">
        <f>VLOOKUP(A137,'Laboratory A'!A:AQ,42,0)</f>
        <v>327</v>
      </c>
      <c r="F137" s="37">
        <f t="shared" si="75"/>
        <v>263</v>
      </c>
      <c r="G137" s="59">
        <f t="shared" si="50"/>
        <v>-51</v>
      </c>
      <c r="H137" s="60">
        <f t="shared" si="51"/>
        <v>2601</v>
      </c>
      <c r="I137">
        <f t="shared" si="76"/>
        <v>211</v>
      </c>
      <c r="J137">
        <f t="shared" si="77"/>
        <v>13456</v>
      </c>
      <c r="K137">
        <f t="shared" si="52"/>
        <v>116</v>
      </c>
      <c r="L137">
        <f t="shared" si="53"/>
        <v>54.976303317535546</v>
      </c>
      <c r="M137" s="88">
        <f t="shared" si="78"/>
        <v>66.910652920962207</v>
      </c>
      <c r="N137" s="88">
        <f t="shared" si="79"/>
        <v>117.95704467353951</v>
      </c>
      <c r="O137" s="95">
        <f t="shared" si="80"/>
        <v>4477.0354743094686</v>
      </c>
      <c r="P137" s="89">
        <f t="shared" si="81"/>
        <v>13913.864388115397</v>
      </c>
      <c r="Q137" s="89">
        <f t="shared" si="82"/>
        <v>7892.5828757336358</v>
      </c>
    </row>
    <row r="138" spans="1:17" x14ac:dyDescent="0.3">
      <c r="A138" t="s">
        <v>67</v>
      </c>
      <c r="B138" s="36" t="s">
        <v>0</v>
      </c>
      <c r="C138" s="37">
        <f>VLOOKUP(A138,'Laboratory A'!A:AQ,41,0)</f>
        <v>220</v>
      </c>
      <c r="D138" s="40">
        <f t="shared" si="74"/>
        <v>249</v>
      </c>
      <c r="E138" s="37">
        <f>VLOOKUP(A138,'Laboratory A'!A:AQ,42,0)</f>
        <v>160</v>
      </c>
      <c r="F138" s="37">
        <f t="shared" si="75"/>
        <v>221</v>
      </c>
      <c r="G138" s="59">
        <f t="shared" si="50"/>
        <v>28</v>
      </c>
      <c r="H138" s="60">
        <f t="shared" si="51"/>
        <v>784</v>
      </c>
      <c r="I138">
        <f t="shared" si="76"/>
        <v>190</v>
      </c>
      <c r="J138">
        <f t="shared" si="77"/>
        <v>900</v>
      </c>
      <c r="K138">
        <f t="shared" si="52"/>
        <v>30</v>
      </c>
      <c r="L138">
        <f t="shared" si="53"/>
        <v>15.789473684210526</v>
      </c>
      <c r="M138" s="88">
        <f t="shared" si="78"/>
        <v>103.91065292096221</v>
      </c>
      <c r="N138" s="88">
        <f t="shared" si="79"/>
        <v>75.957044673539514</v>
      </c>
      <c r="O138" s="95">
        <f t="shared" si="80"/>
        <v>10797.423790460671</v>
      </c>
      <c r="P138" s="89">
        <f t="shared" si="81"/>
        <v>5769.4726355380772</v>
      </c>
      <c r="Q138" s="89">
        <f t="shared" si="82"/>
        <v>7892.7461059741854</v>
      </c>
    </row>
    <row r="139" spans="1:17" x14ac:dyDescent="0.3">
      <c r="A139" t="s">
        <v>97</v>
      </c>
      <c r="B139" s="36" t="s">
        <v>0</v>
      </c>
      <c r="C139" s="37">
        <f>VLOOKUP(A139,'Laboratory A'!A:AQ,41,0)</f>
        <v>159</v>
      </c>
      <c r="D139" s="40">
        <f t="shared" si="74"/>
        <v>230</v>
      </c>
      <c r="E139" s="37">
        <f>VLOOKUP(A139,'Laboratory A'!A:AQ,42,0)</f>
        <v>172</v>
      </c>
      <c r="F139" s="37">
        <f t="shared" si="75"/>
        <v>228</v>
      </c>
      <c r="G139" s="59">
        <f t="shared" si="50"/>
        <v>2</v>
      </c>
      <c r="H139" s="60">
        <f t="shared" si="51"/>
        <v>4</v>
      </c>
      <c r="I139">
        <f t="shared" si="76"/>
        <v>165.5</v>
      </c>
      <c r="J139">
        <f t="shared" si="77"/>
        <v>42.25</v>
      </c>
      <c r="K139">
        <f t="shared" si="52"/>
        <v>6.5</v>
      </c>
      <c r="L139">
        <f t="shared" si="53"/>
        <v>3.9274924471299091</v>
      </c>
      <c r="M139" s="88">
        <f t="shared" si="78"/>
        <v>84.910652920962207</v>
      </c>
      <c r="N139" s="88">
        <f t="shared" si="79"/>
        <v>82.957044673539514</v>
      </c>
      <c r="O139" s="95">
        <f t="shared" si="80"/>
        <v>7209.8189794641075</v>
      </c>
      <c r="P139" s="89">
        <f t="shared" si="81"/>
        <v>6881.8712609676304</v>
      </c>
      <c r="Q139" s="89">
        <f t="shared" si="82"/>
        <v>7043.9368276236701</v>
      </c>
    </row>
    <row r="140" spans="1:17" x14ac:dyDescent="0.3">
      <c r="A140" t="s">
        <v>99</v>
      </c>
      <c r="B140" s="36" t="s">
        <v>0</v>
      </c>
      <c r="C140" s="37">
        <f>VLOOKUP(A140,'Laboratory A'!A:AQ,41,0)</f>
        <v>82</v>
      </c>
      <c r="D140" s="40">
        <f t="shared" si="74"/>
        <v>200.5</v>
      </c>
      <c r="E140" s="37">
        <f>VLOOKUP(A140,'Laboratory A'!A:AQ,42,0)</f>
        <v>112</v>
      </c>
      <c r="F140" s="37">
        <f t="shared" si="75"/>
        <v>208</v>
      </c>
      <c r="G140" s="59">
        <f t="shared" si="50"/>
        <v>-7.5</v>
      </c>
      <c r="H140" s="60">
        <f t="shared" si="51"/>
        <v>56.25</v>
      </c>
      <c r="I140">
        <f t="shared" si="76"/>
        <v>97</v>
      </c>
      <c r="J140">
        <f t="shared" si="77"/>
        <v>225</v>
      </c>
      <c r="K140">
        <f t="shared" si="52"/>
        <v>15</v>
      </c>
      <c r="L140">
        <f t="shared" si="53"/>
        <v>15.463917525773196</v>
      </c>
      <c r="M140" s="88">
        <f t="shared" si="78"/>
        <v>55.410652920962207</v>
      </c>
      <c r="N140" s="88">
        <f t="shared" si="79"/>
        <v>62.957044673539514</v>
      </c>
      <c r="O140" s="95">
        <f t="shared" si="80"/>
        <v>3070.3404571273377</v>
      </c>
      <c r="P140" s="89">
        <f t="shared" si="81"/>
        <v>3963.5894740260501</v>
      </c>
      <c r="Q140" s="89">
        <f t="shared" si="82"/>
        <v>3488.4909513350103</v>
      </c>
    </row>
    <row r="141" spans="1:17" x14ac:dyDescent="0.3">
      <c r="A141" t="s">
        <v>104</v>
      </c>
      <c r="B141" s="36" t="s">
        <v>0</v>
      </c>
      <c r="C141" s="37">
        <f>VLOOKUP(A141,'Laboratory A'!A:AQ,41,0)</f>
        <v>21</v>
      </c>
      <c r="D141" s="40">
        <f t="shared" si="74"/>
        <v>33.5</v>
      </c>
      <c r="E141" s="37">
        <f>VLOOKUP(A141,'Laboratory A'!A:AQ,42,0)</f>
        <v>33</v>
      </c>
      <c r="F141" s="37">
        <f t="shared" si="75"/>
        <v>92.5</v>
      </c>
      <c r="G141" s="59">
        <f t="shared" si="50"/>
        <v>-59</v>
      </c>
      <c r="H141" s="60">
        <f t="shared" si="51"/>
        <v>3481</v>
      </c>
      <c r="I141">
        <f t="shared" si="76"/>
        <v>27</v>
      </c>
      <c r="J141">
        <f t="shared" si="77"/>
        <v>36</v>
      </c>
      <c r="K141">
        <f t="shared" si="52"/>
        <v>6</v>
      </c>
      <c r="L141">
        <f t="shared" si="53"/>
        <v>22.222222222222221</v>
      </c>
      <c r="M141" s="88">
        <f t="shared" si="78"/>
        <v>-111.58934707903779</v>
      </c>
      <c r="N141" s="88">
        <f t="shared" si="79"/>
        <v>-52.542955326460486</v>
      </c>
      <c r="O141" s="95">
        <f t="shared" si="80"/>
        <v>12452.182381525961</v>
      </c>
      <c r="P141" s="89">
        <f t="shared" si="81"/>
        <v>2760.7621544384224</v>
      </c>
      <c r="Q141" s="89">
        <f t="shared" si="82"/>
        <v>5863.2340784827766</v>
      </c>
    </row>
    <row r="142" spans="1:17" ht="15" thickBot="1" x14ac:dyDescent="0.35">
      <c r="A142" t="s">
        <v>145</v>
      </c>
      <c r="B142" s="36" t="s">
        <v>0</v>
      </c>
      <c r="C142" s="37">
        <f>VLOOKUP(A142,'Laboratory A'!A:AQ,41,0)</f>
        <v>26</v>
      </c>
      <c r="D142" s="40">
        <f t="shared" si="74"/>
        <v>63</v>
      </c>
      <c r="E142" s="37">
        <f>VLOOKUP(A142,'Laboratory A'!A:AQ,42,0)</f>
        <v>24</v>
      </c>
      <c r="F142" s="37">
        <f t="shared" si="75"/>
        <v>46</v>
      </c>
      <c r="G142" s="59">
        <f t="shared" ref="G142" si="87">D142-F142</f>
        <v>17</v>
      </c>
      <c r="H142" s="60">
        <f t="shared" ref="H142" si="88">G142^2</f>
        <v>289</v>
      </c>
      <c r="I142">
        <f t="shared" si="76"/>
        <v>25</v>
      </c>
      <c r="J142">
        <f t="shared" si="77"/>
        <v>1</v>
      </c>
      <c r="K142">
        <f t="shared" ref="K142" si="89">SQRT(J142)</f>
        <v>1</v>
      </c>
      <c r="L142">
        <f t="shared" ref="L142" si="90">(K142/I142)*100</f>
        <v>4</v>
      </c>
      <c r="M142" s="88">
        <f t="shared" si="78"/>
        <v>-82.089347079037793</v>
      </c>
      <c r="N142" s="88">
        <f t="shared" si="79"/>
        <v>-99.042955326460486</v>
      </c>
      <c r="O142" s="95">
        <f t="shared" si="80"/>
        <v>6738.6609038627303</v>
      </c>
      <c r="P142" s="89">
        <f t="shared" si="81"/>
        <v>9809.5069997992468</v>
      </c>
      <c r="Q142" s="89">
        <f t="shared" si="82"/>
        <v>8130.3715355274499</v>
      </c>
    </row>
    <row r="143" spans="1:17" ht="15" thickTop="1" x14ac:dyDescent="0.3">
      <c r="A143" s="29" t="s">
        <v>61</v>
      </c>
      <c r="B143" s="35" t="s">
        <v>251</v>
      </c>
      <c r="C143" s="38">
        <f>VLOOKUP(A143,'Laboratory A'!A:AT,44,0)</f>
        <v>43</v>
      </c>
      <c r="D143" s="39">
        <f t="shared" si="74"/>
        <v>128.5</v>
      </c>
      <c r="E143" s="38">
        <f>VLOOKUP(A143,'Laboratory A'!A:AT,45,0)</f>
        <v>54</v>
      </c>
      <c r="F143" s="38">
        <f t="shared" si="75"/>
        <v>146</v>
      </c>
      <c r="G143" s="59">
        <f t="shared" si="50"/>
        <v>-17.5</v>
      </c>
      <c r="H143" s="60">
        <f t="shared" si="51"/>
        <v>306.25</v>
      </c>
      <c r="I143">
        <f t="shared" si="76"/>
        <v>48.5</v>
      </c>
      <c r="J143">
        <f t="shared" si="77"/>
        <v>30.25</v>
      </c>
      <c r="K143">
        <f t="shared" si="52"/>
        <v>5.5</v>
      </c>
      <c r="L143">
        <f t="shared" si="53"/>
        <v>11.340206185567011</v>
      </c>
      <c r="M143" s="88">
        <f t="shared" si="78"/>
        <v>-16.589347079037793</v>
      </c>
      <c r="N143" s="88">
        <f t="shared" si="79"/>
        <v>0.95704467353951372</v>
      </c>
      <c r="O143" s="95">
        <f t="shared" si="80"/>
        <v>275.20643650877975</v>
      </c>
      <c r="P143" s="89">
        <f t="shared" si="81"/>
        <v>0.9159345071503544</v>
      </c>
      <c r="Q143" s="89">
        <f t="shared" si="82"/>
        <v>-15.87674625949141</v>
      </c>
    </row>
    <row r="144" spans="1:17" x14ac:dyDescent="0.3">
      <c r="A144" t="s">
        <v>62</v>
      </c>
      <c r="B144" s="36" t="s">
        <v>54</v>
      </c>
      <c r="C144" s="37">
        <f>VLOOKUP(A144,'Laboratory A'!A:AT,44,0)</f>
        <v>20</v>
      </c>
      <c r="D144" s="40">
        <f t="shared" si="74"/>
        <v>29</v>
      </c>
      <c r="E144" s="37">
        <f>VLOOKUP(A144,'Laboratory A'!A:AT,45,0)</f>
        <v>22</v>
      </c>
      <c r="F144" s="37">
        <f t="shared" si="75"/>
        <v>36</v>
      </c>
      <c r="G144" s="59">
        <f t="shared" si="50"/>
        <v>-7</v>
      </c>
      <c r="H144" s="60">
        <f t="shared" si="51"/>
        <v>49</v>
      </c>
      <c r="I144">
        <f t="shared" si="76"/>
        <v>21</v>
      </c>
      <c r="J144">
        <f t="shared" si="77"/>
        <v>1</v>
      </c>
      <c r="K144">
        <f t="shared" si="52"/>
        <v>1</v>
      </c>
      <c r="L144">
        <f t="shared" si="53"/>
        <v>4.7619047619047619</v>
      </c>
      <c r="M144" s="88">
        <f t="shared" si="78"/>
        <v>-116.08934707903779</v>
      </c>
      <c r="N144" s="88">
        <f t="shared" si="79"/>
        <v>-109.04295532646049</v>
      </c>
      <c r="O144" s="95">
        <f t="shared" si="80"/>
        <v>13476.736505237301</v>
      </c>
      <c r="P144" s="89">
        <f t="shared" si="81"/>
        <v>11890.366106328458</v>
      </c>
      <c r="Q144" s="89">
        <f t="shared" si="82"/>
        <v>12658.725487417485</v>
      </c>
    </row>
    <row r="145" spans="1:17" x14ac:dyDescent="0.3">
      <c r="A145" t="s">
        <v>63</v>
      </c>
      <c r="B145" s="36" t="s">
        <v>54</v>
      </c>
      <c r="C145" s="37">
        <f>VLOOKUP(A145,'Laboratory A'!A:AT,44,0)</f>
        <v>45</v>
      </c>
      <c r="D145" s="40">
        <f t="shared" si="74"/>
        <v>134.5</v>
      </c>
      <c r="E145" s="37">
        <f>VLOOKUP(A145,'Laboratory A'!A:AT,45,0)</f>
        <v>45</v>
      </c>
      <c r="F145" s="37">
        <f t="shared" si="75"/>
        <v>126</v>
      </c>
      <c r="G145" s="59">
        <f t="shared" ref="G145:G215" si="91">D145-F145</f>
        <v>8.5</v>
      </c>
      <c r="H145" s="60">
        <f t="shared" ref="H145:H215" si="92">G145^2</f>
        <v>72.25</v>
      </c>
      <c r="I145">
        <f t="shared" si="76"/>
        <v>45</v>
      </c>
      <c r="J145">
        <f t="shared" si="77"/>
        <v>0</v>
      </c>
      <c r="K145">
        <f t="shared" ref="K145:K215" si="93">SQRT(J145)</f>
        <v>0</v>
      </c>
      <c r="L145">
        <f t="shared" ref="L145:L215" si="94">(K145/I145)*100</f>
        <v>0</v>
      </c>
      <c r="M145" s="88">
        <f t="shared" si="78"/>
        <v>-10.589347079037793</v>
      </c>
      <c r="N145" s="88">
        <f t="shared" si="79"/>
        <v>-19.042955326460486</v>
      </c>
      <c r="O145" s="95">
        <f t="shared" si="80"/>
        <v>112.13427156032624</v>
      </c>
      <c r="P145" s="89">
        <f t="shared" si="81"/>
        <v>362.63414756556983</v>
      </c>
      <c r="Q145" s="89">
        <f t="shared" si="82"/>
        <v>201.65246336250155</v>
      </c>
    </row>
    <row r="146" spans="1:17" x14ac:dyDescent="0.3">
      <c r="A146" t="s">
        <v>64</v>
      </c>
      <c r="B146" s="36" t="s">
        <v>54</v>
      </c>
      <c r="C146" s="37">
        <f>VLOOKUP(A146,'Laboratory A'!A:AT,44,0)</f>
        <v>249</v>
      </c>
      <c r="D146" s="40">
        <f t="shared" si="74"/>
        <v>255</v>
      </c>
      <c r="E146" s="37">
        <f>VLOOKUP(A146,'Laboratory A'!A:AT,45,0)</f>
        <v>253</v>
      </c>
      <c r="F146" s="37">
        <f t="shared" si="75"/>
        <v>249</v>
      </c>
      <c r="G146" s="59">
        <f t="shared" si="91"/>
        <v>6</v>
      </c>
      <c r="H146" s="60">
        <f t="shared" si="92"/>
        <v>36</v>
      </c>
      <c r="I146">
        <f t="shared" si="76"/>
        <v>251</v>
      </c>
      <c r="J146">
        <f t="shared" si="77"/>
        <v>4</v>
      </c>
      <c r="K146">
        <f t="shared" si="93"/>
        <v>2</v>
      </c>
      <c r="L146">
        <f t="shared" si="94"/>
        <v>0.79681274900398402</v>
      </c>
      <c r="M146" s="88">
        <f t="shared" si="78"/>
        <v>109.91065292096221</v>
      </c>
      <c r="N146" s="88">
        <f t="shared" si="79"/>
        <v>103.95704467353951</v>
      </c>
      <c r="O146" s="95">
        <f t="shared" si="80"/>
        <v>12080.351625512218</v>
      </c>
      <c r="P146" s="89">
        <f t="shared" si="81"/>
        <v>10807.06713725629</v>
      </c>
      <c r="Q146" s="89">
        <f t="shared" si="82"/>
        <v>11425.986655802364</v>
      </c>
    </row>
    <row r="147" spans="1:17" x14ac:dyDescent="0.3">
      <c r="A147" t="s">
        <v>65</v>
      </c>
      <c r="B147" s="36" t="s">
        <v>54</v>
      </c>
      <c r="C147" s="37">
        <f>VLOOKUP(A147,'Laboratory A'!A:AT,44,0)</f>
        <v>85</v>
      </c>
      <c r="D147" s="40">
        <f t="shared" si="74"/>
        <v>205</v>
      </c>
      <c r="E147" s="37">
        <f>VLOOKUP(A147,'Laboratory A'!A:AT,45,0)</f>
        <v>94</v>
      </c>
      <c r="F147" s="37">
        <f t="shared" si="75"/>
        <v>203</v>
      </c>
      <c r="G147" s="59">
        <f t="shared" si="91"/>
        <v>2</v>
      </c>
      <c r="H147" s="60">
        <f t="shared" si="92"/>
        <v>4</v>
      </c>
      <c r="I147">
        <f t="shared" si="76"/>
        <v>89.5</v>
      </c>
      <c r="J147">
        <f t="shared" si="77"/>
        <v>20.25</v>
      </c>
      <c r="K147">
        <f t="shared" si="93"/>
        <v>4.5</v>
      </c>
      <c r="L147">
        <f t="shared" si="94"/>
        <v>5.027932960893855</v>
      </c>
      <c r="M147" s="88">
        <f t="shared" si="78"/>
        <v>59.910652920962207</v>
      </c>
      <c r="N147" s="88">
        <f t="shared" si="79"/>
        <v>57.957044673539514</v>
      </c>
      <c r="O147" s="95">
        <f t="shared" si="80"/>
        <v>3589.2863334159974</v>
      </c>
      <c r="P147" s="89">
        <f t="shared" si="81"/>
        <v>3359.0190272906548</v>
      </c>
      <c r="Q147" s="89">
        <f t="shared" si="82"/>
        <v>3472.2443877611272</v>
      </c>
    </row>
    <row r="148" spans="1:17" x14ac:dyDescent="0.3">
      <c r="A148" t="s">
        <v>67</v>
      </c>
      <c r="B148" s="36" t="s">
        <v>54</v>
      </c>
      <c r="C148" s="37">
        <f>VLOOKUP(A148,'Laboratory A'!A:AT,44,0)</f>
        <v>153</v>
      </c>
      <c r="D148" s="40">
        <f t="shared" si="74"/>
        <v>223</v>
      </c>
      <c r="E148" s="37">
        <f>VLOOKUP(A148,'Laboratory A'!A:AT,45,0)</f>
        <v>111</v>
      </c>
      <c r="F148" s="37">
        <f t="shared" si="75"/>
        <v>207</v>
      </c>
      <c r="G148" s="59">
        <f t="shared" si="91"/>
        <v>16</v>
      </c>
      <c r="H148" s="60">
        <f t="shared" si="92"/>
        <v>256</v>
      </c>
      <c r="I148">
        <f t="shared" si="76"/>
        <v>132</v>
      </c>
      <c r="J148">
        <f t="shared" si="77"/>
        <v>441</v>
      </c>
      <c r="K148">
        <f t="shared" si="93"/>
        <v>21</v>
      </c>
      <c r="L148">
        <f t="shared" si="94"/>
        <v>15.909090909090908</v>
      </c>
      <c r="M148" s="88">
        <f t="shared" si="78"/>
        <v>77.910652920962207</v>
      </c>
      <c r="N148" s="88">
        <f t="shared" si="79"/>
        <v>61.957044673539514</v>
      </c>
      <c r="O148" s="95">
        <f t="shared" si="80"/>
        <v>6070.0698385706364</v>
      </c>
      <c r="P148" s="89">
        <f t="shared" si="81"/>
        <v>3838.6753846789711</v>
      </c>
      <c r="Q148" s="89">
        <f t="shared" si="82"/>
        <v>4827.1138035686872</v>
      </c>
    </row>
    <row r="149" spans="1:17" x14ac:dyDescent="0.3">
      <c r="A149" t="s">
        <v>97</v>
      </c>
      <c r="B149" s="36" t="s">
        <v>54</v>
      </c>
      <c r="C149" s="37">
        <f>VLOOKUP(A149,'Laboratory A'!A:AT,44,0)</f>
        <v>178</v>
      </c>
      <c r="D149" s="40">
        <f t="shared" si="74"/>
        <v>236</v>
      </c>
      <c r="E149" s="37">
        <f>VLOOKUP(A149,'Laboratory A'!A:AT,45,0)</f>
        <v>171</v>
      </c>
      <c r="F149" s="37">
        <f t="shared" si="75"/>
        <v>227</v>
      </c>
      <c r="G149" s="59">
        <f t="shared" si="91"/>
        <v>9</v>
      </c>
      <c r="H149" s="60">
        <f t="shared" si="92"/>
        <v>81</v>
      </c>
      <c r="I149">
        <f t="shared" si="76"/>
        <v>174.5</v>
      </c>
      <c r="J149">
        <f t="shared" si="77"/>
        <v>12.25</v>
      </c>
      <c r="K149">
        <f t="shared" si="93"/>
        <v>3.5</v>
      </c>
      <c r="L149">
        <f t="shared" si="94"/>
        <v>2.005730659025788</v>
      </c>
      <c r="M149" s="88">
        <f t="shared" si="78"/>
        <v>90.910652920962207</v>
      </c>
      <c r="N149" s="88">
        <f t="shared" si="79"/>
        <v>81.957044673539514</v>
      </c>
      <c r="O149" s="95">
        <f t="shared" si="80"/>
        <v>8264.7468145156545</v>
      </c>
      <c r="P149" s="89">
        <f t="shared" si="81"/>
        <v>6716.9571716205519</v>
      </c>
      <c r="Q149" s="89">
        <f t="shared" si="82"/>
        <v>7450.7684427439453</v>
      </c>
    </row>
    <row r="150" spans="1:17" x14ac:dyDescent="0.3">
      <c r="A150" t="s">
        <v>99</v>
      </c>
      <c r="B150" s="36" t="s">
        <v>54</v>
      </c>
      <c r="C150" s="37">
        <f>VLOOKUP(A150,'Laboratory A'!A:AT,44,0)</f>
        <v>69</v>
      </c>
      <c r="D150" s="40">
        <f t="shared" si="74"/>
        <v>187.5</v>
      </c>
      <c r="E150" s="37">
        <f>VLOOKUP(A150,'Laboratory A'!A:AT,45,0)</f>
        <v>170</v>
      </c>
      <c r="F150" s="37">
        <f t="shared" si="75"/>
        <v>225</v>
      </c>
      <c r="G150" s="59">
        <f t="shared" si="91"/>
        <v>-37.5</v>
      </c>
      <c r="H150" s="60">
        <f t="shared" si="92"/>
        <v>1406.25</v>
      </c>
      <c r="I150">
        <f t="shared" si="76"/>
        <v>119.5</v>
      </c>
      <c r="J150">
        <f t="shared" si="77"/>
        <v>2550.25</v>
      </c>
      <c r="K150">
        <f t="shared" si="93"/>
        <v>50.5</v>
      </c>
      <c r="L150">
        <f t="shared" si="94"/>
        <v>42.25941422594142</v>
      </c>
      <c r="M150" s="88">
        <f t="shared" si="78"/>
        <v>42.410652920962207</v>
      </c>
      <c r="N150" s="88">
        <f t="shared" si="79"/>
        <v>79.957044673539514</v>
      </c>
      <c r="O150" s="95">
        <f t="shared" si="80"/>
        <v>1798.6634811823201</v>
      </c>
      <c r="P150" s="89">
        <f t="shared" si="81"/>
        <v>6393.1289929263939</v>
      </c>
      <c r="Q150" s="89">
        <f t="shared" si="82"/>
        <v>3391.0304702353542</v>
      </c>
    </row>
    <row r="151" spans="1:17" x14ac:dyDescent="0.3">
      <c r="A151" t="s">
        <v>104</v>
      </c>
      <c r="B151" s="36" t="s">
        <v>54</v>
      </c>
      <c r="C151" s="37">
        <f>VLOOKUP(A151,'Laboratory A'!A:AT,44,0)</f>
        <v>15</v>
      </c>
      <c r="D151" s="40">
        <f t="shared" si="74"/>
        <v>10</v>
      </c>
      <c r="E151" s="37">
        <f>VLOOKUP(A151,'Laboratory A'!A:AT,45,0)</f>
        <v>15</v>
      </c>
      <c r="F151" s="37">
        <f t="shared" si="75"/>
        <v>8</v>
      </c>
      <c r="G151" s="59">
        <f t="shared" si="91"/>
        <v>2</v>
      </c>
      <c r="H151" s="60">
        <f t="shared" si="92"/>
        <v>4</v>
      </c>
      <c r="I151">
        <f t="shared" si="76"/>
        <v>15</v>
      </c>
      <c r="J151">
        <f t="shared" si="77"/>
        <v>0</v>
      </c>
      <c r="K151">
        <f t="shared" si="93"/>
        <v>0</v>
      </c>
      <c r="L151">
        <f t="shared" si="94"/>
        <v>0</v>
      </c>
      <c r="M151" s="88">
        <f t="shared" si="78"/>
        <v>-135.08934707903779</v>
      </c>
      <c r="N151" s="88">
        <f t="shared" si="79"/>
        <v>-137.04295532646049</v>
      </c>
      <c r="O151" s="95">
        <f t="shared" si="80"/>
        <v>18249.131694240736</v>
      </c>
      <c r="P151" s="89">
        <f t="shared" si="81"/>
        <v>18780.771604610243</v>
      </c>
      <c r="Q151" s="89">
        <f t="shared" si="82"/>
        <v>18513.043356833292</v>
      </c>
    </row>
    <row r="152" spans="1:17" ht="15" thickBot="1" x14ac:dyDescent="0.35">
      <c r="A152" t="s">
        <v>145</v>
      </c>
      <c r="B152" s="36" t="s">
        <v>54</v>
      </c>
      <c r="C152" s="37">
        <f>VLOOKUP(A152,'Laboratory A'!A:AT,44,0)</f>
        <v>19</v>
      </c>
      <c r="D152" s="40">
        <f t="shared" si="74"/>
        <v>26</v>
      </c>
      <c r="E152" s="37">
        <f>VLOOKUP(A152,'Laboratory A'!A:AT,45,0)</f>
        <v>15</v>
      </c>
      <c r="F152" s="37">
        <f t="shared" si="75"/>
        <v>8</v>
      </c>
      <c r="G152" s="59">
        <f t="shared" ref="G152" si="95">D152-F152</f>
        <v>18</v>
      </c>
      <c r="H152" s="60">
        <f t="shared" ref="H152" si="96">G152^2</f>
        <v>324</v>
      </c>
      <c r="I152">
        <f t="shared" si="76"/>
        <v>17</v>
      </c>
      <c r="J152">
        <f t="shared" si="77"/>
        <v>4</v>
      </c>
      <c r="K152">
        <f t="shared" ref="K152" si="97">SQRT(J152)</f>
        <v>2</v>
      </c>
      <c r="L152">
        <f t="shared" ref="L152" si="98">(K152/I152)*100</f>
        <v>11.76470588235294</v>
      </c>
      <c r="M152" s="88">
        <f t="shared" si="78"/>
        <v>-119.08934707903779</v>
      </c>
      <c r="N152" s="88">
        <f t="shared" si="79"/>
        <v>-137.04295532646049</v>
      </c>
      <c r="O152" s="95">
        <f t="shared" si="80"/>
        <v>14182.272587711528</v>
      </c>
      <c r="P152" s="89">
        <f t="shared" si="81"/>
        <v>18780.771604610243</v>
      </c>
      <c r="Q152" s="89">
        <f t="shared" si="82"/>
        <v>16320.356071609924</v>
      </c>
    </row>
    <row r="153" spans="1:17" ht="15" thickTop="1" x14ac:dyDescent="0.3">
      <c r="A153" s="29" t="s">
        <v>61</v>
      </c>
      <c r="B153" s="35" t="s">
        <v>228</v>
      </c>
      <c r="C153" s="38">
        <f>VLOOKUP(A153,'Laboratory A'!A:AW,47,0)</f>
        <v>59</v>
      </c>
      <c r="D153" s="39">
        <f t="shared" si="74"/>
        <v>172.5</v>
      </c>
      <c r="E153" s="38">
        <f>VLOOKUP(A153,'Laboratory A'!A:AW,48,0)</f>
        <v>35</v>
      </c>
      <c r="F153" s="38">
        <f t="shared" si="75"/>
        <v>105</v>
      </c>
      <c r="G153" s="59">
        <f t="shared" si="91"/>
        <v>67.5</v>
      </c>
      <c r="H153" s="60">
        <f t="shared" si="92"/>
        <v>4556.25</v>
      </c>
      <c r="I153">
        <f t="shared" si="76"/>
        <v>47</v>
      </c>
      <c r="J153">
        <f t="shared" si="77"/>
        <v>144</v>
      </c>
      <c r="K153">
        <f t="shared" si="93"/>
        <v>12</v>
      </c>
      <c r="L153">
        <f t="shared" si="94"/>
        <v>25.531914893617021</v>
      </c>
      <c r="M153" s="88">
        <f t="shared" si="78"/>
        <v>27.410652920962207</v>
      </c>
      <c r="N153" s="88">
        <f t="shared" si="79"/>
        <v>-40.042955326460486</v>
      </c>
      <c r="O153" s="95">
        <f t="shared" si="80"/>
        <v>751.343893553454</v>
      </c>
      <c r="P153" s="89">
        <f t="shared" si="81"/>
        <v>1603.4382712769102</v>
      </c>
      <c r="Q153" s="89">
        <f t="shared" si="82"/>
        <v>-1097.6035503832034</v>
      </c>
    </row>
    <row r="154" spans="1:17" x14ac:dyDescent="0.3">
      <c r="A154" t="s">
        <v>62</v>
      </c>
      <c r="B154" s="36" t="s">
        <v>55</v>
      </c>
      <c r="C154" s="37">
        <f>VLOOKUP(A154,'Laboratory A'!A:AW,47,0)</f>
        <v>46</v>
      </c>
      <c r="D154" s="40">
        <f t="shared" si="74"/>
        <v>138</v>
      </c>
      <c r="E154" s="37">
        <f>VLOOKUP(A154,'Laboratory A'!A:AW,48,0)</f>
        <v>24</v>
      </c>
      <c r="F154" s="37">
        <f t="shared" si="75"/>
        <v>46</v>
      </c>
      <c r="G154" s="59">
        <f t="shared" si="91"/>
        <v>92</v>
      </c>
      <c r="H154" s="60">
        <f t="shared" si="92"/>
        <v>8464</v>
      </c>
      <c r="I154">
        <f t="shared" si="76"/>
        <v>35</v>
      </c>
      <c r="J154">
        <f t="shared" si="77"/>
        <v>121</v>
      </c>
      <c r="K154">
        <f t="shared" si="93"/>
        <v>11</v>
      </c>
      <c r="L154">
        <f t="shared" si="94"/>
        <v>31.428571428571427</v>
      </c>
      <c r="M154" s="88">
        <f t="shared" si="78"/>
        <v>-7.0893470790377933</v>
      </c>
      <c r="N154" s="88">
        <f t="shared" si="79"/>
        <v>-99.042955326460486</v>
      </c>
      <c r="O154" s="95">
        <f t="shared" si="80"/>
        <v>50.258842007061695</v>
      </c>
      <c r="P154" s="89">
        <f t="shared" si="81"/>
        <v>9809.5069997992468</v>
      </c>
      <c r="Q154" s="89">
        <f t="shared" si="82"/>
        <v>702.14988604291329</v>
      </c>
    </row>
    <row r="155" spans="1:17" x14ac:dyDescent="0.3">
      <c r="A155" t="s">
        <v>63</v>
      </c>
      <c r="B155" s="36" t="s">
        <v>55</v>
      </c>
      <c r="C155" s="37">
        <f>VLOOKUP(A155,'Laboratory A'!A:AW,47,0)</f>
        <v>51</v>
      </c>
      <c r="D155" s="40">
        <f t="shared" si="74"/>
        <v>151.5</v>
      </c>
      <c r="E155" s="37">
        <f>VLOOKUP(A155,'Laboratory A'!A:AW,48,0)</f>
        <v>56</v>
      </c>
      <c r="F155" s="37">
        <f t="shared" si="75"/>
        <v>154.5</v>
      </c>
      <c r="G155" s="59">
        <f t="shared" si="91"/>
        <v>-3</v>
      </c>
      <c r="H155" s="60">
        <f t="shared" si="92"/>
        <v>9</v>
      </c>
      <c r="I155">
        <f t="shared" si="76"/>
        <v>53.5</v>
      </c>
      <c r="J155">
        <f t="shared" si="77"/>
        <v>6.25</v>
      </c>
      <c r="K155">
        <f t="shared" si="93"/>
        <v>2.5</v>
      </c>
      <c r="L155">
        <f t="shared" si="94"/>
        <v>4.6728971962616823</v>
      </c>
      <c r="M155" s="88">
        <f t="shared" si="78"/>
        <v>6.4106529209622067</v>
      </c>
      <c r="N155" s="88">
        <f t="shared" si="79"/>
        <v>9.4570446735395137</v>
      </c>
      <c r="O155" s="95">
        <f t="shared" si="80"/>
        <v>41.096470873041277</v>
      </c>
      <c r="P155" s="89">
        <f t="shared" si="81"/>
        <v>89.435693957322087</v>
      </c>
      <c r="Q155" s="89">
        <f t="shared" si="82"/>
        <v>60.625831060096161</v>
      </c>
    </row>
    <row r="156" spans="1:17" x14ac:dyDescent="0.3">
      <c r="A156" t="s">
        <v>64</v>
      </c>
      <c r="B156" s="36" t="s">
        <v>55</v>
      </c>
      <c r="C156" s="37">
        <f>VLOOKUP(A156,'Laboratory A'!A:AW,47,0)</f>
        <v>237</v>
      </c>
      <c r="D156" s="40">
        <f t="shared" si="74"/>
        <v>254</v>
      </c>
      <c r="E156" s="37">
        <f>VLOOKUP(A156,'Laboratory A'!A:AW,48,0)</f>
        <v>246</v>
      </c>
      <c r="F156" s="37">
        <f t="shared" si="75"/>
        <v>247</v>
      </c>
      <c r="G156" s="59">
        <f t="shared" si="91"/>
        <v>7</v>
      </c>
      <c r="H156" s="60">
        <f t="shared" si="92"/>
        <v>49</v>
      </c>
      <c r="I156">
        <f t="shared" si="76"/>
        <v>241.5</v>
      </c>
      <c r="J156">
        <f t="shared" si="77"/>
        <v>20.25</v>
      </c>
      <c r="K156">
        <f t="shared" si="93"/>
        <v>4.5</v>
      </c>
      <c r="L156">
        <f t="shared" si="94"/>
        <v>1.8633540372670807</v>
      </c>
      <c r="M156" s="88">
        <f t="shared" si="78"/>
        <v>108.91065292096221</v>
      </c>
      <c r="N156" s="88">
        <f t="shared" si="79"/>
        <v>101.95704467353951</v>
      </c>
      <c r="O156" s="95">
        <f t="shared" si="80"/>
        <v>11861.530319670293</v>
      </c>
      <c r="P156" s="89">
        <f t="shared" si="81"/>
        <v>10395.238958562131</v>
      </c>
      <c r="Q156" s="89">
        <f t="shared" si="82"/>
        <v>11104.2083052869</v>
      </c>
    </row>
    <row r="157" spans="1:17" x14ac:dyDescent="0.3">
      <c r="A157" t="s">
        <v>65</v>
      </c>
      <c r="B157" s="36" t="s">
        <v>55</v>
      </c>
      <c r="C157" s="37">
        <f>VLOOKUP(A157,'Laboratory A'!A:AW,47,0)</f>
        <v>72</v>
      </c>
      <c r="D157" s="40">
        <f t="shared" si="74"/>
        <v>190</v>
      </c>
      <c r="E157" s="37">
        <f>VLOOKUP(A157,'Laboratory A'!A:AW,48,0)</f>
        <v>58</v>
      </c>
      <c r="F157" s="37">
        <f t="shared" si="75"/>
        <v>161</v>
      </c>
      <c r="G157" s="59">
        <f t="shared" si="91"/>
        <v>29</v>
      </c>
      <c r="H157" s="60">
        <f t="shared" si="92"/>
        <v>841</v>
      </c>
      <c r="I157">
        <f t="shared" si="76"/>
        <v>65</v>
      </c>
      <c r="J157">
        <f t="shared" si="77"/>
        <v>49</v>
      </c>
      <c r="K157">
        <f t="shared" si="93"/>
        <v>7</v>
      </c>
      <c r="L157">
        <f t="shared" si="94"/>
        <v>10.76923076923077</v>
      </c>
      <c r="M157" s="88">
        <f t="shared" si="78"/>
        <v>44.910652920962207</v>
      </c>
      <c r="N157" s="88">
        <f t="shared" si="79"/>
        <v>15.957044673539514</v>
      </c>
      <c r="O157" s="95">
        <f t="shared" si="80"/>
        <v>2016.9667457871312</v>
      </c>
      <c r="P157" s="89">
        <f t="shared" si="81"/>
        <v>254.62727471333577</v>
      </c>
      <c r="Q157" s="89">
        <f t="shared" si="82"/>
        <v>716.64129497762178</v>
      </c>
    </row>
    <row r="158" spans="1:17" x14ac:dyDescent="0.3">
      <c r="A158" t="s">
        <v>67</v>
      </c>
      <c r="B158" s="36" t="s">
        <v>55</v>
      </c>
      <c r="C158" s="37">
        <f>VLOOKUP(A158,'Laboratory A'!A:AW,47,0)</f>
        <v>484</v>
      </c>
      <c r="D158" s="40">
        <f t="shared" si="74"/>
        <v>277</v>
      </c>
      <c r="E158" s="37">
        <f>VLOOKUP(A158,'Laboratory A'!A:AW,48,0)</f>
        <v>60</v>
      </c>
      <c r="F158" s="37">
        <f t="shared" si="75"/>
        <v>166.5</v>
      </c>
      <c r="G158" s="59">
        <f t="shared" si="91"/>
        <v>110.5</v>
      </c>
      <c r="H158" s="60">
        <f t="shared" si="92"/>
        <v>12210.25</v>
      </c>
      <c r="I158">
        <f t="shared" si="76"/>
        <v>272</v>
      </c>
      <c r="J158">
        <f t="shared" si="77"/>
        <v>44944</v>
      </c>
      <c r="K158">
        <f t="shared" si="93"/>
        <v>212</v>
      </c>
      <c r="L158">
        <f t="shared" si="94"/>
        <v>77.941176470588232</v>
      </c>
      <c r="M158" s="88">
        <f t="shared" si="78"/>
        <v>131.91065292096221</v>
      </c>
      <c r="N158" s="88">
        <f t="shared" si="79"/>
        <v>21.457044673539514</v>
      </c>
      <c r="O158" s="95">
        <f t="shared" si="80"/>
        <v>17400.420354034555</v>
      </c>
      <c r="P158" s="89">
        <f t="shared" si="81"/>
        <v>460.40476612227042</v>
      </c>
      <c r="Q158" s="89">
        <f t="shared" si="82"/>
        <v>2830.4127726408515</v>
      </c>
    </row>
    <row r="159" spans="1:17" x14ac:dyDescent="0.3">
      <c r="A159" t="s">
        <v>97</v>
      </c>
      <c r="B159" s="36" t="s">
        <v>55</v>
      </c>
      <c r="C159" s="37">
        <f>VLOOKUP(A159,'Laboratory A'!A:AW,47,0)</f>
        <v>176</v>
      </c>
      <c r="D159" s="40">
        <f t="shared" si="74"/>
        <v>235</v>
      </c>
      <c r="E159" s="37">
        <f>VLOOKUP(A159,'Laboratory A'!A:AW,48,0)</f>
        <v>93</v>
      </c>
      <c r="F159" s="37">
        <f t="shared" si="75"/>
        <v>202</v>
      </c>
      <c r="G159" s="59">
        <f t="shared" si="91"/>
        <v>33</v>
      </c>
      <c r="H159" s="60">
        <f t="shared" si="92"/>
        <v>1089</v>
      </c>
      <c r="I159">
        <f t="shared" si="76"/>
        <v>134.5</v>
      </c>
      <c r="J159">
        <f t="shared" si="77"/>
        <v>1722.25</v>
      </c>
      <c r="K159">
        <f t="shared" si="93"/>
        <v>41.5</v>
      </c>
      <c r="L159">
        <f t="shared" si="94"/>
        <v>30.855018587360593</v>
      </c>
      <c r="M159" s="88">
        <f t="shared" si="78"/>
        <v>89.910652920962207</v>
      </c>
      <c r="N159" s="88">
        <f t="shared" si="79"/>
        <v>56.957044673539514</v>
      </c>
      <c r="O159" s="95">
        <f t="shared" si="80"/>
        <v>8083.9255086737294</v>
      </c>
      <c r="P159" s="89">
        <f t="shared" si="81"/>
        <v>3244.1049379435758</v>
      </c>
      <c r="Q159" s="89">
        <f t="shared" si="82"/>
        <v>5121.0450750463506</v>
      </c>
    </row>
    <row r="160" spans="1:17" x14ac:dyDescent="0.3">
      <c r="A160" t="s">
        <v>99</v>
      </c>
      <c r="B160" s="36" t="s">
        <v>55</v>
      </c>
      <c r="C160" s="37">
        <f>VLOOKUP(A160,'Laboratory A'!A:AW,47,0)</f>
        <v>45</v>
      </c>
      <c r="D160" s="40">
        <f t="shared" si="74"/>
        <v>134.5</v>
      </c>
      <c r="E160" s="37">
        <f>VLOOKUP(A160,'Laboratory A'!A:AW,48,0)</f>
        <v>44</v>
      </c>
      <c r="F160" s="37">
        <f t="shared" si="75"/>
        <v>124</v>
      </c>
      <c r="G160" s="59">
        <f t="shared" si="91"/>
        <v>10.5</v>
      </c>
      <c r="H160" s="60">
        <f t="shared" si="92"/>
        <v>110.25</v>
      </c>
      <c r="I160">
        <f t="shared" si="76"/>
        <v>44.5</v>
      </c>
      <c r="J160">
        <f t="shared" si="77"/>
        <v>0.25</v>
      </c>
      <c r="K160">
        <f t="shared" si="93"/>
        <v>0.5</v>
      </c>
      <c r="L160">
        <f t="shared" si="94"/>
        <v>1.1235955056179776</v>
      </c>
      <c r="M160" s="88">
        <f t="shared" si="78"/>
        <v>-10.589347079037793</v>
      </c>
      <c r="N160" s="88">
        <f t="shared" si="79"/>
        <v>-21.042955326460486</v>
      </c>
      <c r="O160" s="95">
        <f t="shared" si="80"/>
        <v>112.13427156032624</v>
      </c>
      <c r="P160" s="89">
        <f t="shared" si="81"/>
        <v>442.80596887141178</v>
      </c>
      <c r="Q160" s="89">
        <f t="shared" si="82"/>
        <v>222.83115752057714</v>
      </c>
    </row>
    <row r="161" spans="1:17" x14ac:dyDescent="0.3">
      <c r="A161" t="s">
        <v>104</v>
      </c>
      <c r="B161" s="36" t="s">
        <v>55</v>
      </c>
      <c r="C161" s="37">
        <f>VLOOKUP(A161,'Laboratory A'!A:AW,47,0)</f>
        <v>12</v>
      </c>
      <c r="D161" s="40">
        <f t="shared" si="74"/>
        <v>5</v>
      </c>
      <c r="E161" s="37">
        <f>VLOOKUP(A161,'Laboratory A'!A:AW,48,0)</f>
        <v>15</v>
      </c>
      <c r="F161" s="37">
        <f t="shared" si="75"/>
        <v>8</v>
      </c>
      <c r="G161" s="59">
        <f t="shared" si="91"/>
        <v>-3</v>
      </c>
      <c r="H161" s="60">
        <f t="shared" si="92"/>
        <v>9</v>
      </c>
      <c r="I161">
        <f t="shared" si="76"/>
        <v>13.5</v>
      </c>
      <c r="J161">
        <f t="shared" si="77"/>
        <v>2.25</v>
      </c>
      <c r="K161">
        <f t="shared" si="93"/>
        <v>1.5</v>
      </c>
      <c r="L161">
        <f t="shared" si="94"/>
        <v>11.111111111111111</v>
      </c>
      <c r="M161" s="88">
        <f t="shared" si="78"/>
        <v>-140.08934707903779</v>
      </c>
      <c r="N161" s="88">
        <f t="shared" si="79"/>
        <v>-137.04295532646049</v>
      </c>
      <c r="O161" s="95">
        <f t="shared" si="80"/>
        <v>19625.025165031115</v>
      </c>
      <c r="P161" s="89">
        <f t="shared" si="81"/>
        <v>18780.771604610243</v>
      </c>
      <c r="Q161" s="89">
        <f t="shared" si="82"/>
        <v>19198.258133465595</v>
      </c>
    </row>
    <row r="162" spans="1:17" ht="15" thickBot="1" x14ac:dyDescent="0.35">
      <c r="A162" t="s">
        <v>145</v>
      </c>
      <c r="B162" s="36" t="s">
        <v>55</v>
      </c>
      <c r="C162" s="37">
        <f>VLOOKUP(A162,'Laboratory A'!A:AW,47,0)</f>
        <v>17</v>
      </c>
      <c r="D162" s="40">
        <f t="shared" si="74"/>
        <v>19</v>
      </c>
      <c r="E162" s="37">
        <f>VLOOKUP(A162,'Laboratory A'!A:AW,48,0)</f>
        <v>14</v>
      </c>
      <c r="F162" s="37">
        <f t="shared" si="75"/>
        <v>5</v>
      </c>
      <c r="G162" s="59">
        <f t="shared" ref="G162" si="99">D162-F162</f>
        <v>14</v>
      </c>
      <c r="H162" s="60">
        <f t="shared" ref="H162" si="100">G162^2</f>
        <v>196</v>
      </c>
      <c r="I162">
        <f t="shared" si="76"/>
        <v>15.5</v>
      </c>
      <c r="J162">
        <f t="shared" si="77"/>
        <v>2.25</v>
      </c>
      <c r="K162">
        <f t="shared" ref="K162" si="101">SQRT(J162)</f>
        <v>1.5</v>
      </c>
      <c r="L162">
        <f t="shared" ref="L162" si="102">(K162/I162)*100</f>
        <v>9.67741935483871</v>
      </c>
      <c r="M162" s="88">
        <f t="shared" si="78"/>
        <v>-126.08934707903779</v>
      </c>
      <c r="N162" s="88">
        <f t="shared" si="79"/>
        <v>-140.04295532646049</v>
      </c>
      <c r="O162" s="95">
        <f t="shared" si="80"/>
        <v>15898.523446818057</v>
      </c>
      <c r="P162" s="89">
        <f t="shared" si="81"/>
        <v>19612.029336569009</v>
      </c>
      <c r="Q162" s="89">
        <f t="shared" si="82"/>
        <v>17657.924800132259</v>
      </c>
    </row>
    <row r="163" spans="1:17" ht="15" thickTop="1" x14ac:dyDescent="0.3">
      <c r="A163" s="29" t="s">
        <v>61</v>
      </c>
      <c r="B163" s="35" t="s">
        <v>200</v>
      </c>
      <c r="C163" s="38">
        <f>VLOOKUP(A163,'Laboratory A'!A:AZ,50,0)</f>
        <v>47</v>
      </c>
      <c r="D163" s="39">
        <f t="shared" si="74"/>
        <v>142</v>
      </c>
      <c r="E163" s="38">
        <f>VLOOKUP(A163,'Laboratory A'!A:AZ,51,0)</f>
        <v>55</v>
      </c>
      <c r="F163" s="38">
        <f t="shared" si="75"/>
        <v>149.5</v>
      </c>
      <c r="G163" s="59">
        <f t="shared" si="91"/>
        <v>-7.5</v>
      </c>
      <c r="H163" s="60">
        <f t="shared" si="92"/>
        <v>56.25</v>
      </c>
      <c r="I163">
        <f t="shared" si="76"/>
        <v>51</v>
      </c>
      <c r="J163">
        <f t="shared" si="77"/>
        <v>16</v>
      </c>
      <c r="K163">
        <f t="shared" si="93"/>
        <v>4</v>
      </c>
      <c r="L163">
        <f t="shared" si="94"/>
        <v>7.8431372549019605</v>
      </c>
      <c r="M163" s="88">
        <f t="shared" si="78"/>
        <v>-3.0893470790377933</v>
      </c>
      <c r="N163" s="88">
        <f t="shared" si="79"/>
        <v>4.4570446735395137</v>
      </c>
      <c r="O163" s="95">
        <f t="shared" si="80"/>
        <v>9.5440653747593451</v>
      </c>
      <c r="P163" s="89">
        <f t="shared" si="81"/>
        <v>19.86524722192695</v>
      </c>
      <c r="Q163" s="89">
        <f t="shared" si="82"/>
        <v>-13.769357943340252</v>
      </c>
    </row>
    <row r="164" spans="1:17" x14ac:dyDescent="0.3">
      <c r="A164" t="s">
        <v>62</v>
      </c>
      <c r="B164" s="36" t="s">
        <v>5</v>
      </c>
      <c r="C164" s="37">
        <f>VLOOKUP(A164,'Laboratory A'!A:AZ,50,0)</f>
        <v>50</v>
      </c>
      <c r="D164" s="40">
        <f t="shared" si="74"/>
        <v>148</v>
      </c>
      <c r="E164" s="37">
        <f>VLOOKUP(A164,'Laboratory A'!A:AZ,51,0)</f>
        <v>48</v>
      </c>
      <c r="F164" s="37">
        <f t="shared" si="75"/>
        <v>131.5</v>
      </c>
      <c r="G164" s="59">
        <f t="shared" si="91"/>
        <v>16.5</v>
      </c>
      <c r="H164" s="60">
        <f t="shared" si="92"/>
        <v>272.25</v>
      </c>
      <c r="I164">
        <f t="shared" si="76"/>
        <v>49</v>
      </c>
      <c r="J164">
        <f t="shared" si="77"/>
        <v>1</v>
      </c>
      <c r="K164">
        <f t="shared" si="93"/>
        <v>1</v>
      </c>
      <c r="L164">
        <f t="shared" si="94"/>
        <v>2.0408163265306123</v>
      </c>
      <c r="M164" s="88">
        <f t="shared" si="78"/>
        <v>2.9106529209622067</v>
      </c>
      <c r="N164" s="88">
        <f t="shared" si="79"/>
        <v>-13.542955326460486</v>
      </c>
      <c r="O164" s="95">
        <f t="shared" si="80"/>
        <v>8.471900426305826</v>
      </c>
      <c r="P164" s="89">
        <f t="shared" si="81"/>
        <v>183.41163897450446</v>
      </c>
      <c r="Q164" s="89">
        <f t="shared" si="82"/>
        <v>-39.418842479422892</v>
      </c>
    </row>
    <row r="165" spans="1:17" x14ac:dyDescent="0.3">
      <c r="A165" t="s">
        <v>63</v>
      </c>
      <c r="B165" s="36" t="s">
        <v>5</v>
      </c>
      <c r="C165" s="37">
        <f>VLOOKUP(A165,'Laboratory A'!A:AZ,50,0)</f>
        <v>59</v>
      </c>
      <c r="D165" s="40">
        <f t="shared" si="74"/>
        <v>172.5</v>
      </c>
      <c r="E165" s="37">
        <f>VLOOKUP(A165,'Laboratory A'!A:AZ,51,0)</f>
        <v>35</v>
      </c>
      <c r="F165" s="37">
        <f t="shared" si="75"/>
        <v>105</v>
      </c>
      <c r="G165" s="59">
        <f t="shared" si="91"/>
        <v>67.5</v>
      </c>
      <c r="H165" s="60">
        <f t="shared" si="92"/>
        <v>4556.25</v>
      </c>
      <c r="I165">
        <f t="shared" si="76"/>
        <v>47</v>
      </c>
      <c r="J165">
        <f t="shared" si="77"/>
        <v>144</v>
      </c>
      <c r="K165">
        <f t="shared" si="93"/>
        <v>12</v>
      </c>
      <c r="L165">
        <f t="shared" si="94"/>
        <v>25.531914893617021</v>
      </c>
      <c r="M165" s="88">
        <f t="shared" si="78"/>
        <v>27.410652920962207</v>
      </c>
      <c r="N165" s="88">
        <f t="shared" si="79"/>
        <v>-40.042955326460486</v>
      </c>
      <c r="O165" s="95">
        <f t="shared" si="80"/>
        <v>751.343893553454</v>
      </c>
      <c r="P165" s="89">
        <f t="shared" si="81"/>
        <v>1603.4382712769102</v>
      </c>
      <c r="Q165" s="89">
        <f t="shared" si="82"/>
        <v>-1097.6035503832034</v>
      </c>
    </row>
    <row r="166" spans="1:17" x14ac:dyDescent="0.3">
      <c r="A166" t="s">
        <v>64</v>
      </c>
      <c r="B166" s="36" t="s">
        <v>5</v>
      </c>
      <c r="C166" s="37">
        <f>VLOOKUP(A166,'Laboratory A'!A:AZ,50,0)</f>
        <v>139</v>
      </c>
      <c r="D166" s="40">
        <f t="shared" si="74"/>
        <v>219</v>
      </c>
      <c r="E166" s="37">
        <f>VLOOKUP(A166,'Laboratory A'!A:AZ,51,0)</f>
        <v>125</v>
      </c>
      <c r="F166" s="37">
        <f t="shared" si="75"/>
        <v>213</v>
      </c>
      <c r="G166" s="59">
        <f t="shared" si="91"/>
        <v>6</v>
      </c>
      <c r="H166" s="60">
        <f t="shared" si="92"/>
        <v>36</v>
      </c>
      <c r="I166">
        <f t="shared" si="76"/>
        <v>132</v>
      </c>
      <c r="J166">
        <f t="shared" si="77"/>
        <v>49</v>
      </c>
      <c r="K166">
        <f t="shared" si="93"/>
        <v>7</v>
      </c>
      <c r="L166">
        <f t="shared" si="94"/>
        <v>5.3030303030303028</v>
      </c>
      <c r="M166" s="88">
        <f t="shared" si="78"/>
        <v>73.910652920962207</v>
      </c>
      <c r="N166" s="88">
        <f t="shared" si="79"/>
        <v>67.957044673539514</v>
      </c>
      <c r="O166" s="95">
        <f t="shared" si="80"/>
        <v>5462.7846152029388</v>
      </c>
      <c r="P166" s="89">
        <f t="shared" si="81"/>
        <v>4618.1599207614454</v>
      </c>
      <c r="Q166" s="89">
        <f t="shared" si="82"/>
        <v>5022.7495424003027</v>
      </c>
    </row>
    <row r="167" spans="1:17" x14ac:dyDescent="0.3">
      <c r="A167" t="s">
        <v>65</v>
      </c>
      <c r="B167" s="36" t="s">
        <v>5</v>
      </c>
      <c r="C167" s="37">
        <f>VLOOKUP(A167,'Laboratory A'!A:AZ,50,0)</f>
        <v>89</v>
      </c>
      <c r="D167" s="40">
        <f t="shared" si="74"/>
        <v>207.5</v>
      </c>
      <c r="E167" s="37">
        <f>VLOOKUP(A167,'Laboratory A'!A:AZ,51,0)</f>
        <v>32</v>
      </c>
      <c r="F167" s="37">
        <f t="shared" si="75"/>
        <v>89</v>
      </c>
      <c r="G167" s="59">
        <f t="shared" si="91"/>
        <v>118.5</v>
      </c>
      <c r="H167" s="60">
        <f t="shared" si="92"/>
        <v>14042.25</v>
      </c>
      <c r="I167">
        <f t="shared" si="76"/>
        <v>60.5</v>
      </c>
      <c r="J167">
        <f t="shared" si="77"/>
        <v>812.25</v>
      </c>
      <c r="K167">
        <f t="shared" si="93"/>
        <v>28.5</v>
      </c>
      <c r="L167">
        <f t="shared" si="94"/>
        <v>47.107438016528924</v>
      </c>
      <c r="M167" s="88">
        <f t="shared" si="78"/>
        <v>62.410652920962207</v>
      </c>
      <c r="N167" s="88">
        <f t="shared" si="79"/>
        <v>-56.042955326460486</v>
      </c>
      <c r="O167" s="95">
        <f t="shared" si="80"/>
        <v>3895.0895980208084</v>
      </c>
      <c r="P167" s="89">
        <f t="shared" si="81"/>
        <v>3140.8128417236458</v>
      </c>
      <c r="Q167" s="89">
        <f t="shared" si="82"/>
        <v>-3497.6774335447158</v>
      </c>
    </row>
    <row r="168" spans="1:17" x14ac:dyDescent="0.3">
      <c r="A168" t="s">
        <v>67</v>
      </c>
      <c r="B168" s="36" t="s">
        <v>5</v>
      </c>
      <c r="C168" s="37">
        <f>VLOOKUP(A168,'Laboratory A'!A:AZ,50,0)</f>
        <v>33</v>
      </c>
      <c r="D168" s="40">
        <f t="shared" si="74"/>
        <v>105.5</v>
      </c>
      <c r="E168" s="37">
        <f>VLOOKUP(A168,'Laboratory A'!A:AZ,51,0)</f>
        <v>76</v>
      </c>
      <c r="F168" s="37">
        <f t="shared" si="75"/>
        <v>190</v>
      </c>
      <c r="G168" s="59">
        <f t="shared" si="91"/>
        <v>-84.5</v>
      </c>
      <c r="H168" s="60">
        <f t="shared" si="92"/>
        <v>7140.25</v>
      </c>
      <c r="I168">
        <f t="shared" si="76"/>
        <v>54.5</v>
      </c>
      <c r="J168">
        <f t="shared" si="77"/>
        <v>462.25</v>
      </c>
      <c r="K168">
        <f t="shared" si="93"/>
        <v>21.5</v>
      </c>
      <c r="L168">
        <f t="shared" si="94"/>
        <v>39.449541284403672</v>
      </c>
      <c r="M168" s="88">
        <f t="shared" si="78"/>
        <v>-39.589347079037793</v>
      </c>
      <c r="N168" s="88">
        <f t="shared" si="79"/>
        <v>44.957044673539514</v>
      </c>
      <c r="O168" s="95">
        <f t="shared" si="80"/>
        <v>1567.3164021445182</v>
      </c>
      <c r="P168" s="89">
        <f t="shared" si="81"/>
        <v>2021.1358657786275</v>
      </c>
      <c r="Q168" s="89">
        <f t="shared" si="82"/>
        <v>-1779.8200452285632</v>
      </c>
    </row>
    <row r="169" spans="1:17" x14ac:dyDescent="0.3">
      <c r="A169" t="s">
        <v>97</v>
      </c>
      <c r="B169" s="36" t="s">
        <v>5</v>
      </c>
      <c r="C169" s="37">
        <f>VLOOKUP(A169,'Laboratory A'!A:AZ,50,0)</f>
        <v>682</v>
      </c>
      <c r="D169" s="40">
        <f t="shared" si="74"/>
        <v>285</v>
      </c>
      <c r="E169" s="37">
        <f>VLOOKUP(A169,'Laboratory A'!A:AZ,51,0)</f>
        <v>657</v>
      </c>
      <c r="F169" s="37">
        <f t="shared" si="75"/>
        <v>279</v>
      </c>
      <c r="G169" s="59">
        <f t="shared" si="91"/>
        <v>6</v>
      </c>
      <c r="H169" s="60">
        <f t="shared" si="92"/>
        <v>36</v>
      </c>
      <c r="I169">
        <f t="shared" si="76"/>
        <v>669.5</v>
      </c>
      <c r="J169">
        <f t="shared" si="77"/>
        <v>156.25</v>
      </c>
      <c r="K169">
        <f t="shared" si="93"/>
        <v>12.5</v>
      </c>
      <c r="L169">
        <f t="shared" si="94"/>
        <v>1.8670649738610903</v>
      </c>
      <c r="M169" s="88">
        <f t="shared" si="78"/>
        <v>139.91065292096221</v>
      </c>
      <c r="N169" s="88">
        <f t="shared" si="79"/>
        <v>133.95704467353951</v>
      </c>
      <c r="O169" s="95">
        <f t="shared" si="80"/>
        <v>19574.990800769949</v>
      </c>
      <c r="P169" s="89">
        <f t="shared" si="81"/>
        <v>17944.489817668662</v>
      </c>
      <c r="Q169" s="89">
        <f t="shared" si="82"/>
        <v>18742.017583637415</v>
      </c>
    </row>
    <row r="170" spans="1:17" x14ac:dyDescent="0.3">
      <c r="A170" t="s">
        <v>99</v>
      </c>
      <c r="B170" s="36" t="s">
        <v>5</v>
      </c>
      <c r="C170" s="37">
        <f>VLOOKUP(A170,'Laboratory A'!A:AZ,50,0)</f>
        <v>74</v>
      </c>
      <c r="D170" s="40">
        <f t="shared" si="74"/>
        <v>191.5</v>
      </c>
      <c r="E170" s="37">
        <f>VLOOKUP(A170,'Laboratory A'!A:AZ,51,0)</f>
        <v>72</v>
      </c>
      <c r="F170" s="37">
        <f t="shared" si="75"/>
        <v>186</v>
      </c>
      <c r="G170" s="59">
        <f t="shared" si="91"/>
        <v>5.5</v>
      </c>
      <c r="H170" s="60">
        <f t="shared" si="92"/>
        <v>30.25</v>
      </c>
      <c r="I170">
        <f t="shared" si="76"/>
        <v>73</v>
      </c>
      <c r="J170">
        <f t="shared" si="77"/>
        <v>1</v>
      </c>
      <c r="K170">
        <f t="shared" si="93"/>
        <v>1</v>
      </c>
      <c r="L170">
        <f t="shared" si="94"/>
        <v>1.3698630136986301</v>
      </c>
      <c r="M170" s="88">
        <f t="shared" si="78"/>
        <v>46.410652920962207</v>
      </c>
      <c r="N170" s="88">
        <f t="shared" si="79"/>
        <v>40.957044673539514</v>
      </c>
      <c r="O170" s="95">
        <f t="shared" si="80"/>
        <v>2153.9487045500177</v>
      </c>
      <c r="P170" s="89">
        <f t="shared" si="81"/>
        <v>1677.4795083903114</v>
      </c>
      <c r="Q170" s="89">
        <f t="shared" si="82"/>
        <v>1900.8431850119862</v>
      </c>
    </row>
    <row r="171" spans="1:17" x14ac:dyDescent="0.3">
      <c r="A171" t="s">
        <v>104</v>
      </c>
      <c r="B171" s="36" t="s">
        <v>5</v>
      </c>
      <c r="C171" s="37">
        <f>VLOOKUP(A171,'Laboratory A'!A:AZ,50,0)</f>
        <v>36</v>
      </c>
      <c r="D171" s="40">
        <f t="shared" si="74"/>
        <v>116</v>
      </c>
      <c r="E171" s="37">
        <f>VLOOKUP(A171,'Laboratory A'!A:AZ,51,0)</f>
        <v>35</v>
      </c>
      <c r="F171" s="37">
        <f t="shared" si="75"/>
        <v>105</v>
      </c>
      <c r="G171" s="59">
        <f t="shared" si="91"/>
        <v>11</v>
      </c>
      <c r="H171" s="60">
        <f t="shared" si="92"/>
        <v>121</v>
      </c>
      <c r="I171">
        <f t="shared" si="76"/>
        <v>35.5</v>
      </c>
      <c r="J171">
        <f t="shared" si="77"/>
        <v>0.25</v>
      </c>
      <c r="K171">
        <f t="shared" si="93"/>
        <v>0.5</v>
      </c>
      <c r="L171">
        <f t="shared" si="94"/>
        <v>1.4084507042253522</v>
      </c>
      <c r="M171" s="88">
        <f t="shared" si="78"/>
        <v>-29.089347079037793</v>
      </c>
      <c r="N171" s="88">
        <f t="shared" si="79"/>
        <v>-40.042955326460486</v>
      </c>
      <c r="O171" s="95">
        <f t="shared" si="80"/>
        <v>846.19011348472463</v>
      </c>
      <c r="P171" s="89">
        <f t="shared" si="81"/>
        <v>1603.4382712769102</v>
      </c>
      <c r="Q171" s="89">
        <f t="shared" si="82"/>
        <v>1164.8234255618142</v>
      </c>
    </row>
    <row r="172" spans="1:17" ht="15" thickBot="1" x14ac:dyDescent="0.35">
      <c r="A172" t="s">
        <v>145</v>
      </c>
      <c r="B172" s="36" t="s">
        <v>5</v>
      </c>
      <c r="C172" s="37">
        <f>VLOOKUP(A172,'Laboratory A'!A:AZ,50,0)</f>
        <v>24</v>
      </c>
      <c r="D172" s="40">
        <f t="shared" si="74"/>
        <v>49.5</v>
      </c>
      <c r="E172" s="37">
        <f>VLOOKUP(A172,'Laboratory A'!A:AZ,51,0)</f>
        <v>25</v>
      </c>
      <c r="F172" s="37">
        <f t="shared" si="75"/>
        <v>53.5</v>
      </c>
      <c r="G172" s="59">
        <f t="shared" ref="G172" si="103">D172-F172</f>
        <v>-4</v>
      </c>
      <c r="H172" s="60">
        <f t="shared" ref="H172" si="104">G172^2</f>
        <v>16</v>
      </c>
      <c r="I172">
        <f t="shared" si="76"/>
        <v>24.5</v>
      </c>
      <c r="J172">
        <f t="shared" si="77"/>
        <v>0.25</v>
      </c>
      <c r="K172">
        <f t="shared" ref="K172" si="105">SQRT(J172)</f>
        <v>0.5</v>
      </c>
      <c r="L172">
        <f t="shared" ref="L172" si="106">(K172/I172)*100</f>
        <v>2.0408163265306123</v>
      </c>
      <c r="M172" s="88">
        <f t="shared" si="78"/>
        <v>-95.589347079037793</v>
      </c>
      <c r="N172" s="88">
        <f t="shared" si="79"/>
        <v>-91.542955326460486</v>
      </c>
      <c r="O172" s="95">
        <f t="shared" si="80"/>
        <v>9137.3232749967519</v>
      </c>
      <c r="P172" s="89">
        <f t="shared" si="81"/>
        <v>8380.1126699023407</v>
      </c>
      <c r="Q172" s="89">
        <f t="shared" si="82"/>
        <v>8750.5313293418822</v>
      </c>
    </row>
    <row r="173" spans="1:17" ht="15" thickTop="1" x14ac:dyDescent="0.3">
      <c r="A173" s="29" t="s">
        <v>61</v>
      </c>
      <c r="B173" s="35" t="s">
        <v>229</v>
      </c>
      <c r="C173" s="38">
        <f>VLOOKUP(A173,'Laboratory A'!A:BC,53,0)</f>
        <v>78</v>
      </c>
      <c r="D173" s="39">
        <f t="shared" si="74"/>
        <v>196</v>
      </c>
      <c r="E173" s="38">
        <f>VLOOKUP(A173,'Laboratory A'!A:BC,54,0)</f>
        <v>188</v>
      </c>
      <c r="F173" s="38">
        <f t="shared" si="75"/>
        <v>235</v>
      </c>
      <c r="G173" s="59">
        <f t="shared" si="91"/>
        <v>-39</v>
      </c>
      <c r="H173" s="60">
        <f t="shared" si="92"/>
        <v>1521</v>
      </c>
      <c r="I173">
        <f t="shared" si="76"/>
        <v>133</v>
      </c>
      <c r="J173">
        <f t="shared" si="77"/>
        <v>3025</v>
      </c>
      <c r="K173">
        <f t="shared" si="93"/>
        <v>55</v>
      </c>
      <c r="L173">
        <f t="shared" si="94"/>
        <v>41.353383458646611</v>
      </c>
      <c r="M173" s="88">
        <f t="shared" si="78"/>
        <v>50.910652920962207</v>
      </c>
      <c r="N173" s="88">
        <f t="shared" si="79"/>
        <v>89.957044673539514</v>
      </c>
      <c r="O173" s="95">
        <f t="shared" si="80"/>
        <v>2591.8945808386775</v>
      </c>
      <c r="P173" s="89">
        <f t="shared" si="81"/>
        <v>8092.2698863971837</v>
      </c>
      <c r="Q173" s="89">
        <f t="shared" si="82"/>
        <v>4579.7718791700618</v>
      </c>
    </row>
    <row r="174" spans="1:17" x14ac:dyDescent="0.3">
      <c r="A174" t="s">
        <v>62</v>
      </c>
      <c r="B174" s="36" t="s">
        <v>56</v>
      </c>
      <c r="C174" s="37">
        <f>VLOOKUP(A174,'Laboratory A'!A:BC,53,0)</f>
        <v>59</v>
      </c>
      <c r="D174" s="40">
        <f t="shared" si="74"/>
        <v>172.5</v>
      </c>
      <c r="E174" s="37">
        <f>VLOOKUP(A174,'Laboratory A'!A:BC,54,0)</f>
        <v>56</v>
      </c>
      <c r="F174" s="37">
        <f t="shared" si="75"/>
        <v>154.5</v>
      </c>
      <c r="G174" s="59">
        <f t="shared" si="91"/>
        <v>18</v>
      </c>
      <c r="H174" s="60">
        <f t="shared" si="92"/>
        <v>324</v>
      </c>
      <c r="I174">
        <f t="shared" si="76"/>
        <v>57.5</v>
      </c>
      <c r="J174">
        <f t="shared" si="77"/>
        <v>2.25</v>
      </c>
      <c r="K174">
        <f t="shared" si="93"/>
        <v>1.5</v>
      </c>
      <c r="L174">
        <f t="shared" si="94"/>
        <v>2.6086956521739131</v>
      </c>
      <c r="M174" s="88">
        <f t="shared" si="78"/>
        <v>27.410652920962207</v>
      </c>
      <c r="N174" s="88">
        <f t="shared" si="79"/>
        <v>9.4570446735395137</v>
      </c>
      <c r="O174" s="95">
        <f t="shared" si="80"/>
        <v>751.343893553454</v>
      </c>
      <c r="P174" s="89">
        <f t="shared" si="81"/>
        <v>89.435693957322087</v>
      </c>
      <c r="Q174" s="89">
        <f t="shared" si="82"/>
        <v>259.22376920442593</v>
      </c>
    </row>
    <row r="175" spans="1:17" x14ac:dyDescent="0.3">
      <c r="A175" t="s">
        <v>63</v>
      </c>
      <c r="B175" s="36" t="s">
        <v>56</v>
      </c>
      <c r="C175" s="37">
        <f>VLOOKUP(A175,'Laboratory A'!A:BC,53,0)</f>
        <v>413</v>
      </c>
      <c r="D175" s="40">
        <f t="shared" si="74"/>
        <v>271</v>
      </c>
      <c r="E175" s="37">
        <f>VLOOKUP(A175,'Laboratory A'!A:BC,54,0)</f>
        <v>468</v>
      </c>
      <c r="F175" s="37">
        <f t="shared" si="75"/>
        <v>269.5</v>
      </c>
      <c r="G175" s="59">
        <f t="shared" si="91"/>
        <v>1.5</v>
      </c>
      <c r="H175" s="60">
        <f t="shared" si="92"/>
        <v>2.25</v>
      </c>
      <c r="I175">
        <f t="shared" si="76"/>
        <v>440.5</v>
      </c>
      <c r="J175">
        <f t="shared" si="77"/>
        <v>756.25</v>
      </c>
      <c r="K175">
        <f t="shared" si="93"/>
        <v>27.5</v>
      </c>
      <c r="L175">
        <f t="shared" si="94"/>
        <v>6.2429057888762767</v>
      </c>
      <c r="M175" s="88">
        <f t="shared" si="78"/>
        <v>125.91065292096221</v>
      </c>
      <c r="N175" s="88">
        <f t="shared" si="79"/>
        <v>124.45704467353951</v>
      </c>
      <c r="O175" s="95">
        <f t="shared" si="80"/>
        <v>15853.492518983008</v>
      </c>
      <c r="P175" s="89">
        <f t="shared" si="81"/>
        <v>15489.555968871411</v>
      </c>
      <c r="Q175" s="89">
        <f t="shared" si="82"/>
        <v>15670.467755458722</v>
      </c>
    </row>
    <row r="176" spans="1:17" x14ac:dyDescent="0.3">
      <c r="A176" t="s">
        <v>64</v>
      </c>
      <c r="B176" s="36" t="s">
        <v>56</v>
      </c>
      <c r="C176" s="37">
        <f>VLOOKUP(A176,'Laboratory A'!A:BC,53,0)</f>
        <v>184</v>
      </c>
      <c r="D176" s="40">
        <f t="shared" si="74"/>
        <v>238</v>
      </c>
      <c r="E176" s="37">
        <f>VLOOKUP(A176,'Laboratory A'!A:BC,54,0)</f>
        <v>176</v>
      </c>
      <c r="F176" s="37">
        <f t="shared" si="75"/>
        <v>230</v>
      </c>
      <c r="G176" s="59">
        <f t="shared" si="91"/>
        <v>8</v>
      </c>
      <c r="H176" s="60">
        <f t="shared" si="92"/>
        <v>64</v>
      </c>
      <c r="I176">
        <f t="shared" si="76"/>
        <v>180</v>
      </c>
      <c r="J176">
        <f t="shared" si="77"/>
        <v>16</v>
      </c>
      <c r="K176">
        <f t="shared" si="93"/>
        <v>4</v>
      </c>
      <c r="L176">
        <f t="shared" si="94"/>
        <v>2.2222222222222223</v>
      </c>
      <c r="M176" s="88">
        <f t="shared" si="78"/>
        <v>92.910652920962207</v>
      </c>
      <c r="N176" s="88">
        <f t="shared" si="79"/>
        <v>84.957044673539514</v>
      </c>
      <c r="O176" s="95">
        <f t="shared" si="80"/>
        <v>8632.3894261995029</v>
      </c>
      <c r="P176" s="89">
        <f t="shared" si="81"/>
        <v>7217.6994396617883</v>
      </c>
      <c r="Q176" s="89">
        <f t="shared" si="82"/>
        <v>7893.414490853911</v>
      </c>
    </row>
    <row r="177" spans="1:17" x14ac:dyDescent="0.3">
      <c r="A177" t="s">
        <v>65</v>
      </c>
      <c r="B177" s="36" t="s">
        <v>56</v>
      </c>
      <c r="C177" s="37">
        <f>VLOOKUP(A177,'Laboratory A'!A:BC,53,0)</f>
        <v>16</v>
      </c>
      <c r="D177" s="40">
        <f t="shared" si="74"/>
        <v>13.5</v>
      </c>
      <c r="E177" s="37">
        <f>VLOOKUP(A177,'Laboratory A'!A:BC,54,0)</f>
        <v>830</v>
      </c>
      <c r="F177" s="37">
        <f t="shared" si="75"/>
        <v>287</v>
      </c>
      <c r="G177" s="59">
        <f t="shared" si="91"/>
        <v>-273.5</v>
      </c>
      <c r="H177" s="60">
        <f t="shared" si="92"/>
        <v>74802.25</v>
      </c>
      <c r="I177">
        <f t="shared" si="76"/>
        <v>423</v>
      </c>
      <c r="J177">
        <f t="shared" si="77"/>
        <v>165649</v>
      </c>
      <c r="K177">
        <f t="shared" si="93"/>
        <v>407</v>
      </c>
      <c r="L177">
        <f t="shared" si="94"/>
        <v>96.217494089834503</v>
      </c>
      <c r="M177" s="88">
        <f t="shared" si="78"/>
        <v>-131.58934707903779</v>
      </c>
      <c r="N177" s="88">
        <f t="shared" si="79"/>
        <v>141.95704467353951</v>
      </c>
      <c r="O177" s="95">
        <f t="shared" si="80"/>
        <v>17315.756264687472</v>
      </c>
      <c r="P177" s="89">
        <f t="shared" si="81"/>
        <v>20151.802532445294</v>
      </c>
      <c r="Q177" s="89">
        <f t="shared" si="82"/>
        <v>-18680.034821860863</v>
      </c>
    </row>
    <row r="178" spans="1:17" x14ac:dyDescent="0.3">
      <c r="A178" t="s">
        <v>67</v>
      </c>
      <c r="B178" s="36" t="s">
        <v>56</v>
      </c>
      <c r="C178" s="37">
        <f>VLOOKUP(A178,'Laboratory A'!A:BC,53,0)</f>
        <v>25</v>
      </c>
      <c r="D178" s="40">
        <f t="shared" si="74"/>
        <v>55.5</v>
      </c>
      <c r="E178" s="37">
        <f>VLOOKUP(A178,'Laboratory A'!A:BC,54,0)</f>
        <v>90</v>
      </c>
      <c r="F178" s="37">
        <f t="shared" si="75"/>
        <v>199</v>
      </c>
      <c r="G178" s="59">
        <f t="shared" si="91"/>
        <v>-143.5</v>
      </c>
      <c r="H178" s="60">
        <f t="shared" si="92"/>
        <v>20592.25</v>
      </c>
      <c r="I178">
        <f t="shared" si="76"/>
        <v>57.5</v>
      </c>
      <c r="J178">
        <f t="shared" si="77"/>
        <v>1056.25</v>
      </c>
      <c r="K178">
        <f t="shared" si="93"/>
        <v>32.5</v>
      </c>
      <c r="L178">
        <f t="shared" si="94"/>
        <v>56.521739130434781</v>
      </c>
      <c r="M178" s="88">
        <f t="shared" si="78"/>
        <v>-89.589347079037793</v>
      </c>
      <c r="N178" s="88">
        <f t="shared" si="79"/>
        <v>53.957044673539514</v>
      </c>
      <c r="O178" s="95">
        <f t="shared" si="80"/>
        <v>8026.251110048298</v>
      </c>
      <c r="P178" s="89">
        <f t="shared" si="81"/>
        <v>2911.3626699023389</v>
      </c>
      <c r="Q178" s="89">
        <f t="shared" si="82"/>
        <v>-4833.9764026168787</v>
      </c>
    </row>
    <row r="179" spans="1:17" x14ac:dyDescent="0.3">
      <c r="A179" t="s">
        <v>97</v>
      </c>
      <c r="B179" s="36" t="s">
        <v>56</v>
      </c>
      <c r="C179" s="37">
        <f>VLOOKUP(A179,'Laboratory A'!A:BC,53,0)</f>
        <v>761</v>
      </c>
      <c r="D179" s="40">
        <f t="shared" si="74"/>
        <v>287</v>
      </c>
      <c r="E179" s="37">
        <f>VLOOKUP(A179,'Laboratory A'!A:BC,54,0)</f>
        <v>697</v>
      </c>
      <c r="F179" s="37">
        <f t="shared" si="75"/>
        <v>281</v>
      </c>
      <c r="G179" s="59">
        <f t="shared" si="91"/>
        <v>6</v>
      </c>
      <c r="H179" s="60">
        <f t="shared" si="92"/>
        <v>36</v>
      </c>
      <c r="I179">
        <f t="shared" si="76"/>
        <v>729</v>
      </c>
      <c r="J179">
        <f t="shared" si="77"/>
        <v>1024</v>
      </c>
      <c r="K179">
        <f t="shared" si="93"/>
        <v>32</v>
      </c>
      <c r="L179">
        <f t="shared" si="94"/>
        <v>4.3895747599451296</v>
      </c>
      <c r="M179" s="88">
        <f t="shared" si="78"/>
        <v>141.91065292096221</v>
      </c>
      <c r="N179" s="88">
        <f t="shared" si="79"/>
        <v>135.95704467353951</v>
      </c>
      <c r="O179" s="95">
        <f t="shared" si="80"/>
        <v>20138.633412453801</v>
      </c>
      <c r="P179" s="89">
        <f t="shared" si="81"/>
        <v>18484.317996362821</v>
      </c>
      <c r="Q179" s="89">
        <f t="shared" si="82"/>
        <v>19293.752978826418</v>
      </c>
    </row>
    <row r="180" spans="1:17" x14ac:dyDescent="0.3">
      <c r="A180" t="s">
        <v>99</v>
      </c>
      <c r="B180" s="36" t="s">
        <v>56</v>
      </c>
      <c r="C180" s="37">
        <f>VLOOKUP(A180,'Laboratory A'!A:BC,53,0)</f>
        <v>207</v>
      </c>
      <c r="D180" s="40">
        <f t="shared" si="74"/>
        <v>244</v>
      </c>
      <c r="E180" s="37">
        <f>VLOOKUP(A180,'Laboratory A'!A:BC,54,0)</f>
        <v>31</v>
      </c>
      <c r="F180" s="37">
        <f t="shared" si="75"/>
        <v>84</v>
      </c>
      <c r="G180" s="59">
        <f t="shared" si="91"/>
        <v>160</v>
      </c>
      <c r="H180" s="60">
        <f t="shared" si="92"/>
        <v>25600</v>
      </c>
      <c r="I180">
        <f t="shared" si="76"/>
        <v>119</v>
      </c>
      <c r="J180">
        <f t="shared" si="77"/>
        <v>7744</v>
      </c>
      <c r="K180">
        <f t="shared" si="93"/>
        <v>88</v>
      </c>
      <c r="L180">
        <f t="shared" si="94"/>
        <v>73.94957983193278</v>
      </c>
      <c r="M180" s="88">
        <f t="shared" si="78"/>
        <v>98.910652920962207</v>
      </c>
      <c r="N180" s="88">
        <f t="shared" si="79"/>
        <v>-61.042955326460486</v>
      </c>
      <c r="O180" s="95">
        <f t="shared" si="80"/>
        <v>9783.3172612510498</v>
      </c>
      <c r="P180" s="89">
        <f t="shared" si="81"/>
        <v>3726.2423949882505</v>
      </c>
      <c r="Q180" s="89">
        <f t="shared" si="82"/>
        <v>-6037.7985675653345</v>
      </c>
    </row>
    <row r="181" spans="1:17" x14ac:dyDescent="0.3">
      <c r="A181" t="s">
        <v>104</v>
      </c>
      <c r="B181" s="36" t="s">
        <v>56</v>
      </c>
      <c r="C181" s="37">
        <f>VLOOKUP(A181,'Laboratory A'!A:BC,53,0)</f>
        <v>31</v>
      </c>
      <c r="D181" s="40">
        <f t="shared" si="74"/>
        <v>96</v>
      </c>
      <c r="E181" s="37">
        <f>VLOOKUP(A181,'Laboratory A'!A:BC,54,0)</f>
        <v>31</v>
      </c>
      <c r="F181" s="37">
        <f t="shared" si="75"/>
        <v>84</v>
      </c>
      <c r="G181" s="59">
        <f t="shared" si="91"/>
        <v>12</v>
      </c>
      <c r="H181" s="60">
        <f t="shared" si="92"/>
        <v>144</v>
      </c>
      <c r="I181">
        <f t="shared" si="76"/>
        <v>31</v>
      </c>
      <c r="J181">
        <f t="shared" si="77"/>
        <v>0</v>
      </c>
      <c r="K181">
        <f t="shared" si="93"/>
        <v>0</v>
      </c>
      <c r="L181">
        <f t="shared" si="94"/>
        <v>0</v>
      </c>
      <c r="M181" s="88">
        <f t="shared" si="78"/>
        <v>-49.089347079037793</v>
      </c>
      <c r="N181" s="88">
        <f t="shared" si="79"/>
        <v>-61.042955326460486</v>
      </c>
      <c r="O181" s="95">
        <f t="shared" si="80"/>
        <v>2409.7639966462361</v>
      </c>
      <c r="P181" s="89">
        <f t="shared" si="81"/>
        <v>3726.2423949882505</v>
      </c>
      <c r="Q181" s="89">
        <f t="shared" si="82"/>
        <v>2996.5588207508176</v>
      </c>
    </row>
    <row r="182" spans="1:17" ht="15" thickBot="1" x14ac:dyDescent="0.35">
      <c r="A182" t="s">
        <v>145</v>
      </c>
      <c r="B182" s="36" t="s">
        <v>56</v>
      </c>
      <c r="C182" s="37">
        <f>VLOOKUP(A182,'Laboratory A'!A:BC,53,0)</f>
        <v>27</v>
      </c>
      <c r="D182" s="40">
        <f t="shared" si="74"/>
        <v>70.5</v>
      </c>
      <c r="E182" s="37">
        <f>VLOOKUP(A182,'Laboratory A'!A:BC,54,0)</f>
        <v>24</v>
      </c>
      <c r="F182" s="37">
        <f t="shared" si="75"/>
        <v>46</v>
      </c>
      <c r="G182" s="59">
        <f t="shared" ref="G182" si="107">D182-F182</f>
        <v>24.5</v>
      </c>
      <c r="H182" s="60">
        <f t="shared" ref="H182" si="108">G182^2</f>
        <v>600.25</v>
      </c>
      <c r="I182">
        <f t="shared" si="76"/>
        <v>25.5</v>
      </c>
      <c r="J182">
        <f t="shared" si="77"/>
        <v>2.25</v>
      </c>
      <c r="K182">
        <f t="shared" ref="K182" si="109">SQRT(J182)</f>
        <v>1.5</v>
      </c>
      <c r="L182">
        <f t="shared" ref="L182" si="110">(K182/I182)*100</f>
        <v>5.8823529411764701</v>
      </c>
      <c r="M182" s="88">
        <f t="shared" si="78"/>
        <v>-74.589347079037793</v>
      </c>
      <c r="N182" s="88">
        <f t="shared" si="79"/>
        <v>-99.042955326460486</v>
      </c>
      <c r="O182" s="95">
        <f t="shared" si="80"/>
        <v>5563.5706976771635</v>
      </c>
      <c r="P182" s="89">
        <f t="shared" si="81"/>
        <v>9809.5069997992468</v>
      </c>
      <c r="Q182" s="89">
        <f t="shared" si="82"/>
        <v>7387.5493705789959</v>
      </c>
    </row>
    <row r="183" spans="1:17" ht="15" thickTop="1" x14ac:dyDescent="0.3">
      <c r="A183" s="29" t="s">
        <v>61</v>
      </c>
      <c r="B183" s="35" t="s">
        <v>230</v>
      </c>
      <c r="C183" s="38">
        <f>VLOOKUP(A183,'Laboratory A'!A:BF,56,0)</f>
        <v>27</v>
      </c>
      <c r="D183" s="39">
        <f t="shared" si="74"/>
        <v>70.5</v>
      </c>
      <c r="E183" s="38">
        <f>VLOOKUP(A183,'Laboratory A'!A:BF,57,0)</f>
        <v>82</v>
      </c>
      <c r="F183" s="38">
        <f t="shared" si="75"/>
        <v>194</v>
      </c>
      <c r="G183" s="59">
        <f t="shared" si="91"/>
        <v>-123.5</v>
      </c>
      <c r="H183" s="60">
        <f t="shared" si="92"/>
        <v>15252.25</v>
      </c>
      <c r="I183">
        <f t="shared" si="76"/>
        <v>54.5</v>
      </c>
      <c r="J183">
        <f t="shared" si="77"/>
        <v>756.25</v>
      </c>
      <c r="K183">
        <f t="shared" si="93"/>
        <v>27.5</v>
      </c>
      <c r="L183">
        <f t="shared" si="94"/>
        <v>50.458715596330272</v>
      </c>
      <c r="M183" s="88">
        <f t="shared" si="78"/>
        <v>-74.589347079037793</v>
      </c>
      <c r="N183" s="88">
        <f t="shared" si="79"/>
        <v>48.957044673539514</v>
      </c>
      <c r="O183" s="95">
        <f t="shared" si="80"/>
        <v>5563.5706976771635</v>
      </c>
      <c r="P183" s="89">
        <f t="shared" si="81"/>
        <v>2396.7922231669436</v>
      </c>
      <c r="Q183" s="89">
        <f t="shared" si="82"/>
        <v>-3651.6739971185971</v>
      </c>
    </row>
    <row r="184" spans="1:17" x14ac:dyDescent="0.3">
      <c r="A184" t="s">
        <v>62</v>
      </c>
      <c r="B184" s="36" t="s">
        <v>57</v>
      </c>
      <c r="C184" s="37">
        <f>VLOOKUP(A184,'Laboratory A'!A:BF,56,0)</f>
        <v>22</v>
      </c>
      <c r="D184" s="40">
        <f t="shared" si="74"/>
        <v>38.5</v>
      </c>
      <c r="E184" s="37">
        <f>VLOOKUP(A184,'Laboratory A'!A:BF,57,0)</f>
        <v>22</v>
      </c>
      <c r="F184" s="37">
        <f t="shared" si="75"/>
        <v>36</v>
      </c>
      <c r="G184" s="59">
        <f t="shared" si="91"/>
        <v>2.5</v>
      </c>
      <c r="H184" s="60">
        <f t="shared" si="92"/>
        <v>6.25</v>
      </c>
      <c r="I184">
        <f t="shared" si="76"/>
        <v>22</v>
      </c>
      <c r="J184">
        <f t="shared" si="77"/>
        <v>0</v>
      </c>
      <c r="K184">
        <f t="shared" si="93"/>
        <v>0</v>
      </c>
      <c r="L184">
        <f t="shared" si="94"/>
        <v>0</v>
      </c>
      <c r="M184" s="88">
        <f t="shared" si="78"/>
        <v>-106.58934707903779</v>
      </c>
      <c r="N184" s="88">
        <f t="shared" si="79"/>
        <v>-109.04295532646049</v>
      </c>
      <c r="O184" s="95">
        <f t="shared" si="80"/>
        <v>11361.288910735582</v>
      </c>
      <c r="P184" s="89">
        <f t="shared" si="81"/>
        <v>11890.366106328458</v>
      </c>
      <c r="Q184" s="89">
        <f t="shared" si="82"/>
        <v>11622.81741181611</v>
      </c>
    </row>
    <row r="185" spans="1:17" x14ac:dyDescent="0.3">
      <c r="A185" t="s">
        <v>63</v>
      </c>
      <c r="B185" s="36" t="s">
        <v>57</v>
      </c>
      <c r="C185" s="37">
        <f>VLOOKUP(A185,'Laboratory A'!A:BF,56,0)</f>
        <v>218</v>
      </c>
      <c r="D185" s="40">
        <f t="shared" si="74"/>
        <v>247</v>
      </c>
      <c r="E185" s="37">
        <f>VLOOKUP(A185,'Laboratory A'!A:BF,57,0)</f>
        <v>247</v>
      </c>
      <c r="F185" s="37">
        <f t="shared" si="75"/>
        <v>248</v>
      </c>
      <c r="G185" s="59">
        <f t="shared" si="91"/>
        <v>-1</v>
      </c>
      <c r="H185" s="60">
        <f t="shared" si="92"/>
        <v>1</v>
      </c>
      <c r="I185">
        <f t="shared" si="76"/>
        <v>232.5</v>
      </c>
      <c r="J185">
        <f t="shared" si="77"/>
        <v>210.25</v>
      </c>
      <c r="K185">
        <f t="shared" si="93"/>
        <v>14.5</v>
      </c>
      <c r="L185">
        <f t="shared" si="94"/>
        <v>6.236559139784946</v>
      </c>
      <c r="M185" s="88">
        <f t="shared" si="78"/>
        <v>101.91065292096221</v>
      </c>
      <c r="N185" s="88">
        <f t="shared" si="79"/>
        <v>102.95704467353951</v>
      </c>
      <c r="O185" s="95">
        <f t="shared" si="80"/>
        <v>10385.781178776822</v>
      </c>
      <c r="P185" s="89">
        <f t="shared" si="81"/>
        <v>10600.153047909211</v>
      </c>
      <c r="Q185" s="89">
        <f t="shared" si="82"/>
        <v>10492.419645493086</v>
      </c>
    </row>
    <row r="186" spans="1:17" x14ac:dyDescent="0.3">
      <c r="A186" t="s">
        <v>64</v>
      </c>
      <c r="B186" s="36" t="s">
        <v>57</v>
      </c>
      <c r="C186" s="37">
        <f>VLOOKUP(A186,'Laboratory A'!A:BF,56,0)</f>
        <v>158</v>
      </c>
      <c r="D186" s="40">
        <f t="shared" si="74"/>
        <v>228.5</v>
      </c>
      <c r="E186" s="37">
        <f>VLOOKUP(A186,'Laboratory A'!A:BF,57,0)</f>
        <v>182</v>
      </c>
      <c r="F186" s="37">
        <f t="shared" si="75"/>
        <v>233.5</v>
      </c>
      <c r="G186" s="59">
        <f t="shared" si="91"/>
        <v>-5</v>
      </c>
      <c r="H186" s="60">
        <f t="shared" si="92"/>
        <v>25</v>
      </c>
      <c r="I186">
        <f t="shared" si="76"/>
        <v>170</v>
      </c>
      <c r="J186">
        <f t="shared" si="77"/>
        <v>144</v>
      </c>
      <c r="K186">
        <f t="shared" si="93"/>
        <v>12</v>
      </c>
      <c r="L186">
        <f t="shared" si="94"/>
        <v>7.0588235294117645</v>
      </c>
      <c r="M186" s="88">
        <f t="shared" si="78"/>
        <v>83.410652920962207</v>
      </c>
      <c r="N186" s="88">
        <f t="shared" si="79"/>
        <v>88.457044673539514</v>
      </c>
      <c r="O186" s="95">
        <f t="shared" si="80"/>
        <v>6957.3370207012213</v>
      </c>
      <c r="P186" s="89">
        <f t="shared" si="81"/>
        <v>7824.6487523765654</v>
      </c>
      <c r="Q186" s="89">
        <f t="shared" si="82"/>
        <v>7378.2598516786529</v>
      </c>
    </row>
    <row r="187" spans="1:17" x14ac:dyDescent="0.3">
      <c r="A187" t="s">
        <v>65</v>
      </c>
      <c r="B187" s="36" t="s">
        <v>57</v>
      </c>
      <c r="C187" s="37">
        <f>VLOOKUP(A187,'Laboratory A'!A:BF,56,0)</f>
        <v>75</v>
      </c>
      <c r="D187" s="40">
        <f t="shared" si="74"/>
        <v>193.5</v>
      </c>
      <c r="E187" s="37">
        <f>VLOOKUP(A187,'Laboratory A'!A:BF,57,0)</f>
        <v>76</v>
      </c>
      <c r="F187" s="37">
        <f t="shared" si="75"/>
        <v>190</v>
      </c>
      <c r="G187" s="59">
        <f t="shared" si="91"/>
        <v>3.5</v>
      </c>
      <c r="H187" s="60">
        <f t="shared" si="92"/>
        <v>12.25</v>
      </c>
      <c r="I187">
        <f t="shared" si="76"/>
        <v>75.5</v>
      </c>
      <c r="J187">
        <f t="shared" si="77"/>
        <v>0.25</v>
      </c>
      <c r="K187">
        <f t="shared" si="93"/>
        <v>0.5</v>
      </c>
      <c r="L187">
        <f t="shared" si="94"/>
        <v>0.66225165562913912</v>
      </c>
      <c r="M187" s="88">
        <f t="shared" si="78"/>
        <v>48.410652920962207</v>
      </c>
      <c r="N187" s="88">
        <f t="shared" si="79"/>
        <v>44.957044673539514</v>
      </c>
      <c r="O187" s="95">
        <f t="shared" si="80"/>
        <v>2343.5913162338666</v>
      </c>
      <c r="P187" s="89">
        <f t="shared" si="81"/>
        <v>2021.1358657786275</v>
      </c>
      <c r="Q187" s="89">
        <f t="shared" si="82"/>
        <v>2176.3998860429142</v>
      </c>
    </row>
    <row r="188" spans="1:17" x14ac:dyDescent="0.3">
      <c r="A188" t="s">
        <v>67</v>
      </c>
      <c r="B188" s="36" t="s">
        <v>57</v>
      </c>
      <c r="C188" s="37">
        <f>VLOOKUP(A188,'Laboratory A'!A:BF,56,0)</f>
        <v>58</v>
      </c>
      <c r="D188" s="40">
        <f t="shared" si="74"/>
        <v>167.5</v>
      </c>
      <c r="E188" s="37">
        <f>VLOOKUP(A188,'Laboratory A'!A:BF,57,0)</f>
        <v>25</v>
      </c>
      <c r="F188" s="37">
        <f t="shared" si="75"/>
        <v>53.5</v>
      </c>
      <c r="G188" s="59">
        <f t="shared" si="91"/>
        <v>114</v>
      </c>
      <c r="H188" s="60">
        <f t="shared" si="92"/>
        <v>12996</v>
      </c>
      <c r="I188">
        <f t="shared" si="76"/>
        <v>41.5</v>
      </c>
      <c r="J188">
        <f t="shared" si="77"/>
        <v>272.25</v>
      </c>
      <c r="K188">
        <f t="shared" si="93"/>
        <v>16.5</v>
      </c>
      <c r="L188">
        <f t="shared" si="94"/>
        <v>39.75903614457831</v>
      </c>
      <c r="M188" s="88">
        <f t="shared" si="78"/>
        <v>22.410652920962207</v>
      </c>
      <c r="N188" s="88">
        <f t="shared" si="79"/>
        <v>-91.542955326460486</v>
      </c>
      <c r="O188" s="95">
        <f t="shared" si="80"/>
        <v>502.23736434383187</v>
      </c>
      <c r="P188" s="89">
        <f t="shared" si="81"/>
        <v>8380.1126699023407</v>
      </c>
      <c r="Q188" s="89">
        <f t="shared" si="82"/>
        <v>-2051.5373991804545</v>
      </c>
    </row>
    <row r="189" spans="1:17" x14ac:dyDescent="0.3">
      <c r="A189" t="s">
        <v>97</v>
      </c>
      <c r="B189" s="36" t="s">
        <v>57</v>
      </c>
      <c r="C189" s="37">
        <f>VLOOKUP(A189,'Laboratory A'!A:BF,56,0)</f>
        <v>121</v>
      </c>
      <c r="D189" s="40">
        <f t="shared" si="74"/>
        <v>217</v>
      </c>
      <c r="E189" s="37">
        <f>VLOOKUP(A189,'Laboratory A'!A:BF,57,0)</f>
        <v>121</v>
      </c>
      <c r="F189" s="37">
        <f t="shared" si="75"/>
        <v>212</v>
      </c>
      <c r="G189" s="59">
        <f t="shared" si="91"/>
        <v>5</v>
      </c>
      <c r="H189" s="60">
        <f t="shared" si="92"/>
        <v>25</v>
      </c>
      <c r="I189">
        <f t="shared" si="76"/>
        <v>121</v>
      </c>
      <c r="J189">
        <f t="shared" si="77"/>
        <v>0</v>
      </c>
      <c r="K189">
        <f t="shared" si="93"/>
        <v>0</v>
      </c>
      <c r="L189">
        <f t="shared" si="94"/>
        <v>0</v>
      </c>
      <c r="M189" s="88">
        <f t="shared" si="78"/>
        <v>71.910652920962207</v>
      </c>
      <c r="N189" s="88">
        <f t="shared" si="79"/>
        <v>66.957044673539514</v>
      </c>
      <c r="O189" s="95">
        <f t="shared" si="80"/>
        <v>5171.1420035190904</v>
      </c>
      <c r="P189" s="89">
        <f t="shared" si="81"/>
        <v>4483.245831414366</v>
      </c>
      <c r="Q189" s="89">
        <f t="shared" si="82"/>
        <v>4814.9248001322612</v>
      </c>
    </row>
    <row r="190" spans="1:17" x14ac:dyDescent="0.3">
      <c r="A190" t="s">
        <v>99</v>
      </c>
      <c r="B190" s="36" t="s">
        <v>57</v>
      </c>
      <c r="C190" s="37">
        <f>VLOOKUP(A190,'Laboratory A'!A:BF,56,0)</f>
        <v>76</v>
      </c>
      <c r="D190" s="40">
        <f t="shared" si="74"/>
        <v>195</v>
      </c>
      <c r="E190" s="37">
        <f>VLOOKUP(A190,'Laboratory A'!A:BF,57,0)</f>
        <v>62</v>
      </c>
      <c r="F190" s="37">
        <f t="shared" si="75"/>
        <v>170.5</v>
      </c>
      <c r="G190" s="59">
        <f t="shared" si="91"/>
        <v>24.5</v>
      </c>
      <c r="H190" s="60">
        <f t="shared" si="92"/>
        <v>600.25</v>
      </c>
      <c r="I190">
        <f t="shared" si="76"/>
        <v>69</v>
      </c>
      <c r="J190">
        <f t="shared" si="77"/>
        <v>49</v>
      </c>
      <c r="K190">
        <f t="shared" si="93"/>
        <v>7</v>
      </c>
      <c r="L190">
        <f t="shared" si="94"/>
        <v>10.144927536231885</v>
      </c>
      <c r="M190" s="88">
        <f t="shared" si="78"/>
        <v>49.910652920962207</v>
      </c>
      <c r="N190" s="88">
        <f t="shared" si="79"/>
        <v>25.457044673539514</v>
      </c>
      <c r="O190" s="95">
        <f t="shared" si="80"/>
        <v>2491.0732749967533</v>
      </c>
      <c r="P190" s="89">
        <f t="shared" si="81"/>
        <v>648.06112351058653</v>
      </c>
      <c r="Q190" s="89">
        <f t="shared" si="82"/>
        <v>1270.5777210944602</v>
      </c>
    </row>
    <row r="191" spans="1:17" x14ac:dyDescent="0.3">
      <c r="A191" t="s">
        <v>104</v>
      </c>
      <c r="B191" s="36" t="s">
        <v>57</v>
      </c>
      <c r="C191" s="37">
        <f>VLOOKUP(A191,'Laboratory A'!A:BF,56,0)</f>
        <v>13</v>
      </c>
      <c r="D191" s="40">
        <f t="shared" si="74"/>
        <v>7</v>
      </c>
      <c r="E191" s="37">
        <f>VLOOKUP(A191,'Laboratory A'!A:BF,57,0)</f>
        <v>26</v>
      </c>
      <c r="F191" s="37">
        <f t="shared" si="75"/>
        <v>60</v>
      </c>
      <c r="G191" s="59">
        <f t="shared" si="91"/>
        <v>-53</v>
      </c>
      <c r="H191" s="60">
        <f t="shared" si="92"/>
        <v>2809</v>
      </c>
      <c r="I191">
        <f t="shared" si="76"/>
        <v>19.5</v>
      </c>
      <c r="J191">
        <f t="shared" si="77"/>
        <v>42.25</v>
      </c>
      <c r="K191">
        <f t="shared" si="93"/>
        <v>6.5</v>
      </c>
      <c r="L191">
        <f t="shared" si="94"/>
        <v>33.333333333333329</v>
      </c>
      <c r="M191" s="88">
        <f t="shared" si="78"/>
        <v>-138.08934707903779</v>
      </c>
      <c r="N191" s="88">
        <f t="shared" si="79"/>
        <v>-85.042955326460486</v>
      </c>
      <c r="O191" s="95">
        <f t="shared" si="80"/>
        <v>19068.667776714963</v>
      </c>
      <c r="P191" s="89">
        <f t="shared" si="81"/>
        <v>7232.3042506583542</v>
      </c>
      <c r="Q191" s="89">
        <f t="shared" si="82"/>
        <v>11743.526174702707</v>
      </c>
    </row>
    <row r="192" spans="1:17" ht="15" thickBot="1" x14ac:dyDescent="0.35">
      <c r="A192" t="s">
        <v>145</v>
      </c>
      <c r="B192" s="36" t="s">
        <v>57</v>
      </c>
      <c r="C192" s="37">
        <f>VLOOKUP(A192,'Laboratory A'!A:BF,56,0)</f>
        <v>57</v>
      </c>
      <c r="D192" s="40">
        <f t="shared" si="74"/>
        <v>165.5</v>
      </c>
      <c r="E192" s="37">
        <f>VLOOKUP(A192,'Laboratory A'!A:BF,57,0)</f>
        <v>20</v>
      </c>
      <c r="F192" s="37">
        <f t="shared" si="75"/>
        <v>26.5</v>
      </c>
      <c r="G192" s="59">
        <f t="shared" ref="G192" si="111">D192-F192</f>
        <v>139</v>
      </c>
      <c r="H192" s="60">
        <f t="shared" ref="H192" si="112">G192^2</f>
        <v>19321</v>
      </c>
      <c r="I192">
        <f t="shared" si="76"/>
        <v>38.5</v>
      </c>
      <c r="J192">
        <f t="shared" si="77"/>
        <v>342.25</v>
      </c>
      <c r="K192">
        <f t="shared" ref="K192" si="113">SQRT(J192)</f>
        <v>18.5</v>
      </c>
      <c r="L192">
        <f t="shared" ref="L192" si="114">(K192/I192)*100</f>
        <v>48.051948051948052</v>
      </c>
      <c r="M192" s="88">
        <f t="shared" si="78"/>
        <v>20.410652920962207</v>
      </c>
      <c r="N192" s="88">
        <f t="shared" si="79"/>
        <v>-118.54295532646049</v>
      </c>
      <c r="O192" s="95">
        <f t="shared" si="80"/>
        <v>416.59475265998304</v>
      </c>
      <c r="P192" s="89">
        <f t="shared" si="81"/>
        <v>14052.432257531207</v>
      </c>
      <c r="Q192" s="89">
        <f t="shared" si="82"/>
        <v>-2419.5391173935132</v>
      </c>
    </row>
    <row r="193" spans="1:17" ht="15" thickTop="1" x14ac:dyDescent="0.3">
      <c r="A193" s="29" t="s">
        <v>61</v>
      </c>
      <c r="B193" s="35" t="s">
        <v>178</v>
      </c>
      <c r="C193" s="38">
        <f>VLOOKUP(A193,'Laboratory A'!A:BI,59,0)</f>
        <v>38</v>
      </c>
      <c r="D193" s="39">
        <f t="shared" si="74"/>
        <v>118.5</v>
      </c>
      <c r="E193" s="38">
        <f>VLOOKUP(A193,'Laboratory A'!A:BI,60,0)</f>
        <v>60</v>
      </c>
      <c r="F193" s="38">
        <f t="shared" si="75"/>
        <v>166.5</v>
      </c>
      <c r="G193" s="59">
        <f t="shared" si="91"/>
        <v>-48</v>
      </c>
      <c r="H193" s="60">
        <f t="shared" si="92"/>
        <v>2304</v>
      </c>
      <c r="I193">
        <f t="shared" si="76"/>
        <v>49</v>
      </c>
      <c r="J193">
        <f t="shared" si="77"/>
        <v>121</v>
      </c>
      <c r="K193">
        <f t="shared" si="93"/>
        <v>11</v>
      </c>
      <c r="L193">
        <f t="shared" si="94"/>
        <v>22.448979591836736</v>
      </c>
      <c r="M193" s="88">
        <f t="shared" si="78"/>
        <v>-26.589347079037793</v>
      </c>
      <c r="N193" s="88">
        <f t="shared" si="79"/>
        <v>21.457044673539514</v>
      </c>
      <c r="O193" s="95">
        <f t="shared" si="80"/>
        <v>706.99337808953567</v>
      </c>
      <c r="P193" s="89">
        <f t="shared" si="81"/>
        <v>460.40476612227042</v>
      </c>
      <c r="Q193" s="89">
        <f t="shared" si="82"/>
        <v>-570.52880811516127</v>
      </c>
    </row>
    <row r="194" spans="1:17" x14ac:dyDescent="0.3">
      <c r="A194" t="s">
        <v>62</v>
      </c>
      <c r="B194" s="36" t="s">
        <v>18</v>
      </c>
      <c r="C194" s="37">
        <f>VLOOKUP(A194,'Laboratory A'!A:BI,59,0)</f>
        <v>26</v>
      </c>
      <c r="D194" s="40">
        <f t="shared" ref="D194:D257" si="115">_xlfn.RANK.AVG(C194,C$2:C$291,1)</f>
        <v>63</v>
      </c>
      <c r="E194" s="37">
        <f>VLOOKUP(A194,'Laboratory A'!A:BI,60,0)</f>
        <v>29</v>
      </c>
      <c r="F194" s="37">
        <f t="shared" ref="F194:F257" si="116">_xlfn.RANK.AVG(E194,E$2:E$291,1)</f>
        <v>71.5</v>
      </c>
      <c r="G194" s="59">
        <f t="shared" si="91"/>
        <v>-8.5</v>
      </c>
      <c r="H194" s="60">
        <f t="shared" si="92"/>
        <v>72.25</v>
      </c>
      <c r="I194">
        <f t="shared" ref="I194:I257" si="117">(C194+E194)/2</f>
        <v>27.5</v>
      </c>
      <c r="J194">
        <f t="shared" ref="J194:J257" si="118">((C194-I194)^2+(E194-I194)^2)/2</f>
        <v>2.25</v>
      </c>
      <c r="K194">
        <f t="shared" si="93"/>
        <v>1.5</v>
      </c>
      <c r="L194">
        <f t="shared" si="94"/>
        <v>5.4545454545454541</v>
      </c>
      <c r="M194" s="88">
        <f t="shared" si="78"/>
        <v>-82.089347079037793</v>
      </c>
      <c r="N194" s="88">
        <f t="shared" si="79"/>
        <v>-73.542955326460486</v>
      </c>
      <c r="O194" s="95">
        <f t="shared" si="80"/>
        <v>6738.6609038627303</v>
      </c>
      <c r="P194" s="89">
        <f t="shared" si="81"/>
        <v>5408.5662781497631</v>
      </c>
      <c r="Q194" s="89">
        <f t="shared" si="82"/>
        <v>6037.093185011986</v>
      </c>
    </row>
    <row r="195" spans="1:17" x14ac:dyDescent="0.3">
      <c r="A195" t="s">
        <v>63</v>
      </c>
      <c r="B195" s="36" t="s">
        <v>18</v>
      </c>
      <c r="C195" s="37">
        <f>VLOOKUP(A195,'Laboratory A'!A:BI,59,0)</f>
        <v>446</v>
      </c>
      <c r="D195" s="40">
        <f t="shared" si="115"/>
        <v>274</v>
      </c>
      <c r="E195" s="37">
        <f>VLOOKUP(A195,'Laboratory A'!A:BI,60,0)</f>
        <v>937</v>
      </c>
      <c r="F195" s="37">
        <f t="shared" si="116"/>
        <v>289</v>
      </c>
      <c r="G195" s="59">
        <f t="shared" si="91"/>
        <v>-15</v>
      </c>
      <c r="H195" s="60">
        <f t="shared" si="92"/>
        <v>225</v>
      </c>
      <c r="I195">
        <f t="shared" si="117"/>
        <v>691.5</v>
      </c>
      <c r="J195">
        <f t="shared" si="118"/>
        <v>60270.25</v>
      </c>
      <c r="K195">
        <f t="shared" si="93"/>
        <v>245.5</v>
      </c>
      <c r="L195">
        <f t="shared" si="94"/>
        <v>35.502530730296456</v>
      </c>
      <c r="M195" s="88">
        <f t="shared" ref="M195:M258" si="119">(D195-$D$301)</f>
        <v>128.91065292096221</v>
      </c>
      <c r="N195" s="88">
        <f t="shared" ref="N195:N258" si="120">(F195-$F$301)</f>
        <v>143.95704467353951</v>
      </c>
      <c r="O195" s="95">
        <f t="shared" ref="O195:O258" si="121">(M195)^2</f>
        <v>16617.956436508783</v>
      </c>
      <c r="P195" s="89">
        <f t="shared" ref="P195:P258" si="122">(N195)^2</f>
        <v>20723.630711139453</v>
      </c>
      <c r="Q195" s="89">
        <f t="shared" ref="Q195:Q258" si="123">M195*N195</f>
        <v>18557.596621438104</v>
      </c>
    </row>
    <row r="196" spans="1:17" x14ac:dyDescent="0.3">
      <c r="A196" t="s">
        <v>64</v>
      </c>
      <c r="B196" s="36" t="s">
        <v>18</v>
      </c>
      <c r="C196" s="37">
        <f>VLOOKUP(A196,'Laboratory A'!A:BI,59,0)</f>
        <v>45</v>
      </c>
      <c r="D196" s="40">
        <f t="shared" si="115"/>
        <v>134.5</v>
      </c>
      <c r="E196" s="37">
        <f>VLOOKUP(A196,'Laboratory A'!A:BI,60,0)</f>
        <v>174</v>
      </c>
      <c r="F196" s="37">
        <f t="shared" si="116"/>
        <v>229</v>
      </c>
      <c r="G196" s="59">
        <f t="shared" si="91"/>
        <v>-94.5</v>
      </c>
      <c r="H196" s="60">
        <f t="shared" si="92"/>
        <v>8930.25</v>
      </c>
      <c r="I196">
        <f t="shared" si="117"/>
        <v>109.5</v>
      </c>
      <c r="J196">
        <f t="shared" si="118"/>
        <v>4160.25</v>
      </c>
      <c r="K196">
        <f t="shared" si="93"/>
        <v>64.5</v>
      </c>
      <c r="L196">
        <f t="shared" si="94"/>
        <v>58.904109589041099</v>
      </c>
      <c r="M196" s="88">
        <f t="shared" si="119"/>
        <v>-10.589347079037793</v>
      </c>
      <c r="N196" s="88">
        <f t="shared" si="120"/>
        <v>83.957044673539514</v>
      </c>
      <c r="O196" s="95">
        <f t="shared" si="121"/>
        <v>112.13427156032624</v>
      </c>
      <c r="P196" s="89">
        <f t="shared" si="122"/>
        <v>7048.7853503147098</v>
      </c>
      <c r="Q196" s="89">
        <f t="shared" si="123"/>
        <v>-889.05028577839118</v>
      </c>
    </row>
    <row r="197" spans="1:17" x14ac:dyDescent="0.3">
      <c r="A197" t="s">
        <v>65</v>
      </c>
      <c r="B197" s="36" t="s">
        <v>18</v>
      </c>
      <c r="C197" s="37">
        <f>VLOOKUP(A197,'Laboratory A'!A:BI,59,0)</f>
        <v>41</v>
      </c>
      <c r="D197" s="40">
        <f t="shared" si="115"/>
        <v>125</v>
      </c>
      <c r="E197" s="37">
        <f>VLOOKUP(A197,'Laboratory A'!A:BI,60,0)</f>
        <v>19</v>
      </c>
      <c r="F197" s="37">
        <f t="shared" si="116"/>
        <v>20.5</v>
      </c>
      <c r="G197" s="59">
        <f t="shared" si="91"/>
        <v>104.5</v>
      </c>
      <c r="H197" s="60">
        <f t="shared" si="92"/>
        <v>10920.25</v>
      </c>
      <c r="I197">
        <f t="shared" si="117"/>
        <v>30</v>
      </c>
      <c r="J197">
        <f t="shared" si="118"/>
        <v>121</v>
      </c>
      <c r="K197">
        <f t="shared" si="93"/>
        <v>11</v>
      </c>
      <c r="L197">
        <f t="shared" si="94"/>
        <v>36.666666666666664</v>
      </c>
      <c r="M197" s="88">
        <f t="shared" si="119"/>
        <v>-20.089347079037793</v>
      </c>
      <c r="N197" s="88">
        <f t="shared" si="120"/>
        <v>-124.54295532646049</v>
      </c>
      <c r="O197" s="95">
        <f t="shared" si="121"/>
        <v>403.5818660620443</v>
      </c>
      <c r="P197" s="89">
        <f t="shared" si="122"/>
        <v>15510.947721448732</v>
      </c>
      <c r="Q197" s="89">
        <f t="shared" si="123"/>
        <v>2501.9866558023632</v>
      </c>
    </row>
    <row r="198" spans="1:17" x14ac:dyDescent="0.3">
      <c r="A198" t="s">
        <v>67</v>
      </c>
      <c r="B198" s="36" t="s">
        <v>18</v>
      </c>
      <c r="C198" s="37">
        <f>VLOOKUP(A198,'Laboratory A'!A:BI,59,0)</f>
        <v>102</v>
      </c>
      <c r="D198" s="40">
        <f t="shared" si="115"/>
        <v>213</v>
      </c>
      <c r="E198" s="37">
        <f>VLOOKUP(A198,'Laboratory A'!A:BI,60,0)</f>
        <v>32</v>
      </c>
      <c r="F198" s="37">
        <f t="shared" si="116"/>
        <v>89</v>
      </c>
      <c r="G198" s="59">
        <f t="shared" si="91"/>
        <v>124</v>
      </c>
      <c r="H198" s="60">
        <f t="shared" si="92"/>
        <v>15376</v>
      </c>
      <c r="I198">
        <f t="shared" si="117"/>
        <v>67</v>
      </c>
      <c r="J198">
        <f t="shared" si="118"/>
        <v>1225</v>
      </c>
      <c r="K198">
        <f t="shared" si="93"/>
        <v>35</v>
      </c>
      <c r="L198">
        <f t="shared" si="94"/>
        <v>52.238805970149251</v>
      </c>
      <c r="M198" s="88">
        <f t="shared" si="119"/>
        <v>67.910652920962207</v>
      </c>
      <c r="N198" s="88">
        <f t="shared" si="120"/>
        <v>-56.042955326460486</v>
      </c>
      <c r="O198" s="95">
        <f t="shared" si="121"/>
        <v>4611.8567801513927</v>
      </c>
      <c r="P198" s="89">
        <f t="shared" si="122"/>
        <v>3140.8128417236458</v>
      </c>
      <c r="Q198" s="89">
        <f t="shared" si="123"/>
        <v>-3805.9136878402483</v>
      </c>
    </row>
    <row r="199" spans="1:17" x14ac:dyDescent="0.3">
      <c r="A199" t="s">
        <v>97</v>
      </c>
      <c r="B199" s="36" t="s">
        <v>18</v>
      </c>
      <c r="C199" s="37">
        <f>VLOOKUP(A199,'Laboratory A'!A:BI,59,0)</f>
        <v>46</v>
      </c>
      <c r="D199" s="40">
        <f t="shared" si="115"/>
        <v>138</v>
      </c>
      <c r="E199" s="37">
        <f>VLOOKUP(A199,'Laboratory A'!A:BI,60,0)</f>
        <v>17</v>
      </c>
      <c r="F199" s="37">
        <f t="shared" si="116"/>
        <v>12.5</v>
      </c>
      <c r="G199" s="59">
        <f t="shared" si="91"/>
        <v>125.5</v>
      </c>
      <c r="H199" s="60">
        <f t="shared" si="92"/>
        <v>15750.25</v>
      </c>
      <c r="I199">
        <f t="shared" si="117"/>
        <v>31.5</v>
      </c>
      <c r="J199">
        <f t="shared" si="118"/>
        <v>210.25</v>
      </c>
      <c r="K199">
        <f t="shared" si="93"/>
        <v>14.5</v>
      </c>
      <c r="L199">
        <f t="shared" si="94"/>
        <v>46.031746031746032</v>
      </c>
      <c r="M199" s="88">
        <f t="shared" si="119"/>
        <v>-7.0893470790377933</v>
      </c>
      <c r="N199" s="88">
        <f t="shared" si="120"/>
        <v>-132.54295532646049</v>
      </c>
      <c r="O199" s="95">
        <f t="shared" si="121"/>
        <v>50.258842007061695</v>
      </c>
      <c r="P199" s="89">
        <f t="shared" si="122"/>
        <v>17567.635006672099</v>
      </c>
      <c r="Q199" s="89">
        <f t="shared" si="123"/>
        <v>939.64301319067943</v>
      </c>
    </row>
    <row r="200" spans="1:17" x14ac:dyDescent="0.3">
      <c r="A200" t="s">
        <v>99</v>
      </c>
      <c r="B200" s="36" t="s">
        <v>18</v>
      </c>
      <c r="C200" s="37">
        <f>VLOOKUP(A200,'Laboratory A'!A:BI,59,0)</f>
        <v>59</v>
      </c>
      <c r="D200" s="40">
        <f t="shared" si="115"/>
        <v>172.5</v>
      </c>
      <c r="E200" s="37">
        <f>VLOOKUP(A200,'Laboratory A'!A:BI,60,0)</f>
        <v>75</v>
      </c>
      <c r="F200" s="37">
        <f t="shared" si="116"/>
        <v>187.5</v>
      </c>
      <c r="G200" s="59">
        <f t="shared" si="91"/>
        <v>-15</v>
      </c>
      <c r="H200" s="60">
        <f t="shared" si="92"/>
        <v>225</v>
      </c>
      <c r="I200">
        <f t="shared" si="117"/>
        <v>67</v>
      </c>
      <c r="J200">
        <f t="shared" si="118"/>
        <v>64</v>
      </c>
      <c r="K200">
        <f t="shared" si="93"/>
        <v>8</v>
      </c>
      <c r="L200">
        <f t="shared" si="94"/>
        <v>11.940298507462686</v>
      </c>
      <c r="M200" s="88">
        <f t="shared" si="119"/>
        <v>27.410652920962207</v>
      </c>
      <c r="N200" s="88">
        <f t="shared" si="120"/>
        <v>42.457044673539514</v>
      </c>
      <c r="O200" s="95">
        <f t="shared" si="121"/>
        <v>751.343893553454</v>
      </c>
      <c r="P200" s="89">
        <f t="shared" si="122"/>
        <v>1802.60064241093</v>
      </c>
      <c r="Q200" s="89">
        <f t="shared" si="123"/>
        <v>1163.7753155961789</v>
      </c>
    </row>
    <row r="201" spans="1:17" x14ac:dyDescent="0.3">
      <c r="A201" t="s">
        <v>104</v>
      </c>
      <c r="B201" s="36" t="s">
        <v>18</v>
      </c>
      <c r="C201" s="37">
        <f>VLOOKUP(A201,'Laboratory A'!A:BI,59,0)</f>
        <v>19</v>
      </c>
      <c r="D201" s="40">
        <f t="shared" si="115"/>
        <v>26</v>
      </c>
      <c r="E201" s="37">
        <f>VLOOKUP(A201,'Laboratory A'!A:BI,60,0)</f>
        <v>26</v>
      </c>
      <c r="F201" s="37">
        <f t="shared" si="116"/>
        <v>60</v>
      </c>
      <c r="G201" s="59">
        <f t="shared" si="91"/>
        <v>-34</v>
      </c>
      <c r="H201" s="60">
        <f t="shared" si="92"/>
        <v>1156</v>
      </c>
      <c r="I201">
        <f t="shared" si="117"/>
        <v>22.5</v>
      </c>
      <c r="J201">
        <f t="shared" si="118"/>
        <v>12.25</v>
      </c>
      <c r="K201">
        <f t="shared" si="93"/>
        <v>3.5</v>
      </c>
      <c r="L201">
        <f t="shared" si="94"/>
        <v>15.555555555555555</v>
      </c>
      <c r="M201" s="88">
        <f t="shared" si="119"/>
        <v>-119.08934707903779</v>
      </c>
      <c r="N201" s="88">
        <f t="shared" si="120"/>
        <v>-85.042955326460486</v>
      </c>
      <c r="O201" s="95">
        <f t="shared" si="121"/>
        <v>14182.272587711528</v>
      </c>
      <c r="P201" s="89">
        <f t="shared" si="122"/>
        <v>7232.3042506583542</v>
      </c>
      <c r="Q201" s="89">
        <f t="shared" si="123"/>
        <v>10127.710023499958</v>
      </c>
    </row>
    <row r="202" spans="1:17" ht="15" thickBot="1" x14ac:dyDescent="0.35">
      <c r="A202" t="s">
        <v>145</v>
      </c>
      <c r="B202" s="36" t="s">
        <v>18</v>
      </c>
      <c r="C202" s="37">
        <f>VLOOKUP(A202,'Laboratory A'!A:BI,59,0)</f>
        <v>13</v>
      </c>
      <c r="D202" s="40">
        <f t="shared" si="115"/>
        <v>7</v>
      </c>
      <c r="E202" s="37">
        <f>VLOOKUP(A202,'Laboratory A'!A:BI,60,0)</f>
        <v>12</v>
      </c>
      <c r="F202" s="37">
        <f t="shared" si="116"/>
        <v>2.5</v>
      </c>
      <c r="G202" s="59">
        <f t="shared" ref="G202" si="124">D202-F202</f>
        <v>4.5</v>
      </c>
      <c r="H202" s="60">
        <f t="shared" ref="H202" si="125">G202^2</f>
        <v>20.25</v>
      </c>
      <c r="I202">
        <f t="shared" si="117"/>
        <v>12.5</v>
      </c>
      <c r="J202">
        <f t="shared" si="118"/>
        <v>0.25</v>
      </c>
      <c r="K202">
        <f t="shared" ref="K202" si="126">SQRT(J202)</f>
        <v>0.5</v>
      </c>
      <c r="L202">
        <f t="shared" ref="L202" si="127">(K202/I202)*100</f>
        <v>4</v>
      </c>
      <c r="M202" s="88">
        <f t="shared" si="119"/>
        <v>-138.08934707903779</v>
      </c>
      <c r="N202" s="88">
        <f t="shared" si="120"/>
        <v>-142.54295532646049</v>
      </c>
      <c r="O202" s="95">
        <f t="shared" si="121"/>
        <v>19068.667776714963</v>
      </c>
      <c r="P202" s="89">
        <f t="shared" si="122"/>
        <v>20318.494113201308</v>
      </c>
      <c r="Q202" s="89">
        <f t="shared" si="123"/>
        <v>19683.663631747382</v>
      </c>
    </row>
    <row r="203" spans="1:17" ht="15" thickTop="1" x14ac:dyDescent="0.3">
      <c r="A203" s="29" t="s">
        <v>61</v>
      </c>
      <c r="B203" s="35" t="s">
        <v>211</v>
      </c>
      <c r="C203" s="38">
        <f>VLOOKUP(A203,'Laboratory A'!A:BL,62,0)</f>
        <v>30</v>
      </c>
      <c r="D203" s="39">
        <f t="shared" si="115"/>
        <v>91</v>
      </c>
      <c r="E203" s="38">
        <f>VLOOKUP(A203,'Laboratory A'!A:BL,63,0)</f>
        <v>66</v>
      </c>
      <c r="F203" s="38">
        <f t="shared" si="116"/>
        <v>178</v>
      </c>
      <c r="G203" s="59">
        <f t="shared" si="91"/>
        <v>-87</v>
      </c>
      <c r="H203" s="60">
        <f t="shared" si="92"/>
        <v>7569</v>
      </c>
      <c r="I203">
        <f t="shared" si="117"/>
        <v>48</v>
      </c>
      <c r="J203">
        <f t="shared" si="118"/>
        <v>324</v>
      </c>
      <c r="K203">
        <f t="shared" si="93"/>
        <v>18</v>
      </c>
      <c r="L203">
        <f t="shared" si="94"/>
        <v>37.5</v>
      </c>
      <c r="M203" s="88">
        <f t="shared" si="119"/>
        <v>-54.089347079037793</v>
      </c>
      <c r="N203" s="88">
        <f t="shared" si="120"/>
        <v>32.957044673539514</v>
      </c>
      <c r="O203" s="95">
        <f t="shared" si="121"/>
        <v>2925.6574674366143</v>
      </c>
      <c r="P203" s="89">
        <f t="shared" si="122"/>
        <v>1086.1667936136791</v>
      </c>
      <c r="Q203" s="89">
        <f t="shared" si="123"/>
        <v>-1782.6250280464326</v>
      </c>
    </row>
    <row r="204" spans="1:17" x14ac:dyDescent="0.3">
      <c r="A204" t="s">
        <v>62</v>
      </c>
      <c r="B204" s="36" t="s">
        <v>15</v>
      </c>
      <c r="C204" s="37">
        <f>VLOOKUP(A204,'Laboratory A'!A:BL,62,0)</f>
        <v>29</v>
      </c>
      <c r="D204" s="40">
        <f t="shared" si="115"/>
        <v>84</v>
      </c>
      <c r="E204" s="37">
        <f>VLOOKUP(A204,'Laboratory A'!A:BL,63,0)</f>
        <v>29</v>
      </c>
      <c r="F204" s="37">
        <f t="shared" si="116"/>
        <v>71.5</v>
      </c>
      <c r="G204" s="59">
        <f t="shared" si="91"/>
        <v>12.5</v>
      </c>
      <c r="H204" s="60">
        <f t="shared" si="92"/>
        <v>156.25</v>
      </c>
      <c r="I204">
        <f t="shared" si="117"/>
        <v>29</v>
      </c>
      <c r="J204">
        <f t="shared" si="118"/>
        <v>0</v>
      </c>
      <c r="K204">
        <f t="shared" si="93"/>
        <v>0</v>
      </c>
      <c r="L204">
        <f t="shared" si="94"/>
        <v>0</v>
      </c>
      <c r="M204" s="88">
        <f t="shared" si="119"/>
        <v>-61.089347079037793</v>
      </c>
      <c r="N204" s="88">
        <f t="shared" si="120"/>
        <v>-73.542955326460486</v>
      </c>
      <c r="O204" s="95">
        <f t="shared" si="121"/>
        <v>3731.9083265431432</v>
      </c>
      <c r="P204" s="89">
        <f t="shared" si="122"/>
        <v>5408.5662781497631</v>
      </c>
      <c r="Q204" s="89">
        <f t="shared" si="123"/>
        <v>4492.6911231563163</v>
      </c>
    </row>
    <row r="205" spans="1:17" x14ac:dyDescent="0.3">
      <c r="A205" t="s">
        <v>63</v>
      </c>
      <c r="B205" s="36" t="s">
        <v>15</v>
      </c>
      <c r="C205" s="37">
        <f>VLOOKUP(A205,'Laboratory A'!A:BL,62,0)</f>
        <v>175</v>
      </c>
      <c r="D205" s="40">
        <f t="shared" si="115"/>
        <v>233.5</v>
      </c>
      <c r="E205" s="37">
        <f>VLOOKUP(A205,'Laboratory A'!A:BL,63,0)</f>
        <v>65</v>
      </c>
      <c r="F205" s="37">
        <f t="shared" si="116"/>
        <v>176.5</v>
      </c>
      <c r="G205" s="59">
        <f t="shared" si="91"/>
        <v>57</v>
      </c>
      <c r="H205" s="60">
        <f t="shared" si="92"/>
        <v>3249</v>
      </c>
      <c r="I205">
        <f t="shared" si="117"/>
        <v>120</v>
      </c>
      <c r="J205">
        <f t="shared" si="118"/>
        <v>3025</v>
      </c>
      <c r="K205">
        <f t="shared" si="93"/>
        <v>55</v>
      </c>
      <c r="L205">
        <f t="shared" si="94"/>
        <v>45.833333333333329</v>
      </c>
      <c r="M205" s="88">
        <f t="shared" si="119"/>
        <v>88.410652920962207</v>
      </c>
      <c r="N205" s="88">
        <f t="shared" si="120"/>
        <v>31.457044673539514</v>
      </c>
      <c r="O205" s="95">
        <f t="shared" si="121"/>
        <v>7816.4435499108431</v>
      </c>
      <c r="P205" s="89">
        <f t="shared" si="122"/>
        <v>989.54565959306069</v>
      </c>
      <c r="Q205" s="89">
        <f t="shared" si="123"/>
        <v>2781.1378585515049</v>
      </c>
    </row>
    <row r="206" spans="1:17" x14ac:dyDescent="0.3">
      <c r="A206" t="s">
        <v>64</v>
      </c>
      <c r="B206" s="36" t="s">
        <v>15</v>
      </c>
      <c r="C206" s="37">
        <f>VLOOKUP(A206,'Laboratory A'!A:BL,62,0)</f>
        <v>32</v>
      </c>
      <c r="D206" s="40">
        <f t="shared" si="115"/>
        <v>100.5</v>
      </c>
      <c r="E206" s="37">
        <f>VLOOKUP(A206,'Laboratory A'!A:BL,63,0)</f>
        <v>28</v>
      </c>
      <c r="F206" s="37">
        <f t="shared" si="116"/>
        <v>67.5</v>
      </c>
      <c r="G206" s="59">
        <f t="shared" si="91"/>
        <v>33</v>
      </c>
      <c r="H206" s="60">
        <f t="shared" si="92"/>
        <v>1089</v>
      </c>
      <c r="I206">
        <f t="shared" si="117"/>
        <v>30</v>
      </c>
      <c r="J206">
        <f t="shared" si="118"/>
        <v>4</v>
      </c>
      <c r="K206">
        <f t="shared" si="93"/>
        <v>2</v>
      </c>
      <c r="L206">
        <f t="shared" si="94"/>
        <v>6.666666666666667</v>
      </c>
      <c r="M206" s="88">
        <f t="shared" si="119"/>
        <v>-44.589347079037793</v>
      </c>
      <c r="N206" s="88">
        <f t="shared" si="120"/>
        <v>-77.542955326460486</v>
      </c>
      <c r="O206" s="95">
        <f t="shared" si="121"/>
        <v>1988.2098729348961</v>
      </c>
      <c r="P206" s="89">
        <f t="shared" si="122"/>
        <v>6012.9099207614463</v>
      </c>
      <c r="Q206" s="89">
        <f t="shared" si="123"/>
        <v>3457.5897485858691</v>
      </c>
    </row>
    <row r="207" spans="1:17" x14ac:dyDescent="0.3">
      <c r="A207" t="s">
        <v>65</v>
      </c>
      <c r="B207" s="36" t="s">
        <v>15</v>
      </c>
      <c r="C207" s="37">
        <f>VLOOKUP(A207,'Laboratory A'!A:BL,62,0)</f>
        <v>65</v>
      </c>
      <c r="D207" s="40">
        <f t="shared" si="115"/>
        <v>182.5</v>
      </c>
      <c r="E207" s="37">
        <f>VLOOKUP(A207,'Laboratory A'!A:BL,63,0)</f>
        <v>64</v>
      </c>
      <c r="F207" s="37">
        <f t="shared" si="116"/>
        <v>174</v>
      </c>
      <c r="G207" s="59">
        <f t="shared" si="91"/>
        <v>8.5</v>
      </c>
      <c r="H207" s="60">
        <f t="shared" si="92"/>
        <v>72.25</v>
      </c>
      <c r="I207">
        <f t="shared" si="117"/>
        <v>64.5</v>
      </c>
      <c r="J207">
        <f t="shared" si="118"/>
        <v>0.25</v>
      </c>
      <c r="K207">
        <f t="shared" si="93"/>
        <v>0.5</v>
      </c>
      <c r="L207">
        <f t="shared" si="94"/>
        <v>0.77519379844961245</v>
      </c>
      <c r="M207" s="88">
        <f t="shared" si="119"/>
        <v>37.410652920962207</v>
      </c>
      <c r="N207" s="88">
        <f t="shared" si="120"/>
        <v>28.957044673539514</v>
      </c>
      <c r="O207" s="95">
        <f t="shared" si="121"/>
        <v>1399.556951972698</v>
      </c>
      <c r="P207" s="89">
        <f t="shared" si="122"/>
        <v>838.51043622536315</v>
      </c>
      <c r="Q207" s="89">
        <f t="shared" si="123"/>
        <v>1083.3019478985841</v>
      </c>
    </row>
    <row r="208" spans="1:17" x14ac:dyDescent="0.3">
      <c r="A208" t="s">
        <v>67</v>
      </c>
      <c r="B208" s="36" t="s">
        <v>15</v>
      </c>
      <c r="C208" s="37">
        <f>VLOOKUP(A208,'Laboratory A'!A:BL,62,0)</f>
        <v>64</v>
      </c>
      <c r="D208" s="40">
        <f t="shared" si="115"/>
        <v>181</v>
      </c>
      <c r="E208" s="37">
        <f>VLOOKUP(A208,'Laboratory A'!A:BL,63,0)</f>
        <v>65</v>
      </c>
      <c r="F208" s="37">
        <f t="shared" si="116"/>
        <v>176.5</v>
      </c>
      <c r="G208" s="59">
        <f t="shared" si="91"/>
        <v>4.5</v>
      </c>
      <c r="H208" s="60">
        <f t="shared" si="92"/>
        <v>20.25</v>
      </c>
      <c r="I208">
        <f t="shared" si="117"/>
        <v>64.5</v>
      </c>
      <c r="J208">
        <f t="shared" si="118"/>
        <v>0.25</v>
      </c>
      <c r="K208">
        <f t="shared" si="93"/>
        <v>0.5</v>
      </c>
      <c r="L208">
        <f t="shared" si="94"/>
        <v>0.77519379844961245</v>
      </c>
      <c r="M208" s="88">
        <f t="shared" si="119"/>
        <v>35.910652920962207</v>
      </c>
      <c r="N208" s="88">
        <f t="shared" si="120"/>
        <v>31.457044673539514</v>
      </c>
      <c r="O208" s="95">
        <f t="shared" si="121"/>
        <v>1289.5749932098115</v>
      </c>
      <c r="P208" s="89">
        <f t="shared" si="122"/>
        <v>989.54565959306069</v>
      </c>
      <c r="Q208" s="89">
        <f t="shared" si="123"/>
        <v>1129.6430131906804</v>
      </c>
    </row>
    <row r="209" spans="1:17" x14ac:dyDescent="0.3">
      <c r="A209" t="s">
        <v>97</v>
      </c>
      <c r="B209" s="36" t="s">
        <v>15</v>
      </c>
      <c r="C209" s="37">
        <f>VLOOKUP(A209,'Laboratory A'!A:BL,62,0)</f>
        <v>105</v>
      </c>
      <c r="D209" s="40">
        <f t="shared" si="115"/>
        <v>215.5</v>
      </c>
      <c r="E209" s="37">
        <f>VLOOKUP(A209,'Laboratory A'!A:BL,63,0)</f>
        <v>68</v>
      </c>
      <c r="F209" s="37">
        <f t="shared" si="116"/>
        <v>181</v>
      </c>
      <c r="G209" s="59">
        <f t="shared" si="91"/>
        <v>34.5</v>
      </c>
      <c r="H209" s="60">
        <f t="shared" si="92"/>
        <v>1190.25</v>
      </c>
      <c r="I209">
        <f t="shared" si="117"/>
        <v>86.5</v>
      </c>
      <c r="J209">
        <f t="shared" si="118"/>
        <v>342.25</v>
      </c>
      <c r="K209">
        <f t="shared" si="93"/>
        <v>18.5</v>
      </c>
      <c r="L209">
        <f t="shared" si="94"/>
        <v>21.387283236994222</v>
      </c>
      <c r="M209" s="88">
        <f t="shared" si="119"/>
        <v>70.410652920962207</v>
      </c>
      <c r="N209" s="88">
        <f t="shared" si="120"/>
        <v>35.957044673539514</v>
      </c>
      <c r="O209" s="95">
        <f t="shared" si="121"/>
        <v>4957.6600447562041</v>
      </c>
      <c r="P209" s="89">
        <f t="shared" si="122"/>
        <v>1292.9090616549163</v>
      </c>
      <c r="Q209" s="89">
        <f t="shared" si="123"/>
        <v>2531.7589925721236</v>
      </c>
    </row>
    <row r="210" spans="1:17" x14ac:dyDescent="0.3">
      <c r="A210" t="s">
        <v>99</v>
      </c>
      <c r="B210" s="36" t="s">
        <v>15</v>
      </c>
      <c r="C210" s="37">
        <f>VLOOKUP(A210,'Laboratory A'!A:BL,62,0)</f>
        <v>23</v>
      </c>
      <c r="D210" s="40">
        <f t="shared" si="115"/>
        <v>44</v>
      </c>
      <c r="E210" s="37">
        <f>VLOOKUP(A210,'Laboratory A'!A:BL,63,0)</f>
        <v>190</v>
      </c>
      <c r="F210" s="37">
        <f t="shared" si="116"/>
        <v>237</v>
      </c>
      <c r="G210" s="59">
        <f t="shared" si="91"/>
        <v>-193</v>
      </c>
      <c r="H210" s="60">
        <f t="shared" si="92"/>
        <v>37249</v>
      </c>
      <c r="I210">
        <f t="shared" si="117"/>
        <v>106.5</v>
      </c>
      <c r="J210">
        <f t="shared" si="118"/>
        <v>6972.25</v>
      </c>
      <c r="K210">
        <f t="shared" si="93"/>
        <v>83.5</v>
      </c>
      <c r="L210">
        <f t="shared" si="94"/>
        <v>78.403755868544607</v>
      </c>
      <c r="M210" s="88">
        <f t="shared" si="119"/>
        <v>-101.08934707903779</v>
      </c>
      <c r="N210" s="88">
        <f t="shared" si="120"/>
        <v>91.957044673539514</v>
      </c>
      <c r="O210" s="95">
        <f t="shared" si="121"/>
        <v>10219.056092866167</v>
      </c>
      <c r="P210" s="89">
        <f t="shared" si="122"/>
        <v>8456.0980650913425</v>
      </c>
      <c r="Q210" s="89">
        <f t="shared" si="123"/>
        <v>-9295.8776053660204</v>
      </c>
    </row>
    <row r="211" spans="1:17" x14ac:dyDescent="0.3">
      <c r="A211" t="s">
        <v>104</v>
      </c>
      <c r="B211" s="36" t="s">
        <v>15</v>
      </c>
      <c r="C211" s="37">
        <f>VLOOKUP(A211,'Laboratory A'!A:BL,62,0)</f>
        <v>23</v>
      </c>
      <c r="D211" s="40">
        <f t="shared" si="115"/>
        <v>44</v>
      </c>
      <c r="E211" s="37">
        <f>VLOOKUP(A211,'Laboratory A'!A:BL,63,0)</f>
        <v>38</v>
      </c>
      <c r="F211" s="37">
        <f t="shared" si="116"/>
        <v>114</v>
      </c>
      <c r="G211" s="59">
        <f t="shared" si="91"/>
        <v>-70</v>
      </c>
      <c r="H211" s="60">
        <f t="shared" si="92"/>
        <v>4900</v>
      </c>
      <c r="I211">
        <f t="shared" si="117"/>
        <v>30.5</v>
      </c>
      <c r="J211">
        <f t="shared" si="118"/>
        <v>56.25</v>
      </c>
      <c r="K211">
        <f t="shared" si="93"/>
        <v>7.5</v>
      </c>
      <c r="L211">
        <f t="shared" si="94"/>
        <v>24.590163934426229</v>
      </c>
      <c r="M211" s="88">
        <f t="shared" si="119"/>
        <v>-101.08934707903779</v>
      </c>
      <c r="N211" s="88">
        <f t="shared" si="120"/>
        <v>-31.042955326460486</v>
      </c>
      <c r="O211" s="95">
        <f t="shared" si="121"/>
        <v>10219.056092866167</v>
      </c>
      <c r="P211" s="89">
        <f t="shared" si="122"/>
        <v>963.6650754006215</v>
      </c>
      <c r="Q211" s="89">
        <f t="shared" si="123"/>
        <v>3138.112085355629</v>
      </c>
    </row>
    <row r="212" spans="1:17" ht="15" thickBot="1" x14ac:dyDescent="0.35">
      <c r="A212" t="s">
        <v>145</v>
      </c>
      <c r="B212" s="36" t="s">
        <v>15</v>
      </c>
      <c r="C212" s="37">
        <f>VLOOKUP(A212,'Laboratory A'!A:BL,62,0)</f>
        <v>17</v>
      </c>
      <c r="D212" s="40">
        <f t="shared" si="115"/>
        <v>19</v>
      </c>
      <c r="E212" s="37">
        <f>VLOOKUP(A212,'Laboratory A'!A:BL,63,0)</f>
        <v>18</v>
      </c>
      <c r="F212" s="37">
        <f t="shared" si="116"/>
        <v>15.5</v>
      </c>
      <c r="G212" s="59">
        <f t="shared" ref="G212" si="128">D212-F212</f>
        <v>3.5</v>
      </c>
      <c r="H212" s="60">
        <f t="shared" ref="H212" si="129">G212^2</f>
        <v>12.25</v>
      </c>
      <c r="I212">
        <f t="shared" si="117"/>
        <v>17.5</v>
      </c>
      <c r="J212">
        <f t="shared" si="118"/>
        <v>0.25</v>
      </c>
      <c r="K212">
        <f t="shared" ref="K212" si="130">SQRT(J212)</f>
        <v>0.5</v>
      </c>
      <c r="L212">
        <f t="shared" ref="L212" si="131">(K212/I212)*100</f>
        <v>2.8571428571428572</v>
      </c>
      <c r="M212" s="88">
        <f t="shared" si="119"/>
        <v>-126.08934707903779</v>
      </c>
      <c r="N212" s="88">
        <f t="shared" si="120"/>
        <v>-129.54295532646049</v>
      </c>
      <c r="O212" s="95">
        <f t="shared" si="121"/>
        <v>15898.523446818057</v>
      </c>
      <c r="P212" s="89">
        <f t="shared" si="122"/>
        <v>16781.377274713337</v>
      </c>
      <c r="Q212" s="89">
        <f t="shared" si="123"/>
        <v>16333.986655802364</v>
      </c>
    </row>
    <row r="213" spans="1:17" ht="15" thickTop="1" x14ac:dyDescent="0.3">
      <c r="A213" s="29" t="s">
        <v>61</v>
      </c>
      <c r="B213" s="35" t="s">
        <v>212</v>
      </c>
      <c r="C213" s="38">
        <f>VLOOKUP(A213,'Laboratory A'!A:BO,65,0)</f>
        <v>57</v>
      </c>
      <c r="D213" s="39">
        <f t="shared" si="115"/>
        <v>165.5</v>
      </c>
      <c r="E213" s="38">
        <f>VLOOKUP(A213,'Laboratory A'!A:BO,66,0)</f>
        <v>221</v>
      </c>
      <c r="F213" s="38">
        <f t="shared" si="116"/>
        <v>245.5</v>
      </c>
      <c r="G213" s="59">
        <f t="shared" si="91"/>
        <v>-80</v>
      </c>
      <c r="H213" s="60">
        <f t="shared" si="92"/>
        <v>6400</v>
      </c>
      <c r="I213">
        <f t="shared" si="117"/>
        <v>139</v>
      </c>
      <c r="J213">
        <f t="shared" si="118"/>
        <v>6724</v>
      </c>
      <c r="K213">
        <f t="shared" si="93"/>
        <v>82</v>
      </c>
      <c r="L213">
        <f t="shared" si="94"/>
        <v>58.992805755395686</v>
      </c>
      <c r="M213" s="88">
        <f t="shared" si="119"/>
        <v>20.410652920962207</v>
      </c>
      <c r="N213" s="88">
        <f t="shared" si="120"/>
        <v>100.45704467353951</v>
      </c>
      <c r="O213" s="95">
        <f t="shared" si="121"/>
        <v>416.59475265998304</v>
      </c>
      <c r="P213" s="89">
        <f t="shared" si="122"/>
        <v>10091.617824541514</v>
      </c>
      <c r="Q213" s="89">
        <f t="shared" si="123"/>
        <v>2050.3938722972102</v>
      </c>
    </row>
    <row r="214" spans="1:17" x14ac:dyDescent="0.3">
      <c r="A214" t="s">
        <v>62</v>
      </c>
      <c r="B214" s="36" t="s">
        <v>17</v>
      </c>
      <c r="C214" s="37">
        <f>VLOOKUP(A214,'Laboratory A'!A:BO,65,0)</f>
        <v>35</v>
      </c>
      <c r="D214" s="40">
        <f t="shared" si="115"/>
        <v>112.5</v>
      </c>
      <c r="E214" s="37">
        <f>VLOOKUP(A214,'Laboratory A'!A:BO,66,0)</f>
        <v>34</v>
      </c>
      <c r="F214" s="37">
        <f t="shared" si="116"/>
        <v>98</v>
      </c>
      <c r="G214" s="59">
        <f t="shared" si="91"/>
        <v>14.5</v>
      </c>
      <c r="H214" s="60">
        <f t="shared" si="92"/>
        <v>210.25</v>
      </c>
      <c r="I214">
        <f t="shared" si="117"/>
        <v>34.5</v>
      </c>
      <c r="J214">
        <f t="shared" si="118"/>
        <v>0.25</v>
      </c>
      <c r="K214">
        <f t="shared" si="93"/>
        <v>0.5</v>
      </c>
      <c r="L214">
        <f t="shared" si="94"/>
        <v>1.4492753623188406</v>
      </c>
      <c r="M214" s="88">
        <f t="shared" si="119"/>
        <v>-32.589347079037793</v>
      </c>
      <c r="N214" s="88">
        <f t="shared" si="120"/>
        <v>-47.042955326460486</v>
      </c>
      <c r="O214" s="95">
        <f t="shared" si="121"/>
        <v>1062.0655430379891</v>
      </c>
      <c r="P214" s="89">
        <f t="shared" si="122"/>
        <v>2213.039645847357</v>
      </c>
      <c r="Q214" s="89">
        <f t="shared" si="123"/>
        <v>1533.0991987576904</v>
      </c>
    </row>
    <row r="215" spans="1:17" x14ac:dyDescent="0.3">
      <c r="A215" t="s">
        <v>63</v>
      </c>
      <c r="B215" s="36" t="s">
        <v>17</v>
      </c>
      <c r="C215" s="37">
        <f>VLOOKUP(A215,'Laboratory A'!A:BO,65,0)</f>
        <v>406</v>
      </c>
      <c r="D215" s="40">
        <f t="shared" si="115"/>
        <v>269</v>
      </c>
      <c r="E215" s="37">
        <f>VLOOKUP(A215,'Laboratory A'!A:BO,66,0)</f>
        <v>703</v>
      </c>
      <c r="F215" s="37">
        <f t="shared" si="116"/>
        <v>282</v>
      </c>
      <c r="G215" s="59">
        <f t="shared" si="91"/>
        <v>-13</v>
      </c>
      <c r="H215" s="60">
        <f t="shared" si="92"/>
        <v>169</v>
      </c>
      <c r="I215">
        <f t="shared" si="117"/>
        <v>554.5</v>
      </c>
      <c r="J215">
        <f t="shared" si="118"/>
        <v>22052.25</v>
      </c>
      <c r="K215">
        <f t="shared" si="93"/>
        <v>148.5</v>
      </c>
      <c r="L215">
        <f t="shared" si="94"/>
        <v>26.780883678990079</v>
      </c>
      <c r="M215" s="88">
        <f t="shared" si="119"/>
        <v>123.91065292096221</v>
      </c>
      <c r="N215" s="88">
        <f t="shared" si="120"/>
        <v>136.95704467353951</v>
      </c>
      <c r="O215" s="95">
        <f t="shared" si="121"/>
        <v>15353.84990729916</v>
      </c>
      <c r="P215" s="89">
        <f t="shared" si="122"/>
        <v>18757.232085709897</v>
      </c>
      <c r="Q215" s="89">
        <f t="shared" si="123"/>
        <v>16970.436827623671</v>
      </c>
    </row>
    <row r="216" spans="1:17" x14ac:dyDescent="0.3">
      <c r="A216" t="s">
        <v>64</v>
      </c>
      <c r="B216" s="36" t="s">
        <v>17</v>
      </c>
      <c r="C216" s="37">
        <f>VLOOKUP(A216,'Laboratory A'!A:BO,65,0)</f>
        <v>186</v>
      </c>
      <c r="D216" s="40">
        <f t="shared" si="115"/>
        <v>239</v>
      </c>
      <c r="E216" s="37">
        <f>VLOOKUP(A216,'Laboratory A'!A:BO,66,0)</f>
        <v>170</v>
      </c>
      <c r="F216" s="37">
        <f t="shared" si="116"/>
        <v>225</v>
      </c>
      <c r="G216" s="59">
        <f t="shared" ref="G216:G286" si="132">D216-F216</f>
        <v>14</v>
      </c>
      <c r="H216" s="60">
        <f t="shared" ref="H216:H286" si="133">G216^2</f>
        <v>196</v>
      </c>
      <c r="I216">
        <f t="shared" si="117"/>
        <v>178</v>
      </c>
      <c r="J216">
        <f t="shared" si="118"/>
        <v>64</v>
      </c>
      <c r="K216">
        <f t="shared" ref="K216:K286" si="134">SQRT(J216)</f>
        <v>8</v>
      </c>
      <c r="L216">
        <f t="shared" ref="L216:L286" si="135">(K216/I216)*100</f>
        <v>4.4943820224719104</v>
      </c>
      <c r="M216" s="88">
        <f t="shared" si="119"/>
        <v>93.910652920962207</v>
      </c>
      <c r="N216" s="88">
        <f t="shared" si="120"/>
        <v>79.957044673539514</v>
      </c>
      <c r="O216" s="95">
        <f t="shared" si="121"/>
        <v>8819.210732041427</v>
      </c>
      <c r="P216" s="89">
        <f t="shared" si="122"/>
        <v>6393.1289929263939</v>
      </c>
      <c r="Q216" s="89">
        <f t="shared" si="123"/>
        <v>7508.8182709226394</v>
      </c>
    </row>
    <row r="217" spans="1:17" x14ac:dyDescent="0.3">
      <c r="A217" t="s">
        <v>65</v>
      </c>
      <c r="B217" s="36" t="s">
        <v>17</v>
      </c>
      <c r="C217" s="37">
        <f>VLOOKUP(A217,'Laboratory A'!A:BO,65,0)</f>
        <v>154</v>
      </c>
      <c r="D217" s="40">
        <f t="shared" si="115"/>
        <v>224.5</v>
      </c>
      <c r="E217" s="37">
        <f>VLOOKUP(A217,'Laboratory A'!A:BO,66,0)</f>
        <v>156</v>
      </c>
      <c r="F217" s="37">
        <f t="shared" si="116"/>
        <v>219</v>
      </c>
      <c r="G217" s="59">
        <f t="shared" si="132"/>
        <v>5.5</v>
      </c>
      <c r="H217" s="60">
        <f t="shared" si="133"/>
        <v>30.25</v>
      </c>
      <c r="I217">
        <f t="shared" si="117"/>
        <v>155</v>
      </c>
      <c r="J217">
        <f t="shared" si="118"/>
        <v>1</v>
      </c>
      <c r="K217">
        <f t="shared" si="134"/>
        <v>1</v>
      </c>
      <c r="L217">
        <f t="shared" si="135"/>
        <v>0.64516129032258063</v>
      </c>
      <c r="M217" s="88">
        <f t="shared" si="119"/>
        <v>79.410652920962207</v>
      </c>
      <c r="N217" s="88">
        <f t="shared" si="120"/>
        <v>73.957044673539514</v>
      </c>
      <c r="O217" s="95">
        <f t="shared" si="121"/>
        <v>6306.0517973335236</v>
      </c>
      <c r="P217" s="89">
        <f t="shared" si="122"/>
        <v>5469.6444568439192</v>
      </c>
      <c r="Q217" s="89">
        <f t="shared" si="123"/>
        <v>5872.9772056305428</v>
      </c>
    </row>
    <row r="218" spans="1:17" x14ac:dyDescent="0.3">
      <c r="A218" t="s">
        <v>67</v>
      </c>
      <c r="B218" s="36" t="s">
        <v>17</v>
      </c>
      <c r="C218" s="37">
        <f>VLOOKUP(A218,'Laboratory A'!A:BO,65,0)</f>
        <v>34</v>
      </c>
      <c r="D218" s="40">
        <f t="shared" si="115"/>
        <v>109</v>
      </c>
      <c r="E218" s="37">
        <f>VLOOKUP(A218,'Laboratory A'!A:BO,66,0)</f>
        <v>104</v>
      </c>
      <c r="F218" s="37">
        <f t="shared" si="116"/>
        <v>205</v>
      </c>
      <c r="G218" s="59">
        <f t="shared" si="132"/>
        <v>-96</v>
      </c>
      <c r="H218" s="60">
        <f t="shared" si="133"/>
        <v>9216</v>
      </c>
      <c r="I218">
        <f t="shared" si="117"/>
        <v>69</v>
      </c>
      <c r="J218">
        <f t="shared" si="118"/>
        <v>1225</v>
      </c>
      <c r="K218">
        <f t="shared" si="134"/>
        <v>35</v>
      </c>
      <c r="L218">
        <f t="shared" si="135"/>
        <v>50.724637681159422</v>
      </c>
      <c r="M218" s="88">
        <f t="shared" si="119"/>
        <v>-36.089347079037793</v>
      </c>
      <c r="N218" s="88">
        <f t="shared" si="120"/>
        <v>59.957044673539514</v>
      </c>
      <c r="O218" s="95">
        <f t="shared" si="121"/>
        <v>1302.4409725912537</v>
      </c>
      <c r="P218" s="89">
        <f t="shared" si="122"/>
        <v>3594.8472059848132</v>
      </c>
      <c r="Q218" s="89">
        <f t="shared" si="123"/>
        <v>-2163.8105950567419</v>
      </c>
    </row>
    <row r="219" spans="1:17" x14ac:dyDescent="0.3">
      <c r="A219" t="s">
        <v>97</v>
      </c>
      <c r="B219" s="36" t="s">
        <v>17</v>
      </c>
      <c r="C219" s="37">
        <f>VLOOKUP(A219,'Laboratory A'!A:BO,65,0)</f>
        <v>578</v>
      </c>
      <c r="D219" s="40">
        <f t="shared" si="115"/>
        <v>281</v>
      </c>
      <c r="E219" s="37">
        <f>VLOOKUP(A219,'Laboratory A'!A:BO,66,0)</f>
        <v>513</v>
      </c>
      <c r="F219" s="37">
        <f t="shared" si="116"/>
        <v>274</v>
      </c>
      <c r="G219" s="59">
        <f t="shared" si="132"/>
        <v>7</v>
      </c>
      <c r="H219" s="60">
        <f t="shared" si="133"/>
        <v>49</v>
      </c>
      <c r="I219">
        <f t="shared" si="117"/>
        <v>545.5</v>
      </c>
      <c r="J219">
        <f t="shared" si="118"/>
        <v>1056.25</v>
      </c>
      <c r="K219">
        <f t="shared" si="134"/>
        <v>32.5</v>
      </c>
      <c r="L219">
        <f t="shared" si="135"/>
        <v>5.9578368469294229</v>
      </c>
      <c r="M219" s="88">
        <f t="shared" si="119"/>
        <v>135.91065292096221</v>
      </c>
      <c r="N219" s="88">
        <f t="shared" si="120"/>
        <v>128.95704467353951</v>
      </c>
      <c r="O219" s="95">
        <f t="shared" si="121"/>
        <v>18471.705577402252</v>
      </c>
      <c r="P219" s="89">
        <f t="shared" si="122"/>
        <v>16629.919370933265</v>
      </c>
      <c r="Q219" s="89">
        <f t="shared" si="123"/>
        <v>17526.636140338447</v>
      </c>
    </row>
    <row r="220" spans="1:17" x14ac:dyDescent="0.3">
      <c r="A220" t="s">
        <v>99</v>
      </c>
      <c r="B220" s="36" t="s">
        <v>17</v>
      </c>
      <c r="C220" s="37">
        <f>VLOOKUP(A220,'Laboratory A'!A:BO,65,0)</f>
        <v>83</v>
      </c>
      <c r="D220" s="40">
        <f t="shared" si="115"/>
        <v>203</v>
      </c>
      <c r="E220" s="37">
        <f>VLOOKUP(A220,'Laboratory A'!A:BO,66,0)</f>
        <v>45</v>
      </c>
      <c r="F220" s="37">
        <f t="shared" si="116"/>
        <v>126</v>
      </c>
      <c r="G220" s="59">
        <f t="shared" si="132"/>
        <v>77</v>
      </c>
      <c r="H220" s="60">
        <f t="shared" si="133"/>
        <v>5929</v>
      </c>
      <c r="I220">
        <f t="shared" si="117"/>
        <v>64</v>
      </c>
      <c r="J220">
        <f t="shared" si="118"/>
        <v>361</v>
      </c>
      <c r="K220">
        <f t="shared" si="134"/>
        <v>19</v>
      </c>
      <c r="L220">
        <f t="shared" si="135"/>
        <v>29.6875</v>
      </c>
      <c r="M220" s="88">
        <f t="shared" si="119"/>
        <v>57.910652920962207</v>
      </c>
      <c r="N220" s="88">
        <f t="shared" si="120"/>
        <v>-19.042955326460486</v>
      </c>
      <c r="O220" s="95">
        <f t="shared" si="121"/>
        <v>3353.6437217321486</v>
      </c>
      <c r="P220" s="89">
        <f t="shared" si="122"/>
        <v>362.63414756556983</v>
      </c>
      <c r="Q220" s="89">
        <f t="shared" si="123"/>
        <v>-1102.7899765000418</v>
      </c>
    </row>
    <row r="221" spans="1:17" x14ac:dyDescent="0.3">
      <c r="A221" t="s">
        <v>104</v>
      </c>
      <c r="B221" s="36" t="s">
        <v>17</v>
      </c>
      <c r="C221" s="37">
        <f>VLOOKUP(A221,'Laboratory A'!A:BO,65,0)</f>
        <v>24</v>
      </c>
      <c r="D221" s="40">
        <f t="shared" si="115"/>
        <v>49.5</v>
      </c>
      <c r="E221" s="37">
        <f>VLOOKUP(A221,'Laboratory A'!A:BO,66,0)</f>
        <v>27</v>
      </c>
      <c r="F221" s="37">
        <f t="shared" si="116"/>
        <v>64</v>
      </c>
      <c r="G221" s="59">
        <f t="shared" si="132"/>
        <v>-14.5</v>
      </c>
      <c r="H221" s="60">
        <f t="shared" si="133"/>
        <v>210.25</v>
      </c>
      <c r="I221">
        <f t="shared" si="117"/>
        <v>25.5</v>
      </c>
      <c r="J221">
        <f t="shared" si="118"/>
        <v>2.25</v>
      </c>
      <c r="K221">
        <f t="shared" si="134"/>
        <v>1.5</v>
      </c>
      <c r="L221">
        <f t="shared" si="135"/>
        <v>5.8823529411764701</v>
      </c>
      <c r="M221" s="88">
        <f t="shared" si="119"/>
        <v>-95.589347079037793</v>
      </c>
      <c r="N221" s="88">
        <f t="shared" si="120"/>
        <v>-81.042955326460486</v>
      </c>
      <c r="O221" s="95">
        <f t="shared" si="121"/>
        <v>9137.3232749967519</v>
      </c>
      <c r="P221" s="89">
        <f t="shared" si="122"/>
        <v>6567.9606080466701</v>
      </c>
      <c r="Q221" s="89">
        <f t="shared" si="123"/>
        <v>7746.843185011986</v>
      </c>
    </row>
    <row r="222" spans="1:17" ht="15" thickBot="1" x14ac:dyDescent="0.35">
      <c r="A222" t="s">
        <v>145</v>
      </c>
      <c r="B222" s="36" t="s">
        <v>17</v>
      </c>
      <c r="C222" s="37">
        <f>VLOOKUP(A222,'Laboratory A'!A:BO,65,0)</f>
        <v>25</v>
      </c>
      <c r="D222" s="40">
        <f t="shared" si="115"/>
        <v>55.5</v>
      </c>
      <c r="E222" s="37">
        <f>VLOOKUP(A222,'Laboratory A'!A:BO,66,0)</f>
        <v>22</v>
      </c>
      <c r="F222" s="37">
        <f t="shared" si="116"/>
        <v>36</v>
      </c>
      <c r="G222" s="59">
        <f t="shared" ref="G222" si="136">D222-F222</f>
        <v>19.5</v>
      </c>
      <c r="H222" s="60">
        <f t="shared" ref="H222" si="137">G222^2</f>
        <v>380.25</v>
      </c>
      <c r="I222">
        <f t="shared" si="117"/>
        <v>23.5</v>
      </c>
      <c r="J222">
        <f t="shared" si="118"/>
        <v>2.25</v>
      </c>
      <c r="K222">
        <f t="shared" ref="K222" si="138">SQRT(J222)</f>
        <v>1.5</v>
      </c>
      <c r="L222">
        <f t="shared" ref="L222" si="139">(K222/I222)*100</f>
        <v>6.3829787234042552</v>
      </c>
      <c r="M222" s="88">
        <f t="shared" si="119"/>
        <v>-89.589347079037793</v>
      </c>
      <c r="N222" s="88">
        <f t="shared" si="120"/>
        <v>-109.04295532646049</v>
      </c>
      <c r="O222" s="95">
        <f t="shared" si="121"/>
        <v>8026.251110048298</v>
      </c>
      <c r="P222" s="89">
        <f t="shared" si="122"/>
        <v>11890.366106328458</v>
      </c>
      <c r="Q222" s="89">
        <f t="shared" si="123"/>
        <v>9769.0871712662811</v>
      </c>
    </row>
    <row r="223" spans="1:17" ht="15" thickTop="1" x14ac:dyDescent="0.3">
      <c r="A223" s="29" t="s">
        <v>61</v>
      </c>
      <c r="B223" s="35" t="s">
        <v>231</v>
      </c>
      <c r="C223" s="38">
        <f>VLOOKUP(A223,'Laboratory A'!A:BR,68,0)</f>
        <v>30</v>
      </c>
      <c r="D223" s="39">
        <f t="shared" si="115"/>
        <v>91</v>
      </c>
      <c r="E223" s="38">
        <f>VLOOKUP(A223,'Laboratory A'!A:BR,69,0)</f>
        <v>60</v>
      </c>
      <c r="F223" s="38">
        <f t="shared" si="116"/>
        <v>166.5</v>
      </c>
      <c r="G223" s="59">
        <f t="shared" si="132"/>
        <v>-75.5</v>
      </c>
      <c r="H223" s="60">
        <f t="shared" si="133"/>
        <v>5700.25</v>
      </c>
      <c r="I223">
        <f t="shared" si="117"/>
        <v>45</v>
      </c>
      <c r="J223">
        <f t="shared" si="118"/>
        <v>225</v>
      </c>
      <c r="K223">
        <f t="shared" si="134"/>
        <v>15</v>
      </c>
      <c r="L223">
        <f t="shared" si="135"/>
        <v>33.333333333333329</v>
      </c>
      <c r="M223" s="88">
        <f t="shared" si="119"/>
        <v>-54.089347079037793</v>
      </c>
      <c r="N223" s="88">
        <f t="shared" si="120"/>
        <v>21.457044673539514</v>
      </c>
      <c r="O223" s="95">
        <f t="shared" si="121"/>
        <v>2925.6574674366143</v>
      </c>
      <c r="P223" s="89">
        <f t="shared" si="122"/>
        <v>460.40476612227042</v>
      </c>
      <c r="Q223" s="89">
        <f t="shared" si="123"/>
        <v>-1160.597536637498</v>
      </c>
    </row>
    <row r="224" spans="1:17" x14ac:dyDescent="0.3">
      <c r="A224" t="s">
        <v>62</v>
      </c>
      <c r="B224" s="36" t="s">
        <v>58</v>
      </c>
      <c r="C224" s="37">
        <f>VLOOKUP(A224,'Laboratory A'!A:BR,68,0)</f>
        <v>30</v>
      </c>
      <c r="D224" s="40">
        <f t="shared" si="115"/>
        <v>91</v>
      </c>
      <c r="E224" s="37">
        <f>VLOOKUP(A224,'Laboratory A'!A:BR,69,0)</f>
        <v>31</v>
      </c>
      <c r="F224" s="37">
        <f t="shared" si="116"/>
        <v>84</v>
      </c>
      <c r="G224" s="59">
        <f t="shared" si="132"/>
        <v>7</v>
      </c>
      <c r="H224" s="60">
        <f t="shared" si="133"/>
        <v>49</v>
      </c>
      <c r="I224">
        <f t="shared" si="117"/>
        <v>30.5</v>
      </c>
      <c r="J224">
        <f t="shared" si="118"/>
        <v>0.25</v>
      </c>
      <c r="K224">
        <f t="shared" si="134"/>
        <v>0.5</v>
      </c>
      <c r="L224">
        <f t="shared" si="135"/>
        <v>1.639344262295082</v>
      </c>
      <c r="M224" s="88">
        <f t="shared" si="119"/>
        <v>-54.089347079037793</v>
      </c>
      <c r="N224" s="88">
        <f t="shared" si="120"/>
        <v>-61.042955326460486</v>
      </c>
      <c r="O224" s="95">
        <f t="shared" si="121"/>
        <v>2925.6574674366143</v>
      </c>
      <c r="P224" s="89">
        <f t="shared" si="122"/>
        <v>3726.2423949882505</v>
      </c>
      <c r="Q224" s="89">
        <f t="shared" si="123"/>
        <v>3301.77359738312</v>
      </c>
    </row>
    <row r="225" spans="1:17" x14ac:dyDescent="0.3">
      <c r="A225" t="s">
        <v>63</v>
      </c>
      <c r="B225" s="36" t="s">
        <v>58</v>
      </c>
      <c r="C225" s="37">
        <f>VLOOKUP(A225,'Laboratory A'!A:BR,68,0)</f>
        <v>358</v>
      </c>
      <c r="D225" s="40">
        <f t="shared" si="115"/>
        <v>266</v>
      </c>
      <c r="E225" s="37">
        <f>VLOOKUP(A225,'Laboratory A'!A:BR,69,0)</f>
        <v>655</v>
      </c>
      <c r="F225" s="37">
        <f t="shared" si="116"/>
        <v>278</v>
      </c>
      <c r="G225" s="59">
        <f t="shared" si="132"/>
        <v>-12</v>
      </c>
      <c r="H225" s="60">
        <f t="shared" si="133"/>
        <v>144</v>
      </c>
      <c r="I225">
        <f t="shared" si="117"/>
        <v>506.5</v>
      </c>
      <c r="J225">
        <f t="shared" si="118"/>
        <v>22052.25</v>
      </c>
      <c r="K225">
        <f t="shared" si="134"/>
        <v>148.5</v>
      </c>
      <c r="L225">
        <f t="shared" si="135"/>
        <v>29.318854886475815</v>
      </c>
      <c r="M225" s="88">
        <f t="shared" si="119"/>
        <v>120.91065292096221</v>
      </c>
      <c r="N225" s="88">
        <f t="shared" si="120"/>
        <v>132.95704467353951</v>
      </c>
      <c r="O225" s="95">
        <f t="shared" si="121"/>
        <v>14619.385989773387</v>
      </c>
      <c r="P225" s="89">
        <f t="shared" si="122"/>
        <v>17677.575728321583</v>
      </c>
      <c r="Q225" s="89">
        <f t="shared" si="123"/>
        <v>16075.923081919203</v>
      </c>
    </row>
    <row r="226" spans="1:17" x14ac:dyDescent="0.3">
      <c r="A226" t="s">
        <v>64</v>
      </c>
      <c r="B226" s="36" t="s">
        <v>58</v>
      </c>
      <c r="C226" s="37">
        <f>VLOOKUP(A226,'Laboratory A'!A:BR,68,0)</f>
        <v>155</v>
      </c>
      <c r="D226" s="40">
        <f t="shared" si="115"/>
        <v>226</v>
      </c>
      <c r="E226" s="37">
        <f>VLOOKUP(A226,'Laboratory A'!A:BR,69,0)</f>
        <v>146</v>
      </c>
      <c r="F226" s="37">
        <f t="shared" si="116"/>
        <v>215.5</v>
      </c>
      <c r="G226" s="59">
        <f t="shared" si="132"/>
        <v>10.5</v>
      </c>
      <c r="H226" s="60">
        <f t="shared" si="133"/>
        <v>110.25</v>
      </c>
      <c r="I226">
        <f t="shared" si="117"/>
        <v>150.5</v>
      </c>
      <c r="J226">
        <f t="shared" si="118"/>
        <v>20.25</v>
      </c>
      <c r="K226">
        <f t="shared" si="134"/>
        <v>4.5</v>
      </c>
      <c r="L226">
        <f t="shared" si="135"/>
        <v>2.9900332225913622</v>
      </c>
      <c r="M226" s="88">
        <f t="shared" si="119"/>
        <v>80.910652920962207</v>
      </c>
      <c r="N226" s="88">
        <f t="shared" si="120"/>
        <v>70.457044673539514</v>
      </c>
      <c r="O226" s="95">
        <f t="shared" si="121"/>
        <v>6546.5337560964099</v>
      </c>
      <c r="P226" s="89">
        <f t="shared" si="122"/>
        <v>4964.195144129143</v>
      </c>
      <c r="Q226" s="89">
        <f t="shared" si="123"/>
        <v>5700.7254874174841</v>
      </c>
    </row>
    <row r="227" spans="1:17" x14ac:dyDescent="0.3">
      <c r="A227" t="s">
        <v>65</v>
      </c>
      <c r="B227" s="36" t="s">
        <v>58</v>
      </c>
      <c r="C227" s="37">
        <f>VLOOKUP(A227,'Laboratory A'!A:BR,68,0)</f>
        <v>103</v>
      </c>
      <c r="D227" s="40">
        <f t="shared" si="115"/>
        <v>214</v>
      </c>
      <c r="E227" s="37">
        <f>VLOOKUP(A227,'Laboratory A'!A:BR,69,0)</f>
        <v>113</v>
      </c>
      <c r="F227" s="37">
        <f t="shared" si="116"/>
        <v>209</v>
      </c>
      <c r="G227" s="59">
        <f t="shared" si="132"/>
        <v>5</v>
      </c>
      <c r="H227" s="60">
        <f t="shared" si="133"/>
        <v>25</v>
      </c>
      <c r="I227">
        <f t="shared" si="117"/>
        <v>108</v>
      </c>
      <c r="J227">
        <f t="shared" si="118"/>
        <v>25</v>
      </c>
      <c r="K227">
        <f t="shared" si="134"/>
        <v>5</v>
      </c>
      <c r="L227">
        <f t="shared" si="135"/>
        <v>4.6296296296296298</v>
      </c>
      <c r="M227" s="88">
        <f t="shared" si="119"/>
        <v>68.910652920962207</v>
      </c>
      <c r="N227" s="88">
        <f t="shared" si="120"/>
        <v>63.957044673539514</v>
      </c>
      <c r="O227" s="95">
        <f t="shared" si="121"/>
        <v>4748.6780859933169</v>
      </c>
      <c r="P227" s="89">
        <f t="shared" si="122"/>
        <v>4090.5035633731291</v>
      </c>
      <c r="Q227" s="89">
        <f t="shared" si="123"/>
        <v>4407.3217073487558</v>
      </c>
    </row>
    <row r="228" spans="1:17" x14ac:dyDescent="0.3">
      <c r="A228" t="s">
        <v>67</v>
      </c>
      <c r="B228" s="36" t="s">
        <v>58</v>
      </c>
      <c r="C228" s="37">
        <f>VLOOKUP(A228,'Laboratory A'!A:BR,68,0)</f>
        <v>156</v>
      </c>
      <c r="D228" s="40">
        <f t="shared" si="115"/>
        <v>227</v>
      </c>
      <c r="E228" s="37">
        <f>VLOOKUP(A228,'Laboratory A'!A:BR,69,0)</f>
        <v>146</v>
      </c>
      <c r="F228" s="37">
        <f t="shared" si="116"/>
        <v>215.5</v>
      </c>
      <c r="G228" s="59">
        <f t="shared" si="132"/>
        <v>11.5</v>
      </c>
      <c r="H228" s="60">
        <f t="shared" si="133"/>
        <v>132.25</v>
      </c>
      <c r="I228">
        <f t="shared" si="117"/>
        <v>151</v>
      </c>
      <c r="J228">
        <f t="shared" si="118"/>
        <v>25</v>
      </c>
      <c r="K228">
        <f t="shared" si="134"/>
        <v>5</v>
      </c>
      <c r="L228">
        <f t="shared" si="135"/>
        <v>3.3112582781456954</v>
      </c>
      <c r="M228" s="88">
        <f t="shared" si="119"/>
        <v>81.910652920962207</v>
      </c>
      <c r="N228" s="88">
        <f t="shared" si="120"/>
        <v>70.457044673539514</v>
      </c>
      <c r="O228" s="95">
        <f t="shared" si="121"/>
        <v>6709.3550619383341</v>
      </c>
      <c r="P228" s="89">
        <f t="shared" si="122"/>
        <v>4964.195144129143</v>
      </c>
      <c r="Q228" s="89">
        <f t="shared" si="123"/>
        <v>5771.1825320910239</v>
      </c>
    </row>
    <row r="229" spans="1:17" x14ac:dyDescent="0.3">
      <c r="A229" t="s">
        <v>97</v>
      </c>
      <c r="B229" s="36" t="s">
        <v>58</v>
      </c>
      <c r="C229" s="37">
        <f>VLOOKUP(A229,'Laboratory A'!A:BR,68,0)</f>
        <v>25</v>
      </c>
      <c r="D229" s="40">
        <f t="shared" si="115"/>
        <v>55.5</v>
      </c>
      <c r="E229" s="37">
        <f>VLOOKUP(A229,'Laboratory A'!A:BR,69,0)</f>
        <v>36</v>
      </c>
      <c r="F229" s="37">
        <f t="shared" si="116"/>
        <v>110</v>
      </c>
      <c r="G229" s="59">
        <f t="shared" si="132"/>
        <v>-54.5</v>
      </c>
      <c r="H229" s="60">
        <f t="shared" si="133"/>
        <v>2970.25</v>
      </c>
      <c r="I229">
        <f t="shared" si="117"/>
        <v>30.5</v>
      </c>
      <c r="J229">
        <f t="shared" si="118"/>
        <v>30.25</v>
      </c>
      <c r="K229">
        <f t="shared" si="134"/>
        <v>5.5</v>
      </c>
      <c r="L229">
        <f t="shared" si="135"/>
        <v>18.032786885245901</v>
      </c>
      <c r="M229" s="88">
        <f t="shared" si="119"/>
        <v>-89.589347079037793</v>
      </c>
      <c r="N229" s="88">
        <f t="shared" si="120"/>
        <v>-35.042955326460486</v>
      </c>
      <c r="O229" s="95">
        <f t="shared" si="121"/>
        <v>8026.251110048298</v>
      </c>
      <c r="P229" s="89">
        <f t="shared" si="122"/>
        <v>1228.0087180123053</v>
      </c>
      <c r="Q229" s="89">
        <f t="shared" si="123"/>
        <v>3139.4754874174846</v>
      </c>
    </row>
    <row r="230" spans="1:17" x14ac:dyDescent="0.3">
      <c r="A230" t="s">
        <v>99</v>
      </c>
      <c r="B230" s="36" t="s">
        <v>58</v>
      </c>
      <c r="C230" s="37">
        <f>VLOOKUP(A230,'Laboratory A'!A:BR,68,0)</f>
        <v>81</v>
      </c>
      <c r="D230" s="40">
        <f t="shared" si="115"/>
        <v>198.5</v>
      </c>
      <c r="E230" s="37">
        <f>VLOOKUP(A230,'Laboratory A'!A:BR,69,0)</f>
        <v>189</v>
      </c>
      <c r="F230" s="37">
        <f t="shared" si="116"/>
        <v>236</v>
      </c>
      <c r="G230" s="59">
        <f t="shared" si="132"/>
        <v>-37.5</v>
      </c>
      <c r="H230" s="60">
        <f t="shared" si="133"/>
        <v>1406.25</v>
      </c>
      <c r="I230">
        <f t="shared" si="117"/>
        <v>135</v>
      </c>
      <c r="J230">
        <f t="shared" si="118"/>
        <v>2916</v>
      </c>
      <c r="K230">
        <f t="shared" si="134"/>
        <v>54</v>
      </c>
      <c r="L230">
        <f t="shared" si="135"/>
        <v>40</v>
      </c>
      <c r="M230" s="88">
        <f t="shared" si="119"/>
        <v>53.410652920962207</v>
      </c>
      <c r="N230" s="88">
        <f t="shared" si="120"/>
        <v>90.957044673539514</v>
      </c>
      <c r="O230" s="95">
        <f t="shared" si="121"/>
        <v>2852.6978454434889</v>
      </c>
      <c r="P230" s="89">
        <f t="shared" si="122"/>
        <v>8273.1839757442631</v>
      </c>
      <c r="Q230" s="89">
        <f t="shared" si="123"/>
        <v>4858.0751437748731</v>
      </c>
    </row>
    <row r="231" spans="1:17" x14ac:dyDescent="0.3">
      <c r="A231" t="s">
        <v>104</v>
      </c>
      <c r="B231" s="36" t="s">
        <v>58</v>
      </c>
      <c r="C231" s="37">
        <f>VLOOKUP(A231,'Laboratory A'!A:BR,68,0)</f>
        <v>38</v>
      </c>
      <c r="D231" s="40">
        <f t="shared" si="115"/>
        <v>118.5</v>
      </c>
      <c r="E231" s="37">
        <f>VLOOKUP(A231,'Laboratory A'!A:BR,69,0)</f>
        <v>71</v>
      </c>
      <c r="F231" s="37">
        <f t="shared" si="116"/>
        <v>184.5</v>
      </c>
      <c r="G231" s="59">
        <f t="shared" si="132"/>
        <v>-66</v>
      </c>
      <c r="H231" s="60">
        <f t="shared" si="133"/>
        <v>4356</v>
      </c>
      <c r="I231">
        <f t="shared" si="117"/>
        <v>54.5</v>
      </c>
      <c r="J231">
        <f t="shared" si="118"/>
        <v>272.25</v>
      </c>
      <c r="K231">
        <f t="shared" si="134"/>
        <v>16.5</v>
      </c>
      <c r="L231">
        <f t="shared" si="135"/>
        <v>30.275229357798167</v>
      </c>
      <c r="M231" s="88">
        <f t="shared" si="119"/>
        <v>-26.589347079037793</v>
      </c>
      <c r="N231" s="88">
        <f t="shared" si="120"/>
        <v>39.457044673539514</v>
      </c>
      <c r="O231" s="95">
        <f t="shared" si="121"/>
        <v>706.99337808953567</v>
      </c>
      <c r="P231" s="89">
        <f t="shared" si="122"/>
        <v>1556.8583743696929</v>
      </c>
      <c r="Q231" s="89">
        <f t="shared" si="123"/>
        <v>-1049.1370555378417</v>
      </c>
    </row>
    <row r="232" spans="1:17" ht="15" thickBot="1" x14ac:dyDescent="0.35">
      <c r="A232" t="s">
        <v>145</v>
      </c>
      <c r="B232" s="36" t="s">
        <v>58</v>
      </c>
      <c r="C232" s="37">
        <f>VLOOKUP(A232,'Laboratory A'!A:BR,68,0)</f>
        <v>26</v>
      </c>
      <c r="D232" s="40">
        <f t="shared" si="115"/>
        <v>63</v>
      </c>
      <c r="E232" s="37">
        <f>VLOOKUP(A232,'Laboratory A'!A:BR,69,0)</f>
        <v>21</v>
      </c>
      <c r="F232" s="37">
        <f t="shared" si="116"/>
        <v>30.5</v>
      </c>
      <c r="G232" s="59">
        <f t="shared" ref="G232" si="140">D232-F232</f>
        <v>32.5</v>
      </c>
      <c r="H232" s="60">
        <f t="shared" ref="H232" si="141">G232^2</f>
        <v>1056.25</v>
      </c>
      <c r="I232">
        <f t="shared" si="117"/>
        <v>23.5</v>
      </c>
      <c r="J232">
        <f t="shared" si="118"/>
        <v>6.25</v>
      </c>
      <c r="K232">
        <f t="shared" ref="K232" si="142">SQRT(J232)</f>
        <v>2.5</v>
      </c>
      <c r="L232">
        <f t="shared" ref="L232" si="143">(K232/I232)*100</f>
        <v>10.638297872340425</v>
      </c>
      <c r="M232" s="88">
        <f t="shared" si="119"/>
        <v>-82.089347079037793</v>
      </c>
      <c r="N232" s="88">
        <f t="shared" si="120"/>
        <v>-114.54295532646049</v>
      </c>
      <c r="O232" s="95">
        <f t="shared" si="121"/>
        <v>6738.6609038627303</v>
      </c>
      <c r="P232" s="89">
        <f t="shared" si="122"/>
        <v>13120.088614919523</v>
      </c>
      <c r="Q232" s="89">
        <f t="shared" si="123"/>
        <v>9402.7564152525356</v>
      </c>
    </row>
    <row r="233" spans="1:17" ht="15" thickTop="1" x14ac:dyDescent="0.3">
      <c r="A233" s="29" t="s">
        <v>61</v>
      </c>
      <c r="B233" s="35" t="s">
        <v>253</v>
      </c>
      <c r="C233" s="38">
        <f>VLOOKUP(A233,'Laboratory A'!A:BU,71,0)</f>
        <v>93</v>
      </c>
      <c r="D233" s="39">
        <f t="shared" si="115"/>
        <v>209</v>
      </c>
      <c r="E233" s="38">
        <f>VLOOKUP(A233,'Laboratory A'!A:BU,72,0)</f>
        <v>49</v>
      </c>
      <c r="F233" s="38">
        <f t="shared" si="116"/>
        <v>135</v>
      </c>
      <c r="G233" s="59">
        <f t="shared" si="132"/>
        <v>74</v>
      </c>
      <c r="H233" s="60">
        <f t="shared" si="133"/>
        <v>5476</v>
      </c>
      <c r="I233">
        <f t="shared" si="117"/>
        <v>71</v>
      </c>
      <c r="J233">
        <f t="shared" si="118"/>
        <v>484</v>
      </c>
      <c r="K233">
        <f t="shared" si="134"/>
        <v>22</v>
      </c>
      <c r="L233">
        <f t="shared" si="135"/>
        <v>30.985915492957744</v>
      </c>
      <c r="M233" s="88">
        <f t="shared" si="119"/>
        <v>63.910652920962207</v>
      </c>
      <c r="N233" s="88">
        <f t="shared" si="120"/>
        <v>-10.042955326460486</v>
      </c>
      <c r="O233" s="95">
        <f t="shared" si="121"/>
        <v>4084.5715567836951</v>
      </c>
      <c r="P233" s="89">
        <f t="shared" si="122"/>
        <v>100.86095168928105</v>
      </c>
      <c r="Q233" s="89">
        <f t="shared" si="123"/>
        <v>-641.8518321701448</v>
      </c>
    </row>
    <row r="234" spans="1:17" x14ac:dyDescent="0.3">
      <c r="A234" t="s">
        <v>62</v>
      </c>
      <c r="B234" s="36" t="s">
        <v>126</v>
      </c>
      <c r="C234" s="37">
        <f>VLOOKUP(A234,'Laboratory A'!A:BU,71,0)</f>
        <v>55</v>
      </c>
      <c r="D234" s="40">
        <f t="shared" si="115"/>
        <v>158.5</v>
      </c>
      <c r="E234" s="37">
        <f>VLOOKUP(A234,'Laboratory A'!A:BU,72,0)</f>
        <v>50</v>
      </c>
      <c r="F234" s="37">
        <f t="shared" si="116"/>
        <v>137.5</v>
      </c>
      <c r="G234" s="59">
        <f t="shared" si="132"/>
        <v>21</v>
      </c>
      <c r="H234" s="60">
        <f t="shared" si="133"/>
        <v>441</v>
      </c>
      <c r="I234">
        <f t="shared" si="117"/>
        <v>52.5</v>
      </c>
      <c r="J234">
        <f t="shared" si="118"/>
        <v>6.25</v>
      </c>
      <c r="K234">
        <f t="shared" si="134"/>
        <v>2.5</v>
      </c>
      <c r="L234">
        <f t="shared" si="135"/>
        <v>4.7619047619047619</v>
      </c>
      <c r="M234" s="88">
        <f t="shared" si="119"/>
        <v>13.410652920962207</v>
      </c>
      <c r="N234" s="88">
        <f t="shared" si="120"/>
        <v>-7.5429553264604863</v>
      </c>
      <c r="O234" s="95">
        <f t="shared" si="121"/>
        <v>179.84561176651218</v>
      </c>
      <c r="P234" s="89">
        <f t="shared" si="122"/>
        <v>56.89617505697862</v>
      </c>
      <c r="Q234" s="89">
        <f t="shared" si="123"/>
        <v>-101.15595588148476</v>
      </c>
    </row>
    <row r="235" spans="1:17" x14ac:dyDescent="0.3">
      <c r="A235" t="s">
        <v>63</v>
      </c>
      <c r="B235" s="36" t="s">
        <v>126</v>
      </c>
      <c r="C235" s="37">
        <f>VLOOKUP(A235,'Laboratory A'!A:BU,71,0)</f>
        <v>379</v>
      </c>
      <c r="D235" s="40">
        <f t="shared" si="115"/>
        <v>267</v>
      </c>
      <c r="E235" s="37">
        <f>VLOOKUP(A235,'Laboratory A'!A:BU,72,0)</f>
        <v>644</v>
      </c>
      <c r="F235" s="37">
        <f t="shared" si="116"/>
        <v>277</v>
      </c>
      <c r="G235" s="59">
        <f t="shared" si="132"/>
        <v>-10</v>
      </c>
      <c r="H235" s="60">
        <f t="shared" si="133"/>
        <v>100</v>
      </c>
      <c r="I235">
        <f t="shared" si="117"/>
        <v>511.5</v>
      </c>
      <c r="J235">
        <f t="shared" si="118"/>
        <v>17556.25</v>
      </c>
      <c r="K235">
        <f t="shared" si="134"/>
        <v>132.5</v>
      </c>
      <c r="L235">
        <f t="shared" si="135"/>
        <v>25.904203323558161</v>
      </c>
      <c r="M235" s="88">
        <f t="shared" si="119"/>
        <v>121.91065292096221</v>
      </c>
      <c r="N235" s="88">
        <f t="shared" si="120"/>
        <v>131.95704467353951</v>
      </c>
      <c r="O235" s="95">
        <f t="shared" si="121"/>
        <v>14862.207295615312</v>
      </c>
      <c r="P235" s="89">
        <f t="shared" si="122"/>
        <v>17412.661638974503</v>
      </c>
      <c r="Q235" s="89">
        <f t="shared" si="123"/>
        <v>16086.969473671781</v>
      </c>
    </row>
    <row r="236" spans="1:17" x14ac:dyDescent="0.3">
      <c r="A236" t="s">
        <v>64</v>
      </c>
      <c r="B236" s="36" t="s">
        <v>126</v>
      </c>
      <c r="C236" s="37">
        <f>VLOOKUP(A236,'Laboratory A'!A:BU,71,0)</f>
        <v>71</v>
      </c>
      <c r="D236" s="40">
        <f t="shared" si="115"/>
        <v>189</v>
      </c>
      <c r="E236" s="37">
        <f>VLOOKUP(A236,'Laboratory A'!A:BU,72,0)</f>
        <v>58</v>
      </c>
      <c r="F236" s="37">
        <f t="shared" si="116"/>
        <v>161</v>
      </c>
      <c r="G236" s="59">
        <f t="shared" si="132"/>
        <v>28</v>
      </c>
      <c r="H236" s="60">
        <f t="shared" si="133"/>
        <v>784</v>
      </c>
      <c r="I236">
        <f t="shared" si="117"/>
        <v>64.5</v>
      </c>
      <c r="J236">
        <f t="shared" si="118"/>
        <v>42.25</v>
      </c>
      <c r="K236">
        <f t="shared" si="134"/>
        <v>6.5</v>
      </c>
      <c r="L236">
        <f t="shared" si="135"/>
        <v>10.077519379844961</v>
      </c>
      <c r="M236" s="88">
        <f t="shared" si="119"/>
        <v>43.910652920962207</v>
      </c>
      <c r="N236" s="88">
        <f t="shared" si="120"/>
        <v>15.957044673539514</v>
      </c>
      <c r="O236" s="95">
        <f t="shared" si="121"/>
        <v>1928.1454399452068</v>
      </c>
      <c r="P236" s="89">
        <f t="shared" si="122"/>
        <v>254.62727471333577</v>
      </c>
      <c r="Q236" s="89">
        <f t="shared" si="123"/>
        <v>700.6842503040823</v>
      </c>
    </row>
    <row r="237" spans="1:17" x14ac:dyDescent="0.3">
      <c r="A237" t="s">
        <v>65</v>
      </c>
      <c r="B237" s="36" t="s">
        <v>126</v>
      </c>
      <c r="C237" s="37">
        <f>VLOOKUP(A237,'Laboratory A'!A:BU,71,0)</f>
        <v>182</v>
      </c>
      <c r="D237" s="40">
        <f t="shared" si="115"/>
        <v>237</v>
      </c>
      <c r="E237" s="37">
        <f>VLOOKUP(A237,'Laboratory A'!A:BU,72,0)</f>
        <v>22</v>
      </c>
      <c r="F237" s="37">
        <f t="shared" si="116"/>
        <v>36</v>
      </c>
      <c r="G237" s="59">
        <f t="shared" si="132"/>
        <v>201</v>
      </c>
      <c r="H237" s="60">
        <f t="shared" si="133"/>
        <v>40401</v>
      </c>
      <c r="I237">
        <f t="shared" si="117"/>
        <v>102</v>
      </c>
      <c r="J237">
        <f t="shared" si="118"/>
        <v>6400</v>
      </c>
      <c r="K237">
        <f t="shared" si="134"/>
        <v>80</v>
      </c>
      <c r="L237">
        <f t="shared" si="135"/>
        <v>78.431372549019613</v>
      </c>
      <c r="M237" s="88">
        <f t="shared" si="119"/>
        <v>91.910652920962207</v>
      </c>
      <c r="N237" s="88">
        <f t="shared" si="120"/>
        <v>-109.04295532646049</v>
      </c>
      <c r="O237" s="95">
        <f t="shared" si="121"/>
        <v>8447.5681203575787</v>
      </c>
      <c r="P237" s="89">
        <f t="shared" si="122"/>
        <v>11890.366106328458</v>
      </c>
      <c r="Q237" s="89">
        <f t="shared" si="123"/>
        <v>-10022.209220486297</v>
      </c>
    </row>
    <row r="238" spans="1:17" x14ac:dyDescent="0.3">
      <c r="A238" t="s">
        <v>67</v>
      </c>
      <c r="B238" s="36" t="s">
        <v>126</v>
      </c>
      <c r="C238" s="37">
        <f>VLOOKUP(A238,'Laboratory A'!A:BU,71,0)</f>
        <v>32</v>
      </c>
      <c r="D238" s="40">
        <f t="shared" si="115"/>
        <v>100.5</v>
      </c>
      <c r="E238" s="37">
        <f>VLOOKUP(A238,'Laboratory A'!A:BU,72,0)</f>
        <v>55</v>
      </c>
      <c r="F238" s="37">
        <f t="shared" si="116"/>
        <v>149.5</v>
      </c>
      <c r="G238" s="59">
        <f t="shared" si="132"/>
        <v>-49</v>
      </c>
      <c r="H238" s="60">
        <f t="shared" si="133"/>
        <v>2401</v>
      </c>
      <c r="I238">
        <f t="shared" si="117"/>
        <v>43.5</v>
      </c>
      <c r="J238">
        <f t="shared" si="118"/>
        <v>132.25</v>
      </c>
      <c r="K238">
        <f t="shared" si="134"/>
        <v>11.5</v>
      </c>
      <c r="L238">
        <f t="shared" si="135"/>
        <v>26.436781609195403</v>
      </c>
      <c r="M238" s="88">
        <f t="shared" si="119"/>
        <v>-44.589347079037793</v>
      </c>
      <c r="N238" s="88">
        <f t="shared" si="120"/>
        <v>4.4570446735395137</v>
      </c>
      <c r="O238" s="95">
        <f t="shared" si="121"/>
        <v>1988.2098729348961</v>
      </c>
      <c r="P238" s="89">
        <f t="shared" si="122"/>
        <v>19.86524722192695</v>
      </c>
      <c r="Q238" s="89">
        <f t="shared" si="123"/>
        <v>-198.73671189523006</v>
      </c>
    </row>
    <row r="239" spans="1:17" x14ac:dyDescent="0.3">
      <c r="A239" t="s">
        <v>97</v>
      </c>
      <c r="B239" s="36" t="s">
        <v>126</v>
      </c>
      <c r="C239" s="37">
        <f>VLOOKUP(A239,'Laboratory A'!A:BU,71,0)</f>
        <v>163</v>
      </c>
      <c r="D239" s="40">
        <f t="shared" si="115"/>
        <v>231</v>
      </c>
      <c r="E239" s="37">
        <f>VLOOKUP(A239,'Laboratory A'!A:BU,72,0)</f>
        <v>156</v>
      </c>
      <c r="F239" s="37">
        <f t="shared" si="116"/>
        <v>219</v>
      </c>
      <c r="G239" s="59">
        <f t="shared" si="132"/>
        <v>12</v>
      </c>
      <c r="H239" s="60">
        <f t="shared" si="133"/>
        <v>144</v>
      </c>
      <c r="I239">
        <f t="shared" si="117"/>
        <v>159.5</v>
      </c>
      <c r="J239">
        <f t="shared" si="118"/>
        <v>12.25</v>
      </c>
      <c r="K239">
        <f t="shared" si="134"/>
        <v>3.5</v>
      </c>
      <c r="L239">
        <f t="shared" si="135"/>
        <v>2.1943573667711598</v>
      </c>
      <c r="M239" s="88">
        <f t="shared" si="119"/>
        <v>85.910652920962207</v>
      </c>
      <c r="N239" s="88">
        <f t="shared" si="120"/>
        <v>73.957044673539514</v>
      </c>
      <c r="O239" s="95">
        <f t="shared" si="121"/>
        <v>7380.6402853060317</v>
      </c>
      <c r="P239" s="89">
        <f t="shared" si="122"/>
        <v>5469.6444568439192</v>
      </c>
      <c r="Q239" s="89">
        <f t="shared" si="123"/>
        <v>6353.69799600855</v>
      </c>
    </row>
    <row r="240" spans="1:17" x14ac:dyDescent="0.3">
      <c r="A240" t="s">
        <v>99</v>
      </c>
      <c r="B240" s="36" t="s">
        <v>126</v>
      </c>
      <c r="C240" s="37">
        <f>VLOOKUP(A240,'Laboratory A'!A:BU,71,0)</f>
        <v>223</v>
      </c>
      <c r="D240" s="40">
        <f t="shared" si="115"/>
        <v>251</v>
      </c>
      <c r="E240" s="37">
        <f>VLOOKUP(A240,'Laboratory A'!A:BU,72,0)</f>
        <v>156</v>
      </c>
      <c r="F240" s="37">
        <f t="shared" si="116"/>
        <v>219</v>
      </c>
      <c r="G240" s="59">
        <f t="shared" si="132"/>
        <v>32</v>
      </c>
      <c r="H240" s="60">
        <f t="shared" si="133"/>
        <v>1024</v>
      </c>
      <c r="I240">
        <f t="shared" si="117"/>
        <v>189.5</v>
      </c>
      <c r="J240">
        <f t="shared" si="118"/>
        <v>1122.25</v>
      </c>
      <c r="K240">
        <f t="shared" si="134"/>
        <v>33.5</v>
      </c>
      <c r="L240">
        <f t="shared" si="135"/>
        <v>17.678100263852244</v>
      </c>
      <c r="M240" s="88">
        <f t="shared" si="119"/>
        <v>105.91065292096221</v>
      </c>
      <c r="N240" s="88">
        <f t="shared" si="120"/>
        <v>73.957044673539514</v>
      </c>
      <c r="O240" s="95">
        <f t="shared" si="121"/>
        <v>11217.066402144521</v>
      </c>
      <c r="P240" s="89">
        <f t="shared" si="122"/>
        <v>5469.6444568439192</v>
      </c>
      <c r="Q240" s="89">
        <f t="shared" si="123"/>
        <v>7832.8388894793397</v>
      </c>
    </row>
    <row r="241" spans="1:17" x14ac:dyDescent="0.3">
      <c r="A241" t="s">
        <v>104</v>
      </c>
      <c r="B241" s="36" t="s">
        <v>126</v>
      </c>
      <c r="C241" s="37">
        <f>VLOOKUP(A241,'Laboratory A'!A:BU,71,0)</f>
        <v>26</v>
      </c>
      <c r="D241" s="40">
        <f t="shared" si="115"/>
        <v>63</v>
      </c>
      <c r="E241" s="37">
        <f>VLOOKUP(A241,'Laboratory A'!A:BU,72,0)</f>
        <v>131</v>
      </c>
      <c r="F241" s="37">
        <f t="shared" si="116"/>
        <v>214</v>
      </c>
      <c r="G241" s="59">
        <f t="shared" si="132"/>
        <v>-151</v>
      </c>
      <c r="H241" s="60">
        <f t="shared" si="133"/>
        <v>22801</v>
      </c>
      <c r="I241">
        <f t="shared" si="117"/>
        <v>78.5</v>
      </c>
      <c r="J241">
        <f t="shared" si="118"/>
        <v>2756.25</v>
      </c>
      <c r="K241">
        <f t="shared" si="134"/>
        <v>52.5</v>
      </c>
      <c r="L241">
        <f t="shared" si="135"/>
        <v>66.878980891719735</v>
      </c>
      <c r="M241" s="88">
        <f t="shared" si="119"/>
        <v>-82.089347079037793</v>
      </c>
      <c r="N241" s="88">
        <f t="shared" si="120"/>
        <v>68.957044673539514</v>
      </c>
      <c r="O241" s="95">
        <f t="shared" si="121"/>
        <v>6738.6609038627303</v>
      </c>
      <c r="P241" s="89">
        <f t="shared" si="122"/>
        <v>4755.0740101085239</v>
      </c>
      <c r="Q241" s="89">
        <f t="shared" si="123"/>
        <v>-5660.6387737508994</v>
      </c>
    </row>
    <row r="242" spans="1:17" ht="15" thickBot="1" x14ac:dyDescent="0.35">
      <c r="A242" t="s">
        <v>145</v>
      </c>
      <c r="B242" s="36" t="s">
        <v>126</v>
      </c>
      <c r="C242" s="37">
        <f>VLOOKUP(A242,'Laboratory A'!A:BU,71,0)</f>
        <v>19</v>
      </c>
      <c r="D242" s="40">
        <f t="shared" si="115"/>
        <v>26</v>
      </c>
      <c r="E242" s="37">
        <f>VLOOKUP(A242,'Laboratory A'!A:BU,72,0)</f>
        <v>15</v>
      </c>
      <c r="F242" s="37">
        <f t="shared" si="116"/>
        <v>8</v>
      </c>
      <c r="G242" s="59">
        <f t="shared" ref="G242" si="144">D242-F242</f>
        <v>18</v>
      </c>
      <c r="H242" s="60">
        <f t="shared" ref="H242" si="145">G242^2</f>
        <v>324</v>
      </c>
      <c r="I242">
        <f t="shared" si="117"/>
        <v>17</v>
      </c>
      <c r="J242">
        <f t="shared" si="118"/>
        <v>4</v>
      </c>
      <c r="K242">
        <f t="shared" ref="K242" si="146">SQRT(J242)</f>
        <v>2</v>
      </c>
      <c r="L242">
        <f t="shared" ref="L242" si="147">(K242/I242)*100</f>
        <v>11.76470588235294</v>
      </c>
      <c r="M242" s="88">
        <f t="shared" si="119"/>
        <v>-119.08934707903779</v>
      </c>
      <c r="N242" s="88">
        <f t="shared" si="120"/>
        <v>-137.04295532646049</v>
      </c>
      <c r="O242" s="95">
        <f t="shared" si="121"/>
        <v>14182.272587711528</v>
      </c>
      <c r="P242" s="89">
        <f t="shared" si="122"/>
        <v>18780.771604610243</v>
      </c>
      <c r="Q242" s="89">
        <f t="shared" si="123"/>
        <v>16320.356071609924</v>
      </c>
    </row>
    <row r="243" spans="1:17" ht="15" thickTop="1" x14ac:dyDescent="0.3">
      <c r="A243" s="29" t="s">
        <v>61</v>
      </c>
      <c r="B243" s="35" t="s">
        <v>233</v>
      </c>
      <c r="C243" s="38">
        <f>VLOOKUP(A243,'Laboratory A'!A:BX,74,0)</f>
        <v>58</v>
      </c>
      <c r="D243" s="39">
        <f t="shared" si="115"/>
        <v>167.5</v>
      </c>
      <c r="E243" s="38">
        <f>VLOOKUP(A243,'Laboratory A'!A:BX,75,0)</f>
        <v>34</v>
      </c>
      <c r="F243" s="38">
        <f t="shared" si="116"/>
        <v>98</v>
      </c>
      <c r="G243" s="59">
        <f t="shared" si="132"/>
        <v>69.5</v>
      </c>
      <c r="H243" s="60">
        <f t="shared" si="133"/>
        <v>4830.25</v>
      </c>
      <c r="I243">
        <f t="shared" si="117"/>
        <v>46</v>
      </c>
      <c r="J243">
        <f t="shared" si="118"/>
        <v>144</v>
      </c>
      <c r="K243">
        <f t="shared" si="134"/>
        <v>12</v>
      </c>
      <c r="L243">
        <f t="shared" si="135"/>
        <v>26.086956521739129</v>
      </c>
      <c r="M243" s="88">
        <f t="shared" si="119"/>
        <v>22.410652920962207</v>
      </c>
      <c r="N243" s="88">
        <f t="shared" si="120"/>
        <v>-47.042955326460486</v>
      </c>
      <c r="O243" s="95">
        <f t="shared" si="121"/>
        <v>502.23736434383187</v>
      </c>
      <c r="P243" s="89">
        <f t="shared" si="122"/>
        <v>2213.039645847357</v>
      </c>
      <c r="Q243" s="89">
        <f t="shared" si="123"/>
        <v>-1054.2633441976363</v>
      </c>
    </row>
    <row r="244" spans="1:17" x14ac:dyDescent="0.3">
      <c r="A244" t="s">
        <v>62</v>
      </c>
      <c r="B244" s="36" t="s">
        <v>59</v>
      </c>
      <c r="C244" s="37">
        <f>VLOOKUP(A244,'Laboratory A'!A:BX,74,0)</f>
        <v>56</v>
      </c>
      <c r="D244" s="40">
        <f t="shared" si="115"/>
        <v>162</v>
      </c>
      <c r="E244" s="37">
        <f>VLOOKUP(A244,'Laboratory A'!A:BX,75,0)</f>
        <v>27</v>
      </c>
      <c r="F244" s="37">
        <f t="shared" si="116"/>
        <v>64</v>
      </c>
      <c r="G244" s="59">
        <f t="shared" si="132"/>
        <v>98</v>
      </c>
      <c r="H244" s="60">
        <f t="shared" si="133"/>
        <v>9604</v>
      </c>
      <c r="I244">
        <f t="shared" si="117"/>
        <v>41.5</v>
      </c>
      <c r="J244">
        <f t="shared" si="118"/>
        <v>210.25</v>
      </c>
      <c r="K244">
        <f t="shared" si="134"/>
        <v>14.5</v>
      </c>
      <c r="L244">
        <f t="shared" si="135"/>
        <v>34.939759036144579</v>
      </c>
      <c r="M244" s="88">
        <f t="shared" si="119"/>
        <v>16.910652920962207</v>
      </c>
      <c r="N244" s="88">
        <f t="shared" si="120"/>
        <v>-81.042955326460486</v>
      </c>
      <c r="O244" s="95">
        <f t="shared" si="121"/>
        <v>285.9701822132476</v>
      </c>
      <c r="P244" s="89">
        <f t="shared" si="122"/>
        <v>6567.9606080466701</v>
      </c>
      <c r="Q244" s="89">
        <f t="shared" si="123"/>
        <v>-1370.4892892148187</v>
      </c>
    </row>
    <row r="245" spans="1:17" x14ac:dyDescent="0.3">
      <c r="A245" t="s">
        <v>63</v>
      </c>
      <c r="B245" s="36" t="s">
        <v>59</v>
      </c>
      <c r="C245" s="37">
        <f>VLOOKUP(A245,'Laboratory A'!A:BX,74,0)</f>
        <v>59</v>
      </c>
      <c r="D245" s="40">
        <f t="shared" si="115"/>
        <v>172.5</v>
      </c>
      <c r="E245" s="37">
        <f>VLOOKUP(A245,'Laboratory A'!A:BX,75,0)</f>
        <v>52</v>
      </c>
      <c r="F245" s="37">
        <f t="shared" si="116"/>
        <v>142</v>
      </c>
      <c r="G245" s="59">
        <f t="shared" si="132"/>
        <v>30.5</v>
      </c>
      <c r="H245" s="60">
        <f t="shared" si="133"/>
        <v>930.25</v>
      </c>
      <c r="I245">
        <f t="shared" si="117"/>
        <v>55.5</v>
      </c>
      <c r="J245">
        <f t="shared" si="118"/>
        <v>12.25</v>
      </c>
      <c r="K245">
        <f t="shared" si="134"/>
        <v>3.5</v>
      </c>
      <c r="L245">
        <f t="shared" si="135"/>
        <v>6.3063063063063058</v>
      </c>
      <c r="M245" s="88">
        <f t="shared" si="119"/>
        <v>27.410652920962207</v>
      </c>
      <c r="N245" s="88">
        <f t="shared" si="120"/>
        <v>-3.0429553264604863</v>
      </c>
      <c r="O245" s="95">
        <f t="shared" si="121"/>
        <v>751.343893553454</v>
      </c>
      <c r="P245" s="89">
        <f t="shared" si="122"/>
        <v>9.2595771188342439</v>
      </c>
      <c r="Q245" s="89">
        <f t="shared" si="123"/>
        <v>-83.409392307601635</v>
      </c>
    </row>
    <row r="246" spans="1:17" x14ac:dyDescent="0.3">
      <c r="A246" t="s">
        <v>64</v>
      </c>
      <c r="B246" s="36" t="s">
        <v>59</v>
      </c>
      <c r="C246" s="37">
        <f>VLOOKUP(A246,'Laboratory A'!A:BX,74,0)</f>
        <v>122</v>
      </c>
      <c r="D246" s="40">
        <f t="shared" si="115"/>
        <v>218</v>
      </c>
      <c r="E246" s="37">
        <f>VLOOKUP(A246,'Laboratory A'!A:BX,75,0)</f>
        <v>115</v>
      </c>
      <c r="F246" s="37">
        <f t="shared" si="116"/>
        <v>210</v>
      </c>
      <c r="G246" s="59">
        <f t="shared" si="132"/>
        <v>8</v>
      </c>
      <c r="H246" s="60">
        <f t="shared" si="133"/>
        <v>64</v>
      </c>
      <c r="I246">
        <f t="shared" si="117"/>
        <v>118.5</v>
      </c>
      <c r="J246">
        <f t="shared" si="118"/>
        <v>12.25</v>
      </c>
      <c r="K246">
        <f t="shared" si="134"/>
        <v>3.5</v>
      </c>
      <c r="L246">
        <f t="shared" si="135"/>
        <v>2.9535864978902953</v>
      </c>
      <c r="M246" s="88">
        <f t="shared" si="119"/>
        <v>72.910652920962207</v>
      </c>
      <c r="N246" s="88">
        <f t="shared" si="120"/>
        <v>64.957044673539514</v>
      </c>
      <c r="O246" s="95">
        <f t="shared" si="121"/>
        <v>5315.9633093610146</v>
      </c>
      <c r="P246" s="89">
        <f t="shared" si="122"/>
        <v>4219.417652720208</v>
      </c>
      <c r="Q246" s="89">
        <f t="shared" si="123"/>
        <v>4736.0605389638768</v>
      </c>
    </row>
    <row r="247" spans="1:17" x14ac:dyDescent="0.3">
      <c r="A247" t="s">
        <v>65</v>
      </c>
      <c r="B247" s="36" t="s">
        <v>59</v>
      </c>
      <c r="C247" s="37">
        <f>VLOOKUP(A247,'Laboratory A'!A:BX,74,0)</f>
        <v>29</v>
      </c>
      <c r="D247" s="40">
        <f t="shared" si="115"/>
        <v>84</v>
      </c>
      <c r="E247" s="37">
        <f>VLOOKUP(A247,'Laboratory A'!A:BX,75,0)</f>
        <v>34</v>
      </c>
      <c r="F247" s="37">
        <f t="shared" si="116"/>
        <v>98</v>
      </c>
      <c r="G247" s="59">
        <f t="shared" si="132"/>
        <v>-14</v>
      </c>
      <c r="H247" s="60">
        <f t="shared" si="133"/>
        <v>196</v>
      </c>
      <c r="I247">
        <f t="shared" si="117"/>
        <v>31.5</v>
      </c>
      <c r="J247">
        <f t="shared" si="118"/>
        <v>6.25</v>
      </c>
      <c r="K247">
        <f t="shared" si="134"/>
        <v>2.5</v>
      </c>
      <c r="L247">
        <f t="shared" si="135"/>
        <v>7.9365079365079358</v>
      </c>
      <c r="M247" s="88">
        <f t="shared" si="119"/>
        <v>-61.089347079037793</v>
      </c>
      <c r="N247" s="88">
        <f t="shared" si="120"/>
        <v>-47.042955326460486</v>
      </c>
      <c r="O247" s="95">
        <f t="shared" si="121"/>
        <v>3731.9083265431432</v>
      </c>
      <c r="P247" s="89">
        <f t="shared" si="122"/>
        <v>2213.039645847357</v>
      </c>
      <c r="Q247" s="89">
        <f t="shared" si="123"/>
        <v>2873.8234255618145</v>
      </c>
    </row>
    <row r="248" spans="1:17" x14ac:dyDescent="0.3">
      <c r="A248" t="s">
        <v>67</v>
      </c>
      <c r="B248" s="36" t="s">
        <v>59</v>
      </c>
      <c r="C248" s="37">
        <f>VLOOKUP(A248,'Laboratory A'!A:BX,74,0)</f>
        <v>75</v>
      </c>
      <c r="D248" s="40">
        <f t="shared" si="115"/>
        <v>193.5</v>
      </c>
      <c r="E248" s="37">
        <f>VLOOKUP(A248,'Laboratory A'!A:BX,75,0)</f>
        <v>54</v>
      </c>
      <c r="F248" s="37">
        <f t="shared" si="116"/>
        <v>146</v>
      </c>
      <c r="G248" s="59">
        <f t="shared" si="132"/>
        <v>47.5</v>
      </c>
      <c r="H248" s="60">
        <f t="shared" si="133"/>
        <v>2256.25</v>
      </c>
      <c r="I248">
        <f t="shared" si="117"/>
        <v>64.5</v>
      </c>
      <c r="J248">
        <f t="shared" si="118"/>
        <v>110.25</v>
      </c>
      <c r="K248">
        <f t="shared" si="134"/>
        <v>10.5</v>
      </c>
      <c r="L248">
        <f t="shared" si="135"/>
        <v>16.279069767441861</v>
      </c>
      <c r="M248" s="88">
        <f t="shared" si="119"/>
        <v>48.410652920962207</v>
      </c>
      <c r="N248" s="88">
        <f t="shared" si="120"/>
        <v>0.95704467353951372</v>
      </c>
      <c r="O248" s="95">
        <f t="shared" si="121"/>
        <v>2343.5913162338666</v>
      </c>
      <c r="P248" s="89">
        <f t="shared" si="122"/>
        <v>0.9159345071503544</v>
      </c>
      <c r="Q248" s="89">
        <f t="shared" si="123"/>
        <v>46.33115752057698</v>
      </c>
    </row>
    <row r="249" spans="1:17" x14ac:dyDescent="0.3">
      <c r="A249" t="s">
        <v>97</v>
      </c>
      <c r="B249" s="36" t="s">
        <v>59</v>
      </c>
      <c r="C249" s="37">
        <f>VLOOKUP(A249,'Laboratory A'!A:BX,74,0)</f>
        <v>83</v>
      </c>
      <c r="D249" s="40">
        <f t="shared" si="115"/>
        <v>203</v>
      </c>
      <c r="E249" s="37">
        <f>VLOOKUP(A249,'Laboratory A'!A:BX,75,0)</f>
        <v>89</v>
      </c>
      <c r="F249" s="37">
        <f t="shared" si="116"/>
        <v>198</v>
      </c>
      <c r="G249" s="59">
        <f t="shared" si="132"/>
        <v>5</v>
      </c>
      <c r="H249" s="60">
        <f t="shared" si="133"/>
        <v>25</v>
      </c>
      <c r="I249">
        <f t="shared" si="117"/>
        <v>86</v>
      </c>
      <c r="J249">
        <f t="shared" si="118"/>
        <v>9</v>
      </c>
      <c r="K249">
        <f t="shared" si="134"/>
        <v>3</v>
      </c>
      <c r="L249">
        <f t="shared" si="135"/>
        <v>3.4883720930232558</v>
      </c>
      <c r="M249" s="88">
        <f t="shared" si="119"/>
        <v>57.910652920962207</v>
      </c>
      <c r="N249" s="88">
        <f t="shared" si="120"/>
        <v>52.957044673539514</v>
      </c>
      <c r="O249" s="95">
        <f t="shared" si="121"/>
        <v>3353.6437217321486</v>
      </c>
      <c r="P249" s="89">
        <f t="shared" si="122"/>
        <v>2804.4485805552599</v>
      </c>
      <c r="Q249" s="89">
        <f t="shared" si="123"/>
        <v>3066.7770338092373</v>
      </c>
    </row>
    <row r="250" spans="1:17" x14ac:dyDescent="0.3">
      <c r="A250" t="s">
        <v>99</v>
      </c>
      <c r="B250" s="36" t="s">
        <v>59</v>
      </c>
      <c r="C250" s="37">
        <f>VLOOKUP(A250,'Laboratory A'!A:BX,74,0)</f>
        <v>42</v>
      </c>
      <c r="D250" s="40">
        <f t="shared" si="115"/>
        <v>126.5</v>
      </c>
      <c r="E250" s="37">
        <f>VLOOKUP(A250,'Laboratory A'!A:BX,75,0)</f>
        <v>49</v>
      </c>
      <c r="F250" s="37">
        <f t="shared" si="116"/>
        <v>135</v>
      </c>
      <c r="G250" s="59">
        <f t="shared" si="132"/>
        <v>-8.5</v>
      </c>
      <c r="H250" s="60">
        <f t="shared" si="133"/>
        <v>72.25</v>
      </c>
      <c r="I250">
        <f t="shared" si="117"/>
        <v>45.5</v>
      </c>
      <c r="J250">
        <f t="shared" si="118"/>
        <v>12.25</v>
      </c>
      <c r="K250">
        <f t="shared" si="134"/>
        <v>3.5</v>
      </c>
      <c r="L250">
        <f t="shared" si="135"/>
        <v>7.6923076923076925</v>
      </c>
      <c r="M250" s="88">
        <f t="shared" si="119"/>
        <v>-18.589347079037793</v>
      </c>
      <c r="N250" s="88">
        <f t="shared" si="120"/>
        <v>-10.042955326460486</v>
      </c>
      <c r="O250" s="95">
        <f t="shared" si="121"/>
        <v>345.56382482493092</v>
      </c>
      <c r="P250" s="89">
        <f t="shared" si="122"/>
        <v>100.86095168928105</v>
      </c>
      <c r="Q250" s="89">
        <f t="shared" si="123"/>
        <v>186.6919822628453</v>
      </c>
    </row>
    <row r="251" spans="1:17" x14ac:dyDescent="0.3">
      <c r="A251" t="s">
        <v>104</v>
      </c>
      <c r="B251" s="36" t="s">
        <v>59</v>
      </c>
      <c r="C251" s="37">
        <f>VLOOKUP(A251,'Laboratory A'!A:BX,74,0)</f>
        <v>31</v>
      </c>
      <c r="D251" s="40">
        <f t="shared" si="115"/>
        <v>96</v>
      </c>
      <c r="E251" s="37">
        <f>VLOOKUP(A251,'Laboratory A'!A:BX,75,0)</f>
        <v>18</v>
      </c>
      <c r="F251" s="37">
        <f t="shared" si="116"/>
        <v>15.5</v>
      </c>
      <c r="G251" s="59">
        <f t="shared" si="132"/>
        <v>80.5</v>
      </c>
      <c r="H251" s="60">
        <f t="shared" si="133"/>
        <v>6480.25</v>
      </c>
      <c r="I251">
        <f t="shared" si="117"/>
        <v>24.5</v>
      </c>
      <c r="J251">
        <f t="shared" si="118"/>
        <v>42.25</v>
      </c>
      <c r="K251">
        <f t="shared" si="134"/>
        <v>6.5</v>
      </c>
      <c r="L251">
        <f t="shared" si="135"/>
        <v>26.530612244897959</v>
      </c>
      <c r="M251" s="88">
        <f t="shared" si="119"/>
        <v>-49.089347079037793</v>
      </c>
      <c r="N251" s="88">
        <f t="shared" si="120"/>
        <v>-129.54295532646049</v>
      </c>
      <c r="O251" s="95">
        <f t="shared" si="121"/>
        <v>2409.7639966462361</v>
      </c>
      <c r="P251" s="89">
        <f t="shared" si="122"/>
        <v>16781.377274713337</v>
      </c>
      <c r="Q251" s="89">
        <f t="shared" si="123"/>
        <v>6359.1790956649065</v>
      </c>
    </row>
    <row r="252" spans="1:17" ht="15" thickBot="1" x14ac:dyDescent="0.35">
      <c r="A252" t="s">
        <v>145</v>
      </c>
      <c r="B252" s="36" t="s">
        <v>59</v>
      </c>
      <c r="C252" s="37">
        <f>VLOOKUP(A252,'Laboratory A'!A:BX,74,0)</f>
        <v>13</v>
      </c>
      <c r="D252" s="40">
        <f t="shared" si="115"/>
        <v>7</v>
      </c>
      <c r="E252" s="37">
        <f>VLOOKUP(A252,'Laboratory A'!A:BX,75,0)</f>
        <v>22</v>
      </c>
      <c r="F252" s="37">
        <f t="shared" si="116"/>
        <v>36</v>
      </c>
      <c r="G252" s="59">
        <f t="shared" ref="G252" si="148">D252-F252</f>
        <v>-29</v>
      </c>
      <c r="H252" s="60">
        <f t="shared" ref="H252" si="149">G252^2</f>
        <v>841</v>
      </c>
      <c r="I252">
        <f t="shared" si="117"/>
        <v>17.5</v>
      </c>
      <c r="J252">
        <f t="shared" si="118"/>
        <v>20.25</v>
      </c>
      <c r="K252">
        <f t="shared" ref="K252" si="150">SQRT(J252)</f>
        <v>4.5</v>
      </c>
      <c r="L252">
        <f t="shared" ref="L252" si="151">(K252/I252)*100</f>
        <v>25.714285714285712</v>
      </c>
      <c r="M252" s="88">
        <f t="shared" si="119"/>
        <v>-138.08934707903779</v>
      </c>
      <c r="N252" s="88">
        <f t="shared" si="120"/>
        <v>-109.04295532646049</v>
      </c>
      <c r="O252" s="95">
        <f t="shared" si="121"/>
        <v>19068.667776714963</v>
      </c>
      <c r="P252" s="89">
        <f t="shared" si="122"/>
        <v>11890.366106328458</v>
      </c>
      <c r="Q252" s="89">
        <f t="shared" si="123"/>
        <v>15057.670504599615</v>
      </c>
    </row>
    <row r="253" spans="1:17" ht="15" thickTop="1" x14ac:dyDescent="0.3">
      <c r="A253" s="29" t="s">
        <v>61</v>
      </c>
      <c r="B253" s="35" t="s">
        <v>26</v>
      </c>
      <c r="C253" s="38">
        <f>VLOOKUP(A253,'Laboratory A'!A:CA,77,0)</f>
        <v>52</v>
      </c>
      <c r="D253" s="39">
        <f t="shared" si="115"/>
        <v>155</v>
      </c>
      <c r="E253" s="38">
        <f>VLOOKUP(A253,'Laboratory A'!A:CA,78,0)</f>
        <v>75</v>
      </c>
      <c r="F253" s="38">
        <f t="shared" si="116"/>
        <v>187.5</v>
      </c>
      <c r="G253" s="59">
        <f t="shared" si="132"/>
        <v>-32.5</v>
      </c>
      <c r="H253" s="60">
        <f t="shared" si="133"/>
        <v>1056.25</v>
      </c>
      <c r="I253">
        <f t="shared" si="117"/>
        <v>63.5</v>
      </c>
      <c r="J253">
        <f t="shared" si="118"/>
        <v>132.25</v>
      </c>
      <c r="K253">
        <f t="shared" si="134"/>
        <v>11.5</v>
      </c>
      <c r="L253">
        <f t="shared" si="135"/>
        <v>18.110236220472441</v>
      </c>
      <c r="M253" s="88">
        <f t="shared" si="119"/>
        <v>9.9106529209622067</v>
      </c>
      <c r="N253" s="88">
        <f t="shared" si="120"/>
        <v>42.457044673539514</v>
      </c>
      <c r="O253" s="95">
        <f t="shared" si="121"/>
        <v>98.221041319776717</v>
      </c>
      <c r="P253" s="89">
        <f t="shared" si="122"/>
        <v>1802.60064241093</v>
      </c>
      <c r="Q253" s="89">
        <f t="shared" si="123"/>
        <v>420.77703380923731</v>
      </c>
    </row>
    <row r="254" spans="1:17" x14ac:dyDescent="0.3">
      <c r="A254" t="s">
        <v>62</v>
      </c>
      <c r="B254" s="36" t="s">
        <v>26</v>
      </c>
      <c r="C254" s="37">
        <f>VLOOKUP(A254,'Laboratory A'!A:CA,77,0)</f>
        <v>26</v>
      </c>
      <c r="D254" s="40">
        <f t="shared" si="115"/>
        <v>63</v>
      </c>
      <c r="E254" s="37">
        <f>VLOOKUP(A254,'Laboratory A'!A:CA,78,0)</f>
        <v>61</v>
      </c>
      <c r="F254" s="37">
        <f t="shared" si="116"/>
        <v>169</v>
      </c>
      <c r="G254" s="59">
        <f t="shared" si="132"/>
        <v>-106</v>
      </c>
      <c r="H254" s="60">
        <f t="shared" si="133"/>
        <v>11236</v>
      </c>
      <c r="I254">
        <f t="shared" si="117"/>
        <v>43.5</v>
      </c>
      <c r="J254">
        <f t="shared" si="118"/>
        <v>306.25</v>
      </c>
      <c r="K254">
        <f t="shared" si="134"/>
        <v>17.5</v>
      </c>
      <c r="L254">
        <f t="shared" si="135"/>
        <v>40.229885057471265</v>
      </c>
      <c r="M254" s="88">
        <f t="shared" si="119"/>
        <v>-82.089347079037793</v>
      </c>
      <c r="N254" s="88">
        <f t="shared" si="120"/>
        <v>23.957044673539514</v>
      </c>
      <c r="O254" s="95">
        <f t="shared" si="121"/>
        <v>6738.6609038627303</v>
      </c>
      <c r="P254" s="89">
        <f t="shared" si="122"/>
        <v>573.93998948996796</v>
      </c>
      <c r="Q254" s="89">
        <f t="shared" si="123"/>
        <v>-1966.6181551941988</v>
      </c>
    </row>
    <row r="255" spans="1:17" x14ac:dyDescent="0.3">
      <c r="A255" t="s">
        <v>63</v>
      </c>
      <c r="B255" s="36" t="s">
        <v>26</v>
      </c>
      <c r="C255" s="37">
        <f>VLOOKUP(A255,'Laboratory A'!A:CA,77,0)</f>
        <v>44</v>
      </c>
      <c r="D255" s="40">
        <f t="shared" si="115"/>
        <v>131</v>
      </c>
      <c r="E255" s="37">
        <f>VLOOKUP(A255,'Laboratory A'!A:CA,78,0)</f>
        <v>25</v>
      </c>
      <c r="F255" s="37">
        <f t="shared" si="116"/>
        <v>53.5</v>
      </c>
      <c r="G255" s="59">
        <f t="shared" si="132"/>
        <v>77.5</v>
      </c>
      <c r="H255" s="60">
        <f t="shared" si="133"/>
        <v>6006.25</v>
      </c>
      <c r="I255">
        <f t="shared" si="117"/>
        <v>34.5</v>
      </c>
      <c r="J255">
        <f t="shared" si="118"/>
        <v>90.25</v>
      </c>
      <c r="K255">
        <f t="shared" si="134"/>
        <v>9.5</v>
      </c>
      <c r="L255">
        <f t="shared" si="135"/>
        <v>27.536231884057973</v>
      </c>
      <c r="M255" s="88">
        <f t="shared" si="119"/>
        <v>-14.089347079037793</v>
      </c>
      <c r="N255" s="88">
        <f t="shared" si="120"/>
        <v>-91.542955326460486</v>
      </c>
      <c r="O255" s="95">
        <f t="shared" si="121"/>
        <v>198.50970111359081</v>
      </c>
      <c r="P255" s="89">
        <f t="shared" si="122"/>
        <v>8380.1126699023407</v>
      </c>
      <c r="Q255" s="89">
        <f t="shared" si="123"/>
        <v>1289.7804702353533</v>
      </c>
    </row>
    <row r="256" spans="1:17" x14ac:dyDescent="0.3">
      <c r="A256" t="s">
        <v>64</v>
      </c>
      <c r="B256" s="36" t="s">
        <v>26</v>
      </c>
      <c r="C256" s="37">
        <f>VLOOKUP(A256,'Laboratory A'!A:CA,77,0)</f>
        <v>23</v>
      </c>
      <c r="D256" s="40">
        <f t="shared" si="115"/>
        <v>44</v>
      </c>
      <c r="E256" s="37">
        <f>VLOOKUP(A256,'Laboratory A'!A:CA,78,0)</f>
        <v>30</v>
      </c>
      <c r="F256" s="37">
        <f t="shared" si="116"/>
        <v>77.5</v>
      </c>
      <c r="G256" s="59">
        <f t="shared" si="132"/>
        <v>-33.5</v>
      </c>
      <c r="H256" s="60">
        <f t="shared" si="133"/>
        <v>1122.25</v>
      </c>
      <c r="I256">
        <f t="shared" si="117"/>
        <v>26.5</v>
      </c>
      <c r="J256">
        <f t="shared" si="118"/>
        <v>12.25</v>
      </c>
      <c r="K256">
        <f t="shared" si="134"/>
        <v>3.5</v>
      </c>
      <c r="L256">
        <f t="shared" si="135"/>
        <v>13.20754716981132</v>
      </c>
      <c r="M256" s="88">
        <f t="shared" si="119"/>
        <v>-101.08934707903779</v>
      </c>
      <c r="N256" s="88">
        <f t="shared" si="120"/>
        <v>-67.542955326460486</v>
      </c>
      <c r="O256" s="95">
        <f t="shared" si="121"/>
        <v>10219.056092866167</v>
      </c>
      <c r="P256" s="89">
        <f t="shared" si="122"/>
        <v>4562.0508142322369</v>
      </c>
      <c r="Q256" s="89">
        <f t="shared" si="123"/>
        <v>6827.8732537405085</v>
      </c>
    </row>
    <row r="257" spans="1:17" x14ac:dyDescent="0.3">
      <c r="A257" t="s">
        <v>65</v>
      </c>
      <c r="B257" s="36" t="s">
        <v>26</v>
      </c>
      <c r="C257" s="37">
        <f>VLOOKUP(A257,'Laboratory A'!A:CA,77,0)</f>
        <v>21</v>
      </c>
      <c r="D257" s="40">
        <f t="shared" si="115"/>
        <v>33.5</v>
      </c>
      <c r="E257" s="37">
        <f>VLOOKUP(A257,'Laboratory A'!A:CA,78,0)</f>
        <v>19</v>
      </c>
      <c r="F257" s="37">
        <f t="shared" si="116"/>
        <v>20.5</v>
      </c>
      <c r="G257" s="59">
        <f t="shared" si="132"/>
        <v>13</v>
      </c>
      <c r="H257" s="60">
        <f t="shared" si="133"/>
        <v>169</v>
      </c>
      <c r="I257">
        <f t="shared" si="117"/>
        <v>20</v>
      </c>
      <c r="J257">
        <f t="shared" si="118"/>
        <v>1</v>
      </c>
      <c r="K257">
        <f t="shared" si="134"/>
        <v>1</v>
      </c>
      <c r="L257">
        <f t="shared" si="135"/>
        <v>5</v>
      </c>
      <c r="M257" s="88">
        <f t="shared" si="119"/>
        <v>-111.58934707903779</v>
      </c>
      <c r="N257" s="88">
        <f t="shared" si="120"/>
        <v>-124.54295532646049</v>
      </c>
      <c r="O257" s="95">
        <f t="shared" si="121"/>
        <v>12452.182381525961</v>
      </c>
      <c r="P257" s="89">
        <f t="shared" si="122"/>
        <v>15510.947721448732</v>
      </c>
      <c r="Q257" s="89">
        <f t="shared" si="123"/>
        <v>13897.667068173498</v>
      </c>
    </row>
    <row r="258" spans="1:17" x14ac:dyDescent="0.3">
      <c r="A258" t="s">
        <v>67</v>
      </c>
      <c r="B258" s="36" t="s">
        <v>26</v>
      </c>
      <c r="C258" s="37">
        <f>VLOOKUP(A258,'Laboratory A'!A:CA,77,0)</f>
        <v>17</v>
      </c>
      <c r="D258" s="40">
        <f t="shared" ref="D258:D292" si="152">_xlfn.RANK.AVG(C258,C$2:C$291,1)</f>
        <v>19</v>
      </c>
      <c r="E258" s="37">
        <f>VLOOKUP(A258,'Laboratory A'!A:CA,78,0)</f>
        <v>12</v>
      </c>
      <c r="F258" s="37">
        <f t="shared" ref="F258:F292" si="153">_xlfn.RANK.AVG(E258,E$2:E$291,1)</f>
        <v>2.5</v>
      </c>
      <c r="G258" s="59">
        <f t="shared" si="132"/>
        <v>16.5</v>
      </c>
      <c r="H258" s="60">
        <f t="shared" si="133"/>
        <v>272.25</v>
      </c>
      <c r="I258">
        <f t="shared" ref="I258:I292" si="154">(C258+E258)/2</f>
        <v>14.5</v>
      </c>
      <c r="J258">
        <f t="shared" ref="J258:J292" si="155">((C258-I258)^2+(E258-I258)^2)/2</f>
        <v>6.25</v>
      </c>
      <c r="K258">
        <f t="shared" si="134"/>
        <v>2.5</v>
      </c>
      <c r="L258">
        <f t="shared" si="135"/>
        <v>17.241379310344829</v>
      </c>
      <c r="M258" s="88">
        <f t="shared" si="119"/>
        <v>-126.08934707903779</v>
      </c>
      <c r="N258" s="88">
        <f t="shared" si="120"/>
        <v>-142.54295532646049</v>
      </c>
      <c r="O258" s="95">
        <f t="shared" si="121"/>
        <v>15898.523446818057</v>
      </c>
      <c r="P258" s="89">
        <f t="shared" si="122"/>
        <v>20318.494113201308</v>
      </c>
      <c r="Q258" s="89">
        <f t="shared" si="123"/>
        <v>17973.148167829855</v>
      </c>
    </row>
    <row r="259" spans="1:17" x14ac:dyDescent="0.3">
      <c r="A259" t="s">
        <v>97</v>
      </c>
      <c r="B259" s="36" t="s">
        <v>26</v>
      </c>
      <c r="C259" s="37">
        <f>VLOOKUP(A259,'Laboratory A'!A:CA,77,0)</f>
        <v>17</v>
      </c>
      <c r="D259" s="40">
        <f t="shared" si="152"/>
        <v>19</v>
      </c>
      <c r="E259" s="37">
        <f>VLOOKUP(A259,'Laboratory A'!A:CA,78,0)</f>
        <v>18</v>
      </c>
      <c r="F259" s="37">
        <f t="shared" si="153"/>
        <v>15.5</v>
      </c>
      <c r="G259" s="59">
        <f t="shared" si="132"/>
        <v>3.5</v>
      </c>
      <c r="H259" s="60">
        <f t="shared" si="133"/>
        <v>12.25</v>
      </c>
      <c r="I259">
        <f t="shared" si="154"/>
        <v>17.5</v>
      </c>
      <c r="J259">
        <f t="shared" si="155"/>
        <v>0.25</v>
      </c>
      <c r="K259">
        <f t="shared" si="134"/>
        <v>0.5</v>
      </c>
      <c r="L259">
        <f t="shared" si="135"/>
        <v>2.8571428571428572</v>
      </c>
      <c r="M259" s="88">
        <f t="shared" ref="M259:M292" si="156">(D259-$D$301)</f>
        <v>-126.08934707903779</v>
      </c>
      <c r="N259" s="88">
        <f t="shared" ref="N259:N292" si="157">(F259-$F$301)</f>
        <v>-129.54295532646049</v>
      </c>
      <c r="O259" s="95">
        <f t="shared" ref="O259:O291" si="158">(M259)^2</f>
        <v>15898.523446818057</v>
      </c>
      <c r="P259" s="89">
        <f t="shared" ref="P259:P292" si="159">(N259)^2</f>
        <v>16781.377274713337</v>
      </c>
      <c r="Q259" s="89">
        <f t="shared" ref="Q259:Q291" si="160">M259*N259</f>
        <v>16333.986655802364</v>
      </c>
    </row>
    <row r="260" spans="1:17" x14ac:dyDescent="0.3">
      <c r="A260" t="s">
        <v>99</v>
      </c>
      <c r="B260" s="36" t="s">
        <v>26</v>
      </c>
      <c r="C260" s="37">
        <f>VLOOKUP(A260,'Laboratory A'!A:CA,77,0)</f>
        <v>23</v>
      </c>
      <c r="D260" s="40">
        <f t="shared" si="152"/>
        <v>44</v>
      </c>
      <c r="E260" s="37">
        <f>VLOOKUP(A260,'Laboratory A'!A:CA,78,0)</f>
        <v>15</v>
      </c>
      <c r="F260" s="37">
        <f t="shared" si="153"/>
        <v>8</v>
      </c>
      <c r="G260" s="59">
        <f t="shared" si="132"/>
        <v>36</v>
      </c>
      <c r="H260" s="60">
        <f t="shared" si="133"/>
        <v>1296</v>
      </c>
      <c r="I260">
        <f t="shared" si="154"/>
        <v>19</v>
      </c>
      <c r="J260">
        <f t="shared" si="155"/>
        <v>16</v>
      </c>
      <c r="K260">
        <f t="shared" si="134"/>
        <v>4</v>
      </c>
      <c r="L260">
        <f t="shared" si="135"/>
        <v>21.052631578947366</v>
      </c>
      <c r="M260" s="88">
        <f t="shared" si="156"/>
        <v>-101.08934707903779</v>
      </c>
      <c r="N260" s="88">
        <f t="shared" si="157"/>
        <v>-137.04295532646049</v>
      </c>
      <c r="O260" s="95">
        <f t="shared" si="158"/>
        <v>10219.056092866167</v>
      </c>
      <c r="P260" s="89">
        <f t="shared" si="159"/>
        <v>18780.771604610243</v>
      </c>
      <c r="Q260" s="89">
        <f t="shared" si="160"/>
        <v>13853.582875733635</v>
      </c>
    </row>
    <row r="261" spans="1:17" x14ac:dyDescent="0.3">
      <c r="A261" t="s">
        <v>104</v>
      </c>
      <c r="B261" s="36" t="s">
        <v>26</v>
      </c>
      <c r="C261" s="37">
        <f>VLOOKUP(A261,'Laboratory A'!A:CA,77,0)</f>
        <v>15</v>
      </c>
      <c r="D261" s="40">
        <f t="shared" si="152"/>
        <v>10</v>
      </c>
      <c r="E261" s="37">
        <f>VLOOKUP(A261,'Laboratory A'!A:CA,78,0)</f>
        <v>18</v>
      </c>
      <c r="F261" s="37">
        <f t="shared" si="153"/>
        <v>15.5</v>
      </c>
      <c r="G261" s="59">
        <f t="shared" si="132"/>
        <v>-5.5</v>
      </c>
      <c r="H261" s="60">
        <f t="shared" si="133"/>
        <v>30.25</v>
      </c>
      <c r="I261">
        <f t="shared" si="154"/>
        <v>16.5</v>
      </c>
      <c r="J261">
        <f t="shared" si="155"/>
        <v>2.25</v>
      </c>
      <c r="K261">
        <f t="shared" si="134"/>
        <v>1.5</v>
      </c>
      <c r="L261">
        <f t="shared" si="135"/>
        <v>9.0909090909090917</v>
      </c>
      <c r="M261" s="88">
        <f t="shared" si="156"/>
        <v>-135.08934707903779</v>
      </c>
      <c r="N261" s="88">
        <f t="shared" si="157"/>
        <v>-129.54295532646049</v>
      </c>
      <c r="O261" s="95">
        <f t="shared" si="158"/>
        <v>18249.131694240736</v>
      </c>
      <c r="P261" s="89">
        <f t="shared" si="159"/>
        <v>16781.377274713337</v>
      </c>
      <c r="Q261" s="89">
        <f t="shared" si="160"/>
        <v>17499.873253740509</v>
      </c>
    </row>
    <row r="262" spans="1:17" ht="15" thickBot="1" x14ac:dyDescent="0.35">
      <c r="A262" t="s">
        <v>145</v>
      </c>
      <c r="B262" s="36" t="s">
        <v>26</v>
      </c>
      <c r="C262" s="37">
        <f>VLOOKUP(A262,'Laboratory A'!A:CA,77,0)</f>
        <v>23</v>
      </c>
      <c r="D262" s="40">
        <f t="shared" si="152"/>
        <v>44</v>
      </c>
      <c r="E262" s="37">
        <f>VLOOKUP(A262,'Laboratory A'!A:CA,78,0)</f>
        <v>34</v>
      </c>
      <c r="F262" s="37">
        <f t="shared" si="153"/>
        <v>98</v>
      </c>
      <c r="G262" s="59">
        <f t="shared" ref="G262" si="161">D262-F262</f>
        <v>-54</v>
      </c>
      <c r="H262" s="60">
        <f t="shared" ref="H262" si="162">G262^2</f>
        <v>2916</v>
      </c>
      <c r="I262">
        <f t="shared" si="154"/>
        <v>28.5</v>
      </c>
      <c r="J262">
        <f t="shared" si="155"/>
        <v>30.25</v>
      </c>
      <c r="K262">
        <f t="shared" ref="K262" si="163">SQRT(J262)</f>
        <v>5.5</v>
      </c>
      <c r="L262">
        <f t="shared" ref="L262" si="164">(K262/I262)*100</f>
        <v>19.298245614035086</v>
      </c>
      <c r="M262" s="88">
        <f t="shared" si="156"/>
        <v>-101.08934707903779</v>
      </c>
      <c r="N262" s="88">
        <f t="shared" si="157"/>
        <v>-47.042955326460486</v>
      </c>
      <c r="O262" s="95">
        <f t="shared" si="158"/>
        <v>10219.056092866167</v>
      </c>
      <c r="P262" s="89">
        <f t="shared" si="159"/>
        <v>2213.039645847357</v>
      </c>
      <c r="Q262" s="89">
        <f t="shared" si="160"/>
        <v>4755.5416386202342</v>
      </c>
    </row>
    <row r="263" spans="1:17" ht="15" thickTop="1" x14ac:dyDescent="0.3">
      <c r="A263" s="29" t="s">
        <v>61</v>
      </c>
      <c r="B263" s="35" t="s">
        <v>28</v>
      </c>
      <c r="C263" s="38">
        <f>VLOOKUP(A263,'Laboratory A'!A:CD,80,0)</f>
        <v>59</v>
      </c>
      <c r="D263" s="39">
        <f t="shared" si="152"/>
        <v>172.5</v>
      </c>
      <c r="E263" s="38">
        <f>VLOOKUP(A263,'Laboratory A'!A:CD,81,0)</f>
        <v>43</v>
      </c>
      <c r="F263" s="38">
        <f t="shared" si="153"/>
        <v>122</v>
      </c>
      <c r="G263" s="59">
        <f t="shared" si="132"/>
        <v>50.5</v>
      </c>
      <c r="H263" s="60">
        <f t="shared" si="133"/>
        <v>2550.25</v>
      </c>
      <c r="I263">
        <f t="shared" si="154"/>
        <v>51</v>
      </c>
      <c r="J263">
        <f t="shared" si="155"/>
        <v>64</v>
      </c>
      <c r="K263">
        <f t="shared" si="134"/>
        <v>8</v>
      </c>
      <c r="L263">
        <f t="shared" si="135"/>
        <v>15.686274509803921</v>
      </c>
      <c r="M263" s="88">
        <f t="shared" si="156"/>
        <v>27.410652920962207</v>
      </c>
      <c r="N263" s="88">
        <f t="shared" si="157"/>
        <v>-23.042955326460486</v>
      </c>
      <c r="O263" s="95">
        <f t="shared" si="158"/>
        <v>751.343893553454</v>
      </c>
      <c r="P263" s="89">
        <f t="shared" si="159"/>
        <v>530.97779017725372</v>
      </c>
      <c r="Q263" s="89">
        <f t="shared" si="160"/>
        <v>-631.62245072684573</v>
      </c>
    </row>
    <row r="264" spans="1:17" x14ac:dyDescent="0.3">
      <c r="A264" t="s">
        <v>62</v>
      </c>
      <c r="B264" s="36" t="s">
        <v>28</v>
      </c>
      <c r="C264" s="37">
        <f>VLOOKUP(A264,'Laboratory A'!A:CD,80,0)</f>
        <v>47</v>
      </c>
      <c r="D264" s="40">
        <f t="shared" si="152"/>
        <v>142</v>
      </c>
      <c r="E264" s="37">
        <f>VLOOKUP(A264,'Laboratory A'!A:CD,81,0)</f>
        <v>69</v>
      </c>
      <c r="F264" s="37">
        <f t="shared" si="153"/>
        <v>182</v>
      </c>
      <c r="G264" s="59">
        <f t="shared" si="132"/>
        <v>-40</v>
      </c>
      <c r="H264" s="60">
        <f t="shared" si="133"/>
        <v>1600</v>
      </c>
      <c r="I264">
        <f t="shared" si="154"/>
        <v>58</v>
      </c>
      <c r="J264">
        <f t="shared" si="155"/>
        <v>121</v>
      </c>
      <c r="K264">
        <f t="shared" si="134"/>
        <v>11</v>
      </c>
      <c r="L264">
        <f t="shared" si="135"/>
        <v>18.96551724137931</v>
      </c>
      <c r="M264" s="88">
        <f t="shared" si="156"/>
        <v>-3.0893470790377933</v>
      </c>
      <c r="N264" s="88">
        <f t="shared" si="157"/>
        <v>36.957044673539514</v>
      </c>
      <c r="O264" s="95">
        <f t="shared" si="158"/>
        <v>9.5440653747593451</v>
      </c>
      <c r="P264" s="89">
        <f t="shared" si="159"/>
        <v>1365.8231510019953</v>
      </c>
      <c r="Q264" s="89">
        <f t="shared" si="160"/>
        <v>-114.17313801206853</v>
      </c>
    </row>
    <row r="265" spans="1:17" x14ac:dyDescent="0.3">
      <c r="A265" t="s">
        <v>63</v>
      </c>
      <c r="B265" s="36" t="s">
        <v>28</v>
      </c>
      <c r="C265" s="37">
        <f>VLOOKUP(A265,'Laboratory A'!A:CD,80,0)</f>
        <v>62</v>
      </c>
      <c r="D265" s="40">
        <f t="shared" si="152"/>
        <v>180</v>
      </c>
      <c r="E265" s="37">
        <f>VLOOKUP(A265,'Laboratory A'!A:CD,81,0)</f>
        <v>13</v>
      </c>
      <c r="F265" s="37">
        <f t="shared" si="153"/>
        <v>4</v>
      </c>
      <c r="G265" s="59">
        <f t="shared" si="132"/>
        <v>176</v>
      </c>
      <c r="H265" s="60">
        <f t="shared" si="133"/>
        <v>30976</v>
      </c>
      <c r="I265">
        <f t="shared" si="154"/>
        <v>37.5</v>
      </c>
      <c r="J265">
        <f t="shared" si="155"/>
        <v>600.25</v>
      </c>
      <c r="K265">
        <f t="shared" si="134"/>
        <v>24.5</v>
      </c>
      <c r="L265">
        <f t="shared" si="135"/>
        <v>65.333333333333329</v>
      </c>
      <c r="M265" s="88">
        <f t="shared" si="156"/>
        <v>34.910652920962207</v>
      </c>
      <c r="N265" s="88">
        <f t="shared" si="157"/>
        <v>-141.04295532646049</v>
      </c>
      <c r="O265" s="95">
        <f t="shared" si="158"/>
        <v>1218.7536873678871</v>
      </c>
      <c r="P265" s="89">
        <f t="shared" si="159"/>
        <v>19893.115247221929</v>
      </c>
      <c r="Q265" s="89">
        <f t="shared" si="160"/>
        <v>-4923.9016603488399</v>
      </c>
    </row>
    <row r="266" spans="1:17" x14ac:dyDescent="0.3">
      <c r="A266" t="s">
        <v>64</v>
      </c>
      <c r="B266" s="36" t="s">
        <v>28</v>
      </c>
      <c r="C266" s="37">
        <f>VLOOKUP(A266,'Laboratory A'!A:CD,80,0)</f>
        <v>30</v>
      </c>
      <c r="D266" s="40">
        <f t="shared" si="152"/>
        <v>91</v>
      </c>
      <c r="E266" s="37">
        <f>VLOOKUP(A266,'Laboratory A'!A:CD,81,0)</f>
        <v>85</v>
      </c>
      <c r="F266" s="37">
        <f t="shared" si="153"/>
        <v>195.5</v>
      </c>
      <c r="G266" s="59">
        <f t="shared" si="132"/>
        <v>-104.5</v>
      </c>
      <c r="H266" s="60">
        <f t="shared" si="133"/>
        <v>10920.25</v>
      </c>
      <c r="I266">
        <f t="shared" si="154"/>
        <v>57.5</v>
      </c>
      <c r="J266">
        <f t="shared" si="155"/>
        <v>756.25</v>
      </c>
      <c r="K266">
        <f t="shared" si="134"/>
        <v>27.5</v>
      </c>
      <c r="L266">
        <f t="shared" si="135"/>
        <v>47.826086956521742</v>
      </c>
      <c r="M266" s="88">
        <f t="shared" si="156"/>
        <v>-54.089347079037793</v>
      </c>
      <c r="N266" s="88">
        <f t="shared" si="157"/>
        <v>50.457044673539514</v>
      </c>
      <c r="O266" s="95">
        <f t="shared" si="158"/>
        <v>2925.6574674366143</v>
      </c>
      <c r="P266" s="89">
        <f t="shared" si="159"/>
        <v>2545.9133571875623</v>
      </c>
      <c r="Q266" s="89">
        <f t="shared" si="160"/>
        <v>-2729.1886019295939</v>
      </c>
    </row>
    <row r="267" spans="1:17" x14ac:dyDescent="0.3">
      <c r="A267" t="s">
        <v>65</v>
      </c>
      <c r="B267" s="36" t="s">
        <v>28</v>
      </c>
      <c r="C267" s="37">
        <f>VLOOKUP(A267,'Laboratory A'!A:CD,80,0)</f>
        <v>32</v>
      </c>
      <c r="D267" s="40">
        <f t="shared" si="152"/>
        <v>100.5</v>
      </c>
      <c r="E267" s="37">
        <f>VLOOKUP(A267,'Laboratory A'!A:CD,81,0)</f>
        <v>30</v>
      </c>
      <c r="F267" s="37">
        <f t="shared" si="153"/>
        <v>77.5</v>
      </c>
      <c r="G267" s="59">
        <f t="shared" si="132"/>
        <v>23</v>
      </c>
      <c r="H267" s="60">
        <f t="shared" si="133"/>
        <v>529</v>
      </c>
      <c r="I267">
        <f t="shared" si="154"/>
        <v>31</v>
      </c>
      <c r="J267">
        <f t="shared" si="155"/>
        <v>1</v>
      </c>
      <c r="K267">
        <f t="shared" si="134"/>
        <v>1</v>
      </c>
      <c r="L267">
        <f t="shared" si="135"/>
        <v>3.225806451612903</v>
      </c>
      <c r="M267" s="88">
        <f t="shared" si="156"/>
        <v>-44.589347079037793</v>
      </c>
      <c r="N267" s="88">
        <f t="shared" si="157"/>
        <v>-67.542955326460486</v>
      </c>
      <c r="O267" s="95">
        <f t="shared" si="158"/>
        <v>1988.2098729348961</v>
      </c>
      <c r="P267" s="89">
        <f t="shared" si="159"/>
        <v>4562.0508142322369</v>
      </c>
      <c r="Q267" s="89">
        <f t="shared" si="160"/>
        <v>3011.6962777954909</v>
      </c>
    </row>
    <row r="268" spans="1:17" x14ac:dyDescent="0.3">
      <c r="A268" t="s">
        <v>67</v>
      </c>
      <c r="B268" s="36" t="s">
        <v>28</v>
      </c>
      <c r="C268" s="37">
        <f>VLOOKUP(A268,'Laboratory A'!A:CD,80,0)</f>
        <v>29</v>
      </c>
      <c r="D268" s="40">
        <f t="shared" si="152"/>
        <v>84</v>
      </c>
      <c r="E268" s="37">
        <f>VLOOKUP(A268,'Laboratory A'!A:CD,81,0)</f>
        <v>35</v>
      </c>
      <c r="F268" s="37">
        <f t="shared" si="153"/>
        <v>105</v>
      </c>
      <c r="G268" s="59">
        <f t="shared" si="132"/>
        <v>-21</v>
      </c>
      <c r="H268" s="60">
        <f t="shared" si="133"/>
        <v>441</v>
      </c>
      <c r="I268">
        <f t="shared" si="154"/>
        <v>32</v>
      </c>
      <c r="J268">
        <f t="shared" si="155"/>
        <v>9</v>
      </c>
      <c r="K268">
        <f t="shared" si="134"/>
        <v>3</v>
      </c>
      <c r="L268">
        <f t="shared" si="135"/>
        <v>9.375</v>
      </c>
      <c r="M268" s="88">
        <f t="shared" si="156"/>
        <v>-61.089347079037793</v>
      </c>
      <c r="N268" s="88">
        <f t="shared" si="157"/>
        <v>-40.042955326460486</v>
      </c>
      <c r="O268" s="95">
        <f t="shared" si="158"/>
        <v>3731.9083265431432</v>
      </c>
      <c r="P268" s="89">
        <f t="shared" si="159"/>
        <v>1603.4382712769102</v>
      </c>
      <c r="Q268" s="89">
        <f t="shared" si="160"/>
        <v>2446.1979960085496</v>
      </c>
    </row>
    <row r="269" spans="1:17" x14ac:dyDescent="0.3">
      <c r="A269" t="s">
        <v>97</v>
      </c>
      <c r="B269" s="36" t="s">
        <v>28</v>
      </c>
      <c r="C269" s="37">
        <f>VLOOKUP(A269,'Laboratory A'!A:CD,80,0)</f>
        <v>32</v>
      </c>
      <c r="D269" s="40">
        <f t="shared" si="152"/>
        <v>100.5</v>
      </c>
      <c r="E269" s="37">
        <f>VLOOKUP(A269,'Laboratory A'!A:CD,81,0)</f>
        <v>36</v>
      </c>
      <c r="F269" s="37">
        <f t="shared" si="153"/>
        <v>110</v>
      </c>
      <c r="G269" s="59">
        <f t="shared" si="132"/>
        <v>-9.5</v>
      </c>
      <c r="H269" s="60">
        <f t="shared" si="133"/>
        <v>90.25</v>
      </c>
      <c r="I269">
        <f t="shared" si="154"/>
        <v>34</v>
      </c>
      <c r="J269">
        <f t="shared" si="155"/>
        <v>4</v>
      </c>
      <c r="K269">
        <f t="shared" si="134"/>
        <v>2</v>
      </c>
      <c r="L269">
        <f t="shared" si="135"/>
        <v>5.8823529411764701</v>
      </c>
      <c r="M269" s="88">
        <f t="shared" si="156"/>
        <v>-44.589347079037793</v>
      </c>
      <c r="N269" s="88">
        <f t="shared" si="157"/>
        <v>-35.042955326460486</v>
      </c>
      <c r="O269" s="95">
        <f t="shared" si="158"/>
        <v>1988.2098729348961</v>
      </c>
      <c r="P269" s="89">
        <f t="shared" si="159"/>
        <v>1228.0087180123053</v>
      </c>
      <c r="Q269" s="89">
        <f t="shared" si="160"/>
        <v>1562.5424977267628</v>
      </c>
    </row>
    <row r="270" spans="1:17" x14ac:dyDescent="0.3">
      <c r="A270" t="s">
        <v>99</v>
      </c>
      <c r="B270" s="36" t="s">
        <v>28</v>
      </c>
      <c r="C270" s="37">
        <f>VLOOKUP(A270,'Laboratory A'!A:CD,80,0)</f>
        <v>30</v>
      </c>
      <c r="D270" s="40">
        <f t="shared" si="152"/>
        <v>91</v>
      </c>
      <c r="E270" s="37">
        <f>VLOOKUP(A270,'Laboratory A'!A:CD,81,0)</f>
        <v>31</v>
      </c>
      <c r="F270" s="37">
        <f t="shared" si="153"/>
        <v>84</v>
      </c>
      <c r="G270" s="59">
        <f t="shared" si="132"/>
        <v>7</v>
      </c>
      <c r="H270" s="60">
        <f t="shared" si="133"/>
        <v>49</v>
      </c>
      <c r="I270">
        <f t="shared" si="154"/>
        <v>30.5</v>
      </c>
      <c r="J270">
        <f t="shared" si="155"/>
        <v>0.25</v>
      </c>
      <c r="K270">
        <f t="shared" si="134"/>
        <v>0.5</v>
      </c>
      <c r="L270">
        <f t="shared" si="135"/>
        <v>1.639344262295082</v>
      </c>
      <c r="M270" s="88">
        <f t="shared" si="156"/>
        <v>-54.089347079037793</v>
      </c>
      <c r="N270" s="88">
        <f t="shared" si="157"/>
        <v>-61.042955326460486</v>
      </c>
      <c r="O270" s="95">
        <f t="shared" si="158"/>
        <v>2925.6574674366143</v>
      </c>
      <c r="P270" s="89">
        <f t="shared" si="159"/>
        <v>3726.2423949882505</v>
      </c>
      <c r="Q270" s="89">
        <f t="shared" si="160"/>
        <v>3301.77359738312</v>
      </c>
    </row>
    <row r="271" spans="1:17" x14ac:dyDescent="0.3">
      <c r="A271" t="s">
        <v>104</v>
      </c>
      <c r="B271" s="36" t="s">
        <v>28</v>
      </c>
      <c r="C271" s="37">
        <f>VLOOKUP(A271,'Laboratory A'!A:CD,80,0)</f>
        <v>29</v>
      </c>
      <c r="D271" s="40">
        <f t="shared" si="152"/>
        <v>84</v>
      </c>
      <c r="E271" s="37">
        <f>VLOOKUP(A271,'Laboratory A'!A:CD,81,0)</f>
        <v>27</v>
      </c>
      <c r="F271" s="37">
        <f t="shared" si="153"/>
        <v>64</v>
      </c>
      <c r="G271" s="59">
        <f t="shared" si="132"/>
        <v>20</v>
      </c>
      <c r="H271" s="60">
        <f t="shared" si="133"/>
        <v>400</v>
      </c>
      <c r="I271">
        <f t="shared" si="154"/>
        <v>28</v>
      </c>
      <c r="J271">
        <f t="shared" si="155"/>
        <v>1</v>
      </c>
      <c r="K271">
        <f t="shared" si="134"/>
        <v>1</v>
      </c>
      <c r="L271">
        <f t="shared" si="135"/>
        <v>3.5714285714285712</v>
      </c>
      <c r="M271" s="88">
        <f t="shared" si="156"/>
        <v>-61.089347079037793</v>
      </c>
      <c r="N271" s="88">
        <f t="shared" si="157"/>
        <v>-81.042955326460486</v>
      </c>
      <c r="O271" s="95">
        <f t="shared" si="158"/>
        <v>3731.9083265431432</v>
      </c>
      <c r="P271" s="89">
        <f t="shared" si="159"/>
        <v>6567.9606080466701</v>
      </c>
      <c r="Q271" s="89">
        <f t="shared" si="160"/>
        <v>4950.8612262490997</v>
      </c>
    </row>
    <row r="272" spans="1:17" ht="15" thickBot="1" x14ac:dyDescent="0.35">
      <c r="A272" t="s">
        <v>145</v>
      </c>
      <c r="B272" s="36" t="s">
        <v>28</v>
      </c>
      <c r="C272" s="37">
        <f>VLOOKUP(A272,'Laboratory A'!A:CD,80,0)</f>
        <v>16</v>
      </c>
      <c r="D272" s="40">
        <f t="shared" si="152"/>
        <v>13.5</v>
      </c>
      <c r="E272" s="37">
        <f>VLOOKUP(A272,'Laboratory A'!A:CD,81,0)</f>
        <v>17</v>
      </c>
      <c r="F272" s="37">
        <f t="shared" si="153"/>
        <v>12.5</v>
      </c>
      <c r="G272" s="59">
        <f t="shared" ref="G272" si="165">D272-F272</f>
        <v>1</v>
      </c>
      <c r="H272" s="60">
        <f t="shared" ref="H272" si="166">G272^2</f>
        <v>1</v>
      </c>
      <c r="I272">
        <f t="shared" si="154"/>
        <v>16.5</v>
      </c>
      <c r="J272">
        <f t="shared" si="155"/>
        <v>0.25</v>
      </c>
      <c r="K272">
        <f t="shared" ref="K272" si="167">SQRT(J272)</f>
        <v>0.5</v>
      </c>
      <c r="L272">
        <f t="shared" ref="L272" si="168">(K272/I272)*100</f>
        <v>3.0303030303030303</v>
      </c>
      <c r="M272" s="88">
        <f t="shared" si="156"/>
        <v>-131.58934707903779</v>
      </c>
      <c r="N272" s="88">
        <f t="shared" si="157"/>
        <v>-132.54295532646049</v>
      </c>
      <c r="O272" s="95">
        <f t="shared" si="158"/>
        <v>17315.756264687472</v>
      </c>
      <c r="P272" s="89">
        <f t="shared" si="159"/>
        <v>17567.635006672099</v>
      </c>
      <c r="Q272" s="89">
        <f t="shared" si="160"/>
        <v>17441.24095133501</v>
      </c>
    </row>
    <row r="273" spans="1:17" ht="15" thickTop="1" x14ac:dyDescent="0.3">
      <c r="A273" s="29" t="s">
        <v>61</v>
      </c>
      <c r="B273" s="35" t="s">
        <v>27</v>
      </c>
      <c r="C273" s="38">
        <f>VLOOKUP(A273,'Laboratory A'!A:CG,83,0)</f>
        <v>33</v>
      </c>
      <c r="D273" s="39">
        <f t="shared" si="152"/>
        <v>105.5</v>
      </c>
      <c r="E273" s="38">
        <f>VLOOKUP(A273,'Laboratory A'!A:CG,84,0)</f>
        <v>30</v>
      </c>
      <c r="F273" s="38">
        <f t="shared" si="153"/>
        <v>77.5</v>
      </c>
      <c r="G273" s="59">
        <f t="shared" si="132"/>
        <v>28</v>
      </c>
      <c r="H273" s="60">
        <f t="shared" si="133"/>
        <v>784</v>
      </c>
      <c r="I273">
        <f t="shared" si="154"/>
        <v>31.5</v>
      </c>
      <c r="J273">
        <f t="shared" si="155"/>
        <v>2.25</v>
      </c>
      <c r="K273">
        <f t="shared" si="134"/>
        <v>1.5</v>
      </c>
      <c r="L273">
        <f t="shared" si="135"/>
        <v>4.7619047619047619</v>
      </c>
      <c r="M273" s="88">
        <f t="shared" si="156"/>
        <v>-39.589347079037793</v>
      </c>
      <c r="N273" s="88">
        <f t="shared" si="157"/>
        <v>-67.542955326460486</v>
      </c>
      <c r="O273" s="95">
        <f t="shared" si="158"/>
        <v>1567.3164021445182</v>
      </c>
      <c r="P273" s="89">
        <f t="shared" si="159"/>
        <v>4562.0508142322369</v>
      </c>
      <c r="Q273" s="89">
        <f t="shared" si="160"/>
        <v>2673.9815011631886</v>
      </c>
    </row>
    <row r="274" spans="1:17" x14ac:dyDescent="0.3">
      <c r="A274" t="s">
        <v>62</v>
      </c>
      <c r="B274" s="36" t="s">
        <v>27</v>
      </c>
      <c r="C274" s="37">
        <f>VLOOKUP(A274,'Laboratory A'!A:CG,83,0)</f>
        <v>20</v>
      </c>
      <c r="D274" s="40">
        <f t="shared" si="152"/>
        <v>29</v>
      </c>
      <c r="E274" s="37">
        <f>VLOOKUP(A274,'Laboratory A'!A:CG,84,0)</f>
        <v>20</v>
      </c>
      <c r="F274" s="37">
        <f t="shared" si="153"/>
        <v>26.5</v>
      </c>
      <c r="G274" s="59">
        <f t="shared" si="132"/>
        <v>2.5</v>
      </c>
      <c r="H274" s="60">
        <f t="shared" si="133"/>
        <v>6.25</v>
      </c>
      <c r="I274">
        <f t="shared" si="154"/>
        <v>20</v>
      </c>
      <c r="J274">
        <f t="shared" si="155"/>
        <v>0</v>
      </c>
      <c r="K274">
        <f t="shared" si="134"/>
        <v>0</v>
      </c>
      <c r="L274">
        <f t="shared" si="135"/>
        <v>0</v>
      </c>
      <c r="M274" s="88">
        <f t="shared" si="156"/>
        <v>-116.08934707903779</v>
      </c>
      <c r="N274" s="88">
        <f t="shared" si="157"/>
        <v>-118.54295532646049</v>
      </c>
      <c r="O274" s="95">
        <f t="shared" si="158"/>
        <v>13476.736505237301</v>
      </c>
      <c r="P274" s="89">
        <f t="shared" si="159"/>
        <v>14052.432257531207</v>
      </c>
      <c r="Q274" s="89">
        <f t="shared" si="160"/>
        <v>13761.574284668342</v>
      </c>
    </row>
    <row r="275" spans="1:17" x14ac:dyDescent="0.3">
      <c r="A275" t="s">
        <v>63</v>
      </c>
      <c r="B275" s="36" t="s">
        <v>27</v>
      </c>
      <c r="C275" s="37">
        <f>VLOOKUP(A275,'Laboratory A'!A:CG,83,0)</f>
        <v>40</v>
      </c>
      <c r="D275" s="40">
        <f t="shared" si="152"/>
        <v>122.5</v>
      </c>
      <c r="E275" s="37">
        <f>VLOOKUP(A275,'Laboratory A'!A:CG,84,0)</f>
        <v>30</v>
      </c>
      <c r="F275" s="37">
        <f t="shared" si="153"/>
        <v>77.5</v>
      </c>
      <c r="G275" s="59">
        <f t="shared" si="132"/>
        <v>45</v>
      </c>
      <c r="H275" s="60">
        <f t="shared" si="133"/>
        <v>2025</v>
      </c>
      <c r="I275">
        <f t="shared" si="154"/>
        <v>35</v>
      </c>
      <c r="J275">
        <f t="shared" si="155"/>
        <v>25</v>
      </c>
      <c r="K275">
        <f t="shared" si="134"/>
        <v>5</v>
      </c>
      <c r="L275">
        <f t="shared" si="135"/>
        <v>14.285714285714285</v>
      </c>
      <c r="M275" s="88">
        <f t="shared" si="156"/>
        <v>-22.589347079037793</v>
      </c>
      <c r="N275" s="88">
        <f t="shared" si="157"/>
        <v>-67.542955326460486</v>
      </c>
      <c r="O275" s="95">
        <f t="shared" si="158"/>
        <v>510.27860145723326</v>
      </c>
      <c r="P275" s="89">
        <f t="shared" si="159"/>
        <v>4562.0508142322369</v>
      </c>
      <c r="Q275" s="89">
        <f t="shared" si="160"/>
        <v>1525.7512606133603</v>
      </c>
    </row>
    <row r="276" spans="1:17" x14ac:dyDescent="0.3">
      <c r="A276" t="s">
        <v>64</v>
      </c>
      <c r="B276" s="36" t="s">
        <v>27</v>
      </c>
      <c r="C276" s="37">
        <f>VLOOKUP(A276,'Laboratory A'!A:CG,83,0)</f>
        <v>52</v>
      </c>
      <c r="D276" s="40">
        <f t="shared" si="152"/>
        <v>155</v>
      </c>
      <c r="E276" s="37">
        <f>VLOOKUP(A276,'Laboratory A'!A:CG,84,0)</f>
        <v>80</v>
      </c>
      <c r="F276" s="37">
        <f t="shared" si="153"/>
        <v>193</v>
      </c>
      <c r="G276" s="59">
        <f t="shared" si="132"/>
        <v>-38</v>
      </c>
      <c r="H276" s="60">
        <f t="shared" si="133"/>
        <v>1444</v>
      </c>
      <c r="I276">
        <f t="shared" si="154"/>
        <v>66</v>
      </c>
      <c r="J276">
        <f t="shared" si="155"/>
        <v>196</v>
      </c>
      <c r="K276">
        <f t="shared" si="134"/>
        <v>14</v>
      </c>
      <c r="L276">
        <f t="shared" si="135"/>
        <v>21.212121212121211</v>
      </c>
      <c r="M276" s="88">
        <f t="shared" si="156"/>
        <v>9.9106529209622067</v>
      </c>
      <c r="N276" s="88">
        <f t="shared" si="157"/>
        <v>47.957044673539514</v>
      </c>
      <c r="O276" s="95">
        <f t="shared" si="158"/>
        <v>98.221041319776717</v>
      </c>
      <c r="P276" s="89">
        <f t="shared" si="159"/>
        <v>2299.8781338198646</v>
      </c>
      <c r="Q276" s="89">
        <f t="shared" si="160"/>
        <v>475.28562487452945</v>
      </c>
    </row>
    <row r="277" spans="1:17" x14ac:dyDescent="0.3">
      <c r="A277" t="s">
        <v>65</v>
      </c>
      <c r="B277" s="36" t="s">
        <v>27</v>
      </c>
      <c r="C277" s="37">
        <f>VLOOKUP(A277,'Laboratory A'!A:CG,83,0)</f>
        <v>35</v>
      </c>
      <c r="D277" s="40">
        <f t="shared" si="152"/>
        <v>112.5</v>
      </c>
      <c r="E277" s="37">
        <f>VLOOKUP(A277,'Laboratory A'!A:CG,84,0)</f>
        <v>25</v>
      </c>
      <c r="F277" s="37">
        <f t="shared" si="153"/>
        <v>53.5</v>
      </c>
      <c r="G277" s="59">
        <f t="shared" si="132"/>
        <v>59</v>
      </c>
      <c r="H277" s="60">
        <f t="shared" si="133"/>
        <v>3481</v>
      </c>
      <c r="I277">
        <f t="shared" si="154"/>
        <v>30</v>
      </c>
      <c r="J277">
        <f t="shared" si="155"/>
        <v>25</v>
      </c>
      <c r="K277">
        <f t="shared" si="134"/>
        <v>5</v>
      </c>
      <c r="L277">
        <f t="shared" si="135"/>
        <v>16.666666666666664</v>
      </c>
      <c r="M277" s="88">
        <f t="shared" si="156"/>
        <v>-32.589347079037793</v>
      </c>
      <c r="N277" s="88">
        <f t="shared" si="157"/>
        <v>-91.542955326460486</v>
      </c>
      <c r="O277" s="95">
        <f t="shared" si="158"/>
        <v>1062.0655430379891</v>
      </c>
      <c r="P277" s="89">
        <f t="shared" si="159"/>
        <v>8380.1126699023407</v>
      </c>
      <c r="Q277" s="89">
        <f t="shared" si="160"/>
        <v>2983.3251437748722</v>
      </c>
    </row>
    <row r="278" spans="1:17" x14ac:dyDescent="0.3">
      <c r="A278" t="s">
        <v>67</v>
      </c>
      <c r="B278" s="36" t="s">
        <v>27</v>
      </c>
      <c r="C278" s="37">
        <f>VLOOKUP(A278,'Laboratory A'!A:CG,83,0)</f>
        <v>22</v>
      </c>
      <c r="D278" s="40">
        <f t="shared" si="152"/>
        <v>38.5</v>
      </c>
      <c r="E278" s="37">
        <f>VLOOKUP(A278,'Laboratory A'!A:CG,84,0)</f>
        <v>64</v>
      </c>
      <c r="F278" s="37">
        <f t="shared" si="153"/>
        <v>174</v>
      </c>
      <c r="G278" s="59">
        <f t="shared" si="132"/>
        <v>-135.5</v>
      </c>
      <c r="H278" s="60">
        <f t="shared" si="133"/>
        <v>18360.25</v>
      </c>
      <c r="I278">
        <f t="shared" si="154"/>
        <v>43</v>
      </c>
      <c r="J278">
        <f t="shared" si="155"/>
        <v>441</v>
      </c>
      <c r="K278">
        <f t="shared" si="134"/>
        <v>21</v>
      </c>
      <c r="L278">
        <f t="shared" si="135"/>
        <v>48.837209302325576</v>
      </c>
      <c r="M278" s="88">
        <f t="shared" si="156"/>
        <v>-106.58934707903779</v>
      </c>
      <c r="N278" s="88">
        <f t="shared" si="157"/>
        <v>28.957044673539514</v>
      </c>
      <c r="O278" s="95">
        <f t="shared" si="158"/>
        <v>11361.288910735582</v>
      </c>
      <c r="P278" s="89">
        <f t="shared" si="159"/>
        <v>838.51043622536315</v>
      </c>
      <c r="Q278" s="89">
        <f t="shared" si="160"/>
        <v>-3086.5124850911056</v>
      </c>
    </row>
    <row r="279" spans="1:17" x14ac:dyDescent="0.3">
      <c r="A279" t="s">
        <v>97</v>
      </c>
      <c r="B279" s="36" t="s">
        <v>27</v>
      </c>
      <c r="C279" s="37">
        <f>VLOOKUP(A279,'Laboratory A'!A:CG,83,0)</f>
        <v>25</v>
      </c>
      <c r="D279" s="40">
        <f t="shared" si="152"/>
        <v>55.5</v>
      </c>
      <c r="E279" s="37">
        <f>VLOOKUP(A279,'Laboratory A'!A:CG,84,0)</f>
        <v>19</v>
      </c>
      <c r="F279" s="37">
        <f t="shared" si="153"/>
        <v>20.5</v>
      </c>
      <c r="G279" s="59">
        <f t="shared" si="132"/>
        <v>35</v>
      </c>
      <c r="H279" s="60">
        <f t="shared" si="133"/>
        <v>1225</v>
      </c>
      <c r="I279">
        <f t="shared" si="154"/>
        <v>22</v>
      </c>
      <c r="J279">
        <f t="shared" si="155"/>
        <v>9</v>
      </c>
      <c r="K279">
        <f t="shared" si="134"/>
        <v>3</v>
      </c>
      <c r="L279">
        <f t="shared" si="135"/>
        <v>13.636363636363635</v>
      </c>
      <c r="M279" s="88">
        <f t="shared" si="156"/>
        <v>-89.589347079037793</v>
      </c>
      <c r="N279" s="88">
        <f t="shared" si="157"/>
        <v>-124.54295532646049</v>
      </c>
      <c r="O279" s="95">
        <f t="shared" si="158"/>
        <v>8026.251110048298</v>
      </c>
      <c r="P279" s="89">
        <f t="shared" si="159"/>
        <v>15510.947721448732</v>
      </c>
      <c r="Q279" s="89">
        <f t="shared" si="160"/>
        <v>11157.722050991368</v>
      </c>
    </row>
    <row r="280" spans="1:17" x14ac:dyDescent="0.3">
      <c r="A280" t="s">
        <v>99</v>
      </c>
      <c r="B280" s="36" t="s">
        <v>27</v>
      </c>
      <c r="C280" s="37">
        <f>VLOOKUP(A280,'Laboratory A'!A:CG,83,0)</f>
        <v>56</v>
      </c>
      <c r="D280" s="40">
        <f t="shared" si="152"/>
        <v>162</v>
      </c>
      <c r="E280" s="37">
        <f>VLOOKUP(A280,'Laboratory A'!A:CG,84,0)</f>
        <v>52</v>
      </c>
      <c r="F280" s="37">
        <f t="shared" si="153"/>
        <v>142</v>
      </c>
      <c r="G280" s="59">
        <f t="shared" si="132"/>
        <v>20</v>
      </c>
      <c r="H280" s="60">
        <f t="shared" si="133"/>
        <v>400</v>
      </c>
      <c r="I280">
        <f t="shared" si="154"/>
        <v>54</v>
      </c>
      <c r="J280">
        <f t="shared" si="155"/>
        <v>4</v>
      </c>
      <c r="K280">
        <f t="shared" si="134"/>
        <v>2</v>
      </c>
      <c r="L280">
        <f t="shared" si="135"/>
        <v>3.7037037037037033</v>
      </c>
      <c r="M280" s="88">
        <f t="shared" si="156"/>
        <v>16.910652920962207</v>
      </c>
      <c r="N280" s="88">
        <f t="shared" si="157"/>
        <v>-3.0429553264604863</v>
      </c>
      <c r="O280" s="95">
        <f t="shared" si="158"/>
        <v>285.9701822132476</v>
      </c>
      <c r="P280" s="89">
        <f t="shared" si="159"/>
        <v>9.2595771188342439</v>
      </c>
      <c r="Q280" s="89">
        <f t="shared" si="160"/>
        <v>-51.458361379766529</v>
      </c>
    </row>
    <row r="281" spans="1:17" x14ac:dyDescent="0.3">
      <c r="A281" t="s">
        <v>104</v>
      </c>
      <c r="B281" s="36" t="s">
        <v>27</v>
      </c>
      <c r="C281" s="37">
        <f>VLOOKUP(A281,'Laboratory A'!A:CG,83,0)</f>
        <v>25</v>
      </c>
      <c r="D281" s="40">
        <f t="shared" si="152"/>
        <v>55.5</v>
      </c>
      <c r="E281" s="37">
        <f>VLOOKUP(A281,'Laboratory A'!A:CG,84,0)</f>
        <v>30</v>
      </c>
      <c r="F281" s="37">
        <f t="shared" si="153"/>
        <v>77.5</v>
      </c>
      <c r="G281" s="59">
        <f t="shared" si="132"/>
        <v>-22</v>
      </c>
      <c r="H281" s="60">
        <f t="shared" si="133"/>
        <v>484</v>
      </c>
      <c r="I281">
        <f t="shared" si="154"/>
        <v>27.5</v>
      </c>
      <c r="J281">
        <f t="shared" si="155"/>
        <v>6.25</v>
      </c>
      <c r="K281">
        <f t="shared" si="134"/>
        <v>2.5</v>
      </c>
      <c r="L281">
        <f t="shared" si="135"/>
        <v>9.0909090909090917</v>
      </c>
      <c r="M281" s="88">
        <f t="shared" si="156"/>
        <v>-89.589347079037793</v>
      </c>
      <c r="N281" s="88">
        <f t="shared" si="157"/>
        <v>-67.542955326460486</v>
      </c>
      <c r="O281" s="95">
        <f t="shared" si="158"/>
        <v>8026.251110048298</v>
      </c>
      <c r="P281" s="89">
        <f t="shared" si="159"/>
        <v>4562.0508142322369</v>
      </c>
      <c r="Q281" s="89">
        <f t="shared" si="160"/>
        <v>6051.1292674862125</v>
      </c>
    </row>
    <row r="282" spans="1:17" ht="15" thickBot="1" x14ac:dyDescent="0.35">
      <c r="A282" t="s">
        <v>145</v>
      </c>
      <c r="B282" s="36" t="s">
        <v>27</v>
      </c>
      <c r="C282" s="37">
        <f>VLOOKUP(A282,'Laboratory A'!A:CG,83,0)</f>
        <v>65</v>
      </c>
      <c r="D282" s="40">
        <f t="shared" si="152"/>
        <v>182.5</v>
      </c>
      <c r="E282" s="37">
        <f>VLOOKUP(A282,'Laboratory A'!A:CG,84,0)</f>
        <v>41</v>
      </c>
      <c r="F282" s="37">
        <f t="shared" si="153"/>
        <v>119</v>
      </c>
      <c r="G282" s="59">
        <f t="shared" ref="G282" si="169">D282-F282</f>
        <v>63.5</v>
      </c>
      <c r="H282" s="60">
        <f t="shared" ref="H282" si="170">G282^2</f>
        <v>4032.25</v>
      </c>
      <c r="I282">
        <f t="shared" si="154"/>
        <v>53</v>
      </c>
      <c r="J282">
        <f t="shared" si="155"/>
        <v>144</v>
      </c>
      <c r="K282">
        <f t="shared" ref="K282" si="171">SQRT(J282)</f>
        <v>12</v>
      </c>
      <c r="L282">
        <f t="shared" ref="L282" si="172">(K282/I282)*100</f>
        <v>22.641509433962266</v>
      </c>
      <c r="M282" s="88">
        <f t="shared" si="156"/>
        <v>37.410652920962207</v>
      </c>
      <c r="N282" s="88">
        <f t="shared" si="157"/>
        <v>-26.042955326460486</v>
      </c>
      <c r="O282" s="95">
        <f t="shared" si="158"/>
        <v>1399.556951972698</v>
      </c>
      <c r="P282" s="89">
        <f t="shared" si="159"/>
        <v>678.23552213601658</v>
      </c>
      <c r="Q282" s="89">
        <f t="shared" si="160"/>
        <v>-974.28396275433727</v>
      </c>
    </row>
    <row r="283" spans="1:17" ht="15" thickTop="1" x14ac:dyDescent="0.3">
      <c r="A283" s="29" t="s">
        <v>61</v>
      </c>
      <c r="B283" s="35" t="s">
        <v>256</v>
      </c>
      <c r="C283" s="38">
        <f>VLOOKUP(A283,'Laboratory A'!A:CJ,86,0)</f>
        <v>23</v>
      </c>
      <c r="D283" s="39">
        <f t="shared" si="152"/>
        <v>44</v>
      </c>
      <c r="E283" s="38">
        <f>VLOOKUP(A283,'Laboratory A'!A:CJ,87,0)</f>
        <v>22</v>
      </c>
      <c r="F283" s="38">
        <f t="shared" si="153"/>
        <v>36</v>
      </c>
      <c r="G283" s="59">
        <f t="shared" si="132"/>
        <v>8</v>
      </c>
      <c r="H283" s="60">
        <f t="shared" si="133"/>
        <v>64</v>
      </c>
      <c r="I283">
        <f t="shared" si="154"/>
        <v>22.5</v>
      </c>
      <c r="J283">
        <f t="shared" si="155"/>
        <v>0.25</v>
      </c>
      <c r="K283">
        <f t="shared" si="134"/>
        <v>0.5</v>
      </c>
      <c r="L283">
        <f t="shared" si="135"/>
        <v>2.2222222222222223</v>
      </c>
      <c r="M283" s="88">
        <f t="shared" si="156"/>
        <v>-101.08934707903779</v>
      </c>
      <c r="N283" s="88">
        <f t="shared" si="157"/>
        <v>-109.04295532646049</v>
      </c>
      <c r="O283" s="95">
        <f t="shared" si="158"/>
        <v>10219.056092866167</v>
      </c>
      <c r="P283" s="89">
        <f t="shared" si="159"/>
        <v>11890.366106328458</v>
      </c>
      <c r="Q283" s="89">
        <f t="shared" si="160"/>
        <v>11023.081157520577</v>
      </c>
    </row>
    <row r="284" spans="1:17" x14ac:dyDescent="0.3">
      <c r="A284" t="s">
        <v>62</v>
      </c>
      <c r="B284" s="36" t="s">
        <v>127</v>
      </c>
      <c r="C284" s="37">
        <f>VLOOKUP(A284,'Laboratory A'!A:CJ,86,0)</f>
        <v>27</v>
      </c>
      <c r="D284" s="40">
        <f t="shared" si="152"/>
        <v>70.5</v>
      </c>
      <c r="E284" s="37">
        <f>VLOOKUP(A284,'Laboratory A'!A:CJ,87,0)</f>
        <v>29</v>
      </c>
      <c r="F284" s="37">
        <f t="shared" si="153"/>
        <v>71.5</v>
      </c>
      <c r="G284" s="59">
        <f t="shared" si="132"/>
        <v>-1</v>
      </c>
      <c r="H284" s="60">
        <f t="shared" si="133"/>
        <v>1</v>
      </c>
      <c r="I284">
        <f t="shared" si="154"/>
        <v>28</v>
      </c>
      <c r="J284">
        <f t="shared" si="155"/>
        <v>1</v>
      </c>
      <c r="K284">
        <f t="shared" si="134"/>
        <v>1</v>
      </c>
      <c r="L284">
        <f t="shared" si="135"/>
        <v>3.5714285714285712</v>
      </c>
      <c r="M284" s="88">
        <f t="shared" si="156"/>
        <v>-74.589347079037793</v>
      </c>
      <c r="N284" s="88">
        <f t="shared" si="157"/>
        <v>-73.542955326460486</v>
      </c>
      <c r="O284" s="95">
        <f t="shared" si="158"/>
        <v>5563.5706976771635</v>
      </c>
      <c r="P284" s="89">
        <f t="shared" si="159"/>
        <v>5408.5662781497631</v>
      </c>
      <c r="Q284" s="89">
        <f t="shared" si="160"/>
        <v>5485.521020063532</v>
      </c>
    </row>
    <row r="285" spans="1:17" x14ac:dyDescent="0.3">
      <c r="A285" t="s">
        <v>63</v>
      </c>
      <c r="B285" s="36" t="s">
        <v>127</v>
      </c>
      <c r="C285" s="37">
        <f>VLOOKUP(A285,'Laboratory A'!A:CJ,86,0)</f>
        <v>35</v>
      </c>
      <c r="D285" s="40">
        <f t="shared" si="152"/>
        <v>112.5</v>
      </c>
      <c r="E285" s="37">
        <f>VLOOKUP(A285,'Laboratory A'!A:CJ,87,0)</f>
        <v>34</v>
      </c>
      <c r="F285" s="37">
        <f t="shared" si="153"/>
        <v>98</v>
      </c>
      <c r="G285" s="59">
        <f t="shared" si="132"/>
        <v>14.5</v>
      </c>
      <c r="H285" s="60">
        <f t="shared" si="133"/>
        <v>210.25</v>
      </c>
      <c r="I285">
        <f t="shared" si="154"/>
        <v>34.5</v>
      </c>
      <c r="J285">
        <f t="shared" si="155"/>
        <v>0.25</v>
      </c>
      <c r="K285">
        <f t="shared" si="134"/>
        <v>0.5</v>
      </c>
      <c r="L285">
        <f t="shared" si="135"/>
        <v>1.4492753623188406</v>
      </c>
      <c r="M285" s="88">
        <f t="shared" si="156"/>
        <v>-32.589347079037793</v>
      </c>
      <c r="N285" s="88">
        <f t="shared" si="157"/>
        <v>-47.042955326460486</v>
      </c>
      <c r="O285" s="95">
        <f t="shared" si="158"/>
        <v>1062.0655430379891</v>
      </c>
      <c r="P285" s="89">
        <f t="shared" si="159"/>
        <v>2213.039645847357</v>
      </c>
      <c r="Q285" s="89">
        <f t="shared" si="160"/>
        <v>1533.0991987576904</v>
      </c>
    </row>
    <row r="286" spans="1:17" x14ac:dyDescent="0.3">
      <c r="A286" t="s">
        <v>64</v>
      </c>
      <c r="B286" s="36" t="s">
        <v>127</v>
      </c>
      <c r="C286" s="37">
        <f>VLOOKUP(A286,'Laboratory A'!A:CJ,86,0)</f>
        <v>24</v>
      </c>
      <c r="D286" s="40">
        <f t="shared" si="152"/>
        <v>49.5</v>
      </c>
      <c r="E286" s="37">
        <f>VLOOKUP(A286,'Laboratory A'!A:CJ,87,0)</f>
        <v>25</v>
      </c>
      <c r="F286" s="37">
        <f t="shared" si="153"/>
        <v>53.5</v>
      </c>
      <c r="G286" s="59">
        <f t="shared" si="132"/>
        <v>-4</v>
      </c>
      <c r="H286" s="60">
        <f t="shared" si="133"/>
        <v>16</v>
      </c>
      <c r="I286">
        <f t="shared" si="154"/>
        <v>24.5</v>
      </c>
      <c r="J286">
        <f t="shared" si="155"/>
        <v>0.25</v>
      </c>
      <c r="K286">
        <f t="shared" si="134"/>
        <v>0.5</v>
      </c>
      <c r="L286">
        <f t="shared" si="135"/>
        <v>2.0408163265306123</v>
      </c>
      <c r="M286" s="88">
        <f t="shared" si="156"/>
        <v>-95.589347079037793</v>
      </c>
      <c r="N286" s="88">
        <f t="shared" si="157"/>
        <v>-91.542955326460486</v>
      </c>
      <c r="O286" s="95">
        <f t="shared" si="158"/>
        <v>9137.3232749967519</v>
      </c>
      <c r="P286" s="89">
        <f t="shared" si="159"/>
        <v>8380.1126699023407</v>
      </c>
      <c r="Q286" s="89">
        <f t="shared" si="160"/>
        <v>8750.5313293418822</v>
      </c>
    </row>
    <row r="287" spans="1:17" x14ac:dyDescent="0.3">
      <c r="A287" t="s">
        <v>65</v>
      </c>
      <c r="B287" s="36" t="s">
        <v>127</v>
      </c>
      <c r="C287" s="37">
        <f>VLOOKUP(A287,'Laboratory A'!A:CJ,86,0)</f>
        <v>31</v>
      </c>
      <c r="D287" s="40">
        <f t="shared" si="152"/>
        <v>96</v>
      </c>
      <c r="E287" s="37">
        <f>VLOOKUP(A287,'Laboratory A'!A:CJ,87,0)</f>
        <v>35</v>
      </c>
      <c r="F287" s="37">
        <f t="shared" si="153"/>
        <v>105</v>
      </c>
      <c r="G287" s="59">
        <f t="shared" ref="G287:G291" si="173">D287-F287</f>
        <v>-9</v>
      </c>
      <c r="H287" s="60">
        <f t="shared" ref="H287:H291" si="174">G287^2</f>
        <v>81</v>
      </c>
      <c r="I287">
        <f t="shared" si="154"/>
        <v>33</v>
      </c>
      <c r="J287">
        <f t="shared" si="155"/>
        <v>4</v>
      </c>
      <c r="K287">
        <f t="shared" ref="K287:K291" si="175">SQRT(J287)</f>
        <v>2</v>
      </c>
      <c r="L287">
        <f t="shared" ref="L287:L291" si="176">(K287/I287)*100</f>
        <v>6.0606060606060606</v>
      </c>
      <c r="M287" s="88">
        <f t="shared" si="156"/>
        <v>-49.089347079037793</v>
      </c>
      <c r="N287" s="88">
        <f t="shared" si="157"/>
        <v>-40.042955326460486</v>
      </c>
      <c r="O287" s="95">
        <f t="shared" si="158"/>
        <v>2409.7639966462361</v>
      </c>
      <c r="P287" s="89">
        <f t="shared" si="159"/>
        <v>1603.4382712769102</v>
      </c>
      <c r="Q287" s="89">
        <f t="shared" si="160"/>
        <v>1965.6825320910239</v>
      </c>
    </row>
    <row r="288" spans="1:17" x14ac:dyDescent="0.3">
      <c r="A288" t="s">
        <v>67</v>
      </c>
      <c r="B288" s="36" t="s">
        <v>127</v>
      </c>
      <c r="C288" s="37">
        <f>VLOOKUP(A288,'Laboratory A'!A:CJ,86,0)</f>
        <v>16</v>
      </c>
      <c r="D288" s="40">
        <f t="shared" si="152"/>
        <v>13.5</v>
      </c>
      <c r="E288" s="37">
        <f>VLOOKUP(A288,'Laboratory A'!A:CJ,87,0)</f>
        <v>22</v>
      </c>
      <c r="F288" s="37">
        <f t="shared" si="153"/>
        <v>36</v>
      </c>
      <c r="G288" s="59">
        <f t="shared" si="173"/>
        <v>-22.5</v>
      </c>
      <c r="H288" s="60">
        <f t="shared" si="174"/>
        <v>506.25</v>
      </c>
      <c r="I288">
        <f t="shared" si="154"/>
        <v>19</v>
      </c>
      <c r="J288">
        <f t="shared" si="155"/>
        <v>9</v>
      </c>
      <c r="K288">
        <f t="shared" si="175"/>
        <v>3</v>
      </c>
      <c r="L288">
        <f t="shared" si="176"/>
        <v>15.789473684210526</v>
      </c>
      <c r="M288" s="88">
        <f t="shared" si="156"/>
        <v>-131.58934707903779</v>
      </c>
      <c r="N288" s="88">
        <f t="shared" si="157"/>
        <v>-109.04295532646049</v>
      </c>
      <c r="O288" s="95">
        <f t="shared" si="158"/>
        <v>17315.756264687472</v>
      </c>
      <c r="P288" s="89">
        <f t="shared" si="159"/>
        <v>11890.366106328458</v>
      </c>
      <c r="Q288" s="89">
        <f t="shared" si="160"/>
        <v>14348.891294977622</v>
      </c>
    </row>
    <row r="289" spans="1:17" x14ac:dyDescent="0.3">
      <c r="A289" t="s">
        <v>97</v>
      </c>
      <c r="B289" s="36" t="s">
        <v>127</v>
      </c>
      <c r="C289" s="37">
        <f>VLOOKUP(A289,'Laboratory A'!A:CJ,86,0)</f>
        <v>45</v>
      </c>
      <c r="D289" s="40">
        <f t="shared" si="152"/>
        <v>134.5</v>
      </c>
      <c r="E289" s="37">
        <f>VLOOKUP(A289,'Laboratory A'!A:CJ,87,0)</f>
        <v>25</v>
      </c>
      <c r="F289" s="37">
        <f t="shared" si="153"/>
        <v>53.5</v>
      </c>
      <c r="G289" s="59">
        <f t="shared" si="173"/>
        <v>81</v>
      </c>
      <c r="H289" s="60">
        <f t="shared" si="174"/>
        <v>6561</v>
      </c>
      <c r="I289">
        <f t="shared" si="154"/>
        <v>35</v>
      </c>
      <c r="J289">
        <f t="shared" si="155"/>
        <v>100</v>
      </c>
      <c r="K289">
        <f t="shared" si="175"/>
        <v>10</v>
      </c>
      <c r="L289">
        <f t="shared" si="176"/>
        <v>28.571428571428569</v>
      </c>
      <c r="M289" s="88">
        <f t="shared" si="156"/>
        <v>-10.589347079037793</v>
      </c>
      <c r="N289" s="88">
        <f t="shared" si="157"/>
        <v>-91.542955326460486</v>
      </c>
      <c r="O289" s="95">
        <f t="shared" si="158"/>
        <v>112.13427156032624</v>
      </c>
      <c r="P289" s="89">
        <f t="shared" si="159"/>
        <v>8380.1126699023407</v>
      </c>
      <c r="Q289" s="89">
        <f t="shared" si="160"/>
        <v>969.38012659274159</v>
      </c>
    </row>
    <row r="290" spans="1:17" x14ac:dyDescent="0.3">
      <c r="A290" t="s">
        <v>99</v>
      </c>
      <c r="B290" s="36" t="s">
        <v>127</v>
      </c>
      <c r="C290" s="37">
        <f>VLOOKUP(A290,'Laboratory A'!A:CJ,86,0)</f>
        <v>24</v>
      </c>
      <c r="D290" s="40">
        <f t="shared" si="152"/>
        <v>49.5</v>
      </c>
      <c r="E290" s="37">
        <f>VLOOKUP(A290,'Laboratory A'!A:CJ,87,0)</f>
        <v>22</v>
      </c>
      <c r="F290" s="37">
        <f t="shared" si="153"/>
        <v>36</v>
      </c>
      <c r="G290" s="59">
        <f t="shared" si="173"/>
        <v>13.5</v>
      </c>
      <c r="H290" s="60">
        <f t="shared" si="174"/>
        <v>182.25</v>
      </c>
      <c r="I290">
        <f t="shared" si="154"/>
        <v>23</v>
      </c>
      <c r="J290">
        <f t="shared" si="155"/>
        <v>1</v>
      </c>
      <c r="K290">
        <f t="shared" si="175"/>
        <v>1</v>
      </c>
      <c r="L290">
        <f t="shared" si="176"/>
        <v>4.3478260869565215</v>
      </c>
      <c r="M290" s="88">
        <f t="shared" si="156"/>
        <v>-95.589347079037793</v>
      </c>
      <c r="N290" s="88">
        <f t="shared" si="157"/>
        <v>-109.04295532646049</v>
      </c>
      <c r="O290" s="95">
        <f t="shared" si="158"/>
        <v>9137.3232749967519</v>
      </c>
      <c r="P290" s="89">
        <f t="shared" si="159"/>
        <v>11890.366106328458</v>
      </c>
      <c r="Q290" s="89">
        <f t="shared" si="160"/>
        <v>10423.344903225045</v>
      </c>
    </row>
    <row r="291" spans="1:17" x14ac:dyDescent="0.3">
      <c r="A291" t="s">
        <v>104</v>
      </c>
      <c r="B291" s="36" t="s">
        <v>127</v>
      </c>
      <c r="C291" s="37">
        <f>VLOOKUP(A291,'Laboratory A'!A:CJ,86,0)</f>
        <v>28</v>
      </c>
      <c r="D291" s="40">
        <f t="shared" si="152"/>
        <v>77.5</v>
      </c>
      <c r="E291" s="37">
        <f>VLOOKUP(A291,'Laboratory A'!A:CJ,87,0)</f>
        <v>23</v>
      </c>
      <c r="F291" s="37">
        <f t="shared" si="153"/>
        <v>42</v>
      </c>
      <c r="G291" s="59">
        <f t="shared" si="173"/>
        <v>35.5</v>
      </c>
      <c r="H291" s="60">
        <f t="shared" si="174"/>
        <v>1260.25</v>
      </c>
      <c r="I291">
        <f t="shared" si="154"/>
        <v>25.5</v>
      </c>
      <c r="J291">
        <f t="shared" si="155"/>
        <v>6.25</v>
      </c>
      <c r="K291">
        <f t="shared" si="175"/>
        <v>2.5</v>
      </c>
      <c r="L291" s="109">
        <f t="shared" si="176"/>
        <v>9.8039215686274517</v>
      </c>
      <c r="M291" s="13">
        <f t="shared" si="156"/>
        <v>-67.589347079037793</v>
      </c>
      <c r="N291" s="88">
        <f t="shared" si="157"/>
        <v>-103.04295532646049</v>
      </c>
      <c r="O291" s="95">
        <f t="shared" si="158"/>
        <v>4568.3198385706346</v>
      </c>
      <c r="P291" s="89">
        <f t="shared" si="159"/>
        <v>10617.850642410931</v>
      </c>
      <c r="Q291" s="110">
        <f t="shared" si="160"/>
        <v>6964.6060716099237</v>
      </c>
    </row>
    <row r="292" spans="1:17" ht="15" thickBot="1" x14ac:dyDescent="0.35">
      <c r="A292" t="s">
        <v>145</v>
      </c>
      <c r="B292" s="36" t="s">
        <v>127</v>
      </c>
      <c r="C292" s="37">
        <f>VLOOKUP(A292,'Laboratory A'!A:CJ,86,0)</f>
        <v>19</v>
      </c>
      <c r="D292" s="40">
        <f t="shared" si="152"/>
        <v>26</v>
      </c>
      <c r="E292" s="37">
        <f>VLOOKUP(A292,'Laboratory A'!A:CJ,87,0)</f>
        <v>17</v>
      </c>
      <c r="F292" s="37">
        <f t="shared" si="153"/>
        <v>12.5</v>
      </c>
      <c r="G292" s="59">
        <f t="shared" ref="G292" si="177">D292-F292</f>
        <v>13.5</v>
      </c>
      <c r="H292" s="60">
        <f t="shared" ref="H292" si="178">G292^2</f>
        <v>182.25</v>
      </c>
      <c r="I292">
        <f t="shared" si="154"/>
        <v>18</v>
      </c>
      <c r="J292">
        <f t="shared" si="155"/>
        <v>1</v>
      </c>
      <c r="K292">
        <f t="shared" ref="K292" si="179">SQRT(J292)</f>
        <v>1</v>
      </c>
      <c r="L292">
        <f t="shared" ref="L292" si="180">(K292/I292)*100</f>
        <v>5.5555555555555554</v>
      </c>
      <c r="M292" s="104">
        <f t="shared" si="156"/>
        <v>-119.08934707903779</v>
      </c>
      <c r="N292" s="105">
        <f t="shared" si="157"/>
        <v>-132.54295532646049</v>
      </c>
      <c r="O292" s="106">
        <f>(M292)^2</f>
        <v>14182.272587711528</v>
      </c>
      <c r="P292" s="107">
        <f t="shared" si="159"/>
        <v>17567.635006672099</v>
      </c>
      <c r="Q292" s="108">
        <f>M292*N292</f>
        <v>15784.454009754254</v>
      </c>
    </row>
    <row r="293" spans="1:17" s="9" customFormat="1" x14ac:dyDescent="0.3">
      <c r="B293" s="111"/>
      <c r="C293" s="10"/>
      <c r="D293" s="111"/>
      <c r="E293" s="10"/>
      <c r="F293" s="10"/>
      <c r="H293" s="10"/>
      <c r="M293" s="10"/>
      <c r="N293" s="10"/>
      <c r="O293" s="10"/>
      <c r="P293" s="10"/>
      <c r="Q293" s="10"/>
    </row>
    <row r="294" spans="1:17" x14ac:dyDescent="0.3">
      <c r="A294" s="13"/>
      <c r="M294" s="13"/>
      <c r="N294" s="21" t="s">
        <v>193</v>
      </c>
      <c r="O294" s="21">
        <f>SUM(O2:O292)</f>
        <v>2046207.1769759443</v>
      </c>
      <c r="P294" s="21">
        <f>SUM(P2:P292)</f>
        <v>2049594.7130584202</v>
      </c>
      <c r="Q294" s="21">
        <f>SUM(Q2:Q292)</f>
        <v>1501381.1331615131</v>
      </c>
    </row>
    <row r="295" spans="1:17" x14ac:dyDescent="0.3">
      <c r="A295" s="13"/>
      <c r="M295" s="13"/>
      <c r="N295" s="103" t="s">
        <v>245</v>
      </c>
      <c r="O295" s="103">
        <f>SQRT(O294)</f>
        <v>1430.4569818683624</v>
      </c>
      <c r="P295" s="103">
        <f>SQRT(P294)</f>
        <v>1431.6405669924347</v>
      </c>
      <c r="Q295" s="13"/>
    </row>
    <row r="296" spans="1:17" x14ac:dyDescent="0.3">
      <c r="A296" s="13"/>
      <c r="H296">
        <f>SUM(H2:H292)</f>
        <v>1093040.25</v>
      </c>
      <c r="I296" t="s">
        <v>139</v>
      </c>
    </row>
    <row r="297" spans="1:17" x14ac:dyDescent="0.3">
      <c r="A297" s="13"/>
      <c r="H297" s="97">
        <f>(Q294/(O295*P295))</f>
        <v>0.73313196633227695</v>
      </c>
      <c r="I297" t="s">
        <v>140</v>
      </c>
      <c r="L297" s="63">
        <f>AVERAGE(L2:L292)</f>
        <v>18.923719367105129</v>
      </c>
      <c r="M297" t="s">
        <v>192</v>
      </c>
    </row>
    <row r="298" spans="1:17" x14ac:dyDescent="0.3">
      <c r="A298" s="13"/>
      <c r="H298" s="23">
        <f>CORREL(D2:D292,F2:F292)</f>
        <v>0.73313196633227706</v>
      </c>
      <c r="I298" t="s">
        <v>195</v>
      </c>
    </row>
    <row r="299" spans="1:17" x14ac:dyDescent="0.3">
      <c r="A299" s="13"/>
    </row>
    <row r="300" spans="1:17" x14ac:dyDescent="0.3">
      <c r="A300" s="13"/>
      <c r="D300" t="s">
        <v>192</v>
      </c>
      <c r="F300" t="s">
        <v>192</v>
      </c>
    </row>
    <row r="301" spans="1:17" x14ac:dyDescent="0.3">
      <c r="A301" s="13"/>
      <c r="D301">
        <f>AVERAGE(D2:D292)</f>
        <v>145.08934707903779</v>
      </c>
      <c r="F301">
        <f>AVERAGE(F2:F292)</f>
        <v>145.04295532646049</v>
      </c>
    </row>
    <row r="302" spans="1:17" x14ac:dyDescent="0.3">
      <c r="A302" s="13"/>
    </row>
    <row r="303" spans="1:17" x14ac:dyDescent="0.3">
      <c r="A303" s="13"/>
    </row>
    <row r="304" spans="1:17" x14ac:dyDescent="0.3">
      <c r="A304" s="13"/>
    </row>
    <row r="305" spans="1:1" x14ac:dyDescent="0.3">
      <c r="A305" s="13"/>
    </row>
    <row r="306" spans="1:1" x14ac:dyDescent="0.3">
      <c r="A306" s="13"/>
    </row>
    <row r="307" spans="1:1" x14ac:dyDescent="0.3">
      <c r="A307" s="13"/>
    </row>
    <row r="308" spans="1:1" x14ac:dyDescent="0.3">
      <c r="A308" s="13"/>
    </row>
    <row r="309" spans="1:1" x14ac:dyDescent="0.3">
      <c r="A309" s="13"/>
    </row>
    <row r="310" spans="1:1" x14ac:dyDescent="0.3">
      <c r="A310" s="13"/>
    </row>
    <row r="311" spans="1:1" x14ac:dyDescent="0.3">
      <c r="A311" s="13"/>
    </row>
    <row r="312" spans="1:1" x14ac:dyDescent="0.3">
      <c r="A312" s="13"/>
    </row>
    <row r="313" spans="1:1" x14ac:dyDescent="0.3">
      <c r="A313" s="13"/>
    </row>
    <row r="314" spans="1:1" x14ac:dyDescent="0.3">
      <c r="A314" s="13"/>
    </row>
    <row r="315" spans="1:1" x14ac:dyDescent="0.3">
      <c r="A315" s="13"/>
    </row>
    <row r="316" spans="1:1" x14ac:dyDescent="0.3">
      <c r="A316" s="13"/>
    </row>
    <row r="317" spans="1:1" x14ac:dyDescent="0.3">
      <c r="A317" s="13"/>
    </row>
    <row r="318" spans="1:1" x14ac:dyDescent="0.3">
      <c r="A318" s="13"/>
    </row>
    <row r="319" spans="1:1" x14ac:dyDescent="0.3">
      <c r="A319" s="13"/>
    </row>
    <row r="320" spans="1:1" x14ac:dyDescent="0.3">
      <c r="A320" s="13"/>
    </row>
    <row r="321" spans="1:1" x14ac:dyDescent="0.3">
      <c r="A321" s="13"/>
    </row>
    <row r="322" spans="1:1" x14ac:dyDescent="0.3">
      <c r="A322" s="13"/>
    </row>
    <row r="323" spans="1:1" x14ac:dyDescent="0.3">
      <c r="A323" s="13"/>
    </row>
    <row r="324" spans="1:1" x14ac:dyDescent="0.3">
      <c r="A324" s="13"/>
    </row>
    <row r="325" spans="1:1" x14ac:dyDescent="0.3">
      <c r="A325" s="13"/>
    </row>
    <row r="326" spans="1:1" x14ac:dyDescent="0.3">
      <c r="A326" s="13"/>
    </row>
    <row r="327" spans="1:1" x14ac:dyDescent="0.3">
      <c r="A327" s="13"/>
    </row>
    <row r="328" spans="1:1" x14ac:dyDescent="0.3">
      <c r="A328" s="13"/>
    </row>
    <row r="329" spans="1:1" x14ac:dyDescent="0.3">
      <c r="A329" s="13"/>
    </row>
    <row r="330" spans="1:1" x14ac:dyDescent="0.3">
      <c r="A330" s="13"/>
    </row>
    <row r="331" spans="1:1" x14ac:dyDescent="0.3">
      <c r="A331" s="13"/>
    </row>
    <row r="332" spans="1:1" x14ac:dyDescent="0.3">
      <c r="A332" s="13"/>
    </row>
    <row r="333" spans="1:1" x14ac:dyDescent="0.3">
      <c r="A333" s="13"/>
    </row>
    <row r="334" spans="1:1" x14ac:dyDescent="0.3">
      <c r="A334" s="13"/>
    </row>
    <row r="335" spans="1:1" x14ac:dyDescent="0.3">
      <c r="A335" s="13"/>
    </row>
    <row r="336" spans="1:1" x14ac:dyDescent="0.3">
      <c r="A336" s="13"/>
    </row>
    <row r="337" spans="1:1" x14ac:dyDescent="0.3">
      <c r="A337" s="13"/>
    </row>
    <row r="338" spans="1:1" x14ac:dyDescent="0.3">
      <c r="A338" s="13"/>
    </row>
    <row r="339" spans="1:1" x14ac:dyDescent="0.3">
      <c r="A339" s="13"/>
    </row>
    <row r="340" spans="1:1" x14ac:dyDescent="0.3">
      <c r="A340" s="13"/>
    </row>
    <row r="341" spans="1:1" x14ac:dyDescent="0.3">
      <c r="A341" s="13"/>
    </row>
    <row r="342" spans="1:1" x14ac:dyDescent="0.3">
      <c r="A342" s="13"/>
    </row>
    <row r="343" spans="1:1" x14ac:dyDescent="0.3">
      <c r="A343" s="13"/>
    </row>
    <row r="344" spans="1:1" x14ac:dyDescent="0.3">
      <c r="A344" s="13"/>
    </row>
    <row r="345" spans="1:1" x14ac:dyDescent="0.3">
      <c r="A345" s="13"/>
    </row>
    <row r="346" spans="1:1" x14ac:dyDescent="0.3">
      <c r="A346" s="13"/>
    </row>
    <row r="347" spans="1:1" x14ac:dyDescent="0.3">
      <c r="A347" s="13"/>
    </row>
    <row r="348" spans="1:1" x14ac:dyDescent="0.3">
      <c r="A348" s="13"/>
    </row>
    <row r="349" spans="1:1" x14ac:dyDescent="0.3">
      <c r="A349" s="13"/>
    </row>
    <row r="350" spans="1:1" x14ac:dyDescent="0.3">
      <c r="A350" s="13"/>
    </row>
    <row r="351" spans="1:1" x14ac:dyDescent="0.3">
      <c r="A351" s="13"/>
    </row>
    <row r="352" spans="1:1" x14ac:dyDescent="0.3">
      <c r="A352" s="13"/>
    </row>
    <row r="353" spans="1:1" x14ac:dyDescent="0.3">
      <c r="A353" s="13"/>
    </row>
    <row r="354" spans="1:1" x14ac:dyDescent="0.3">
      <c r="A354" s="13"/>
    </row>
    <row r="355" spans="1:1" x14ac:dyDescent="0.3">
      <c r="A355" s="13"/>
    </row>
  </sheetData>
  <autoFilter ref="A1:C20" xr:uid="{D2E0238D-FFF3-436D-916D-B266AD136535}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C78E7-833D-4208-9855-CFA597C2C4C9}">
  <dimension ref="A1:Q297"/>
  <sheetViews>
    <sheetView workbookViewId="0">
      <selection activeCell="B283" sqref="B283"/>
    </sheetView>
  </sheetViews>
  <sheetFormatPr baseColWidth="10" defaultRowHeight="14.4" x14ac:dyDescent="0.3"/>
  <cols>
    <col min="1" max="1" width="17.33203125" customWidth="1"/>
    <col min="2" max="2" width="21.88671875" customWidth="1"/>
    <col min="12" max="12" width="18.5546875" customWidth="1"/>
    <col min="14" max="15" width="13.44140625" customWidth="1"/>
    <col min="16" max="16" width="13.5546875" customWidth="1"/>
  </cols>
  <sheetData>
    <row r="1" spans="1:17" ht="15" thickBot="1" x14ac:dyDescent="0.35">
      <c r="A1" s="48" t="s">
        <v>156</v>
      </c>
      <c r="B1" s="49" t="s">
        <v>125</v>
      </c>
      <c r="C1" s="50" t="s">
        <v>157</v>
      </c>
      <c r="D1" s="50" t="s">
        <v>158</v>
      </c>
      <c r="E1" s="50" t="s">
        <v>159</v>
      </c>
      <c r="F1" s="50" t="s">
        <v>160</v>
      </c>
      <c r="G1" s="52" t="s">
        <v>138</v>
      </c>
      <c r="H1" s="52" t="s">
        <v>141</v>
      </c>
      <c r="I1" s="52" t="s">
        <v>161</v>
      </c>
      <c r="J1" s="52" t="s">
        <v>162</v>
      </c>
      <c r="K1" s="52" t="s">
        <v>163</v>
      </c>
      <c r="L1" s="55" t="s">
        <v>164</v>
      </c>
      <c r="M1" s="85" t="s">
        <v>165</v>
      </c>
      <c r="N1" s="86" t="s">
        <v>166</v>
      </c>
      <c r="O1" s="86" t="s">
        <v>167</v>
      </c>
      <c r="P1" s="86" t="s">
        <v>168</v>
      </c>
      <c r="Q1" s="87" t="s">
        <v>169</v>
      </c>
    </row>
    <row r="2" spans="1:17" ht="15" thickTop="1" x14ac:dyDescent="0.3">
      <c r="A2" t="s">
        <v>61</v>
      </c>
      <c r="B2" s="34" t="s">
        <v>218</v>
      </c>
      <c r="C2" s="40">
        <f>VLOOKUP(A2,'Laboratory A'!A:D,2,0)</f>
        <v>51</v>
      </c>
      <c r="D2" s="40">
        <f t="shared" ref="D2:D65" si="0">_xlfn.RANK.AVG(C2,C$2:C$291,1)</f>
        <v>129.5</v>
      </c>
      <c r="E2" s="53">
        <f>VLOOKUP(A2,'Laboratory A'!A:D,4,0)</f>
        <v>49</v>
      </c>
      <c r="F2" s="38">
        <f t="shared" ref="F2:F65" si="1">_xlfn.RANK.AVG(E2,E$2:E$291,1)</f>
        <v>108.5</v>
      </c>
      <c r="G2" s="57">
        <f>D2-F2</f>
        <v>21</v>
      </c>
      <c r="H2" s="58">
        <f>G2^2</f>
        <v>441</v>
      </c>
      <c r="I2">
        <f>(C2+E2)/2</f>
        <v>50</v>
      </c>
      <c r="J2">
        <f>((C2-I2)^2+(E2-I2)^2)/2</f>
        <v>1</v>
      </c>
      <c r="K2">
        <f>SQRT(J2)</f>
        <v>1</v>
      </c>
      <c r="L2">
        <f>(K2/I2)*100</f>
        <v>2</v>
      </c>
      <c r="M2" s="88">
        <f>(D2-$D$295)</f>
        <v>-2</v>
      </c>
      <c r="N2" s="88">
        <f>(M2)^2</f>
        <v>4</v>
      </c>
      <c r="O2" s="95">
        <f t="shared" ref="O2:O10" si="2">(F2-$F$295)</f>
        <v>-23</v>
      </c>
      <c r="P2" s="89">
        <f>(O2)^2</f>
        <v>529</v>
      </c>
      <c r="Q2" s="89">
        <f>(M2*O2)</f>
        <v>46</v>
      </c>
    </row>
    <row r="3" spans="1:17" x14ac:dyDescent="0.3">
      <c r="A3" t="s">
        <v>62</v>
      </c>
      <c r="B3" s="34" t="s">
        <v>43</v>
      </c>
      <c r="C3" s="40">
        <f>VLOOKUP(A3,'Laboratory A'!A:D,2,0)</f>
        <v>61</v>
      </c>
      <c r="D3" s="40">
        <f t="shared" si="0"/>
        <v>152</v>
      </c>
      <c r="E3">
        <f>VLOOKUP(A3,'Laboratory A'!A:D,4,0)</f>
        <v>54</v>
      </c>
      <c r="F3" s="37">
        <f t="shared" si="1"/>
        <v>120.5</v>
      </c>
      <c r="G3" s="59">
        <f t="shared" ref="G3:G73" si="3">D3-F3</f>
        <v>31.5</v>
      </c>
      <c r="H3" s="60">
        <f t="shared" ref="H3:H73" si="4">G3^2</f>
        <v>992.25</v>
      </c>
      <c r="I3">
        <f t="shared" ref="I3:I73" si="5">(C3+E3)/2</f>
        <v>57.5</v>
      </c>
      <c r="J3">
        <f t="shared" ref="J3:J73" si="6">((C3-I3)^2+(E3-I3)^2)/2</f>
        <v>12.25</v>
      </c>
      <c r="K3">
        <f t="shared" ref="K3:K73" si="7">SQRT(J3)</f>
        <v>3.5</v>
      </c>
      <c r="L3">
        <f t="shared" ref="L3:L73" si="8">(K3/I3)*100</f>
        <v>6.0869565217391308</v>
      </c>
      <c r="M3" s="88">
        <f t="shared" ref="M3:M66" si="9">(D3-$D$295)</f>
        <v>20.5</v>
      </c>
      <c r="N3" s="88">
        <f t="shared" ref="N3:N66" si="10">(M3)^2</f>
        <v>420.25</v>
      </c>
      <c r="O3" s="95">
        <f t="shared" si="2"/>
        <v>-11</v>
      </c>
      <c r="P3" s="89">
        <f t="shared" ref="P3:P66" si="11">(O3)^2</f>
        <v>121</v>
      </c>
      <c r="Q3" s="89">
        <f t="shared" ref="Q3:Q66" si="12">(M3*O3)</f>
        <v>-225.5</v>
      </c>
    </row>
    <row r="4" spans="1:17" x14ac:dyDescent="0.3">
      <c r="A4" t="s">
        <v>63</v>
      </c>
      <c r="B4" s="34" t="s">
        <v>43</v>
      </c>
      <c r="C4" s="40">
        <f>VLOOKUP(A4,'Laboratory A'!A:D,2,0)</f>
        <v>36</v>
      </c>
      <c r="D4" s="40">
        <f t="shared" si="0"/>
        <v>95</v>
      </c>
      <c r="E4">
        <f>VLOOKUP(A4,'Laboratory A'!A:D,4,0)</f>
        <v>34</v>
      </c>
      <c r="F4" s="37">
        <f t="shared" si="1"/>
        <v>80.5</v>
      </c>
      <c r="G4" s="59">
        <f t="shared" si="3"/>
        <v>14.5</v>
      </c>
      <c r="H4" s="60">
        <f t="shared" si="4"/>
        <v>210.25</v>
      </c>
      <c r="I4">
        <f t="shared" si="5"/>
        <v>35</v>
      </c>
      <c r="J4">
        <f t="shared" si="6"/>
        <v>1</v>
      </c>
      <c r="K4">
        <f t="shared" si="7"/>
        <v>1</v>
      </c>
      <c r="L4">
        <f t="shared" si="8"/>
        <v>2.8571428571428572</v>
      </c>
      <c r="M4" s="88">
        <f t="shared" si="9"/>
        <v>-36.5</v>
      </c>
      <c r="N4" s="88">
        <f t="shared" si="10"/>
        <v>1332.25</v>
      </c>
      <c r="O4" s="95">
        <f t="shared" si="2"/>
        <v>-51</v>
      </c>
      <c r="P4" s="89">
        <f t="shared" si="11"/>
        <v>2601</v>
      </c>
      <c r="Q4" s="89">
        <f t="shared" si="12"/>
        <v>1861.5</v>
      </c>
    </row>
    <row r="5" spans="1:17" x14ac:dyDescent="0.3">
      <c r="A5" t="s">
        <v>64</v>
      </c>
      <c r="B5" s="34" t="s">
        <v>43</v>
      </c>
      <c r="C5" s="40">
        <f>VLOOKUP(A5,'Laboratory A'!A:D,2,0)</f>
        <v>425</v>
      </c>
      <c r="D5" s="40">
        <f t="shared" si="0"/>
        <v>244</v>
      </c>
      <c r="E5">
        <f>VLOOKUP(A5,'Laboratory A'!A:D,4,0)</f>
        <v>374</v>
      </c>
      <c r="F5" s="37">
        <f t="shared" si="1"/>
        <v>239.5</v>
      </c>
      <c r="G5" s="59">
        <f t="shared" si="3"/>
        <v>4.5</v>
      </c>
      <c r="H5" s="60">
        <f t="shared" si="4"/>
        <v>20.25</v>
      </c>
      <c r="I5">
        <f t="shared" si="5"/>
        <v>399.5</v>
      </c>
      <c r="J5">
        <f t="shared" si="6"/>
        <v>650.25</v>
      </c>
      <c r="K5">
        <f t="shared" si="7"/>
        <v>25.5</v>
      </c>
      <c r="L5">
        <f t="shared" si="8"/>
        <v>6.3829787234042552</v>
      </c>
      <c r="M5" s="88">
        <f t="shared" si="9"/>
        <v>112.5</v>
      </c>
      <c r="N5" s="88">
        <f t="shared" si="10"/>
        <v>12656.25</v>
      </c>
      <c r="O5" s="95">
        <f t="shared" si="2"/>
        <v>108</v>
      </c>
      <c r="P5" s="89">
        <f t="shared" si="11"/>
        <v>11664</v>
      </c>
      <c r="Q5" s="89">
        <f t="shared" si="12"/>
        <v>12150</v>
      </c>
    </row>
    <row r="6" spans="1:17" x14ac:dyDescent="0.3">
      <c r="A6" t="s">
        <v>65</v>
      </c>
      <c r="B6" s="34" t="s">
        <v>43</v>
      </c>
      <c r="C6" s="40">
        <f>VLOOKUP(A6,'Laboratory A'!A:D,2,0)</f>
        <v>154</v>
      </c>
      <c r="D6" s="40">
        <f t="shared" si="0"/>
        <v>196.5</v>
      </c>
      <c r="E6">
        <f>VLOOKUP(A6,'Laboratory A'!A:D,4,0)</f>
        <v>189</v>
      </c>
      <c r="F6" s="37">
        <f t="shared" si="1"/>
        <v>209</v>
      </c>
      <c r="G6" s="59">
        <f t="shared" si="3"/>
        <v>-12.5</v>
      </c>
      <c r="H6" s="60">
        <f t="shared" si="4"/>
        <v>156.25</v>
      </c>
      <c r="I6">
        <f t="shared" si="5"/>
        <v>171.5</v>
      </c>
      <c r="J6">
        <f t="shared" si="6"/>
        <v>306.25</v>
      </c>
      <c r="K6">
        <f t="shared" si="7"/>
        <v>17.5</v>
      </c>
      <c r="L6">
        <f t="shared" si="8"/>
        <v>10.204081632653061</v>
      </c>
      <c r="M6" s="88">
        <f t="shared" si="9"/>
        <v>65</v>
      </c>
      <c r="N6" s="88">
        <f t="shared" si="10"/>
        <v>4225</v>
      </c>
      <c r="O6" s="95">
        <f t="shared" si="2"/>
        <v>77.5</v>
      </c>
      <c r="P6" s="89">
        <f t="shared" si="11"/>
        <v>6006.25</v>
      </c>
      <c r="Q6" s="89">
        <f t="shared" si="12"/>
        <v>5037.5</v>
      </c>
    </row>
    <row r="7" spans="1:17" x14ac:dyDescent="0.3">
      <c r="A7" t="s">
        <v>67</v>
      </c>
      <c r="B7" s="34" t="s">
        <v>43</v>
      </c>
      <c r="C7" s="40">
        <f>VLOOKUP(A7,'Laboratory A'!A:D,2,0)</f>
        <v>269</v>
      </c>
      <c r="D7" s="40">
        <f t="shared" si="0"/>
        <v>230</v>
      </c>
      <c r="E7">
        <f>VLOOKUP(A7,'Laboratory A'!A:D,4,0)</f>
        <v>165</v>
      </c>
      <c r="F7" s="37">
        <f t="shared" si="1"/>
        <v>203</v>
      </c>
      <c r="G7" s="59">
        <f t="shared" si="3"/>
        <v>27</v>
      </c>
      <c r="H7" s="60">
        <f t="shared" si="4"/>
        <v>729</v>
      </c>
      <c r="I7">
        <f t="shared" si="5"/>
        <v>217</v>
      </c>
      <c r="J7">
        <f t="shared" si="6"/>
        <v>2704</v>
      </c>
      <c r="K7">
        <f t="shared" si="7"/>
        <v>52</v>
      </c>
      <c r="L7">
        <f t="shared" si="8"/>
        <v>23.963133640552993</v>
      </c>
      <c r="M7" s="88">
        <f t="shared" si="9"/>
        <v>98.5</v>
      </c>
      <c r="N7" s="88">
        <f t="shared" si="10"/>
        <v>9702.25</v>
      </c>
      <c r="O7" s="95">
        <f t="shared" si="2"/>
        <v>71.5</v>
      </c>
      <c r="P7" s="89">
        <f t="shared" si="11"/>
        <v>5112.25</v>
      </c>
      <c r="Q7" s="89">
        <f t="shared" si="12"/>
        <v>7042.75</v>
      </c>
    </row>
    <row r="8" spans="1:17" x14ac:dyDescent="0.3">
      <c r="A8" t="s">
        <v>97</v>
      </c>
      <c r="B8" s="34" t="s">
        <v>43</v>
      </c>
      <c r="C8" s="40">
        <f>VLOOKUP(A8,'Laboratory A'!A:D,2,0)</f>
        <v>172</v>
      </c>
      <c r="D8" s="40">
        <f t="shared" si="0"/>
        <v>204</v>
      </c>
      <c r="E8">
        <f>VLOOKUP(A8,'Laboratory A'!A:D,4,0)</f>
        <v>26</v>
      </c>
      <c r="F8" s="37">
        <f t="shared" si="1"/>
        <v>44.5</v>
      </c>
      <c r="G8" s="59">
        <f t="shared" si="3"/>
        <v>159.5</v>
      </c>
      <c r="H8" s="60">
        <f t="shared" si="4"/>
        <v>25440.25</v>
      </c>
      <c r="I8">
        <f t="shared" si="5"/>
        <v>99</v>
      </c>
      <c r="J8">
        <f t="shared" si="6"/>
        <v>5329</v>
      </c>
      <c r="K8">
        <f t="shared" si="7"/>
        <v>73</v>
      </c>
      <c r="L8">
        <f t="shared" si="8"/>
        <v>73.73737373737373</v>
      </c>
      <c r="M8" s="88">
        <f t="shared" si="9"/>
        <v>72.5</v>
      </c>
      <c r="N8" s="88">
        <f t="shared" si="10"/>
        <v>5256.25</v>
      </c>
      <c r="O8" s="95">
        <f t="shared" si="2"/>
        <v>-87</v>
      </c>
      <c r="P8" s="89">
        <f t="shared" si="11"/>
        <v>7569</v>
      </c>
      <c r="Q8" s="89">
        <f t="shared" si="12"/>
        <v>-6307.5</v>
      </c>
    </row>
    <row r="9" spans="1:17" x14ac:dyDescent="0.3">
      <c r="A9" t="s">
        <v>99</v>
      </c>
      <c r="B9" s="34" t="s">
        <v>43</v>
      </c>
      <c r="C9" s="40">
        <f>VLOOKUP(A9,'Laboratory A'!A:D,2,0)</f>
        <v>27</v>
      </c>
      <c r="D9" s="40">
        <f t="shared" si="0"/>
        <v>51.5</v>
      </c>
      <c r="E9">
        <f>VLOOKUP(A9,'Laboratory A'!A:D,4,0)</f>
        <v>28</v>
      </c>
      <c r="F9" s="37">
        <f t="shared" si="1"/>
        <v>53.5</v>
      </c>
      <c r="G9" s="59">
        <f t="shared" si="3"/>
        <v>-2</v>
      </c>
      <c r="H9" s="60">
        <f t="shared" si="4"/>
        <v>4</v>
      </c>
      <c r="I9">
        <f t="shared" si="5"/>
        <v>27.5</v>
      </c>
      <c r="J9">
        <f t="shared" si="6"/>
        <v>0.25</v>
      </c>
      <c r="K9">
        <f t="shared" si="7"/>
        <v>0.5</v>
      </c>
      <c r="L9">
        <f t="shared" si="8"/>
        <v>1.8181818181818181</v>
      </c>
      <c r="M9" s="88">
        <f t="shared" si="9"/>
        <v>-80</v>
      </c>
      <c r="N9" s="88">
        <f t="shared" si="10"/>
        <v>6400</v>
      </c>
      <c r="O9" s="95">
        <f t="shared" si="2"/>
        <v>-78</v>
      </c>
      <c r="P9" s="89">
        <f t="shared" si="11"/>
        <v>6084</v>
      </c>
      <c r="Q9" s="89">
        <f t="shared" si="12"/>
        <v>6240</v>
      </c>
    </row>
    <row r="10" spans="1:17" x14ac:dyDescent="0.3">
      <c r="A10" t="s">
        <v>104</v>
      </c>
      <c r="B10" s="34" t="s">
        <v>43</v>
      </c>
      <c r="C10" s="40">
        <f>VLOOKUP(A10,'Laboratory A'!A:D,2,0)</f>
        <v>17</v>
      </c>
      <c r="D10" s="40">
        <f t="shared" si="0"/>
        <v>14.5</v>
      </c>
      <c r="E10">
        <f>VLOOKUP(A10,'Laboratory A'!A:D,4,0)</f>
        <v>74</v>
      </c>
      <c r="F10" s="37">
        <f t="shared" si="1"/>
        <v>159</v>
      </c>
      <c r="G10" s="59">
        <f t="shared" si="3"/>
        <v>-144.5</v>
      </c>
      <c r="H10" s="60">
        <f t="shared" si="4"/>
        <v>20880.25</v>
      </c>
      <c r="I10">
        <f t="shared" si="5"/>
        <v>45.5</v>
      </c>
      <c r="J10">
        <f t="shared" si="6"/>
        <v>812.25</v>
      </c>
      <c r="K10">
        <f t="shared" si="7"/>
        <v>28.5</v>
      </c>
      <c r="L10">
        <f t="shared" si="8"/>
        <v>62.637362637362635</v>
      </c>
      <c r="M10" s="88">
        <f t="shared" si="9"/>
        <v>-117</v>
      </c>
      <c r="N10" s="88">
        <f t="shared" si="10"/>
        <v>13689</v>
      </c>
      <c r="O10" s="95">
        <f t="shared" si="2"/>
        <v>27.5</v>
      </c>
      <c r="P10" s="89">
        <f t="shared" si="11"/>
        <v>756.25</v>
      </c>
      <c r="Q10" s="89">
        <f t="shared" si="12"/>
        <v>-3217.5</v>
      </c>
    </row>
    <row r="11" spans="1:17" ht="15" thickBot="1" x14ac:dyDescent="0.35">
      <c r="A11" t="s">
        <v>145</v>
      </c>
      <c r="B11" s="102" t="s">
        <v>43</v>
      </c>
      <c r="C11" s="40"/>
      <c r="D11" s="40"/>
      <c r="F11" s="37"/>
      <c r="G11" s="59"/>
      <c r="H11" s="60"/>
      <c r="M11" s="88"/>
      <c r="N11" s="88"/>
      <c r="O11" s="95"/>
      <c r="P11" s="89"/>
      <c r="Q11" s="89"/>
    </row>
    <row r="12" spans="1:17" ht="15" thickTop="1" x14ac:dyDescent="0.3">
      <c r="A12" s="29" t="s">
        <v>61</v>
      </c>
      <c r="B12" s="36" t="s">
        <v>190</v>
      </c>
      <c r="C12" s="38">
        <f>VLOOKUP(A2,'Laboratory A'!A:G,5,0)</f>
        <v>88</v>
      </c>
      <c r="D12" s="39">
        <f t="shared" si="0"/>
        <v>178</v>
      </c>
      <c r="E12" s="53">
        <f>VLOOKUP(A12,'Laboratory A'!A:G,7,0)</f>
        <v>65</v>
      </c>
      <c r="F12" s="38">
        <f t="shared" si="1"/>
        <v>141</v>
      </c>
      <c r="G12" s="59">
        <f t="shared" si="3"/>
        <v>37</v>
      </c>
      <c r="H12" s="60">
        <f t="shared" si="4"/>
        <v>1369</v>
      </c>
      <c r="I12">
        <f t="shared" si="5"/>
        <v>76.5</v>
      </c>
      <c r="J12">
        <f t="shared" si="6"/>
        <v>132.25</v>
      </c>
      <c r="K12">
        <f t="shared" si="7"/>
        <v>11.5</v>
      </c>
      <c r="L12">
        <f t="shared" si="8"/>
        <v>15.032679738562091</v>
      </c>
      <c r="M12" s="88">
        <f t="shared" si="9"/>
        <v>46.5</v>
      </c>
      <c r="N12" s="88">
        <f t="shared" si="10"/>
        <v>2162.25</v>
      </c>
      <c r="O12" s="95">
        <f t="shared" ref="O12:O20" si="13">(F12-$F$295)</f>
        <v>9.5</v>
      </c>
      <c r="P12" s="89">
        <f t="shared" si="11"/>
        <v>90.25</v>
      </c>
      <c r="Q12" s="89">
        <f t="shared" si="12"/>
        <v>441.75</v>
      </c>
    </row>
    <row r="13" spans="1:17" x14ac:dyDescent="0.3">
      <c r="A13" t="s">
        <v>62</v>
      </c>
      <c r="B13" s="36" t="s">
        <v>44</v>
      </c>
      <c r="C13" s="37">
        <f>VLOOKUP(A3,'Laboratory A'!A:G,5,0)</f>
        <v>30</v>
      </c>
      <c r="D13" s="40">
        <f t="shared" si="0"/>
        <v>70</v>
      </c>
      <c r="E13">
        <f>VLOOKUP(A13,'Laboratory A'!A:G,7,0)</f>
        <v>70</v>
      </c>
      <c r="F13" s="37">
        <f t="shared" si="1"/>
        <v>151.5</v>
      </c>
      <c r="G13" s="59">
        <f t="shared" si="3"/>
        <v>-81.5</v>
      </c>
      <c r="H13" s="60">
        <f t="shared" si="4"/>
        <v>6642.25</v>
      </c>
      <c r="I13">
        <f t="shared" si="5"/>
        <v>50</v>
      </c>
      <c r="J13">
        <f t="shared" si="6"/>
        <v>400</v>
      </c>
      <c r="K13">
        <f t="shared" si="7"/>
        <v>20</v>
      </c>
      <c r="L13">
        <f t="shared" si="8"/>
        <v>40</v>
      </c>
      <c r="M13" s="88">
        <f t="shared" si="9"/>
        <v>-61.5</v>
      </c>
      <c r="N13" s="88">
        <f t="shared" si="10"/>
        <v>3782.25</v>
      </c>
      <c r="O13" s="95">
        <f t="shared" si="13"/>
        <v>20</v>
      </c>
      <c r="P13" s="89">
        <f t="shared" si="11"/>
        <v>400</v>
      </c>
      <c r="Q13" s="89">
        <f t="shared" si="12"/>
        <v>-1230</v>
      </c>
    </row>
    <row r="14" spans="1:17" x14ac:dyDescent="0.3">
      <c r="A14" t="s">
        <v>63</v>
      </c>
      <c r="B14" s="36" t="s">
        <v>44</v>
      </c>
      <c r="C14" s="37">
        <f>VLOOKUP(A4,'Laboratory A'!A:G,5,0)</f>
        <v>214</v>
      </c>
      <c r="D14" s="40">
        <f t="shared" si="0"/>
        <v>218</v>
      </c>
      <c r="E14">
        <f>VLOOKUP(A14,'Laboratory A'!A:G,7,0)</f>
        <v>286</v>
      </c>
      <c r="F14" s="37">
        <f t="shared" si="1"/>
        <v>229</v>
      </c>
      <c r="G14" s="59">
        <f t="shared" si="3"/>
        <v>-11</v>
      </c>
      <c r="H14" s="60">
        <f t="shared" si="4"/>
        <v>121</v>
      </c>
      <c r="I14">
        <f t="shared" si="5"/>
        <v>250</v>
      </c>
      <c r="J14">
        <f t="shared" si="6"/>
        <v>1296</v>
      </c>
      <c r="K14">
        <f t="shared" si="7"/>
        <v>36</v>
      </c>
      <c r="L14">
        <f t="shared" si="8"/>
        <v>14.399999999999999</v>
      </c>
      <c r="M14" s="88">
        <f t="shared" si="9"/>
        <v>86.5</v>
      </c>
      <c r="N14" s="88">
        <f t="shared" si="10"/>
        <v>7482.25</v>
      </c>
      <c r="O14" s="95">
        <f t="shared" si="13"/>
        <v>97.5</v>
      </c>
      <c r="P14" s="89">
        <f t="shared" si="11"/>
        <v>9506.25</v>
      </c>
      <c r="Q14" s="89">
        <f t="shared" si="12"/>
        <v>8433.75</v>
      </c>
    </row>
    <row r="15" spans="1:17" x14ac:dyDescent="0.3">
      <c r="A15" t="s">
        <v>64</v>
      </c>
      <c r="B15" s="36" t="s">
        <v>44</v>
      </c>
      <c r="C15" s="37">
        <f>VLOOKUP(A5,'Laboratory A'!A:G,5,0)</f>
        <v>209</v>
      </c>
      <c r="D15" s="40">
        <f t="shared" si="0"/>
        <v>217</v>
      </c>
      <c r="E15">
        <f>VLOOKUP(A15,'Laboratory A'!A:G,7,0)</f>
        <v>353</v>
      </c>
      <c r="F15" s="37">
        <f t="shared" si="1"/>
        <v>236</v>
      </c>
      <c r="G15" s="59">
        <f t="shared" si="3"/>
        <v>-19</v>
      </c>
      <c r="H15" s="60">
        <f t="shared" si="4"/>
        <v>361</v>
      </c>
      <c r="I15">
        <f t="shared" si="5"/>
        <v>281</v>
      </c>
      <c r="J15">
        <f t="shared" si="6"/>
        <v>5184</v>
      </c>
      <c r="K15">
        <f t="shared" si="7"/>
        <v>72</v>
      </c>
      <c r="L15">
        <f t="shared" si="8"/>
        <v>25.622775800711743</v>
      </c>
      <c r="M15" s="88">
        <f t="shared" si="9"/>
        <v>85.5</v>
      </c>
      <c r="N15" s="88">
        <f t="shared" si="10"/>
        <v>7310.25</v>
      </c>
      <c r="O15" s="95">
        <f t="shared" si="13"/>
        <v>104.5</v>
      </c>
      <c r="P15" s="89">
        <f t="shared" si="11"/>
        <v>10920.25</v>
      </c>
      <c r="Q15" s="89">
        <f t="shared" si="12"/>
        <v>8934.75</v>
      </c>
    </row>
    <row r="16" spans="1:17" x14ac:dyDescent="0.3">
      <c r="A16" t="s">
        <v>65</v>
      </c>
      <c r="B16" s="36" t="s">
        <v>44</v>
      </c>
      <c r="C16" s="37">
        <f>VLOOKUP(A6,'Laboratory A'!A:G,5,0)</f>
        <v>47</v>
      </c>
      <c r="D16" s="40">
        <f t="shared" si="0"/>
        <v>120</v>
      </c>
      <c r="E16">
        <f>VLOOKUP(A16,'Laboratory A'!A:G,7,0)</f>
        <v>54</v>
      </c>
      <c r="F16" s="37">
        <f t="shared" si="1"/>
        <v>120.5</v>
      </c>
      <c r="G16" s="59">
        <f t="shared" si="3"/>
        <v>-0.5</v>
      </c>
      <c r="H16" s="60">
        <f t="shared" si="4"/>
        <v>0.25</v>
      </c>
      <c r="I16">
        <f t="shared" si="5"/>
        <v>50.5</v>
      </c>
      <c r="J16">
        <f t="shared" si="6"/>
        <v>12.25</v>
      </c>
      <c r="K16">
        <f t="shared" si="7"/>
        <v>3.5</v>
      </c>
      <c r="L16">
        <f t="shared" si="8"/>
        <v>6.9306930693069315</v>
      </c>
      <c r="M16" s="88">
        <f t="shared" si="9"/>
        <v>-11.5</v>
      </c>
      <c r="N16" s="88">
        <f t="shared" si="10"/>
        <v>132.25</v>
      </c>
      <c r="O16" s="95">
        <f t="shared" si="13"/>
        <v>-11</v>
      </c>
      <c r="P16" s="89">
        <f t="shared" si="11"/>
        <v>121</v>
      </c>
      <c r="Q16" s="89">
        <f t="shared" si="12"/>
        <v>126.5</v>
      </c>
    </row>
    <row r="17" spans="1:17" x14ac:dyDescent="0.3">
      <c r="A17" t="s">
        <v>67</v>
      </c>
      <c r="B17" s="36" t="s">
        <v>44</v>
      </c>
      <c r="C17" s="37">
        <f>VLOOKUP(A7,'Laboratory A'!A:G,5,0)</f>
        <v>28</v>
      </c>
      <c r="D17" s="40">
        <f t="shared" si="0"/>
        <v>57</v>
      </c>
      <c r="E17">
        <f>VLOOKUP(A17,'Laboratory A'!A:G,7,0)</f>
        <v>34</v>
      </c>
      <c r="F17" s="37">
        <f t="shared" si="1"/>
        <v>80.5</v>
      </c>
      <c r="G17" s="59">
        <f t="shared" si="3"/>
        <v>-23.5</v>
      </c>
      <c r="H17" s="60">
        <f t="shared" si="4"/>
        <v>552.25</v>
      </c>
      <c r="I17">
        <f t="shared" si="5"/>
        <v>31</v>
      </c>
      <c r="J17">
        <f t="shared" si="6"/>
        <v>9</v>
      </c>
      <c r="K17">
        <f t="shared" si="7"/>
        <v>3</v>
      </c>
      <c r="L17">
        <f t="shared" si="8"/>
        <v>9.67741935483871</v>
      </c>
      <c r="M17" s="88">
        <f t="shared" si="9"/>
        <v>-74.5</v>
      </c>
      <c r="N17" s="88">
        <f t="shared" si="10"/>
        <v>5550.25</v>
      </c>
      <c r="O17" s="95">
        <f t="shared" si="13"/>
        <v>-51</v>
      </c>
      <c r="P17" s="89">
        <f t="shared" si="11"/>
        <v>2601</v>
      </c>
      <c r="Q17" s="89">
        <f t="shared" si="12"/>
        <v>3799.5</v>
      </c>
    </row>
    <row r="18" spans="1:17" x14ac:dyDescent="0.3">
      <c r="A18" t="s">
        <v>97</v>
      </c>
      <c r="B18" s="36" t="s">
        <v>44</v>
      </c>
      <c r="C18" s="37">
        <f>VLOOKUP(A8,'Laboratory A'!A:G,5,0)</f>
        <v>55</v>
      </c>
      <c r="D18" s="40">
        <f t="shared" si="0"/>
        <v>135.5</v>
      </c>
      <c r="E18">
        <f>VLOOKUP(A18,'Laboratory A'!A:G,7,0)</f>
        <v>52</v>
      </c>
      <c r="F18" s="37">
        <f t="shared" si="1"/>
        <v>115</v>
      </c>
      <c r="G18" s="59">
        <f t="shared" si="3"/>
        <v>20.5</v>
      </c>
      <c r="H18" s="60">
        <f t="shared" si="4"/>
        <v>420.25</v>
      </c>
      <c r="I18">
        <f t="shared" si="5"/>
        <v>53.5</v>
      </c>
      <c r="J18">
        <f t="shared" si="6"/>
        <v>2.25</v>
      </c>
      <c r="K18">
        <f t="shared" si="7"/>
        <v>1.5</v>
      </c>
      <c r="L18">
        <f t="shared" si="8"/>
        <v>2.8037383177570092</v>
      </c>
      <c r="M18" s="88">
        <f t="shared" si="9"/>
        <v>4</v>
      </c>
      <c r="N18" s="88">
        <f t="shared" si="10"/>
        <v>16</v>
      </c>
      <c r="O18" s="95">
        <f t="shared" si="13"/>
        <v>-16.5</v>
      </c>
      <c r="P18" s="89">
        <f t="shared" si="11"/>
        <v>272.25</v>
      </c>
      <c r="Q18" s="89">
        <f t="shared" si="12"/>
        <v>-66</v>
      </c>
    </row>
    <row r="19" spans="1:17" x14ac:dyDescent="0.3">
      <c r="A19" t="s">
        <v>99</v>
      </c>
      <c r="B19" s="36" t="s">
        <v>44</v>
      </c>
      <c r="C19" s="37">
        <f>VLOOKUP(A9,'Laboratory A'!A:G,5,0)</f>
        <v>50</v>
      </c>
      <c r="D19" s="40">
        <f t="shared" si="0"/>
        <v>126</v>
      </c>
      <c r="E19">
        <f>VLOOKUP(A19,'Laboratory A'!A:G,7,0)</f>
        <v>44</v>
      </c>
      <c r="F19" s="37">
        <f t="shared" si="1"/>
        <v>98</v>
      </c>
      <c r="G19" s="59">
        <f t="shared" si="3"/>
        <v>28</v>
      </c>
      <c r="H19" s="60">
        <f t="shared" si="4"/>
        <v>784</v>
      </c>
      <c r="I19">
        <f t="shared" si="5"/>
        <v>47</v>
      </c>
      <c r="J19">
        <f t="shared" si="6"/>
        <v>9</v>
      </c>
      <c r="K19">
        <f t="shared" si="7"/>
        <v>3</v>
      </c>
      <c r="L19">
        <f t="shared" si="8"/>
        <v>6.3829787234042552</v>
      </c>
      <c r="M19" s="88">
        <f t="shared" si="9"/>
        <v>-5.5</v>
      </c>
      <c r="N19" s="88">
        <f t="shared" si="10"/>
        <v>30.25</v>
      </c>
      <c r="O19" s="95">
        <f t="shared" si="13"/>
        <v>-33.5</v>
      </c>
      <c r="P19" s="89">
        <f t="shared" si="11"/>
        <v>1122.25</v>
      </c>
      <c r="Q19" s="89">
        <f t="shared" si="12"/>
        <v>184.25</v>
      </c>
    </row>
    <row r="20" spans="1:17" x14ac:dyDescent="0.3">
      <c r="A20" t="s">
        <v>104</v>
      </c>
      <c r="B20" s="36" t="s">
        <v>44</v>
      </c>
      <c r="C20" s="37">
        <f>VLOOKUP(A10,'Laboratory A'!A:G,5,0)</f>
        <v>18</v>
      </c>
      <c r="D20" s="40">
        <f t="shared" si="0"/>
        <v>17</v>
      </c>
      <c r="E20">
        <f>VLOOKUP(A20,'Laboratory A'!A:G,7,0)</f>
        <v>20</v>
      </c>
      <c r="F20" s="37">
        <f t="shared" si="1"/>
        <v>25.5</v>
      </c>
      <c r="G20" s="59">
        <f t="shared" si="3"/>
        <v>-8.5</v>
      </c>
      <c r="H20" s="60">
        <f t="shared" si="4"/>
        <v>72.25</v>
      </c>
      <c r="I20">
        <f t="shared" si="5"/>
        <v>19</v>
      </c>
      <c r="J20">
        <f t="shared" si="6"/>
        <v>1</v>
      </c>
      <c r="K20">
        <f t="shared" si="7"/>
        <v>1</v>
      </c>
      <c r="L20">
        <f t="shared" si="8"/>
        <v>5.2631578947368416</v>
      </c>
      <c r="M20" s="88">
        <f t="shared" si="9"/>
        <v>-114.5</v>
      </c>
      <c r="N20" s="88">
        <f t="shared" si="10"/>
        <v>13110.25</v>
      </c>
      <c r="O20" s="95">
        <f t="shared" si="13"/>
        <v>-106</v>
      </c>
      <c r="P20" s="89">
        <f t="shared" si="11"/>
        <v>11236</v>
      </c>
      <c r="Q20" s="89">
        <f t="shared" si="12"/>
        <v>12137</v>
      </c>
    </row>
    <row r="21" spans="1:17" ht="15" thickBot="1" x14ac:dyDescent="0.35">
      <c r="A21" t="s">
        <v>145</v>
      </c>
      <c r="B21" s="36" t="s">
        <v>44</v>
      </c>
      <c r="C21" s="37"/>
      <c r="D21" s="40"/>
      <c r="F21" s="37"/>
      <c r="G21" s="59"/>
      <c r="H21" s="60"/>
      <c r="M21" s="88"/>
      <c r="N21" s="88"/>
      <c r="O21" s="95"/>
      <c r="P21" s="89"/>
      <c r="Q21" s="89"/>
    </row>
    <row r="22" spans="1:17" ht="15" thickTop="1" x14ac:dyDescent="0.3">
      <c r="A22" s="29" t="s">
        <v>61</v>
      </c>
      <c r="B22" s="33" t="s">
        <v>219</v>
      </c>
      <c r="C22" s="39">
        <f>VLOOKUP(A22,'Laboratory A'!A:J,8,0)</f>
        <v>30</v>
      </c>
      <c r="D22" s="39">
        <f t="shared" si="0"/>
        <v>70</v>
      </c>
      <c r="E22" s="53">
        <f>VLOOKUP(A22,'Laboratory A'!A:J,10,0)</f>
        <v>44</v>
      </c>
      <c r="F22" s="38">
        <f t="shared" si="1"/>
        <v>98</v>
      </c>
      <c r="G22" s="59">
        <f t="shared" si="3"/>
        <v>-28</v>
      </c>
      <c r="H22" s="60">
        <f t="shared" si="4"/>
        <v>784</v>
      </c>
      <c r="I22">
        <f t="shared" si="5"/>
        <v>37</v>
      </c>
      <c r="J22">
        <f t="shared" si="6"/>
        <v>49</v>
      </c>
      <c r="K22">
        <f t="shared" si="7"/>
        <v>7</v>
      </c>
      <c r="L22">
        <f t="shared" si="8"/>
        <v>18.918918918918919</v>
      </c>
      <c r="M22" s="88">
        <f t="shared" si="9"/>
        <v>-61.5</v>
      </c>
      <c r="N22" s="88">
        <f t="shared" si="10"/>
        <v>3782.25</v>
      </c>
      <c r="O22" s="95">
        <f t="shared" ref="O22:O30" si="14">(F22-$F$295)</f>
        <v>-33.5</v>
      </c>
      <c r="P22" s="89">
        <f t="shared" si="11"/>
        <v>1122.25</v>
      </c>
      <c r="Q22" s="89">
        <f t="shared" si="12"/>
        <v>2060.25</v>
      </c>
    </row>
    <row r="23" spans="1:17" x14ac:dyDescent="0.3">
      <c r="A23" t="s">
        <v>62</v>
      </c>
      <c r="B23" s="34" t="s">
        <v>45</v>
      </c>
      <c r="C23" s="40">
        <f>VLOOKUP(A23,'Laboratory A'!A:J,8,0)</f>
        <v>228</v>
      </c>
      <c r="D23" s="40">
        <f t="shared" si="0"/>
        <v>224</v>
      </c>
      <c r="E23">
        <f>VLOOKUP(A23,'Laboratory A'!A:J,10,0)</f>
        <v>255</v>
      </c>
      <c r="F23" s="37">
        <f t="shared" si="1"/>
        <v>223</v>
      </c>
      <c r="G23" s="59">
        <f t="shared" si="3"/>
        <v>1</v>
      </c>
      <c r="H23" s="60">
        <f t="shared" si="4"/>
        <v>1</v>
      </c>
      <c r="I23">
        <f t="shared" si="5"/>
        <v>241.5</v>
      </c>
      <c r="J23">
        <f t="shared" si="6"/>
        <v>182.25</v>
      </c>
      <c r="K23">
        <f t="shared" si="7"/>
        <v>13.5</v>
      </c>
      <c r="L23">
        <f t="shared" si="8"/>
        <v>5.5900621118012426</v>
      </c>
      <c r="M23" s="88">
        <f t="shared" si="9"/>
        <v>92.5</v>
      </c>
      <c r="N23" s="88">
        <f t="shared" si="10"/>
        <v>8556.25</v>
      </c>
      <c r="O23" s="95">
        <f t="shared" si="14"/>
        <v>91.5</v>
      </c>
      <c r="P23" s="89">
        <f t="shared" si="11"/>
        <v>8372.25</v>
      </c>
      <c r="Q23" s="89">
        <f t="shared" si="12"/>
        <v>8463.75</v>
      </c>
    </row>
    <row r="24" spans="1:17" x14ac:dyDescent="0.3">
      <c r="A24" t="s">
        <v>63</v>
      </c>
      <c r="B24" s="34" t="s">
        <v>45</v>
      </c>
      <c r="C24" s="40">
        <f>VLOOKUP(A24,'Laboratory A'!A:J,8,0)</f>
        <v>780</v>
      </c>
      <c r="D24" s="40">
        <f t="shared" si="0"/>
        <v>260</v>
      </c>
      <c r="E24">
        <f>VLOOKUP(A24,'Laboratory A'!A:J,10,0)</f>
        <v>424</v>
      </c>
      <c r="F24" s="37">
        <f t="shared" si="1"/>
        <v>250</v>
      </c>
      <c r="G24" s="59">
        <f t="shared" si="3"/>
        <v>10</v>
      </c>
      <c r="H24" s="60">
        <f t="shared" si="4"/>
        <v>100</v>
      </c>
      <c r="I24">
        <f t="shared" si="5"/>
        <v>602</v>
      </c>
      <c r="J24">
        <f t="shared" si="6"/>
        <v>31684</v>
      </c>
      <c r="K24">
        <f t="shared" si="7"/>
        <v>178</v>
      </c>
      <c r="L24">
        <f t="shared" si="8"/>
        <v>29.568106312292358</v>
      </c>
      <c r="M24" s="88">
        <f t="shared" si="9"/>
        <v>128.5</v>
      </c>
      <c r="N24" s="88">
        <f t="shared" si="10"/>
        <v>16512.25</v>
      </c>
      <c r="O24" s="95">
        <f t="shared" si="14"/>
        <v>118.5</v>
      </c>
      <c r="P24" s="89">
        <f t="shared" si="11"/>
        <v>14042.25</v>
      </c>
      <c r="Q24" s="89">
        <f t="shared" si="12"/>
        <v>15227.25</v>
      </c>
    </row>
    <row r="25" spans="1:17" x14ac:dyDescent="0.3">
      <c r="A25" t="s">
        <v>64</v>
      </c>
      <c r="B25" s="34" t="s">
        <v>45</v>
      </c>
      <c r="C25" s="40">
        <f>VLOOKUP(A25,'Laboratory A'!A:J,8,0)</f>
        <v>380</v>
      </c>
      <c r="D25" s="40">
        <f t="shared" si="0"/>
        <v>240</v>
      </c>
      <c r="E25">
        <f>VLOOKUP(A25,'Laboratory A'!A:J,10,0)</f>
        <v>358</v>
      </c>
      <c r="F25" s="37">
        <f t="shared" si="1"/>
        <v>237</v>
      </c>
      <c r="G25" s="59">
        <f t="shared" si="3"/>
        <v>3</v>
      </c>
      <c r="H25" s="60">
        <f t="shared" si="4"/>
        <v>9</v>
      </c>
      <c r="I25">
        <f t="shared" si="5"/>
        <v>369</v>
      </c>
      <c r="J25">
        <f t="shared" si="6"/>
        <v>121</v>
      </c>
      <c r="K25">
        <f t="shared" si="7"/>
        <v>11</v>
      </c>
      <c r="L25">
        <f t="shared" si="8"/>
        <v>2.9810298102981028</v>
      </c>
      <c r="M25" s="88">
        <f t="shared" si="9"/>
        <v>108.5</v>
      </c>
      <c r="N25" s="88">
        <f t="shared" si="10"/>
        <v>11772.25</v>
      </c>
      <c r="O25" s="95">
        <f t="shared" si="14"/>
        <v>105.5</v>
      </c>
      <c r="P25" s="89">
        <f t="shared" si="11"/>
        <v>11130.25</v>
      </c>
      <c r="Q25" s="89">
        <f t="shared" si="12"/>
        <v>11446.75</v>
      </c>
    </row>
    <row r="26" spans="1:17" x14ac:dyDescent="0.3">
      <c r="A26" t="s">
        <v>65</v>
      </c>
      <c r="B26" s="34" t="s">
        <v>45</v>
      </c>
      <c r="C26" s="40">
        <f>VLOOKUP(A26,'Laboratory A'!A:J,8,0)</f>
        <v>94</v>
      </c>
      <c r="D26" s="40">
        <f t="shared" si="0"/>
        <v>182.5</v>
      </c>
      <c r="E26">
        <f>VLOOKUP(A26,'Laboratory A'!A:J,10,0)</f>
        <v>87</v>
      </c>
      <c r="F26" s="37">
        <f t="shared" si="1"/>
        <v>173.5</v>
      </c>
      <c r="G26" s="59">
        <f t="shared" si="3"/>
        <v>9</v>
      </c>
      <c r="H26" s="60">
        <f t="shared" si="4"/>
        <v>81</v>
      </c>
      <c r="I26">
        <f t="shared" si="5"/>
        <v>90.5</v>
      </c>
      <c r="J26">
        <f t="shared" si="6"/>
        <v>12.25</v>
      </c>
      <c r="K26">
        <f t="shared" si="7"/>
        <v>3.5</v>
      </c>
      <c r="L26">
        <f t="shared" si="8"/>
        <v>3.867403314917127</v>
      </c>
      <c r="M26" s="88">
        <f t="shared" si="9"/>
        <v>51</v>
      </c>
      <c r="N26" s="88">
        <f t="shared" si="10"/>
        <v>2601</v>
      </c>
      <c r="O26" s="95">
        <f t="shared" si="14"/>
        <v>42</v>
      </c>
      <c r="P26" s="89">
        <f t="shared" si="11"/>
        <v>1764</v>
      </c>
      <c r="Q26" s="89">
        <f t="shared" si="12"/>
        <v>2142</v>
      </c>
    </row>
    <row r="27" spans="1:17" x14ac:dyDescent="0.3">
      <c r="A27" t="s">
        <v>67</v>
      </c>
      <c r="B27" s="34" t="s">
        <v>45</v>
      </c>
      <c r="C27" s="40">
        <f>VLOOKUP(A27,'Laboratory A'!A:J,8,0)</f>
        <v>67</v>
      </c>
      <c r="D27" s="40">
        <f t="shared" si="0"/>
        <v>158</v>
      </c>
      <c r="E27">
        <f>VLOOKUP(A27,'Laboratory A'!A:J,10,0)</f>
        <v>73</v>
      </c>
      <c r="F27" s="37">
        <f t="shared" si="1"/>
        <v>156</v>
      </c>
      <c r="G27" s="59">
        <f t="shared" si="3"/>
        <v>2</v>
      </c>
      <c r="H27" s="60">
        <f t="shared" si="4"/>
        <v>4</v>
      </c>
      <c r="I27">
        <f t="shared" si="5"/>
        <v>70</v>
      </c>
      <c r="J27">
        <f t="shared" si="6"/>
        <v>9</v>
      </c>
      <c r="K27">
        <f t="shared" si="7"/>
        <v>3</v>
      </c>
      <c r="L27">
        <f t="shared" si="8"/>
        <v>4.2857142857142856</v>
      </c>
      <c r="M27" s="88">
        <f t="shared" si="9"/>
        <v>26.5</v>
      </c>
      <c r="N27" s="88">
        <f t="shared" si="10"/>
        <v>702.25</v>
      </c>
      <c r="O27" s="95">
        <f t="shared" si="14"/>
        <v>24.5</v>
      </c>
      <c r="P27" s="89">
        <f t="shared" si="11"/>
        <v>600.25</v>
      </c>
      <c r="Q27" s="89">
        <f t="shared" si="12"/>
        <v>649.25</v>
      </c>
    </row>
    <row r="28" spans="1:17" x14ac:dyDescent="0.3">
      <c r="A28" t="s">
        <v>97</v>
      </c>
      <c r="B28" s="34" t="s">
        <v>45</v>
      </c>
      <c r="C28" s="40">
        <f>VLOOKUP(A28,'Laboratory A'!A:J,8,0)</f>
        <v>175</v>
      </c>
      <c r="D28" s="40">
        <f t="shared" si="0"/>
        <v>205.5</v>
      </c>
      <c r="E28">
        <f>VLOOKUP(A28,'Laboratory A'!A:J,10,0)</f>
        <v>81</v>
      </c>
      <c r="F28" s="37">
        <f t="shared" si="1"/>
        <v>168</v>
      </c>
      <c r="G28" s="59">
        <f t="shared" si="3"/>
        <v>37.5</v>
      </c>
      <c r="H28" s="60">
        <f t="shared" si="4"/>
        <v>1406.25</v>
      </c>
      <c r="I28">
        <f t="shared" si="5"/>
        <v>128</v>
      </c>
      <c r="J28">
        <f t="shared" si="6"/>
        <v>2209</v>
      </c>
      <c r="K28">
        <f t="shared" si="7"/>
        <v>47</v>
      </c>
      <c r="L28">
        <f t="shared" si="8"/>
        <v>36.71875</v>
      </c>
      <c r="M28" s="88">
        <f t="shared" si="9"/>
        <v>74</v>
      </c>
      <c r="N28" s="88">
        <f t="shared" si="10"/>
        <v>5476</v>
      </c>
      <c r="O28" s="95">
        <f t="shared" si="14"/>
        <v>36.5</v>
      </c>
      <c r="P28" s="89">
        <f t="shared" si="11"/>
        <v>1332.25</v>
      </c>
      <c r="Q28" s="89">
        <f t="shared" si="12"/>
        <v>2701</v>
      </c>
    </row>
    <row r="29" spans="1:17" x14ac:dyDescent="0.3">
      <c r="A29" t="s">
        <v>99</v>
      </c>
      <c r="B29" s="34" t="s">
        <v>45</v>
      </c>
      <c r="C29" s="40">
        <f>VLOOKUP(A29,'Laboratory A'!A:J,8,0)</f>
        <v>74</v>
      </c>
      <c r="D29" s="40">
        <f t="shared" si="0"/>
        <v>163.5</v>
      </c>
      <c r="E29">
        <f>VLOOKUP(A29,'Laboratory A'!A:J,10,0)</f>
        <v>80</v>
      </c>
      <c r="F29" s="37">
        <f t="shared" si="1"/>
        <v>167</v>
      </c>
      <c r="G29" s="59">
        <f t="shared" si="3"/>
        <v>-3.5</v>
      </c>
      <c r="H29" s="60">
        <f t="shared" si="4"/>
        <v>12.25</v>
      </c>
      <c r="I29">
        <f t="shared" si="5"/>
        <v>77</v>
      </c>
      <c r="J29">
        <f t="shared" si="6"/>
        <v>9</v>
      </c>
      <c r="K29">
        <f t="shared" si="7"/>
        <v>3</v>
      </c>
      <c r="L29">
        <f t="shared" si="8"/>
        <v>3.8961038961038961</v>
      </c>
      <c r="M29" s="88">
        <f t="shared" si="9"/>
        <v>32</v>
      </c>
      <c r="N29" s="88">
        <f t="shared" si="10"/>
        <v>1024</v>
      </c>
      <c r="O29" s="95">
        <f t="shared" si="14"/>
        <v>35.5</v>
      </c>
      <c r="P29" s="89">
        <f t="shared" si="11"/>
        <v>1260.25</v>
      </c>
      <c r="Q29" s="89">
        <f t="shared" si="12"/>
        <v>1136</v>
      </c>
    </row>
    <row r="30" spans="1:17" x14ac:dyDescent="0.3">
      <c r="A30" t="s">
        <v>104</v>
      </c>
      <c r="B30" s="34" t="s">
        <v>45</v>
      </c>
      <c r="C30" s="40">
        <f>VLOOKUP(A30,'Laboratory A'!A:J,8,0)</f>
        <v>16</v>
      </c>
      <c r="D30" s="40">
        <f t="shared" si="0"/>
        <v>11</v>
      </c>
      <c r="E30">
        <f>VLOOKUP(A30,'Laboratory A'!A:J,10,0)</f>
        <v>16</v>
      </c>
      <c r="F30" s="37">
        <f t="shared" si="1"/>
        <v>11.5</v>
      </c>
      <c r="G30" s="59">
        <f t="shared" si="3"/>
        <v>-0.5</v>
      </c>
      <c r="H30" s="60">
        <f t="shared" si="4"/>
        <v>0.25</v>
      </c>
      <c r="I30">
        <f t="shared" si="5"/>
        <v>16</v>
      </c>
      <c r="J30">
        <f t="shared" si="6"/>
        <v>0</v>
      </c>
      <c r="K30">
        <f t="shared" si="7"/>
        <v>0</v>
      </c>
      <c r="L30">
        <f t="shared" si="8"/>
        <v>0</v>
      </c>
      <c r="M30" s="88">
        <f t="shared" si="9"/>
        <v>-120.5</v>
      </c>
      <c r="N30" s="88">
        <f t="shared" si="10"/>
        <v>14520.25</v>
      </c>
      <c r="O30" s="95">
        <f t="shared" si="14"/>
        <v>-120</v>
      </c>
      <c r="P30" s="89">
        <f t="shared" si="11"/>
        <v>14400</v>
      </c>
      <c r="Q30" s="89">
        <f t="shared" si="12"/>
        <v>14460</v>
      </c>
    </row>
    <row r="31" spans="1:17" ht="15" thickBot="1" x14ac:dyDescent="0.35">
      <c r="A31" t="s">
        <v>145</v>
      </c>
      <c r="B31" s="34" t="s">
        <v>45</v>
      </c>
      <c r="C31" s="40"/>
      <c r="D31" s="40"/>
      <c r="F31" s="37"/>
      <c r="G31" s="59"/>
      <c r="H31" s="60"/>
      <c r="M31" s="88"/>
      <c r="N31" s="88"/>
      <c r="O31" s="95"/>
      <c r="P31" s="89"/>
      <c r="Q31" s="89"/>
    </row>
    <row r="32" spans="1:17" ht="15" thickTop="1" x14ac:dyDescent="0.3">
      <c r="A32" s="29" t="s">
        <v>61</v>
      </c>
      <c r="B32" s="35" t="s">
        <v>220</v>
      </c>
      <c r="C32" s="38">
        <f>VLOOKUP(A32,'Laboratory A'!A:M,11,0)</f>
        <v>94</v>
      </c>
      <c r="D32" s="39">
        <f t="shared" si="0"/>
        <v>182.5</v>
      </c>
      <c r="E32" s="53">
        <f>VLOOKUP(A32,'Laboratory A'!A:M,13,0)</f>
        <v>36</v>
      </c>
      <c r="F32" s="38">
        <f t="shared" si="1"/>
        <v>85</v>
      </c>
      <c r="G32" s="59">
        <f t="shared" si="3"/>
        <v>97.5</v>
      </c>
      <c r="H32" s="60">
        <f t="shared" si="4"/>
        <v>9506.25</v>
      </c>
      <c r="I32">
        <f t="shared" si="5"/>
        <v>65</v>
      </c>
      <c r="J32">
        <f t="shared" si="6"/>
        <v>841</v>
      </c>
      <c r="K32">
        <f t="shared" si="7"/>
        <v>29</v>
      </c>
      <c r="L32">
        <f t="shared" si="8"/>
        <v>44.61538461538462</v>
      </c>
      <c r="M32" s="88">
        <f t="shared" si="9"/>
        <v>51</v>
      </c>
      <c r="N32" s="88">
        <f t="shared" si="10"/>
        <v>2601</v>
      </c>
      <c r="O32" s="95">
        <f t="shared" ref="O32:O41" si="15">(F32-$F$295)</f>
        <v>-46.5</v>
      </c>
      <c r="P32" s="89">
        <f t="shared" si="11"/>
        <v>2162.25</v>
      </c>
      <c r="Q32" s="89">
        <f t="shared" si="12"/>
        <v>-2371.5</v>
      </c>
    </row>
    <row r="33" spans="1:17" x14ac:dyDescent="0.3">
      <c r="A33" t="s">
        <v>62</v>
      </c>
      <c r="B33" s="36" t="s">
        <v>46</v>
      </c>
      <c r="C33" s="37">
        <f>VLOOKUP(A33,'Laboratory A'!A:M,11,0)</f>
        <v>229</v>
      </c>
      <c r="D33" s="40">
        <f t="shared" si="0"/>
        <v>225</v>
      </c>
      <c r="E33">
        <f>VLOOKUP(A33,'Laboratory A'!A:M,13,0)</f>
        <v>167</v>
      </c>
      <c r="F33" s="37">
        <f t="shared" si="1"/>
        <v>204</v>
      </c>
      <c r="G33" s="59">
        <f t="shared" si="3"/>
        <v>21</v>
      </c>
      <c r="H33" s="60">
        <f t="shared" si="4"/>
        <v>441</v>
      </c>
      <c r="I33">
        <f t="shared" si="5"/>
        <v>198</v>
      </c>
      <c r="J33">
        <f t="shared" si="6"/>
        <v>961</v>
      </c>
      <c r="K33">
        <f t="shared" si="7"/>
        <v>31</v>
      </c>
      <c r="L33">
        <f t="shared" si="8"/>
        <v>15.656565656565657</v>
      </c>
      <c r="M33" s="88">
        <f t="shared" si="9"/>
        <v>93.5</v>
      </c>
      <c r="N33" s="88">
        <f t="shared" si="10"/>
        <v>8742.25</v>
      </c>
      <c r="O33" s="95">
        <f t="shared" si="15"/>
        <v>72.5</v>
      </c>
      <c r="P33" s="89">
        <f t="shared" si="11"/>
        <v>5256.25</v>
      </c>
      <c r="Q33" s="89">
        <f t="shared" si="12"/>
        <v>6778.75</v>
      </c>
    </row>
    <row r="34" spans="1:17" x14ac:dyDescent="0.3">
      <c r="A34" t="s">
        <v>63</v>
      </c>
      <c r="B34" s="36" t="s">
        <v>46</v>
      </c>
      <c r="C34" s="37">
        <f>VLOOKUP(A34,'Laboratory A'!A:M,11,0)</f>
        <v>329</v>
      </c>
      <c r="D34" s="40">
        <f t="shared" si="0"/>
        <v>237</v>
      </c>
      <c r="E34">
        <f>VLOOKUP(A34,'Laboratory A'!A:M,13,0)</f>
        <v>435</v>
      </c>
      <c r="F34" s="37">
        <f t="shared" si="1"/>
        <v>252</v>
      </c>
      <c r="G34" s="59">
        <f t="shared" si="3"/>
        <v>-15</v>
      </c>
      <c r="H34" s="60">
        <f t="shared" si="4"/>
        <v>225</v>
      </c>
      <c r="I34">
        <f t="shared" si="5"/>
        <v>382</v>
      </c>
      <c r="J34">
        <f t="shared" si="6"/>
        <v>2809</v>
      </c>
      <c r="K34">
        <f t="shared" si="7"/>
        <v>53</v>
      </c>
      <c r="L34">
        <f t="shared" si="8"/>
        <v>13.874345549738221</v>
      </c>
      <c r="M34" s="88">
        <f t="shared" si="9"/>
        <v>105.5</v>
      </c>
      <c r="N34" s="88">
        <f t="shared" si="10"/>
        <v>11130.25</v>
      </c>
      <c r="O34" s="95">
        <f t="shared" si="15"/>
        <v>120.5</v>
      </c>
      <c r="P34" s="89">
        <f t="shared" si="11"/>
        <v>14520.25</v>
      </c>
      <c r="Q34" s="89">
        <f t="shared" si="12"/>
        <v>12712.75</v>
      </c>
    </row>
    <row r="35" spans="1:17" x14ac:dyDescent="0.3">
      <c r="A35" t="s">
        <v>64</v>
      </c>
      <c r="B35" s="36" t="s">
        <v>46</v>
      </c>
      <c r="C35" s="37">
        <f>VLOOKUP(A35,'Laboratory A'!A:M,11,0)</f>
        <v>955</v>
      </c>
      <c r="D35" s="40">
        <f t="shared" si="0"/>
        <v>262</v>
      </c>
      <c r="E35">
        <f>VLOOKUP(A35,'Laboratory A'!A:M,13,0)</f>
        <v>882</v>
      </c>
      <c r="F35" s="37">
        <f t="shared" si="1"/>
        <v>261</v>
      </c>
      <c r="G35" s="59">
        <f t="shared" si="3"/>
        <v>1</v>
      </c>
      <c r="H35" s="60">
        <f t="shared" si="4"/>
        <v>1</v>
      </c>
      <c r="I35">
        <f t="shared" si="5"/>
        <v>918.5</v>
      </c>
      <c r="J35">
        <f t="shared" si="6"/>
        <v>1332.25</v>
      </c>
      <c r="K35">
        <f t="shared" si="7"/>
        <v>36.5</v>
      </c>
      <c r="L35">
        <f t="shared" si="8"/>
        <v>3.973870440936309</v>
      </c>
      <c r="M35" s="88">
        <f t="shared" si="9"/>
        <v>130.5</v>
      </c>
      <c r="N35" s="88">
        <f t="shared" si="10"/>
        <v>17030.25</v>
      </c>
      <c r="O35" s="95">
        <f t="shared" si="15"/>
        <v>129.5</v>
      </c>
      <c r="P35" s="89">
        <f t="shared" si="11"/>
        <v>16770.25</v>
      </c>
      <c r="Q35" s="89">
        <f t="shared" si="12"/>
        <v>16899.75</v>
      </c>
    </row>
    <row r="36" spans="1:17" x14ac:dyDescent="0.3">
      <c r="A36" t="s">
        <v>65</v>
      </c>
      <c r="B36" s="36" t="s">
        <v>46</v>
      </c>
      <c r="C36" s="37">
        <f>VLOOKUP(A36,'Laboratory A'!A:M,11,0)</f>
        <v>196</v>
      </c>
      <c r="D36" s="40">
        <f t="shared" si="0"/>
        <v>213</v>
      </c>
      <c r="E36">
        <f>VLOOKUP(A36,'Laboratory A'!A:M,13,0)</f>
        <v>298</v>
      </c>
      <c r="F36" s="37">
        <f t="shared" si="1"/>
        <v>233</v>
      </c>
      <c r="G36" s="59">
        <f t="shared" si="3"/>
        <v>-20</v>
      </c>
      <c r="H36" s="60">
        <f t="shared" si="4"/>
        <v>400</v>
      </c>
      <c r="I36">
        <f t="shared" si="5"/>
        <v>247</v>
      </c>
      <c r="J36">
        <f t="shared" si="6"/>
        <v>2601</v>
      </c>
      <c r="K36">
        <f t="shared" si="7"/>
        <v>51</v>
      </c>
      <c r="L36">
        <f t="shared" si="8"/>
        <v>20.647773279352226</v>
      </c>
      <c r="M36" s="88">
        <f t="shared" si="9"/>
        <v>81.5</v>
      </c>
      <c r="N36" s="88">
        <f t="shared" si="10"/>
        <v>6642.25</v>
      </c>
      <c r="O36" s="95">
        <f t="shared" si="15"/>
        <v>101.5</v>
      </c>
      <c r="P36" s="89">
        <f t="shared" si="11"/>
        <v>10302.25</v>
      </c>
      <c r="Q36" s="89">
        <f t="shared" si="12"/>
        <v>8272.25</v>
      </c>
    </row>
    <row r="37" spans="1:17" x14ac:dyDescent="0.3">
      <c r="A37" t="s">
        <v>66</v>
      </c>
      <c r="B37" s="36" t="s">
        <v>46</v>
      </c>
      <c r="C37" s="37">
        <f>VLOOKUP(A37,'Laboratory A'!A:M,11,0)</f>
        <v>0</v>
      </c>
      <c r="D37" s="40">
        <f t="shared" si="0"/>
        <v>1</v>
      </c>
      <c r="E37">
        <f>VLOOKUP(A37,'Laboratory A'!A:M,13,0)</f>
        <v>0</v>
      </c>
      <c r="F37" s="37">
        <f t="shared" si="1"/>
        <v>1</v>
      </c>
      <c r="G37" s="59">
        <f t="shared" si="3"/>
        <v>0</v>
      </c>
      <c r="H37" s="60">
        <f t="shared" si="4"/>
        <v>0</v>
      </c>
      <c r="I37">
        <f t="shared" si="5"/>
        <v>0</v>
      </c>
      <c r="J37">
        <f t="shared" si="6"/>
        <v>0</v>
      </c>
      <c r="K37">
        <f t="shared" si="7"/>
        <v>0</v>
      </c>
      <c r="L37">
        <v>0</v>
      </c>
      <c r="M37" s="88">
        <f t="shared" si="9"/>
        <v>-130.5</v>
      </c>
      <c r="N37" s="88">
        <f t="shared" si="10"/>
        <v>17030.25</v>
      </c>
      <c r="O37" s="95">
        <f t="shared" si="15"/>
        <v>-130.5</v>
      </c>
      <c r="P37" s="89">
        <f t="shared" si="11"/>
        <v>17030.25</v>
      </c>
      <c r="Q37" s="89">
        <f t="shared" si="12"/>
        <v>17030.25</v>
      </c>
    </row>
    <row r="38" spans="1:17" x14ac:dyDescent="0.3">
      <c r="A38" t="s">
        <v>67</v>
      </c>
      <c r="B38" s="36" t="s">
        <v>46</v>
      </c>
      <c r="C38" s="37">
        <f>VLOOKUP(A38,'Laboratory A'!A:M,11,0)</f>
        <v>523</v>
      </c>
      <c r="D38" s="40">
        <f t="shared" si="0"/>
        <v>252</v>
      </c>
      <c r="E38">
        <f>VLOOKUP(A38,'Laboratory A'!A:M,13,0)</f>
        <v>418</v>
      </c>
      <c r="F38" s="37">
        <f t="shared" si="1"/>
        <v>246</v>
      </c>
      <c r="G38" s="59">
        <f t="shared" si="3"/>
        <v>6</v>
      </c>
      <c r="H38" s="60">
        <f t="shared" si="4"/>
        <v>36</v>
      </c>
      <c r="I38">
        <f t="shared" si="5"/>
        <v>470.5</v>
      </c>
      <c r="J38">
        <f t="shared" si="6"/>
        <v>2756.25</v>
      </c>
      <c r="K38">
        <f t="shared" si="7"/>
        <v>52.5</v>
      </c>
      <c r="L38">
        <f t="shared" si="8"/>
        <v>11.158342189160468</v>
      </c>
      <c r="M38" s="88">
        <f t="shared" si="9"/>
        <v>120.5</v>
      </c>
      <c r="N38" s="88">
        <f t="shared" si="10"/>
        <v>14520.25</v>
      </c>
      <c r="O38" s="95">
        <f t="shared" si="15"/>
        <v>114.5</v>
      </c>
      <c r="P38" s="89">
        <f t="shared" si="11"/>
        <v>13110.25</v>
      </c>
      <c r="Q38" s="89">
        <f t="shared" si="12"/>
        <v>13797.25</v>
      </c>
    </row>
    <row r="39" spans="1:17" x14ac:dyDescent="0.3">
      <c r="A39" t="s">
        <v>97</v>
      </c>
      <c r="B39" s="36" t="s">
        <v>46</v>
      </c>
      <c r="C39" s="37">
        <f>VLOOKUP(A39,'Laboratory A'!A:M,11,0)</f>
        <v>492</v>
      </c>
      <c r="D39" s="40">
        <f t="shared" si="0"/>
        <v>250</v>
      </c>
      <c r="E39">
        <f>VLOOKUP(A39,'Laboratory A'!A:M,13,0)</f>
        <v>395</v>
      </c>
      <c r="F39" s="37">
        <f t="shared" si="1"/>
        <v>243</v>
      </c>
      <c r="G39" s="59">
        <f t="shared" si="3"/>
        <v>7</v>
      </c>
      <c r="H39" s="60">
        <f t="shared" si="4"/>
        <v>49</v>
      </c>
      <c r="I39">
        <f t="shared" si="5"/>
        <v>443.5</v>
      </c>
      <c r="J39">
        <f t="shared" si="6"/>
        <v>2352.25</v>
      </c>
      <c r="K39">
        <f t="shared" si="7"/>
        <v>48.5</v>
      </c>
      <c r="L39">
        <f t="shared" si="8"/>
        <v>10.935738444193912</v>
      </c>
      <c r="M39" s="88">
        <f t="shared" si="9"/>
        <v>118.5</v>
      </c>
      <c r="N39" s="88">
        <f t="shared" si="10"/>
        <v>14042.25</v>
      </c>
      <c r="O39" s="95">
        <f t="shared" si="15"/>
        <v>111.5</v>
      </c>
      <c r="P39" s="89">
        <f t="shared" si="11"/>
        <v>12432.25</v>
      </c>
      <c r="Q39" s="89">
        <f t="shared" si="12"/>
        <v>13212.75</v>
      </c>
    </row>
    <row r="40" spans="1:17" x14ac:dyDescent="0.3">
      <c r="A40" t="s">
        <v>99</v>
      </c>
      <c r="B40" s="36" t="s">
        <v>46</v>
      </c>
      <c r="C40" s="37">
        <f>VLOOKUP(A40,'Laboratory A'!A:M,11,0)</f>
        <v>83</v>
      </c>
      <c r="D40" s="40">
        <f t="shared" si="0"/>
        <v>175</v>
      </c>
      <c r="E40">
        <f>VLOOKUP(A40,'Laboratory A'!A:M,13,0)</f>
        <v>42</v>
      </c>
      <c r="F40" s="37">
        <f t="shared" si="1"/>
        <v>94.5</v>
      </c>
      <c r="G40" s="59">
        <f t="shared" si="3"/>
        <v>80.5</v>
      </c>
      <c r="H40" s="60">
        <f t="shared" si="4"/>
        <v>6480.25</v>
      </c>
      <c r="I40">
        <f t="shared" si="5"/>
        <v>62.5</v>
      </c>
      <c r="J40">
        <f t="shared" si="6"/>
        <v>420.25</v>
      </c>
      <c r="K40">
        <f t="shared" si="7"/>
        <v>20.5</v>
      </c>
      <c r="L40">
        <f t="shared" si="8"/>
        <v>32.800000000000004</v>
      </c>
      <c r="M40" s="88">
        <f t="shared" si="9"/>
        <v>43.5</v>
      </c>
      <c r="N40" s="88">
        <f t="shared" si="10"/>
        <v>1892.25</v>
      </c>
      <c r="O40" s="95">
        <f t="shared" si="15"/>
        <v>-37</v>
      </c>
      <c r="P40" s="89">
        <f t="shared" si="11"/>
        <v>1369</v>
      </c>
      <c r="Q40" s="89">
        <f t="shared" si="12"/>
        <v>-1609.5</v>
      </c>
    </row>
    <row r="41" spans="1:17" x14ac:dyDescent="0.3">
      <c r="A41" t="s">
        <v>104</v>
      </c>
      <c r="B41" s="36" t="s">
        <v>46</v>
      </c>
      <c r="C41" s="37">
        <f>VLOOKUP(A41,'Laboratory A'!A:M,11,0)</f>
        <v>48</v>
      </c>
      <c r="D41" s="40">
        <f t="shared" si="0"/>
        <v>123.5</v>
      </c>
      <c r="E41">
        <f>VLOOKUP(A41,'Laboratory A'!A:M,13,0)</f>
        <v>49</v>
      </c>
      <c r="F41" s="37">
        <f t="shared" si="1"/>
        <v>108.5</v>
      </c>
      <c r="G41" s="59">
        <f t="shared" si="3"/>
        <v>15</v>
      </c>
      <c r="H41" s="60">
        <f t="shared" si="4"/>
        <v>225</v>
      </c>
      <c r="I41">
        <f t="shared" si="5"/>
        <v>48.5</v>
      </c>
      <c r="J41">
        <f t="shared" si="6"/>
        <v>0.25</v>
      </c>
      <c r="K41">
        <f t="shared" si="7"/>
        <v>0.5</v>
      </c>
      <c r="L41">
        <f t="shared" si="8"/>
        <v>1.0309278350515463</v>
      </c>
      <c r="M41" s="88">
        <f t="shared" si="9"/>
        <v>-8</v>
      </c>
      <c r="N41" s="88">
        <f t="shared" si="10"/>
        <v>64</v>
      </c>
      <c r="O41" s="95">
        <f t="shared" si="15"/>
        <v>-23</v>
      </c>
      <c r="P41" s="89">
        <f t="shared" si="11"/>
        <v>529</v>
      </c>
      <c r="Q41" s="89">
        <f t="shared" si="12"/>
        <v>184</v>
      </c>
    </row>
    <row r="42" spans="1:17" ht="15" thickBot="1" x14ac:dyDescent="0.35">
      <c r="A42" t="s">
        <v>145</v>
      </c>
      <c r="B42" s="36" t="s">
        <v>46</v>
      </c>
      <c r="C42" s="37"/>
      <c r="D42" s="40"/>
      <c r="F42" s="37"/>
      <c r="G42" s="59"/>
      <c r="H42" s="60"/>
      <c r="M42" s="88"/>
      <c r="N42" s="88"/>
      <c r="O42" s="95"/>
      <c r="P42" s="89"/>
      <c r="Q42" s="89"/>
    </row>
    <row r="43" spans="1:17" ht="15" thickTop="1" x14ac:dyDescent="0.3">
      <c r="A43" s="29" t="s">
        <v>61</v>
      </c>
      <c r="B43" s="35" t="s">
        <v>172</v>
      </c>
      <c r="C43" s="38">
        <f>VLOOKUP(A43,'Laboratory A'!A:P,14,0)</f>
        <v>50</v>
      </c>
      <c r="D43" s="39">
        <f t="shared" si="0"/>
        <v>126</v>
      </c>
      <c r="E43" s="53">
        <f>VLOOKUP(A43,'Laboratory A'!A:P,16,0)</f>
        <v>52</v>
      </c>
      <c r="F43" s="38">
        <f t="shared" si="1"/>
        <v>115</v>
      </c>
      <c r="G43" s="59">
        <f t="shared" si="3"/>
        <v>11</v>
      </c>
      <c r="H43" s="60">
        <f t="shared" si="4"/>
        <v>121</v>
      </c>
      <c r="I43">
        <f t="shared" si="5"/>
        <v>51</v>
      </c>
      <c r="J43">
        <f t="shared" si="6"/>
        <v>1</v>
      </c>
      <c r="K43">
        <f t="shared" si="7"/>
        <v>1</v>
      </c>
      <c r="L43">
        <f t="shared" si="8"/>
        <v>1.9607843137254901</v>
      </c>
      <c r="M43" s="88">
        <f t="shared" si="9"/>
        <v>-5.5</v>
      </c>
      <c r="N43" s="88">
        <f t="shared" si="10"/>
        <v>30.25</v>
      </c>
      <c r="O43" s="95">
        <f t="shared" ref="O43:O51" si="16">(F43-$F$295)</f>
        <v>-16.5</v>
      </c>
      <c r="P43" s="89">
        <f t="shared" si="11"/>
        <v>272.25</v>
      </c>
      <c r="Q43" s="89">
        <f t="shared" si="12"/>
        <v>90.75</v>
      </c>
    </row>
    <row r="44" spans="1:17" x14ac:dyDescent="0.3">
      <c r="A44" t="s">
        <v>62</v>
      </c>
      <c r="B44" s="36" t="s">
        <v>13</v>
      </c>
      <c r="C44" s="37">
        <f>VLOOKUP(A44,'Laboratory A'!A:P,14,0)</f>
        <v>69</v>
      </c>
      <c r="D44" s="40">
        <f t="shared" si="0"/>
        <v>159.5</v>
      </c>
      <c r="E44">
        <f>VLOOKUP(A44,'Laboratory A'!A:P,16,0)</f>
        <v>253</v>
      </c>
      <c r="F44" s="37">
        <f t="shared" si="1"/>
        <v>222</v>
      </c>
      <c r="G44" s="59">
        <f t="shared" si="3"/>
        <v>-62.5</v>
      </c>
      <c r="H44" s="60">
        <f t="shared" si="4"/>
        <v>3906.25</v>
      </c>
      <c r="I44">
        <f t="shared" si="5"/>
        <v>161</v>
      </c>
      <c r="J44">
        <f t="shared" si="6"/>
        <v>8464</v>
      </c>
      <c r="K44">
        <f t="shared" si="7"/>
        <v>92</v>
      </c>
      <c r="L44">
        <f t="shared" si="8"/>
        <v>57.142857142857139</v>
      </c>
      <c r="M44" s="88">
        <f t="shared" si="9"/>
        <v>28</v>
      </c>
      <c r="N44" s="88">
        <f t="shared" si="10"/>
        <v>784</v>
      </c>
      <c r="O44" s="95">
        <f t="shared" si="16"/>
        <v>90.5</v>
      </c>
      <c r="P44" s="89">
        <f t="shared" si="11"/>
        <v>8190.25</v>
      </c>
      <c r="Q44" s="89">
        <f t="shared" si="12"/>
        <v>2534</v>
      </c>
    </row>
    <row r="45" spans="1:17" x14ac:dyDescent="0.3">
      <c r="A45" t="s">
        <v>63</v>
      </c>
      <c r="B45" s="36" t="s">
        <v>13</v>
      </c>
      <c r="C45" s="37">
        <f>VLOOKUP(A45,'Laboratory A'!A:P,14,0)</f>
        <v>812</v>
      </c>
      <c r="D45" s="40">
        <f t="shared" si="0"/>
        <v>261</v>
      </c>
      <c r="E45">
        <f>VLOOKUP(A45,'Laboratory A'!A:P,16,0)</f>
        <v>887</v>
      </c>
      <c r="F45" s="37">
        <f t="shared" si="1"/>
        <v>262</v>
      </c>
      <c r="G45" s="59">
        <f t="shared" si="3"/>
        <v>-1</v>
      </c>
      <c r="H45" s="60">
        <f t="shared" si="4"/>
        <v>1</v>
      </c>
      <c r="I45">
        <f t="shared" si="5"/>
        <v>849.5</v>
      </c>
      <c r="J45">
        <f t="shared" si="6"/>
        <v>1406.25</v>
      </c>
      <c r="K45">
        <f t="shared" si="7"/>
        <v>37.5</v>
      </c>
      <c r="L45">
        <f t="shared" si="8"/>
        <v>4.4143613890523836</v>
      </c>
      <c r="M45" s="88">
        <f t="shared" si="9"/>
        <v>129.5</v>
      </c>
      <c r="N45" s="88">
        <f t="shared" si="10"/>
        <v>16770.25</v>
      </c>
      <c r="O45" s="95">
        <f t="shared" si="16"/>
        <v>130.5</v>
      </c>
      <c r="P45" s="89">
        <f t="shared" si="11"/>
        <v>17030.25</v>
      </c>
      <c r="Q45" s="89">
        <f t="shared" si="12"/>
        <v>16899.75</v>
      </c>
    </row>
    <row r="46" spans="1:17" x14ac:dyDescent="0.3">
      <c r="A46" t="s">
        <v>64</v>
      </c>
      <c r="B46" s="36" t="s">
        <v>13</v>
      </c>
      <c r="C46" s="37">
        <f>VLOOKUP(A46,'Laboratory A'!A:P,14,0)</f>
        <v>729</v>
      </c>
      <c r="D46" s="40">
        <f t="shared" si="0"/>
        <v>258</v>
      </c>
      <c r="E46">
        <f>VLOOKUP(A46,'Laboratory A'!A:P,16,0)</f>
        <v>613</v>
      </c>
      <c r="F46" s="37">
        <f t="shared" si="1"/>
        <v>258</v>
      </c>
      <c r="G46" s="59">
        <f t="shared" si="3"/>
        <v>0</v>
      </c>
      <c r="H46" s="60">
        <f t="shared" si="4"/>
        <v>0</v>
      </c>
      <c r="I46">
        <f t="shared" si="5"/>
        <v>671</v>
      </c>
      <c r="J46">
        <f t="shared" si="6"/>
        <v>3364</v>
      </c>
      <c r="K46">
        <f t="shared" si="7"/>
        <v>58</v>
      </c>
      <c r="L46">
        <f t="shared" si="8"/>
        <v>8.6438152011922504</v>
      </c>
      <c r="M46" s="88">
        <f t="shared" si="9"/>
        <v>126.5</v>
      </c>
      <c r="N46" s="88">
        <f t="shared" si="10"/>
        <v>16002.25</v>
      </c>
      <c r="O46" s="95">
        <f t="shared" si="16"/>
        <v>126.5</v>
      </c>
      <c r="P46" s="89">
        <f t="shared" si="11"/>
        <v>16002.25</v>
      </c>
      <c r="Q46" s="89">
        <f t="shared" si="12"/>
        <v>16002.25</v>
      </c>
    </row>
    <row r="47" spans="1:17" x14ac:dyDescent="0.3">
      <c r="A47" t="s">
        <v>65</v>
      </c>
      <c r="B47" s="36" t="s">
        <v>13</v>
      </c>
      <c r="C47" s="37">
        <f>VLOOKUP(A47,'Laboratory A'!A:P,14,0)</f>
        <v>219</v>
      </c>
      <c r="D47" s="40">
        <f t="shared" si="0"/>
        <v>220</v>
      </c>
      <c r="E47">
        <f>VLOOKUP(A47,'Laboratory A'!A:P,16,0)</f>
        <v>151</v>
      </c>
      <c r="F47" s="37">
        <f t="shared" si="1"/>
        <v>196</v>
      </c>
      <c r="G47" s="59">
        <f t="shared" si="3"/>
        <v>24</v>
      </c>
      <c r="H47" s="60">
        <f t="shared" si="4"/>
        <v>576</v>
      </c>
      <c r="I47">
        <f t="shared" si="5"/>
        <v>185</v>
      </c>
      <c r="J47">
        <f t="shared" si="6"/>
        <v>1156</v>
      </c>
      <c r="K47">
        <f t="shared" si="7"/>
        <v>34</v>
      </c>
      <c r="L47">
        <f t="shared" si="8"/>
        <v>18.378378378378379</v>
      </c>
      <c r="M47" s="88">
        <f t="shared" si="9"/>
        <v>88.5</v>
      </c>
      <c r="N47" s="88">
        <f t="shared" si="10"/>
        <v>7832.25</v>
      </c>
      <c r="O47" s="95">
        <f t="shared" si="16"/>
        <v>64.5</v>
      </c>
      <c r="P47" s="89">
        <f t="shared" si="11"/>
        <v>4160.25</v>
      </c>
      <c r="Q47" s="89">
        <f t="shared" si="12"/>
        <v>5708.25</v>
      </c>
    </row>
    <row r="48" spans="1:17" x14ac:dyDescent="0.3">
      <c r="A48" t="s">
        <v>67</v>
      </c>
      <c r="B48" s="36" t="s">
        <v>13</v>
      </c>
      <c r="C48" s="37">
        <f>VLOOKUP(A48,'Laboratory A'!A:P,14,0)</f>
        <v>324</v>
      </c>
      <c r="D48" s="40">
        <f t="shared" si="0"/>
        <v>236</v>
      </c>
      <c r="E48">
        <f>VLOOKUP(A48,'Laboratory A'!A:P,16,0)</f>
        <v>215</v>
      </c>
      <c r="F48" s="37">
        <f t="shared" si="1"/>
        <v>217</v>
      </c>
      <c r="G48" s="59">
        <f t="shared" si="3"/>
        <v>19</v>
      </c>
      <c r="H48" s="60">
        <f t="shared" si="4"/>
        <v>361</v>
      </c>
      <c r="I48">
        <f t="shared" si="5"/>
        <v>269.5</v>
      </c>
      <c r="J48">
        <f t="shared" si="6"/>
        <v>2970.25</v>
      </c>
      <c r="K48">
        <f t="shared" si="7"/>
        <v>54.5</v>
      </c>
      <c r="L48">
        <f t="shared" si="8"/>
        <v>20.222634508348794</v>
      </c>
      <c r="M48" s="88">
        <f t="shared" si="9"/>
        <v>104.5</v>
      </c>
      <c r="N48" s="88">
        <f t="shared" si="10"/>
        <v>10920.25</v>
      </c>
      <c r="O48" s="95">
        <f t="shared" si="16"/>
        <v>85.5</v>
      </c>
      <c r="P48" s="89">
        <f t="shared" si="11"/>
        <v>7310.25</v>
      </c>
      <c r="Q48" s="89">
        <f t="shared" si="12"/>
        <v>8934.75</v>
      </c>
    </row>
    <row r="49" spans="1:17" x14ac:dyDescent="0.3">
      <c r="A49" t="s">
        <v>97</v>
      </c>
      <c r="B49" s="36" t="s">
        <v>13</v>
      </c>
      <c r="C49" s="37">
        <f>VLOOKUP(A49,'Laboratory A'!A:P,14,0)</f>
        <v>522</v>
      </c>
      <c r="D49" s="40">
        <f t="shared" si="0"/>
        <v>251</v>
      </c>
      <c r="E49">
        <f>VLOOKUP(A49,'Laboratory A'!A:P,16,0)</f>
        <v>287</v>
      </c>
      <c r="F49" s="37">
        <f t="shared" si="1"/>
        <v>230.5</v>
      </c>
      <c r="G49" s="59">
        <f t="shared" si="3"/>
        <v>20.5</v>
      </c>
      <c r="H49" s="60">
        <f t="shared" si="4"/>
        <v>420.25</v>
      </c>
      <c r="I49">
        <f t="shared" si="5"/>
        <v>404.5</v>
      </c>
      <c r="J49">
        <f t="shared" si="6"/>
        <v>13806.25</v>
      </c>
      <c r="K49">
        <f t="shared" si="7"/>
        <v>117.5</v>
      </c>
      <c r="L49">
        <f t="shared" si="8"/>
        <v>29.048207663782449</v>
      </c>
      <c r="M49" s="88">
        <f t="shared" si="9"/>
        <v>119.5</v>
      </c>
      <c r="N49" s="88">
        <f t="shared" si="10"/>
        <v>14280.25</v>
      </c>
      <c r="O49" s="95">
        <f t="shared" si="16"/>
        <v>99</v>
      </c>
      <c r="P49" s="89">
        <f t="shared" si="11"/>
        <v>9801</v>
      </c>
      <c r="Q49" s="89">
        <f t="shared" si="12"/>
        <v>11830.5</v>
      </c>
    </row>
    <row r="50" spans="1:17" x14ac:dyDescent="0.3">
      <c r="A50" t="s">
        <v>99</v>
      </c>
      <c r="B50" s="36" t="s">
        <v>13</v>
      </c>
      <c r="C50" s="37">
        <f>VLOOKUP(A50,'Laboratory A'!A:P,14,0)</f>
        <v>221</v>
      </c>
      <c r="D50" s="40">
        <f t="shared" si="0"/>
        <v>222</v>
      </c>
      <c r="E50">
        <f>VLOOKUP(A50,'Laboratory A'!A:P,16,0)</f>
        <v>119</v>
      </c>
      <c r="F50" s="37">
        <f t="shared" si="1"/>
        <v>192</v>
      </c>
      <c r="G50" s="59">
        <f t="shared" si="3"/>
        <v>30</v>
      </c>
      <c r="H50" s="60">
        <f t="shared" si="4"/>
        <v>900</v>
      </c>
      <c r="I50">
        <f t="shared" si="5"/>
        <v>170</v>
      </c>
      <c r="J50">
        <f t="shared" si="6"/>
        <v>2601</v>
      </c>
      <c r="K50">
        <f t="shared" si="7"/>
        <v>51</v>
      </c>
      <c r="L50">
        <f t="shared" si="8"/>
        <v>30</v>
      </c>
      <c r="M50" s="88">
        <f t="shared" si="9"/>
        <v>90.5</v>
      </c>
      <c r="N50" s="88">
        <f t="shared" si="10"/>
        <v>8190.25</v>
      </c>
      <c r="O50" s="95">
        <f t="shared" si="16"/>
        <v>60.5</v>
      </c>
      <c r="P50" s="89">
        <f t="shared" si="11"/>
        <v>3660.25</v>
      </c>
      <c r="Q50" s="89">
        <f t="shared" si="12"/>
        <v>5475.25</v>
      </c>
    </row>
    <row r="51" spans="1:17" x14ac:dyDescent="0.3">
      <c r="A51" t="s">
        <v>104</v>
      </c>
      <c r="B51" s="36" t="s">
        <v>13</v>
      </c>
      <c r="C51" s="37">
        <f>VLOOKUP(A51,'Laboratory A'!A:P,14,0)</f>
        <v>22</v>
      </c>
      <c r="D51" s="40">
        <f t="shared" si="0"/>
        <v>26.5</v>
      </c>
      <c r="E51">
        <f>VLOOKUP(A51,'Laboratory A'!A:P,16,0)</f>
        <v>32</v>
      </c>
      <c r="F51" s="37">
        <f t="shared" si="1"/>
        <v>72</v>
      </c>
      <c r="G51" s="59">
        <f t="shared" si="3"/>
        <v>-45.5</v>
      </c>
      <c r="H51" s="60">
        <f t="shared" si="4"/>
        <v>2070.25</v>
      </c>
      <c r="I51">
        <f t="shared" si="5"/>
        <v>27</v>
      </c>
      <c r="J51">
        <f t="shared" si="6"/>
        <v>25</v>
      </c>
      <c r="K51">
        <f t="shared" si="7"/>
        <v>5</v>
      </c>
      <c r="L51">
        <f t="shared" si="8"/>
        <v>18.518518518518519</v>
      </c>
      <c r="M51" s="88">
        <f t="shared" si="9"/>
        <v>-105</v>
      </c>
      <c r="N51" s="88">
        <f t="shared" si="10"/>
        <v>11025</v>
      </c>
      <c r="O51" s="95">
        <f t="shared" si="16"/>
        <v>-59.5</v>
      </c>
      <c r="P51" s="89">
        <f t="shared" si="11"/>
        <v>3540.25</v>
      </c>
      <c r="Q51" s="89">
        <f t="shared" si="12"/>
        <v>6247.5</v>
      </c>
    </row>
    <row r="52" spans="1:17" ht="15" thickBot="1" x14ac:dyDescent="0.35">
      <c r="A52" t="s">
        <v>145</v>
      </c>
      <c r="B52" s="36" t="s">
        <v>13</v>
      </c>
      <c r="C52" s="37"/>
      <c r="D52" s="40"/>
      <c r="F52" s="37"/>
      <c r="G52" s="59"/>
      <c r="H52" s="60"/>
      <c r="M52" s="88"/>
      <c r="N52" s="88"/>
      <c r="O52" s="95"/>
      <c r="P52" s="89"/>
      <c r="Q52" s="89"/>
    </row>
    <row r="53" spans="1:17" ht="15" thickTop="1" x14ac:dyDescent="0.3">
      <c r="A53" s="29" t="s">
        <v>61</v>
      </c>
      <c r="B53" s="35" t="s">
        <v>221</v>
      </c>
      <c r="C53" s="38">
        <f>VLOOKUP(A53,'Laboratory A'!A:S,17,0)</f>
        <v>48</v>
      </c>
      <c r="D53" s="39">
        <f t="shared" si="0"/>
        <v>123.5</v>
      </c>
      <c r="E53" s="53">
        <f>VLOOKUP(A53,'Laboratory A'!A:S,19,0)</f>
        <v>47</v>
      </c>
      <c r="F53" s="38">
        <f t="shared" si="1"/>
        <v>103.5</v>
      </c>
      <c r="G53" s="59">
        <f t="shared" si="3"/>
        <v>20</v>
      </c>
      <c r="H53" s="60">
        <f t="shared" si="4"/>
        <v>400</v>
      </c>
      <c r="I53">
        <f t="shared" si="5"/>
        <v>47.5</v>
      </c>
      <c r="J53">
        <f t="shared" si="6"/>
        <v>0.25</v>
      </c>
      <c r="K53">
        <f t="shared" si="7"/>
        <v>0.5</v>
      </c>
      <c r="L53">
        <f t="shared" si="8"/>
        <v>1.0526315789473684</v>
      </c>
      <c r="M53" s="88">
        <f t="shared" si="9"/>
        <v>-8</v>
      </c>
      <c r="N53" s="88">
        <f t="shared" si="10"/>
        <v>64</v>
      </c>
      <c r="O53" s="95">
        <f t="shared" ref="O53:O61" si="17">(F53-$F$295)</f>
        <v>-28</v>
      </c>
      <c r="P53" s="89">
        <f t="shared" si="11"/>
        <v>784</v>
      </c>
      <c r="Q53" s="89">
        <f t="shared" si="12"/>
        <v>224</v>
      </c>
    </row>
    <row r="54" spans="1:17" x14ac:dyDescent="0.3">
      <c r="A54" t="s">
        <v>62</v>
      </c>
      <c r="B54" s="36" t="s">
        <v>47</v>
      </c>
      <c r="C54" s="37">
        <f>VLOOKUP(A54,'Laboratory A'!A:S,17,0)</f>
        <v>10</v>
      </c>
      <c r="D54" s="40">
        <f t="shared" si="0"/>
        <v>3</v>
      </c>
      <c r="E54">
        <f>VLOOKUP(A54,'Laboratory A'!A:S,19,0)</f>
        <v>59</v>
      </c>
      <c r="F54" s="37">
        <f t="shared" si="1"/>
        <v>132</v>
      </c>
      <c r="G54" s="59">
        <f t="shared" si="3"/>
        <v>-129</v>
      </c>
      <c r="H54" s="60">
        <f t="shared" si="4"/>
        <v>16641</v>
      </c>
      <c r="I54">
        <f t="shared" si="5"/>
        <v>34.5</v>
      </c>
      <c r="J54">
        <f t="shared" si="6"/>
        <v>600.25</v>
      </c>
      <c r="K54">
        <f t="shared" si="7"/>
        <v>24.5</v>
      </c>
      <c r="L54">
        <f t="shared" si="8"/>
        <v>71.014492753623188</v>
      </c>
      <c r="M54" s="88">
        <f t="shared" si="9"/>
        <v>-128.5</v>
      </c>
      <c r="N54" s="88">
        <f t="shared" si="10"/>
        <v>16512.25</v>
      </c>
      <c r="O54" s="95">
        <f t="shared" si="17"/>
        <v>0.5</v>
      </c>
      <c r="P54" s="89">
        <f t="shared" si="11"/>
        <v>0.25</v>
      </c>
      <c r="Q54" s="89">
        <f t="shared" si="12"/>
        <v>-64.25</v>
      </c>
    </row>
    <row r="55" spans="1:17" x14ac:dyDescent="0.3">
      <c r="A55" t="s">
        <v>63</v>
      </c>
      <c r="B55" s="36" t="s">
        <v>47</v>
      </c>
      <c r="C55" s="37">
        <f>VLOOKUP(A55,'Laboratory A'!A:S,17,0)</f>
        <v>35</v>
      </c>
      <c r="D55" s="40">
        <f t="shared" si="0"/>
        <v>91.5</v>
      </c>
      <c r="E55">
        <f>VLOOKUP(A55,'Laboratory A'!A:S,19,0)</f>
        <v>34</v>
      </c>
      <c r="F55" s="37">
        <f t="shared" si="1"/>
        <v>80.5</v>
      </c>
      <c r="G55" s="59">
        <f t="shared" si="3"/>
        <v>11</v>
      </c>
      <c r="H55" s="60">
        <f t="shared" si="4"/>
        <v>121</v>
      </c>
      <c r="I55">
        <f t="shared" si="5"/>
        <v>34.5</v>
      </c>
      <c r="J55">
        <f t="shared" si="6"/>
        <v>0.25</v>
      </c>
      <c r="K55">
        <f t="shared" si="7"/>
        <v>0.5</v>
      </c>
      <c r="L55">
        <f t="shared" si="8"/>
        <v>1.4492753623188406</v>
      </c>
      <c r="M55" s="88">
        <f t="shared" si="9"/>
        <v>-40</v>
      </c>
      <c r="N55" s="88">
        <f t="shared" si="10"/>
        <v>1600</v>
      </c>
      <c r="O55" s="95">
        <f t="shared" si="17"/>
        <v>-51</v>
      </c>
      <c r="P55" s="89">
        <f t="shared" si="11"/>
        <v>2601</v>
      </c>
      <c r="Q55" s="89">
        <f t="shared" si="12"/>
        <v>2040</v>
      </c>
    </row>
    <row r="56" spans="1:17" x14ac:dyDescent="0.3">
      <c r="A56" t="s">
        <v>64</v>
      </c>
      <c r="B56" s="36" t="s">
        <v>47</v>
      </c>
      <c r="C56" s="37">
        <f>VLOOKUP(A56,'Laboratory A'!A:S,17,0)</f>
        <v>142</v>
      </c>
      <c r="D56" s="40">
        <f t="shared" si="0"/>
        <v>193</v>
      </c>
      <c r="E56">
        <f>VLOOKUP(A56,'Laboratory A'!A:S,19,0)</f>
        <v>68</v>
      </c>
      <c r="F56" s="37">
        <f t="shared" si="1"/>
        <v>147</v>
      </c>
      <c r="G56" s="59">
        <f t="shared" si="3"/>
        <v>46</v>
      </c>
      <c r="H56" s="60">
        <f t="shared" si="4"/>
        <v>2116</v>
      </c>
      <c r="I56">
        <f t="shared" si="5"/>
        <v>105</v>
      </c>
      <c r="J56">
        <f t="shared" si="6"/>
        <v>1369</v>
      </c>
      <c r="K56">
        <f t="shared" si="7"/>
        <v>37</v>
      </c>
      <c r="L56">
        <f t="shared" si="8"/>
        <v>35.238095238095241</v>
      </c>
      <c r="M56" s="88">
        <f t="shared" si="9"/>
        <v>61.5</v>
      </c>
      <c r="N56" s="88">
        <f t="shared" si="10"/>
        <v>3782.25</v>
      </c>
      <c r="O56" s="95">
        <f t="shared" si="17"/>
        <v>15.5</v>
      </c>
      <c r="P56" s="89">
        <f t="shared" si="11"/>
        <v>240.25</v>
      </c>
      <c r="Q56" s="89">
        <f t="shared" si="12"/>
        <v>953.25</v>
      </c>
    </row>
    <row r="57" spans="1:17" x14ac:dyDescent="0.3">
      <c r="A57" t="s">
        <v>65</v>
      </c>
      <c r="B57" s="36" t="s">
        <v>47</v>
      </c>
      <c r="C57" s="37">
        <f>VLOOKUP(A57,'Laboratory A'!A:S,17,0)</f>
        <v>36</v>
      </c>
      <c r="D57" s="40">
        <f t="shared" si="0"/>
        <v>95</v>
      </c>
      <c r="E57">
        <f>VLOOKUP(A57,'Laboratory A'!A:S,19,0)</f>
        <v>33</v>
      </c>
      <c r="F57" s="37">
        <f t="shared" si="1"/>
        <v>77</v>
      </c>
      <c r="G57" s="59">
        <f t="shared" si="3"/>
        <v>18</v>
      </c>
      <c r="H57" s="60">
        <f t="shared" si="4"/>
        <v>324</v>
      </c>
      <c r="I57">
        <f t="shared" si="5"/>
        <v>34.5</v>
      </c>
      <c r="J57">
        <f t="shared" si="6"/>
        <v>2.25</v>
      </c>
      <c r="K57">
        <f t="shared" si="7"/>
        <v>1.5</v>
      </c>
      <c r="L57">
        <f t="shared" si="8"/>
        <v>4.3478260869565215</v>
      </c>
      <c r="M57" s="88">
        <f t="shared" si="9"/>
        <v>-36.5</v>
      </c>
      <c r="N57" s="88">
        <f t="shared" si="10"/>
        <v>1332.25</v>
      </c>
      <c r="O57" s="95">
        <f t="shared" si="17"/>
        <v>-54.5</v>
      </c>
      <c r="P57" s="89">
        <f t="shared" si="11"/>
        <v>2970.25</v>
      </c>
      <c r="Q57" s="89">
        <f t="shared" si="12"/>
        <v>1989.25</v>
      </c>
    </row>
    <row r="58" spans="1:17" x14ac:dyDescent="0.3">
      <c r="A58" t="s">
        <v>67</v>
      </c>
      <c r="B58" s="36" t="s">
        <v>47</v>
      </c>
      <c r="C58" s="37">
        <f>VLOOKUP(A58,'Laboratory A'!A:S,17,0)</f>
        <v>43</v>
      </c>
      <c r="D58" s="40">
        <f t="shared" si="0"/>
        <v>106.5</v>
      </c>
      <c r="E58">
        <f>VLOOKUP(A58,'Laboratory A'!A:S,19,0)</f>
        <v>24</v>
      </c>
      <c r="F58" s="37">
        <f t="shared" si="1"/>
        <v>37.5</v>
      </c>
      <c r="G58" s="59">
        <f t="shared" si="3"/>
        <v>69</v>
      </c>
      <c r="H58" s="60">
        <f t="shared" si="4"/>
        <v>4761</v>
      </c>
      <c r="I58">
        <f t="shared" si="5"/>
        <v>33.5</v>
      </c>
      <c r="J58">
        <f t="shared" si="6"/>
        <v>90.25</v>
      </c>
      <c r="K58">
        <f t="shared" si="7"/>
        <v>9.5</v>
      </c>
      <c r="L58">
        <f t="shared" si="8"/>
        <v>28.35820895522388</v>
      </c>
      <c r="M58" s="88">
        <f t="shared" si="9"/>
        <v>-25</v>
      </c>
      <c r="N58" s="88">
        <f t="shared" si="10"/>
        <v>625</v>
      </c>
      <c r="O58" s="95">
        <f t="shared" si="17"/>
        <v>-94</v>
      </c>
      <c r="P58" s="89">
        <f t="shared" si="11"/>
        <v>8836</v>
      </c>
      <c r="Q58" s="89">
        <f t="shared" si="12"/>
        <v>2350</v>
      </c>
    </row>
    <row r="59" spans="1:17" x14ac:dyDescent="0.3">
      <c r="A59" t="s">
        <v>97</v>
      </c>
      <c r="B59" s="36" t="s">
        <v>47</v>
      </c>
      <c r="C59" s="37">
        <f>VLOOKUP(A59,'Laboratory A'!A:S,17,0)</f>
        <v>47</v>
      </c>
      <c r="D59" s="40">
        <f t="shared" si="0"/>
        <v>120</v>
      </c>
      <c r="E59">
        <f>VLOOKUP(A59,'Laboratory A'!A:S,19,0)</f>
        <v>30</v>
      </c>
      <c r="F59" s="37">
        <f t="shared" si="1"/>
        <v>66</v>
      </c>
      <c r="G59" s="59">
        <f t="shared" si="3"/>
        <v>54</v>
      </c>
      <c r="H59" s="60">
        <f t="shared" si="4"/>
        <v>2916</v>
      </c>
      <c r="I59">
        <f t="shared" si="5"/>
        <v>38.5</v>
      </c>
      <c r="J59">
        <f t="shared" si="6"/>
        <v>72.25</v>
      </c>
      <c r="K59">
        <f t="shared" si="7"/>
        <v>8.5</v>
      </c>
      <c r="L59">
        <f t="shared" si="8"/>
        <v>22.077922077922079</v>
      </c>
      <c r="M59" s="88">
        <f t="shared" si="9"/>
        <v>-11.5</v>
      </c>
      <c r="N59" s="88">
        <f t="shared" si="10"/>
        <v>132.25</v>
      </c>
      <c r="O59" s="95">
        <f t="shared" si="17"/>
        <v>-65.5</v>
      </c>
      <c r="P59" s="89">
        <f t="shared" si="11"/>
        <v>4290.25</v>
      </c>
      <c r="Q59" s="89">
        <f t="shared" si="12"/>
        <v>753.25</v>
      </c>
    </row>
    <row r="60" spans="1:17" x14ac:dyDescent="0.3">
      <c r="A60" t="s">
        <v>99</v>
      </c>
      <c r="B60" s="36" t="s">
        <v>47</v>
      </c>
      <c r="C60" s="37">
        <f>VLOOKUP(A60,'Laboratory A'!A:S,17,0)</f>
        <v>29</v>
      </c>
      <c r="D60" s="40">
        <f t="shared" si="0"/>
        <v>63</v>
      </c>
      <c r="E60">
        <f>VLOOKUP(A60,'Laboratory A'!A:S,19,0)</f>
        <v>200</v>
      </c>
      <c r="F60" s="37">
        <f t="shared" si="1"/>
        <v>211</v>
      </c>
      <c r="G60" s="59">
        <f t="shared" si="3"/>
        <v>-148</v>
      </c>
      <c r="H60" s="60">
        <f t="shared" si="4"/>
        <v>21904</v>
      </c>
      <c r="I60">
        <f t="shared" si="5"/>
        <v>114.5</v>
      </c>
      <c r="J60">
        <f t="shared" si="6"/>
        <v>7310.25</v>
      </c>
      <c r="K60">
        <f t="shared" si="7"/>
        <v>85.5</v>
      </c>
      <c r="L60">
        <f t="shared" si="8"/>
        <v>74.672489082969435</v>
      </c>
      <c r="M60" s="88">
        <f t="shared" si="9"/>
        <v>-68.5</v>
      </c>
      <c r="N60" s="88">
        <f t="shared" si="10"/>
        <v>4692.25</v>
      </c>
      <c r="O60" s="95">
        <f t="shared" si="17"/>
        <v>79.5</v>
      </c>
      <c r="P60" s="89">
        <f t="shared" si="11"/>
        <v>6320.25</v>
      </c>
      <c r="Q60" s="89">
        <f t="shared" si="12"/>
        <v>-5445.75</v>
      </c>
    </row>
    <row r="61" spans="1:17" x14ac:dyDescent="0.3">
      <c r="A61" t="s">
        <v>104</v>
      </c>
      <c r="B61" s="36" t="s">
        <v>47</v>
      </c>
      <c r="C61" s="37">
        <f>VLOOKUP(A61,'Laboratory A'!A:S,17,0)</f>
        <v>21</v>
      </c>
      <c r="D61" s="40">
        <f t="shared" si="0"/>
        <v>22.5</v>
      </c>
      <c r="E61">
        <f>VLOOKUP(A61,'Laboratory A'!A:S,19,0)</f>
        <v>23</v>
      </c>
      <c r="F61" s="37">
        <f t="shared" si="1"/>
        <v>32.5</v>
      </c>
      <c r="G61" s="59">
        <f t="shared" si="3"/>
        <v>-10</v>
      </c>
      <c r="H61" s="60">
        <f t="shared" si="4"/>
        <v>100</v>
      </c>
      <c r="I61">
        <f t="shared" si="5"/>
        <v>22</v>
      </c>
      <c r="J61">
        <f t="shared" si="6"/>
        <v>1</v>
      </c>
      <c r="K61">
        <f t="shared" si="7"/>
        <v>1</v>
      </c>
      <c r="L61">
        <f t="shared" si="8"/>
        <v>4.5454545454545459</v>
      </c>
      <c r="M61" s="88">
        <f t="shared" si="9"/>
        <v>-109</v>
      </c>
      <c r="N61" s="88">
        <f t="shared" si="10"/>
        <v>11881</v>
      </c>
      <c r="O61" s="95">
        <f t="shared" si="17"/>
        <v>-99</v>
      </c>
      <c r="P61" s="89">
        <f t="shared" si="11"/>
        <v>9801</v>
      </c>
      <c r="Q61" s="89">
        <f t="shared" si="12"/>
        <v>10791</v>
      </c>
    </row>
    <row r="62" spans="1:17" ht="15" thickBot="1" x14ac:dyDescent="0.35">
      <c r="A62" t="s">
        <v>145</v>
      </c>
      <c r="B62" s="36" t="s">
        <v>47</v>
      </c>
      <c r="C62" s="37"/>
      <c r="D62" s="40"/>
      <c r="F62" s="37"/>
      <c r="G62" s="59"/>
      <c r="H62" s="60"/>
      <c r="M62" s="88"/>
      <c r="N62" s="88"/>
      <c r="O62" s="95"/>
      <c r="P62" s="89"/>
      <c r="Q62" s="89"/>
    </row>
    <row r="63" spans="1:17" ht="15" thickTop="1" x14ac:dyDescent="0.3">
      <c r="A63" s="29" t="s">
        <v>61</v>
      </c>
      <c r="B63" s="35" t="s">
        <v>173</v>
      </c>
      <c r="C63" s="38">
        <f>VLOOKUP(A63,'Laboratory A'!A:V,20,0)</f>
        <v>44</v>
      </c>
      <c r="D63" s="39">
        <f t="shared" si="0"/>
        <v>109</v>
      </c>
      <c r="E63" s="53">
        <f>VLOOKUP(A63,'Laboratory A'!A:V,22,0)</f>
        <v>88</v>
      </c>
      <c r="F63" s="38">
        <f t="shared" si="1"/>
        <v>175.5</v>
      </c>
      <c r="G63" s="59">
        <f t="shared" si="3"/>
        <v>-66.5</v>
      </c>
      <c r="H63" s="60">
        <f t="shared" si="4"/>
        <v>4422.25</v>
      </c>
      <c r="I63">
        <f t="shared" si="5"/>
        <v>66</v>
      </c>
      <c r="J63">
        <f t="shared" si="6"/>
        <v>484</v>
      </c>
      <c r="K63">
        <f t="shared" si="7"/>
        <v>22</v>
      </c>
      <c r="L63">
        <f t="shared" si="8"/>
        <v>33.333333333333329</v>
      </c>
      <c r="M63" s="88">
        <f t="shared" si="9"/>
        <v>-22.5</v>
      </c>
      <c r="N63" s="88">
        <f t="shared" si="10"/>
        <v>506.25</v>
      </c>
      <c r="O63" s="95">
        <f t="shared" ref="O63:O71" si="18">(F63-$F$295)</f>
        <v>44</v>
      </c>
      <c r="P63" s="89">
        <f t="shared" si="11"/>
        <v>1936</v>
      </c>
      <c r="Q63" s="89">
        <f t="shared" si="12"/>
        <v>-990</v>
      </c>
    </row>
    <row r="64" spans="1:17" x14ac:dyDescent="0.3">
      <c r="A64" t="s">
        <v>62</v>
      </c>
      <c r="B64" s="36" t="s">
        <v>48</v>
      </c>
      <c r="C64" s="37">
        <f>VLOOKUP(A64,'Laboratory A'!A:V,20,0)</f>
        <v>34</v>
      </c>
      <c r="D64" s="40">
        <f t="shared" si="0"/>
        <v>88</v>
      </c>
      <c r="E64">
        <f>VLOOKUP(A64,'Laboratory A'!A:V,22,0)</f>
        <v>77</v>
      </c>
      <c r="F64" s="37">
        <f t="shared" si="1"/>
        <v>165</v>
      </c>
      <c r="G64" s="59">
        <f t="shared" si="3"/>
        <v>-77</v>
      </c>
      <c r="H64" s="60">
        <f t="shared" si="4"/>
        <v>5929</v>
      </c>
      <c r="I64">
        <f t="shared" si="5"/>
        <v>55.5</v>
      </c>
      <c r="J64">
        <f t="shared" si="6"/>
        <v>462.25</v>
      </c>
      <c r="K64">
        <f t="shared" si="7"/>
        <v>21.5</v>
      </c>
      <c r="L64">
        <f t="shared" si="8"/>
        <v>38.738738738738739</v>
      </c>
      <c r="M64" s="88">
        <f t="shared" si="9"/>
        <v>-43.5</v>
      </c>
      <c r="N64" s="88">
        <f t="shared" si="10"/>
        <v>1892.25</v>
      </c>
      <c r="O64" s="95">
        <f t="shared" si="18"/>
        <v>33.5</v>
      </c>
      <c r="P64" s="89">
        <f t="shared" si="11"/>
        <v>1122.25</v>
      </c>
      <c r="Q64" s="89">
        <f t="shared" si="12"/>
        <v>-1457.25</v>
      </c>
    </row>
    <row r="65" spans="1:17" x14ac:dyDescent="0.3">
      <c r="A65" t="s">
        <v>63</v>
      </c>
      <c r="B65" s="36" t="s">
        <v>48</v>
      </c>
      <c r="C65" s="37">
        <f>VLOOKUP(A65,'Laboratory A'!A:V,20,0)</f>
        <v>82</v>
      </c>
      <c r="D65" s="40">
        <f t="shared" si="0"/>
        <v>172.5</v>
      </c>
      <c r="E65">
        <f>VLOOKUP(A65,'Laboratory A'!A:V,22,0)</f>
        <v>287</v>
      </c>
      <c r="F65" s="37">
        <f t="shared" si="1"/>
        <v>230.5</v>
      </c>
      <c r="G65" s="59">
        <f t="shared" si="3"/>
        <v>-58</v>
      </c>
      <c r="H65" s="60">
        <f t="shared" si="4"/>
        <v>3364</v>
      </c>
      <c r="I65">
        <f t="shared" si="5"/>
        <v>184.5</v>
      </c>
      <c r="J65">
        <f t="shared" si="6"/>
        <v>10506.25</v>
      </c>
      <c r="K65">
        <f t="shared" si="7"/>
        <v>102.5</v>
      </c>
      <c r="L65">
        <f t="shared" si="8"/>
        <v>55.555555555555557</v>
      </c>
      <c r="M65" s="88">
        <f t="shared" si="9"/>
        <v>41</v>
      </c>
      <c r="N65" s="88">
        <f t="shared" si="10"/>
        <v>1681</v>
      </c>
      <c r="O65" s="95">
        <f t="shared" si="18"/>
        <v>99</v>
      </c>
      <c r="P65" s="89">
        <f t="shared" si="11"/>
        <v>9801</v>
      </c>
      <c r="Q65" s="89">
        <f t="shared" si="12"/>
        <v>4059</v>
      </c>
    </row>
    <row r="66" spans="1:17" x14ac:dyDescent="0.3">
      <c r="A66" t="s">
        <v>64</v>
      </c>
      <c r="B66" s="36" t="s">
        <v>48</v>
      </c>
      <c r="C66" s="37">
        <f>VLOOKUP(A66,'Laboratory A'!A:V,20,0)</f>
        <v>278</v>
      </c>
      <c r="D66" s="40">
        <f t="shared" ref="D66:D129" si="19">_xlfn.RANK.AVG(C66,C$2:C$291,1)</f>
        <v>231</v>
      </c>
      <c r="E66">
        <f>VLOOKUP(A66,'Laboratory A'!A:V,22,0)</f>
        <v>273</v>
      </c>
      <c r="F66" s="37">
        <f t="shared" ref="F66:F129" si="20">_xlfn.RANK.AVG(E66,E$2:E$291,1)</f>
        <v>226</v>
      </c>
      <c r="G66" s="59">
        <f t="shared" si="3"/>
        <v>5</v>
      </c>
      <c r="H66" s="60">
        <f t="shared" si="4"/>
        <v>25</v>
      </c>
      <c r="I66">
        <f t="shared" si="5"/>
        <v>275.5</v>
      </c>
      <c r="J66">
        <f t="shared" si="6"/>
        <v>6.25</v>
      </c>
      <c r="K66">
        <f t="shared" si="7"/>
        <v>2.5</v>
      </c>
      <c r="L66">
        <f t="shared" si="8"/>
        <v>0.90744101633393837</v>
      </c>
      <c r="M66" s="88">
        <f t="shared" si="9"/>
        <v>99.5</v>
      </c>
      <c r="N66" s="88">
        <f t="shared" si="10"/>
        <v>9900.25</v>
      </c>
      <c r="O66" s="95">
        <f t="shared" si="18"/>
        <v>94.5</v>
      </c>
      <c r="P66" s="89">
        <f t="shared" si="11"/>
        <v>8930.25</v>
      </c>
      <c r="Q66" s="89">
        <f t="shared" si="12"/>
        <v>9402.75</v>
      </c>
    </row>
    <row r="67" spans="1:17" x14ac:dyDescent="0.3">
      <c r="A67" t="s">
        <v>65</v>
      </c>
      <c r="B67" s="36" t="s">
        <v>48</v>
      </c>
      <c r="C67" s="37">
        <f>VLOOKUP(A67,'Laboratory A'!A:V,20,0)</f>
        <v>61</v>
      </c>
      <c r="D67" s="40">
        <f t="shared" si="19"/>
        <v>152</v>
      </c>
      <c r="E67">
        <f>VLOOKUP(A67,'Laboratory A'!A:V,22,0)</f>
        <v>788</v>
      </c>
      <c r="F67" s="37">
        <f t="shared" si="20"/>
        <v>260</v>
      </c>
      <c r="G67" s="59">
        <f t="shared" si="3"/>
        <v>-108</v>
      </c>
      <c r="H67" s="60">
        <f t="shared" si="4"/>
        <v>11664</v>
      </c>
      <c r="I67">
        <f t="shared" si="5"/>
        <v>424.5</v>
      </c>
      <c r="J67">
        <f t="shared" si="6"/>
        <v>132132.25</v>
      </c>
      <c r="K67">
        <f t="shared" si="7"/>
        <v>363.5</v>
      </c>
      <c r="L67">
        <f t="shared" si="8"/>
        <v>85.630153121319196</v>
      </c>
      <c r="M67" s="88">
        <f t="shared" ref="M67:M130" si="21">(D67-$D$295)</f>
        <v>20.5</v>
      </c>
      <c r="N67" s="88">
        <f t="shared" ref="N67:N130" si="22">(M67)^2</f>
        <v>420.25</v>
      </c>
      <c r="O67" s="95">
        <f t="shared" si="18"/>
        <v>128.5</v>
      </c>
      <c r="P67" s="89">
        <f t="shared" ref="P67:P130" si="23">(O67)^2</f>
        <v>16512.25</v>
      </c>
      <c r="Q67" s="89">
        <f t="shared" ref="Q67:Q130" si="24">(M67*O67)</f>
        <v>2634.25</v>
      </c>
    </row>
    <row r="68" spans="1:17" x14ac:dyDescent="0.3">
      <c r="A68" t="s">
        <v>67</v>
      </c>
      <c r="B68" s="36" t="s">
        <v>48</v>
      </c>
      <c r="C68" s="37">
        <f>VLOOKUP(A68,'Laboratory A'!A:V,20,0)</f>
        <v>158</v>
      </c>
      <c r="D68" s="40">
        <f t="shared" si="19"/>
        <v>200.5</v>
      </c>
      <c r="E68">
        <f>VLOOKUP(A68,'Laboratory A'!A:V,22,0)</f>
        <v>54</v>
      </c>
      <c r="F68" s="37">
        <f t="shared" si="20"/>
        <v>120.5</v>
      </c>
      <c r="G68" s="59">
        <f t="shared" si="3"/>
        <v>80</v>
      </c>
      <c r="H68" s="60">
        <f t="shared" si="4"/>
        <v>6400</v>
      </c>
      <c r="I68">
        <f t="shared" si="5"/>
        <v>106</v>
      </c>
      <c r="J68">
        <f t="shared" si="6"/>
        <v>2704</v>
      </c>
      <c r="K68">
        <f t="shared" si="7"/>
        <v>52</v>
      </c>
      <c r="L68">
        <f t="shared" si="8"/>
        <v>49.056603773584904</v>
      </c>
      <c r="M68" s="88">
        <f t="shared" si="21"/>
        <v>69</v>
      </c>
      <c r="N68" s="88">
        <f t="shared" si="22"/>
        <v>4761</v>
      </c>
      <c r="O68" s="95">
        <f t="shared" si="18"/>
        <v>-11</v>
      </c>
      <c r="P68" s="89">
        <f t="shared" si="23"/>
        <v>121</v>
      </c>
      <c r="Q68" s="89">
        <f t="shared" si="24"/>
        <v>-759</v>
      </c>
    </row>
    <row r="69" spans="1:17" x14ac:dyDescent="0.3">
      <c r="A69" t="s">
        <v>97</v>
      </c>
      <c r="B69" s="36" t="s">
        <v>48</v>
      </c>
      <c r="C69" s="37">
        <f>VLOOKUP(A69,'Laboratory A'!A:V,20,0)</f>
        <v>105</v>
      </c>
      <c r="D69" s="40">
        <f t="shared" si="19"/>
        <v>187.5</v>
      </c>
      <c r="E69">
        <f>VLOOKUP(A69,'Laboratory A'!A:V,22,0)</f>
        <v>61</v>
      </c>
      <c r="F69" s="37">
        <f t="shared" si="20"/>
        <v>134</v>
      </c>
      <c r="G69" s="59">
        <f t="shared" si="3"/>
        <v>53.5</v>
      </c>
      <c r="H69" s="60">
        <f t="shared" si="4"/>
        <v>2862.25</v>
      </c>
      <c r="I69">
        <f t="shared" si="5"/>
        <v>83</v>
      </c>
      <c r="J69">
        <f t="shared" si="6"/>
        <v>484</v>
      </c>
      <c r="K69">
        <f t="shared" si="7"/>
        <v>22</v>
      </c>
      <c r="L69">
        <f t="shared" si="8"/>
        <v>26.506024096385545</v>
      </c>
      <c r="M69" s="88">
        <f t="shared" si="21"/>
        <v>56</v>
      </c>
      <c r="N69" s="88">
        <f t="shared" si="22"/>
        <v>3136</v>
      </c>
      <c r="O69" s="95">
        <f t="shared" si="18"/>
        <v>2.5</v>
      </c>
      <c r="P69" s="89">
        <f t="shared" si="23"/>
        <v>6.25</v>
      </c>
      <c r="Q69" s="89">
        <f t="shared" si="24"/>
        <v>140</v>
      </c>
    </row>
    <row r="70" spans="1:17" x14ac:dyDescent="0.3">
      <c r="A70" t="s">
        <v>99</v>
      </c>
      <c r="B70" s="36" t="s">
        <v>48</v>
      </c>
      <c r="C70" s="37">
        <f>VLOOKUP(A70,'Laboratory A'!A:V,20,0)</f>
        <v>147</v>
      </c>
      <c r="D70" s="40">
        <f t="shared" si="19"/>
        <v>194</v>
      </c>
      <c r="E70">
        <f>VLOOKUP(A70,'Laboratory A'!A:V,22,0)</f>
        <v>52</v>
      </c>
      <c r="F70" s="37">
        <f t="shared" si="20"/>
        <v>115</v>
      </c>
      <c r="G70" s="59">
        <f t="shared" si="3"/>
        <v>79</v>
      </c>
      <c r="H70" s="60">
        <f t="shared" si="4"/>
        <v>6241</v>
      </c>
      <c r="I70">
        <f t="shared" si="5"/>
        <v>99.5</v>
      </c>
      <c r="J70">
        <f t="shared" si="6"/>
        <v>2256.25</v>
      </c>
      <c r="K70">
        <f t="shared" si="7"/>
        <v>47.5</v>
      </c>
      <c r="L70">
        <f t="shared" si="8"/>
        <v>47.738693467336688</v>
      </c>
      <c r="M70" s="88">
        <f t="shared" si="21"/>
        <v>62.5</v>
      </c>
      <c r="N70" s="88">
        <f t="shared" si="22"/>
        <v>3906.25</v>
      </c>
      <c r="O70" s="95">
        <f t="shared" si="18"/>
        <v>-16.5</v>
      </c>
      <c r="P70" s="89">
        <f t="shared" si="23"/>
        <v>272.25</v>
      </c>
      <c r="Q70" s="89">
        <f t="shared" si="24"/>
        <v>-1031.25</v>
      </c>
    </row>
    <row r="71" spans="1:17" x14ac:dyDescent="0.3">
      <c r="A71" t="s">
        <v>104</v>
      </c>
      <c r="B71" s="36" t="s">
        <v>48</v>
      </c>
      <c r="C71" s="37">
        <f>VLOOKUP(A71,'Laboratory A'!A:V,20,0)</f>
        <v>15</v>
      </c>
      <c r="D71" s="40">
        <f t="shared" si="19"/>
        <v>8</v>
      </c>
      <c r="E71">
        <f>VLOOKUP(A71,'Laboratory A'!A:V,22,0)</f>
        <v>25</v>
      </c>
      <c r="F71" s="37">
        <f t="shared" si="20"/>
        <v>40</v>
      </c>
      <c r="G71" s="59">
        <f t="shared" si="3"/>
        <v>-32</v>
      </c>
      <c r="H71" s="60">
        <f t="shared" si="4"/>
        <v>1024</v>
      </c>
      <c r="I71">
        <f t="shared" si="5"/>
        <v>20</v>
      </c>
      <c r="J71">
        <f t="shared" si="6"/>
        <v>25</v>
      </c>
      <c r="K71">
        <f t="shared" si="7"/>
        <v>5</v>
      </c>
      <c r="L71">
        <f t="shared" si="8"/>
        <v>25</v>
      </c>
      <c r="M71" s="88">
        <f t="shared" si="21"/>
        <v>-123.5</v>
      </c>
      <c r="N71" s="88">
        <f t="shared" si="22"/>
        <v>15252.25</v>
      </c>
      <c r="O71" s="95">
        <f t="shared" si="18"/>
        <v>-91.5</v>
      </c>
      <c r="P71" s="89">
        <f t="shared" si="23"/>
        <v>8372.25</v>
      </c>
      <c r="Q71" s="89">
        <f t="shared" si="24"/>
        <v>11300.25</v>
      </c>
    </row>
    <row r="72" spans="1:17" ht="15" thickBot="1" x14ac:dyDescent="0.35">
      <c r="A72" t="s">
        <v>145</v>
      </c>
      <c r="B72" s="36" t="s">
        <v>48</v>
      </c>
      <c r="C72" s="37"/>
      <c r="D72" s="40"/>
      <c r="F72" s="37"/>
      <c r="G72" s="59"/>
      <c r="H72" s="60"/>
      <c r="M72" s="88"/>
      <c r="N72" s="88"/>
      <c r="O72" s="95"/>
      <c r="P72" s="89"/>
      <c r="Q72" s="89"/>
    </row>
    <row r="73" spans="1:17" ht="15" thickTop="1" x14ac:dyDescent="0.3">
      <c r="A73" s="29" t="s">
        <v>61</v>
      </c>
      <c r="B73" s="35" t="s">
        <v>222</v>
      </c>
      <c r="C73" s="38">
        <f>VLOOKUP(A73,'Laboratory A'!A:Y,23,0)</f>
        <v>61</v>
      </c>
      <c r="D73" s="39">
        <f t="shared" si="19"/>
        <v>152</v>
      </c>
      <c r="E73" s="53">
        <f>VLOOKUP(A73,'Laboratory A'!A:Y,25,0)</f>
        <v>176</v>
      </c>
      <c r="F73" s="38">
        <f t="shared" si="20"/>
        <v>208</v>
      </c>
      <c r="G73" s="59">
        <f t="shared" si="3"/>
        <v>-56</v>
      </c>
      <c r="H73" s="60">
        <f t="shared" si="4"/>
        <v>3136</v>
      </c>
      <c r="I73">
        <f t="shared" si="5"/>
        <v>118.5</v>
      </c>
      <c r="J73">
        <f t="shared" si="6"/>
        <v>3306.25</v>
      </c>
      <c r="K73">
        <f t="shared" si="7"/>
        <v>57.5</v>
      </c>
      <c r="L73">
        <f t="shared" si="8"/>
        <v>48.52320675105485</v>
      </c>
      <c r="M73" s="88">
        <f t="shared" si="21"/>
        <v>20.5</v>
      </c>
      <c r="N73" s="88">
        <f t="shared" si="22"/>
        <v>420.25</v>
      </c>
      <c r="O73" s="95">
        <f t="shared" ref="O73:O81" si="25">(F73-$F$295)</f>
        <v>76.5</v>
      </c>
      <c r="P73" s="89">
        <f t="shared" si="23"/>
        <v>5852.25</v>
      </c>
      <c r="Q73" s="89">
        <f t="shared" si="24"/>
        <v>1568.25</v>
      </c>
    </row>
    <row r="74" spans="1:17" x14ac:dyDescent="0.3">
      <c r="A74" t="s">
        <v>62</v>
      </c>
      <c r="B74" s="36" t="s">
        <v>49</v>
      </c>
      <c r="C74" s="37">
        <f>VLOOKUP(A74,'Laboratory A'!A:Y,23,0)</f>
        <v>51</v>
      </c>
      <c r="D74" s="40">
        <f t="shared" si="19"/>
        <v>129.5</v>
      </c>
      <c r="E74">
        <f>VLOOKUP(A74,'Laboratory A'!A:Y,25,0)</f>
        <v>72</v>
      </c>
      <c r="F74" s="37">
        <f t="shared" si="20"/>
        <v>154.5</v>
      </c>
      <c r="G74" s="59">
        <f t="shared" ref="G74:G144" si="26">D74-F74</f>
        <v>-25</v>
      </c>
      <c r="H74" s="60">
        <f t="shared" ref="H74:H144" si="27">G74^2</f>
        <v>625</v>
      </c>
      <c r="I74">
        <f t="shared" ref="I74:I144" si="28">(C74+E74)/2</f>
        <v>61.5</v>
      </c>
      <c r="J74">
        <f t="shared" ref="J74:J144" si="29">((C74-I74)^2+(E74-I74)^2)/2</f>
        <v>110.25</v>
      </c>
      <c r="K74">
        <f t="shared" ref="K74:K144" si="30">SQRT(J74)</f>
        <v>10.5</v>
      </c>
      <c r="L74">
        <f t="shared" ref="L74:L144" si="31">(K74/I74)*100</f>
        <v>17.073170731707318</v>
      </c>
      <c r="M74" s="88">
        <f t="shared" si="21"/>
        <v>-2</v>
      </c>
      <c r="N74" s="88">
        <f t="shared" si="22"/>
        <v>4</v>
      </c>
      <c r="O74" s="95">
        <f t="shared" si="25"/>
        <v>23</v>
      </c>
      <c r="P74" s="89">
        <f t="shared" si="23"/>
        <v>529</v>
      </c>
      <c r="Q74" s="89">
        <f t="shared" si="24"/>
        <v>-46</v>
      </c>
    </row>
    <row r="75" spans="1:17" x14ac:dyDescent="0.3">
      <c r="A75" t="s">
        <v>63</v>
      </c>
      <c r="B75" s="36" t="s">
        <v>49</v>
      </c>
      <c r="C75" s="37">
        <f>VLOOKUP(A75,'Laboratory A'!A:Y,23,0)</f>
        <v>456</v>
      </c>
      <c r="D75" s="40">
        <f t="shared" si="19"/>
        <v>248</v>
      </c>
      <c r="E75">
        <f>VLOOKUP(A75,'Laboratory A'!A:Y,25,0)</f>
        <v>447</v>
      </c>
      <c r="F75" s="37">
        <f t="shared" si="20"/>
        <v>254</v>
      </c>
      <c r="G75" s="59">
        <f t="shared" si="26"/>
        <v>-6</v>
      </c>
      <c r="H75" s="60">
        <f t="shared" si="27"/>
        <v>36</v>
      </c>
      <c r="I75">
        <f t="shared" si="28"/>
        <v>451.5</v>
      </c>
      <c r="J75">
        <f t="shared" si="29"/>
        <v>20.25</v>
      </c>
      <c r="K75">
        <f t="shared" si="30"/>
        <v>4.5</v>
      </c>
      <c r="L75">
        <f t="shared" si="31"/>
        <v>0.99667774086378735</v>
      </c>
      <c r="M75" s="88">
        <f t="shared" si="21"/>
        <v>116.5</v>
      </c>
      <c r="N75" s="88">
        <f t="shared" si="22"/>
        <v>13572.25</v>
      </c>
      <c r="O75" s="95">
        <f t="shared" si="25"/>
        <v>122.5</v>
      </c>
      <c r="P75" s="89">
        <f t="shared" si="23"/>
        <v>15006.25</v>
      </c>
      <c r="Q75" s="89">
        <f t="shared" si="24"/>
        <v>14271.25</v>
      </c>
    </row>
    <row r="76" spans="1:17" x14ac:dyDescent="0.3">
      <c r="A76" t="s">
        <v>64</v>
      </c>
      <c r="B76" s="36" t="s">
        <v>49</v>
      </c>
      <c r="C76" s="37">
        <f>VLOOKUP(A76,'Laboratory A'!A:Y,23,0)</f>
        <v>455</v>
      </c>
      <c r="D76" s="40">
        <f t="shared" si="19"/>
        <v>247</v>
      </c>
      <c r="E76">
        <f>VLOOKUP(A76,'Laboratory A'!A:Y,25,0)</f>
        <v>421</v>
      </c>
      <c r="F76" s="37">
        <f t="shared" si="20"/>
        <v>247.5</v>
      </c>
      <c r="G76" s="59">
        <f t="shared" si="26"/>
        <v>-0.5</v>
      </c>
      <c r="H76" s="60">
        <f t="shared" si="27"/>
        <v>0.25</v>
      </c>
      <c r="I76">
        <f t="shared" si="28"/>
        <v>438</v>
      </c>
      <c r="J76">
        <f t="shared" si="29"/>
        <v>289</v>
      </c>
      <c r="K76">
        <f t="shared" si="30"/>
        <v>17</v>
      </c>
      <c r="L76">
        <f t="shared" si="31"/>
        <v>3.8812785388127851</v>
      </c>
      <c r="M76" s="88">
        <f t="shared" si="21"/>
        <v>115.5</v>
      </c>
      <c r="N76" s="88">
        <f t="shared" si="22"/>
        <v>13340.25</v>
      </c>
      <c r="O76" s="95">
        <f t="shared" si="25"/>
        <v>116</v>
      </c>
      <c r="P76" s="89">
        <f t="shared" si="23"/>
        <v>13456</v>
      </c>
      <c r="Q76" s="89">
        <f t="shared" si="24"/>
        <v>13398</v>
      </c>
    </row>
    <row r="77" spans="1:17" x14ac:dyDescent="0.3">
      <c r="A77" t="s">
        <v>65</v>
      </c>
      <c r="B77" s="36" t="s">
        <v>49</v>
      </c>
      <c r="C77" s="37">
        <f>VLOOKUP(A77,'Laboratory A'!A:Y,23,0)</f>
        <v>411</v>
      </c>
      <c r="D77" s="40">
        <f t="shared" si="19"/>
        <v>242</v>
      </c>
      <c r="E77">
        <f>VLOOKUP(A77,'Laboratory A'!A:Y,25,0)</f>
        <v>316</v>
      </c>
      <c r="F77" s="37">
        <f t="shared" si="20"/>
        <v>235</v>
      </c>
      <c r="G77" s="59">
        <f t="shared" si="26"/>
        <v>7</v>
      </c>
      <c r="H77" s="60">
        <f t="shared" si="27"/>
        <v>49</v>
      </c>
      <c r="I77">
        <f t="shared" si="28"/>
        <v>363.5</v>
      </c>
      <c r="J77">
        <f t="shared" si="29"/>
        <v>2256.25</v>
      </c>
      <c r="K77">
        <f t="shared" si="30"/>
        <v>47.5</v>
      </c>
      <c r="L77">
        <f t="shared" si="31"/>
        <v>13.067400275103164</v>
      </c>
      <c r="M77" s="88">
        <f t="shared" si="21"/>
        <v>110.5</v>
      </c>
      <c r="N77" s="88">
        <f t="shared" si="22"/>
        <v>12210.25</v>
      </c>
      <c r="O77" s="95">
        <f t="shared" si="25"/>
        <v>103.5</v>
      </c>
      <c r="P77" s="89">
        <f t="shared" si="23"/>
        <v>10712.25</v>
      </c>
      <c r="Q77" s="89">
        <f t="shared" si="24"/>
        <v>11436.75</v>
      </c>
    </row>
    <row r="78" spans="1:17" x14ac:dyDescent="0.3">
      <c r="A78" t="s">
        <v>67</v>
      </c>
      <c r="B78" s="36" t="s">
        <v>49</v>
      </c>
      <c r="C78" s="37">
        <f>VLOOKUP(A78,'Laboratory A'!A:Y,23,0)</f>
        <v>187</v>
      </c>
      <c r="D78" s="40">
        <f t="shared" si="19"/>
        <v>212</v>
      </c>
      <c r="E78">
        <f>VLOOKUP(A78,'Laboratory A'!A:Y,25,0)</f>
        <v>202</v>
      </c>
      <c r="F78" s="37">
        <f t="shared" si="20"/>
        <v>212</v>
      </c>
      <c r="G78" s="59">
        <f t="shared" si="26"/>
        <v>0</v>
      </c>
      <c r="H78" s="60">
        <f t="shared" si="27"/>
        <v>0</v>
      </c>
      <c r="I78">
        <f t="shared" si="28"/>
        <v>194.5</v>
      </c>
      <c r="J78">
        <f t="shared" si="29"/>
        <v>56.25</v>
      </c>
      <c r="K78">
        <f t="shared" si="30"/>
        <v>7.5</v>
      </c>
      <c r="L78">
        <f t="shared" si="31"/>
        <v>3.8560411311053984</v>
      </c>
      <c r="M78" s="88">
        <f t="shared" si="21"/>
        <v>80.5</v>
      </c>
      <c r="N78" s="88">
        <f t="shared" si="22"/>
        <v>6480.25</v>
      </c>
      <c r="O78" s="95">
        <f t="shared" si="25"/>
        <v>80.5</v>
      </c>
      <c r="P78" s="89">
        <f t="shared" si="23"/>
        <v>6480.25</v>
      </c>
      <c r="Q78" s="89">
        <f t="shared" si="24"/>
        <v>6480.25</v>
      </c>
    </row>
    <row r="79" spans="1:17" x14ac:dyDescent="0.3">
      <c r="A79" t="s">
        <v>97</v>
      </c>
      <c r="B79" s="36" t="s">
        <v>49</v>
      </c>
      <c r="C79" s="37">
        <f>VLOOKUP(A79,'Laboratory A'!A:Y,23,0)</f>
        <v>618</v>
      </c>
      <c r="D79" s="40">
        <f t="shared" si="19"/>
        <v>256</v>
      </c>
      <c r="E79">
        <f>VLOOKUP(A79,'Laboratory A'!A:Y,25,0)</f>
        <v>377</v>
      </c>
      <c r="F79" s="37">
        <f t="shared" si="20"/>
        <v>241</v>
      </c>
      <c r="G79" s="59">
        <f t="shared" si="26"/>
        <v>15</v>
      </c>
      <c r="H79" s="60">
        <f t="shared" si="27"/>
        <v>225</v>
      </c>
      <c r="I79">
        <f t="shared" si="28"/>
        <v>497.5</v>
      </c>
      <c r="J79">
        <f t="shared" si="29"/>
        <v>14520.25</v>
      </c>
      <c r="K79">
        <f t="shared" si="30"/>
        <v>120.5</v>
      </c>
      <c r="L79">
        <f t="shared" si="31"/>
        <v>24.221105527638191</v>
      </c>
      <c r="M79" s="88">
        <f t="shared" si="21"/>
        <v>124.5</v>
      </c>
      <c r="N79" s="88">
        <f t="shared" si="22"/>
        <v>15500.25</v>
      </c>
      <c r="O79" s="95">
        <f t="shared" si="25"/>
        <v>109.5</v>
      </c>
      <c r="P79" s="89">
        <f t="shared" si="23"/>
        <v>11990.25</v>
      </c>
      <c r="Q79" s="89">
        <f t="shared" si="24"/>
        <v>13632.75</v>
      </c>
    </row>
    <row r="80" spans="1:17" x14ac:dyDescent="0.3">
      <c r="A80" t="s">
        <v>99</v>
      </c>
      <c r="B80" s="36" t="s">
        <v>49</v>
      </c>
      <c r="C80" s="37">
        <f>VLOOKUP(A80,'Laboratory A'!A:Y,23,0)</f>
        <v>56</v>
      </c>
      <c r="D80" s="40">
        <f t="shared" si="19"/>
        <v>138.5</v>
      </c>
      <c r="E80">
        <f>VLOOKUP(A80,'Laboratory A'!A:Y,25,0)</f>
        <v>45</v>
      </c>
      <c r="F80" s="37">
        <f t="shared" si="20"/>
        <v>100.5</v>
      </c>
      <c r="G80" s="59">
        <f t="shared" si="26"/>
        <v>38</v>
      </c>
      <c r="H80" s="60">
        <f t="shared" si="27"/>
        <v>1444</v>
      </c>
      <c r="I80">
        <f t="shared" si="28"/>
        <v>50.5</v>
      </c>
      <c r="J80">
        <f t="shared" si="29"/>
        <v>30.25</v>
      </c>
      <c r="K80">
        <f t="shared" si="30"/>
        <v>5.5</v>
      </c>
      <c r="L80">
        <f t="shared" si="31"/>
        <v>10.891089108910892</v>
      </c>
      <c r="M80" s="88">
        <f t="shared" si="21"/>
        <v>7</v>
      </c>
      <c r="N80" s="88">
        <f t="shared" si="22"/>
        <v>49</v>
      </c>
      <c r="O80" s="95">
        <f t="shared" si="25"/>
        <v>-31</v>
      </c>
      <c r="P80" s="89">
        <f t="shared" si="23"/>
        <v>961</v>
      </c>
      <c r="Q80" s="89">
        <f t="shared" si="24"/>
        <v>-217</v>
      </c>
    </row>
    <row r="81" spans="1:17" x14ac:dyDescent="0.3">
      <c r="A81" t="s">
        <v>104</v>
      </c>
      <c r="B81" s="36" t="s">
        <v>49</v>
      </c>
      <c r="C81" s="37">
        <f>VLOOKUP(A81,'Laboratory A'!A:Y,23,0)</f>
        <v>33</v>
      </c>
      <c r="D81" s="40">
        <f t="shared" si="19"/>
        <v>84.5</v>
      </c>
      <c r="E81">
        <f>VLOOKUP(A81,'Laboratory A'!A:Y,25,0)</f>
        <v>19</v>
      </c>
      <c r="F81" s="37">
        <f t="shared" si="20"/>
        <v>21</v>
      </c>
      <c r="G81" s="59">
        <f t="shared" si="26"/>
        <v>63.5</v>
      </c>
      <c r="H81" s="60">
        <f t="shared" si="27"/>
        <v>4032.25</v>
      </c>
      <c r="I81">
        <f t="shared" si="28"/>
        <v>26</v>
      </c>
      <c r="J81">
        <f t="shared" si="29"/>
        <v>49</v>
      </c>
      <c r="K81">
        <f t="shared" si="30"/>
        <v>7</v>
      </c>
      <c r="L81">
        <f t="shared" si="31"/>
        <v>26.923076923076923</v>
      </c>
      <c r="M81" s="88">
        <f t="shared" si="21"/>
        <v>-47</v>
      </c>
      <c r="N81" s="88">
        <f t="shared" si="22"/>
        <v>2209</v>
      </c>
      <c r="O81" s="95">
        <f t="shared" si="25"/>
        <v>-110.5</v>
      </c>
      <c r="P81" s="89">
        <f t="shared" si="23"/>
        <v>12210.25</v>
      </c>
      <c r="Q81" s="89">
        <f t="shared" si="24"/>
        <v>5193.5</v>
      </c>
    </row>
    <row r="82" spans="1:17" ht="15" thickBot="1" x14ac:dyDescent="0.35">
      <c r="A82" t="s">
        <v>145</v>
      </c>
      <c r="B82" s="36" t="s">
        <v>49</v>
      </c>
      <c r="C82" s="37"/>
      <c r="D82" s="40"/>
      <c r="F82" s="37"/>
      <c r="G82" s="59"/>
      <c r="H82" s="60"/>
      <c r="M82" s="88"/>
      <c r="N82" s="88"/>
      <c r="O82" s="95"/>
      <c r="P82" s="89"/>
      <c r="Q82" s="89"/>
    </row>
    <row r="83" spans="1:17" ht="15" thickTop="1" x14ac:dyDescent="0.3">
      <c r="A83" s="29" t="s">
        <v>61</v>
      </c>
      <c r="B83" s="35" t="s">
        <v>223</v>
      </c>
      <c r="C83" s="38">
        <f>VLOOKUP(A83,'Laboratory A'!A:AB,26,0)</f>
        <v>28</v>
      </c>
      <c r="D83" s="39">
        <f t="shared" si="19"/>
        <v>57</v>
      </c>
      <c r="E83" s="53">
        <f>VLOOKUP(A83,'Laboratory A'!A:AB,28,0)</f>
        <v>38</v>
      </c>
      <c r="F83" s="38">
        <f t="shared" si="20"/>
        <v>89</v>
      </c>
      <c r="G83" s="59">
        <f t="shared" si="26"/>
        <v>-32</v>
      </c>
      <c r="H83" s="60">
        <f t="shared" si="27"/>
        <v>1024</v>
      </c>
      <c r="I83">
        <f t="shared" si="28"/>
        <v>33</v>
      </c>
      <c r="J83">
        <f t="shared" si="29"/>
        <v>25</v>
      </c>
      <c r="K83">
        <f t="shared" si="30"/>
        <v>5</v>
      </c>
      <c r="L83">
        <f t="shared" si="31"/>
        <v>15.151515151515152</v>
      </c>
      <c r="M83" s="88">
        <f t="shared" si="21"/>
        <v>-74.5</v>
      </c>
      <c r="N83" s="88">
        <f t="shared" si="22"/>
        <v>5550.25</v>
      </c>
      <c r="O83" s="95">
        <f t="shared" ref="O83:O91" si="32">(F83-$F$295)</f>
        <v>-42.5</v>
      </c>
      <c r="P83" s="89">
        <f t="shared" si="23"/>
        <v>1806.25</v>
      </c>
      <c r="Q83" s="89">
        <f t="shared" si="24"/>
        <v>3166.25</v>
      </c>
    </row>
    <row r="84" spans="1:17" x14ac:dyDescent="0.3">
      <c r="A84" t="s">
        <v>62</v>
      </c>
      <c r="B84" s="36" t="s">
        <v>50</v>
      </c>
      <c r="C84" s="37">
        <f>VLOOKUP(A84,'Laboratory A'!A:AB,26,0)</f>
        <v>32</v>
      </c>
      <c r="D84" s="51">
        <f t="shared" si="19"/>
        <v>79.5</v>
      </c>
      <c r="E84" s="13">
        <f>VLOOKUP(A84,'Laboratory A'!A:AB,28,0)</f>
        <v>77</v>
      </c>
      <c r="F84" s="37">
        <f t="shared" si="20"/>
        <v>165</v>
      </c>
      <c r="G84" s="59">
        <f t="shared" si="26"/>
        <v>-85.5</v>
      </c>
      <c r="H84" s="60">
        <f t="shared" si="27"/>
        <v>7310.25</v>
      </c>
      <c r="I84">
        <f t="shared" si="28"/>
        <v>54.5</v>
      </c>
      <c r="J84">
        <f t="shared" si="29"/>
        <v>506.25</v>
      </c>
      <c r="K84">
        <f t="shared" si="30"/>
        <v>22.5</v>
      </c>
      <c r="L84">
        <f t="shared" si="31"/>
        <v>41.284403669724774</v>
      </c>
      <c r="M84" s="88">
        <f t="shared" si="21"/>
        <v>-52</v>
      </c>
      <c r="N84" s="88">
        <f t="shared" si="22"/>
        <v>2704</v>
      </c>
      <c r="O84" s="95">
        <f t="shared" si="32"/>
        <v>33.5</v>
      </c>
      <c r="P84" s="89">
        <f t="shared" si="23"/>
        <v>1122.25</v>
      </c>
      <c r="Q84" s="89">
        <f t="shared" si="24"/>
        <v>-1742</v>
      </c>
    </row>
    <row r="85" spans="1:17" x14ac:dyDescent="0.3">
      <c r="A85" t="s">
        <v>63</v>
      </c>
      <c r="B85" s="36" t="s">
        <v>50</v>
      </c>
      <c r="C85" s="37">
        <f>VLOOKUP(A85,'Laboratory A'!A:AB,26,0)</f>
        <v>199</v>
      </c>
      <c r="D85" s="51">
        <f t="shared" si="19"/>
        <v>214</v>
      </c>
      <c r="E85" s="13">
        <f>VLOOKUP(A85,'Laboratory A'!A:AB,28,0)</f>
        <v>275</v>
      </c>
      <c r="F85" s="37">
        <f t="shared" si="20"/>
        <v>227</v>
      </c>
      <c r="G85" s="59">
        <f t="shared" si="26"/>
        <v>-13</v>
      </c>
      <c r="H85" s="60">
        <f t="shared" si="27"/>
        <v>169</v>
      </c>
      <c r="I85">
        <f t="shared" si="28"/>
        <v>237</v>
      </c>
      <c r="J85">
        <f t="shared" si="29"/>
        <v>1444</v>
      </c>
      <c r="K85">
        <f t="shared" si="30"/>
        <v>38</v>
      </c>
      <c r="L85">
        <f t="shared" si="31"/>
        <v>16.033755274261605</v>
      </c>
      <c r="M85" s="88">
        <f t="shared" si="21"/>
        <v>82.5</v>
      </c>
      <c r="N85" s="88">
        <f t="shared" si="22"/>
        <v>6806.25</v>
      </c>
      <c r="O85" s="95">
        <f t="shared" si="32"/>
        <v>95.5</v>
      </c>
      <c r="P85" s="89">
        <f t="shared" si="23"/>
        <v>9120.25</v>
      </c>
      <c r="Q85" s="89">
        <f t="shared" si="24"/>
        <v>7878.75</v>
      </c>
    </row>
    <row r="86" spans="1:17" x14ac:dyDescent="0.3">
      <c r="A86" t="s">
        <v>64</v>
      </c>
      <c r="B86" s="36" t="s">
        <v>50</v>
      </c>
      <c r="C86" s="37">
        <f>VLOOKUP(A86,'Laboratory A'!A:AB,26,0)</f>
        <v>281</v>
      </c>
      <c r="D86" s="51">
        <f t="shared" si="19"/>
        <v>233</v>
      </c>
      <c r="E86" s="13">
        <f>VLOOKUP(A86,'Laboratory A'!A:AB,28,0)</f>
        <v>279</v>
      </c>
      <c r="F86" s="37">
        <f t="shared" si="20"/>
        <v>228</v>
      </c>
      <c r="G86" s="59">
        <f t="shared" si="26"/>
        <v>5</v>
      </c>
      <c r="H86" s="60">
        <f t="shared" si="27"/>
        <v>25</v>
      </c>
      <c r="I86">
        <f t="shared" si="28"/>
        <v>280</v>
      </c>
      <c r="J86">
        <f t="shared" si="29"/>
        <v>1</v>
      </c>
      <c r="K86">
        <f t="shared" si="30"/>
        <v>1</v>
      </c>
      <c r="L86">
        <f t="shared" si="31"/>
        <v>0.35714285714285715</v>
      </c>
      <c r="M86" s="88">
        <f t="shared" si="21"/>
        <v>101.5</v>
      </c>
      <c r="N86" s="88">
        <f t="shared" si="22"/>
        <v>10302.25</v>
      </c>
      <c r="O86" s="95">
        <f t="shared" si="32"/>
        <v>96.5</v>
      </c>
      <c r="P86" s="89">
        <f t="shared" si="23"/>
        <v>9312.25</v>
      </c>
      <c r="Q86" s="89">
        <f t="shared" si="24"/>
        <v>9794.75</v>
      </c>
    </row>
    <row r="87" spans="1:17" x14ac:dyDescent="0.3">
      <c r="A87" t="s">
        <v>65</v>
      </c>
      <c r="B87" s="36" t="s">
        <v>50</v>
      </c>
      <c r="C87" s="37">
        <f>VLOOKUP(A87,'Laboratory A'!A:AB,26,0)</f>
        <v>257</v>
      </c>
      <c r="D87" s="51">
        <f t="shared" si="19"/>
        <v>228</v>
      </c>
      <c r="E87" s="13">
        <f>VLOOKUP(A87,'Laboratory A'!A:AB,28,0)</f>
        <v>256</v>
      </c>
      <c r="F87" s="37">
        <f t="shared" si="20"/>
        <v>224.5</v>
      </c>
      <c r="G87" s="59">
        <f t="shared" si="26"/>
        <v>3.5</v>
      </c>
      <c r="H87" s="60">
        <f t="shared" si="27"/>
        <v>12.25</v>
      </c>
      <c r="I87">
        <f t="shared" si="28"/>
        <v>256.5</v>
      </c>
      <c r="J87">
        <f t="shared" si="29"/>
        <v>0.25</v>
      </c>
      <c r="K87">
        <f t="shared" si="30"/>
        <v>0.5</v>
      </c>
      <c r="L87">
        <f t="shared" si="31"/>
        <v>0.19493177387914229</v>
      </c>
      <c r="M87" s="88">
        <f t="shared" si="21"/>
        <v>96.5</v>
      </c>
      <c r="N87" s="88">
        <f t="shared" si="22"/>
        <v>9312.25</v>
      </c>
      <c r="O87" s="95">
        <f t="shared" si="32"/>
        <v>93</v>
      </c>
      <c r="P87" s="89">
        <f t="shared" si="23"/>
        <v>8649</v>
      </c>
      <c r="Q87" s="89">
        <f t="shared" si="24"/>
        <v>8974.5</v>
      </c>
    </row>
    <row r="88" spans="1:17" x14ac:dyDescent="0.3">
      <c r="A88" t="s">
        <v>67</v>
      </c>
      <c r="B88" s="36" t="s">
        <v>50</v>
      </c>
      <c r="C88" s="37">
        <f>VLOOKUP(A88,'Laboratory A'!A:AB,26,0)</f>
        <v>27</v>
      </c>
      <c r="D88" s="51">
        <f t="shared" si="19"/>
        <v>51.5</v>
      </c>
      <c r="E88" s="13">
        <f>VLOOKUP(A88,'Laboratory A'!A:AB,28,0)</f>
        <v>210</v>
      </c>
      <c r="F88" s="37">
        <f t="shared" si="20"/>
        <v>215</v>
      </c>
      <c r="G88" s="59">
        <f t="shared" si="26"/>
        <v>-163.5</v>
      </c>
      <c r="H88" s="60">
        <f t="shared" si="27"/>
        <v>26732.25</v>
      </c>
      <c r="I88">
        <f t="shared" si="28"/>
        <v>118.5</v>
      </c>
      <c r="J88">
        <f t="shared" si="29"/>
        <v>8372.25</v>
      </c>
      <c r="K88">
        <f t="shared" si="30"/>
        <v>91.5</v>
      </c>
      <c r="L88">
        <f t="shared" si="31"/>
        <v>77.215189873417728</v>
      </c>
      <c r="M88" s="88">
        <f t="shared" si="21"/>
        <v>-80</v>
      </c>
      <c r="N88" s="88">
        <f t="shared" si="22"/>
        <v>6400</v>
      </c>
      <c r="O88" s="95">
        <f t="shared" si="32"/>
        <v>83.5</v>
      </c>
      <c r="P88" s="89">
        <f t="shared" si="23"/>
        <v>6972.25</v>
      </c>
      <c r="Q88" s="89">
        <f t="shared" si="24"/>
        <v>-6680</v>
      </c>
    </row>
    <row r="89" spans="1:17" x14ac:dyDescent="0.3">
      <c r="A89" t="s">
        <v>97</v>
      </c>
      <c r="B89" s="36" t="s">
        <v>50</v>
      </c>
      <c r="C89" s="37">
        <f>VLOOKUP(A89,'Laboratory A'!A:AB,26,0)</f>
        <v>279</v>
      </c>
      <c r="D89" s="51">
        <f t="shared" si="19"/>
        <v>232</v>
      </c>
      <c r="E89" s="13">
        <f>VLOOKUP(A89,'Laboratory A'!A:AB,28,0)</f>
        <v>213</v>
      </c>
      <c r="F89" s="37">
        <f t="shared" si="20"/>
        <v>216</v>
      </c>
      <c r="G89" s="59">
        <f t="shared" si="26"/>
        <v>16</v>
      </c>
      <c r="H89" s="60">
        <f t="shared" si="27"/>
        <v>256</v>
      </c>
      <c r="I89">
        <f t="shared" si="28"/>
        <v>246</v>
      </c>
      <c r="J89">
        <f t="shared" si="29"/>
        <v>1089</v>
      </c>
      <c r="K89">
        <f t="shared" si="30"/>
        <v>33</v>
      </c>
      <c r="L89">
        <f t="shared" si="31"/>
        <v>13.414634146341465</v>
      </c>
      <c r="M89" s="88">
        <f t="shared" si="21"/>
        <v>100.5</v>
      </c>
      <c r="N89" s="88">
        <f t="shared" si="22"/>
        <v>10100.25</v>
      </c>
      <c r="O89" s="95">
        <f t="shared" si="32"/>
        <v>84.5</v>
      </c>
      <c r="P89" s="89">
        <f t="shared" si="23"/>
        <v>7140.25</v>
      </c>
      <c r="Q89" s="89">
        <f t="shared" si="24"/>
        <v>8492.25</v>
      </c>
    </row>
    <row r="90" spans="1:17" x14ac:dyDescent="0.3">
      <c r="A90" t="s">
        <v>99</v>
      </c>
      <c r="B90" s="36" t="s">
        <v>50</v>
      </c>
      <c r="C90" s="37">
        <f>VLOOKUP(A90,'Laboratory A'!A:AB,26,0)</f>
        <v>34</v>
      </c>
      <c r="D90" s="51">
        <f t="shared" si="19"/>
        <v>88</v>
      </c>
      <c r="E90" s="13">
        <f>VLOOKUP(A90,'Laboratory A'!A:AB,28,0)</f>
        <v>33</v>
      </c>
      <c r="F90" s="37">
        <f t="shared" si="20"/>
        <v>77</v>
      </c>
      <c r="G90" s="59">
        <f t="shared" si="26"/>
        <v>11</v>
      </c>
      <c r="H90" s="60">
        <f t="shared" si="27"/>
        <v>121</v>
      </c>
      <c r="I90">
        <f t="shared" si="28"/>
        <v>33.5</v>
      </c>
      <c r="J90">
        <f t="shared" si="29"/>
        <v>0.25</v>
      </c>
      <c r="K90">
        <f t="shared" si="30"/>
        <v>0.5</v>
      </c>
      <c r="L90">
        <f t="shared" si="31"/>
        <v>1.4925373134328357</v>
      </c>
      <c r="M90" s="88">
        <f t="shared" si="21"/>
        <v>-43.5</v>
      </c>
      <c r="N90" s="88">
        <f t="shared" si="22"/>
        <v>1892.25</v>
      </c>
      <c r="O90" s="95">
        <f t="shared" si="32"/>
        <v>-54.5</v>
      </c>
      <c r="P90" s="89">
        <f t="shared" si="23"/>
        <v>2970.25</v>
      </c>
      <c r="Q90" s="89">
        <f t="shared" si="24"/>
        <v>2370.75</v>
      </c>
    </row>
    <row r="91" spans="1:17" x14ac:dyDescent="0.3">
      <c r="A91" t="s">
        <v>104</v>
      </c>
      <c r="B91" s="36" t="s">
        <v>50</v>
      </c>
      <c r="C91" s="37">
        <f>VLOOKUP(A91,'Laboratory A'!A:AB,26,0)</f>
        <v>10</v>
      </c>
      <c r="D91" s="40">
        <f t="shared" si="19"/>
        <v>3</v>
      </c>
      <c r="E91" s="54">
        <f>VLOOKUP(A91,'Laboratory A'!A:AB,28,0)</f>
        <v>19</v>
      </c>
      <c r="F91" s="37">
        <f t="shared" si="20"/>
        <v>21</v>
      </c>
      <c r="G91" s="59">
        <f t="shared" si="26"/>
        <v>-18</v>
      </c>
      <c r="H91" s="60">
        <f t="shared" si="27"/>
        <v>324</v>
      </c>
      <c r="I91">
        <f t="shared" si="28"/>
        <v>14.5</v>
      </c>
      <c r="J91">
        <f t="shared" si="29"/>
        <v>20.25</v>
      </c>
      <c r="K91">
        <f t="shared" si="30"/>
        <v>4.5</v>
      </c>
      <c r="L91">
        <f t="shared" si="31"/>
        <v>31.03448275862069</v>
      </c>
      <c r="M91" s="88">
        <f t="shared" si="21"/>
        <v>-128.5</v>
      </c>
      <c r="N91" s="88">
        <f t="shared" si="22"/>
        <v>16512.25</v>
      </c>
      <c r="O91" s="95">
        <f t="shared" si="32"/>
        <v>-110.5</v>
      </c>
      <c r="P91" s="89">
        <f t="shared" si="23"/>
        <v>12210.25</v>
      </c>
      <c r="Q91" s="89">
        <f t="shared" si="24"/>
        <v>14199.25</v>
      </c>
    </row>
    <row r="92" spans="1:17" ht="15" thickBot="1" x14ac:dyDescent="0.35">
      <c r="A92" t="s">
        <v>145</v>
      </c>
      <c r="B92" s="36" t="s">
        <v>50</v>
      </c>
      <c r="C92" s="37"/>
      <c r="D92" s="40"/>
      <c r="E92" s="54"/>
      <c r="F92" s="37"/>
      <c r="G92" s="59"/>
      <c r="H92" s="60"/>
      <c r="M92" s="88"/>
      <c r="N92" s="88"/>
      <c r="O92" s="95"/>
      <c r="P92" s="89"/>
      <c r="Q92" s="89"/>
    </row>
    <row r="93" spans="1:17" ht="15" thickTop="1" x14ac:dyDescent="0.3">
      <c r="A93" s="29" t="s">
        <v>61</v>
      </c>
      <c r="B93" s="35" t="s">
        <v>224</v>
      </c>
      <c r="C93" s="38">
        <f>VLOOKUP(A93,'Laboratory A'!A:AE,29,0)</f>
        <v>56</v>
      </c>
      <c r="D93" s="39">
        <f t="shared" si="19"/>
        <v>138.5</v>
      </c>
      <c r="E93" s="53">
        <f>VLOOKUP(A93,'Laboratory A'!A:AE,31,0)</f>
        <v>29</v>
      </c>
      <c r="F93" s="38">
        <f t="shared" si="20"/>
        <v>60</v>
      </c>
      <c r="G93" s="59">
        <f t="shared" si="26"/>
        <v>78.5</v>
      </c>
      <c r="H93" s="60">
        <f t="shared" si="27"/>
        <v>6162.25</v>
      </c>
      <c r="I93">
        <f t="shared" si="28"/>
        <v>42.5</v>
      </c>
      <c r="J93">
        <f t="shared" si="29"/>
        <v>182.25</v>
      </c>
      <c r="K93">
        <f t="shared" si="30"/>
        <v>13.5</v>
      </c>
      <c r="L93">
        <f t="shared" si="31"/>
        <v>31.764705882352938</v>
      </c>
      <c r="M93" s="88">
        <f t="shared" si="21"/>
        <v>7</v>
      </c>
      <c r="N93" s="88">
        <f t="shared" si="22"/>
        <v>49</v>
      </c>
      <c r="O93" s="95">
        <f t="shared" ref="O93:O101" si="33">(F93-$F$295)</f>
        <v>-71.5</v>
      </c>
      <c r="P93" s="89">
        <f t="shared" si="23"/>
        <v>5112.25</v>
      </c>
      <c r="Q93" s="89">
        <f t="shared" si="24"/>
        <v>-500.5</v>
      </c>
    </row>
    <row r="94" spans="1:17" x14ac:dyDescent="0.3">
      <c r="A94" t="s">
        <v>62</v>
      </c>
      <c r="B94" s="36" t="s">
        <v>51</v>
      </c>
      <c r="C94" s="37">
        <f>VLOOKUP(A94,'Laboratory A'!A:AE,29,0)</f>
        <v>29</v>
      </c>
      <c r="D94" s="40">
        <f t="shared" si="19"/>
        <v>63</v>
      </c>
      <c r="E94">
        <f>VLOOKUP(A94,'Laboratory A'!A:AE,31,0)</f>
        <v>47</v>
      </c>
      <c r="F94" s="37">
        <f t="shared" si="20"/>
        <v>103.5</v>
      </c>
      <c r="G94" s="59">
        <f t="shared" si="26"/>
        <v>-40.5</v>
      </c>
      <c r="H94" s="60">
        <f t="shared" si="27"/>
        <v>1640.25</v>
      </c>
      <c r="I94">
        <f t="shared" si="28"/>
        <v>38</v>
      </c>
      <c r="J94">
        <f t="shared" si="29"/>
        <v>81</v>
      </c>
      <c r="K94">
        <f t="shared" si="30"/>
        <v>9</v>
      </c>
      <c r="L94">
        <f t="shared" si="31"/>
        <v>23.684210526315788</v>
      </c>
      <c r="M94" s="88">
        <f t="shared" si="21"/>
        <v>-68.5</v>
      </c>
      <c r="N94" s="88">
        <f t="shared" si="22"/>
        <v>4692.25</v>
      </c>
      <c r="O94" s="95">
        <f t="shared" si="33"/>
        <v>-28</v>
      </c>
      <c r="P94" s="89">
        <f t="shared" si="23"/>
        <v>784</v>
      </c>
      <c r="Q94" s="89">
        <f t="shared" si="24"/>
        <v>1918</v>
      </c>
    </row>
    <row r="95" spans="1:17" x14ac:dyDescent="0.3">
      <c r="A95" t="s">
        <v>63</v>
      </c>
      <c r="B95" s="36" t="s">
        <v>51</v>
      </c>
      <c r="C95" s="37">
        <f>VLOOKUP(A95,'Laboratory A'!A:AE,29,0)</f>
        <v>29</v>
      </c>
      <c r="D95" s="40">
        <f t="shared" si="19"/>
        <v>63</v>
      </c>
      <c r="E95">
        <f>VLOOKUP(A95,'Laboratory A'!A:AE,31,0)</f>
        <v>82</v>
      </c>
      <c r="F95" s="37">
        <f t="shared" si="20"/>
        <v>169</v>
      </c>
      <c r="G95" s="59">
        <f t="shared" si="26"/>
        <v>-106</v>
      </c>
      <c r="H95" s="60">
        <f t="shared" si="27"/>
        <v>11236</v>
      </c>
      <c r="I95">
        <f t="shared" si="28"/>
        <v>55.5</v>
      </c>
      <c r="J95">
        <f t="shared" si="29"/>
        <v>702.25</v>
      </c>
      <c r="K95">
        <f t="shared" si="30"/>
        <v>26.5</v>
      </c>
      <c r="L95">
        <f t="shared" si="31"/>
        <v>47.747747747747752</v>
      </c>
      <c r="M95" s="88">
        <f t="shared" si="21"/>
        <v>-68.5</v>
      </c>
      <c r="N95" s="88">
        <f t="shared" si="22"/>
        <v>4692.25</v>
      </c>
      <c r="O95" s="95">
        <f t="shared" si="33"/>
        <v>37.5</v>
      </c>
      <c r="P95" s="89">
        <f t="shared" si="23"/>
        <v>1406.25</v>
      </c>
      <c r="Q95" s="89">
        <f t="shared" si="24"/>
        <v>-2568.75</v>
      </c>
    </row>
    <row r="96" spans="1:17" x14ac:dyDescent="0.3">
      <c r="A96" t="s">
        <v>64</v>
      </c>
      <c r="B96" s="36" t="s">
        <v>51</v>
      </c>
      <c r="C96" s="37">
        <f>VLOOKUP(A96,'Laboratory A'!A:AE,29,0)</f>
        <v>39</v>
      </c>
      <c r="D96" s="40">
        <f t="shared" si="19"/>
        <v>99</v>
      </c>
      <c r="E96">
        <f>VLOOKUP(A96,'Laboratory A'!A:AE,31,0)</f>
        <v>38</v>
      </c>
      <c r="F96" s="37">
        <f t="shared" si="20"/>
        <v>89</v>
      </c>
      <c r="G96" s="59">
        <f t="shared" si="26"/>
        <v>10</v>
      </c>
      <c r="H96" s="60">
        <f t="shared" si="27"/>
        <v>100</v>
      </c>
      <c r="I96">
        <f t="shared" si="28"/>
        <v>38.5</v>
      </c>
      <c r="J96">
        <f t="shared" si="29"/>
        <v>0.25</v>
      </c>
      <c r="K96">
        <f t="shared" si="30"/>
        <v>0.5</v>
      </c>
      <c r="L96">
        <f t="shared" si="31"/>
        <v>1.2987012987012987</v>
      </c>
      <c r="M96" s="88">
        <f t="shared" si="21"/>
        <v>-32.5</v>
      </c>
      <c r="N96" s="88">
        <f t="shared" si="22"/>
        <v>1056.25</v>
      </c>
      <c r="O96" s="95">
        <f t="shared" si="33"/>
        <v>-42.5</v>
      </c>
      <c r="P96" s="89">
        <f t="shared" si="23"/>
        <v>1806.25</v>
      </c>
      <c r="Q96" s="89">
        <f t="shared" si="24"/>
        <v>1381.25</v>
      </c>
    </row>
    <row r="97" spans="1:17" x14ac:dyDescent="0.3">
      <c r="A97" t="s">
        <v>65</v>
      </c>
      <c r="B97" s="36" t="s">
        <v>51</v>
      </c>
      <c r="C97" s="37">
        <f>VLOOKUP(A97,'Laboratory A'!A:AE,29,0)</f>
        <v>22</v>
      </c>
      <c r="D97" s="40">
        <f t="shared" si="19"/>
        <v>26.5</v>
      </c>
      <c r="E97">
        <f>VLOOKUP(A97,'Laboratory A'!A:AE,31,0)</f>
        <v>27</v>
      </c>
      <c r="F97" s="37">
        <f t="shared" si="20"/>
        <v>49</v>
      </c>
      <c r="G97" s="59">
        <f t="shared" si="26"/>
        <v>-22.5</v>
      </c>
      <c r="H97" s="60">
        <f t="shared" si="27"/>
        <v>506.25</v>
      </c>
      <c r="I97">
        <f t="shared" si="28"/>
        <v>24.5</v>
      </c>
      <c r="J97">
        <f t="shared" si="29"/>
        <v>6.25</v>
      </c>
      <c r="K97">
        <f t="shared" si="30"/>
        <v>2.5</v>
      </c>
      <c r="L97">
        <f t="shared" si="31"/>
        <v>10.204081632653061</v>
      </c>
      <c r="M97" s="88">
        <f t="shared" si="21"/>
        <v>-105</v>
      </c>
      <c r="N97" s="88">
        <f t="shared" si="22"/>
        <v>11025</v>
      </c>
      <c r="O97" s="95">
        <f t="shared" si="33"/>
        <v>-82.5</v>
      </c>
      <c r="P97" s="89">
        <f t="shared" si="23"/>
        <v>6806.25</v>
      </c>
      <c r="Q97" s="89">
        <f t="shared" si="24"/>
        <v>8662.5</v>
      </c>
    </row>
    <row r="98" spans="1:17" x14ac:dyDescent="0.3">
      <c r="A98" t="s">
        <v>67</v>
      </c>
      <c r="B98" s="36" t="s">
        <v>51</v>
      </c>
      <c r="C98" s="37">
        <f>VLOOKUP(A98,'Laboratory A'!A:AE,29,0)</f>
        <v>17</v>
      </c>
      <c r="D98" s="40">
        <f t="shared" si="19"/>
        <v>14.5</v>
      </c>
      <c r="E98">
        <f>VLOOKUP(A98,'Laboratory A'!A:AE,31,0)</f>
        <v>22</v>
      </c>
      <c r="F98" s="37">
        <f t="shared" si="20"/>
        <v>28</v>
      </c>
      <c r="G98" s="59">
        <f t="shared" si="26"/>
        <v>-13.5</v>
      </c>
      <c r="H98" s="60">
        <f t="shared" si="27"/>
        <v>182.25</v>
      </c>
      <c r="I98">
        <f t="shared" si="28"/>
        <v>19.5</v>
      </c>
      <c r="J98">
        <f t="shared" si="29"/>
        <v>6.25</v>
      </c>
      <c r="K98">
        <f t="shared" si="30"/>
        <v>2.5</v>
      </c>
      <c r="L98">
        <f t="shared" si="31"/>
        <v>12.820512820512819</v>
      </c>
      <c r="M98" s="88">
        <f t="shared" si="21"/>
        <v>-117</v>
      </c>
      <c r="N98" s="88">
        <f t="shared" si="22"/>
        <v>13689</v>
      </c>
      <c r="O98" s="95">
        <f t="shared" si="33"/>
        <v>-103.5</v>
      </c>
      <c r="P98" s="89">
        <f t="shared" si="23"/>
        <v>10712.25</v>
      </c>
      <c r="Q98" s="89">
        <f t="shared" si="24"/>
        <v>12109.5</v>
      </c>
    </row>
    <row r="99" spans="1:17" x14ac:dyDescent="0.3">
      <c r="A99" t="s">
        <v>97</v>
      </c>
      <c r="B99" s="36" t="s">
        <v>51</v>
      </c>
      <c r="C99" s="37">
        <f>VLOOKUP(A99,'Laboratory A'!A:AE,29,0)</f>
        <v>40</v>
      </c>
      <c r="D99" s="40">
        <f t="shared" si="19"/>
        <v>101</v>
      </c>
      <c r="E99">
        <f>VLOOKUP(A99,'Laboratory A'!A:AE,31,0)</f>
        <v>23</v>
      </c>
      <c r="F99" s="37">
        <f t="shared" si="20"/>
        <v>32.5</v>
      </c>
      <c r="G99" s="59">
        <f t="shared" si="26"/>
        <v>68.5</v>
      </c>
      <c r="H99" s="60">
        <f t="shared" si="27"/>
        <v>4692.25</v>
      </c>
      <c r="I99">
        <f t="shared" si="28"/>
        <v>31.5</v>
      </c>
      <c r="J99">
        <f t="shared" si="29"/>
        <v>72.25</v>
      </c>
      <c r="K99">
        <f t="shared" si="30"/>
        <v>8.5</v>
      </c>
      <c r="L99">
        <f t="shared" si="31"/>
        <v>26.984126984126984</v>
      </c>
      <c r="M99" s="88">
        <f t="shared" si="21"/>
        <v>-30.5</v>
      </c>
      <c r="N99" s="88">
        <f t="shared" si="22"/>
        <v>930.25</v>
      </c>
      <c r="O99" s="95">
        <f t="shared" si="33"/>
        <v>-99</v>
      </c>
      <c r="P99" s="89">
        <f t="shared" si="23"/>
        <v>9801</v>
      </c>
      <c r="Q99" s="89">
        <f t="shared" si="24"/>
        <v>3019.5</v>
      </c>
    </row>
    <row r="100" spans="1:17" x14ac:dyDescent="0.3">
      <c r="A100" t="s">
        <v>99</v>
      </c>
      <c r="B100" s="36" t="s">
        <v>51</v>
      </c>
      <c r="C100" s="37">
        <f>VLOOKUP(A100,'Laboratory A'!A:AE,29,0)</f>
        <v>66</v>
      </c>
      <c r="D100" s="40">
        <f t="shared" si="19"/>
        <v>157</v>
      </c>
      <c r="E100">
        <f>VLOOKUP(A100,'Laboratory A'!A:AE,31,0)</f>
        <v>27</v>
      </c>
      <c r="F100" s="37">
        <f t="shared" si="20"/>
        <v>49</v>
      </c>
      <c r="G100" s="59">
        <f t="shared" si="26"/>
        <v>108</v>
      </c>
      <c r="H100" s="60">
        <f t="shared" si="27"/>
        <v>11664</v>
      </c>
      <c r="I100">
        <f t="shared" si="28"/>
        <v>46.5</v>
      </c>
      <c r="J100">
        <f t="shared" si="29"/>
        <v>380.25</v>
      </c>
      <c r="K100">
        <f t="shared" si="30"/>
        <v>19.5</v>
      </c>
      <c r="L100">
        <f t="shared" si="31"/>
        <v>41.935483870967744</v>
      </c>
      <c r="M100" s="88">
        <f t="shared" si="21"/>
        <v>25.5</v>
      </c>
      <c r="N100" s="88">
        <f t="shared" si="22"/>
        <v>650.25</v>
      </c>
      <c r="O100" s="95">
        <f t="shared" si="33"/>
        <v>-82.5</v>
      </c>
      <c r="P100" s="89">
        <f t="shared" si="23"/>
        <v>6806.25</v>
      </c>
      <c r="Q100" s="89">
        <f t="shared" si="24"/>
        <v>-2103.75</v>
      </c>
    </row>
    <row r="101" spans="1:17" x14ac:dyDescent="0.3">
      <c r="A101" t="s">
        <v>104</v>
      </c>
      <c r="B101" s="36" t="s">
        <v>51</v>
      </c>
      <c r="C101" s="37">
        <f>VLOOKUP(A101,'Laboratory A'!A:AE,29,0)</f>
        <v>25</v>
      </c>
      <c r="D101" s="40">
        <f t="shared" si="19"/>
        <v>40.5</v>
      </c>
      <c r="E101">
        <f>VLOOKUP(A101,'Laboratory A'!A:AE,31,0)</f>
        <v>17</v>
      </c>
      <c r="F101" s="37">
        <f t="shared" si="20"/>
        <v>14.5</v>
      </c>
      <c r="G101" s="59">
        <f t="shared" si="26"/>
        <v>26</v>
      </c>
      <c r="H101" s="60">
        <f t="shared" si="27"/>
        <v>676</v>
      </c>
      <c r="I101">
        <f t="shared" si="28"/>
        <v>21</v>
      </c>
      <c r="J101">
        <f t="shared" si="29"/>
        <v>16</v>
      </c>
      <c r="K101">
        <f t="shared" si="30"/>
        <v>4</v>
      </c>
      <c r="L101">
        <f t="shared" si="31"/>
        <v>19.047619047619047</v>
      </c>
      <c r="M101" s="88">
        <f t="shared" si="21"/>
        <v>-91</v>
      </c>
      <c r="N101" s="88">
        <f t="shared" si="22"/>
        <v>8281</v>
      </c>
      <c r="O101" s="95">
        <f t="shared" si="33"/>
        <v>-117</v>
      </c>
      <c r="P101" s="89">
        <f t="shared" si="23"/>
        <v>13689</v>
      </c>
      <c r="Q101" s="89">
        <f t="shared" si="24"/>
        <v>10647</v>
      </c>
    </row>
    <row r="102" spans="1:17" ht="15" thickBot="1" x14ac:dyDescent="0.35">
      <c r="A102" t="s">
        <v>145</v>
      </c>
      <c r="B102" s="36" t="s">
        <v>51</v>
      </c>
      <c r="C102" s="37"/>
      <c r="D102" s="40"/>
      <c r="F102" s="37"/>
      <c r="G102" s="59"/>
      <c r="H102" s="60"/>
      <c r="M102" s="88"/>
      <c r="N102" s="88"/>
      <c r="O102" s="95"/>
      <c r="P102" s="89"/>
      <c r="Q102" s="89"/>
    </row>
    <row r="103" spans="1:17" ht="15" thickTop="1" x14ac:dyDescent="0.3">
      <c r="A103" s="29" t="s">
        <v>61</v>
      </c>
      <c r="B103" s="35" t="s">
        <v>225</v>
      </c>
      <c r="C103" s="38">
        <f>VLOOKUP(A103,'Laboratory A'!A:AH,32,0)</f>
        <v>21</v>
      </c>
      <c r="D103" s="39">
        <f t="shared" si="19"/>
        <v>22.5</v>
      </c>
      <c r="E103" s="53">
        <f>VLOOKUP(A103,'Laboratory A'!A:AH,34,0)</f>
        <v>20</v>
      </c>
      <c r="F103" s="38">
        <f t="shared" si="20"/>
        <v>25.5</v>
      </c>
      <c r="G103" s="59">
        <f t="shared" si="26"/>
        <v>-3</v>
      </c>
      <c r="H103" s="60">
        <f t="shared" si="27"/>
        <v>9</v>
      </c>
      <c r="I103">
        <f t="shared" si="28"/>
        <v>20.5</v>
      </c>
      <c r="J103">
        <f t="shared" si="29"/>
        <v>0.25</v>
      </c>
      <c r="K103">
        <f t="shared" si="30"/>
        <v>0.5</v>
      </c>
      <c r="L103">
        <f t="shared" si="31"/>
        <v>2.4390243902439024</v>
      </c>
      <c r="M103" s="88">
        <f t="shared" si="21"/>
        <v>-109</v>
      </c>
      <c r="N103" s="88">
        <f t="shared" si="22"/>
        <v>11881</v>
      </c>
      <c r="O103" s="95">
        <f t="shared" ref="O103:O111" si="34">(F103-$F$295)</f>
        <v>-106</v>
      </c>
      <c r="P103" s="89">
        <f t="shared" si="23"/>
        <v>11236</v>
      </c>
      <c r="Q103" s="89">
        <f t="shared" si="24"/>
        <v>11554</v>
      </c>
    </row>
    <row r="104" spans="1:17" x14ac:dyDescent="0.3">
      <c r="A104" t="s">
        <v>62</v>
      </c>
      <c r="B104" s="36" t="s">
        <v>52</v>
      </c>
      <c r="C104" s="37">
        <f>VLOOKUP(A104,'Laboratory A'!A:AH,32,0)</f>
        <v>44</v>
      </c>
      <c r="D104" s="40">
        <f t="shared" si="19"/>
        <v>109</v>
      </c>
      <c r="E104">
        <f>VLOOKUP(A104,'Laboratory A'!A:AH,34,0)</f>
        <v>95</v>
      </c>
      <c r="F104" s="37">
        <f t="shared" si="20"/>
        <v>182.5</v>
      </c>
      <c r="G104" s="59">
        <f t="shared" si="26"/>
        <v>-73.5</v>
      </c>
      <c r="H104" s="60">
        <f t="shared" si="27"/>
        <v>5402.25</v>
      </c>
      <c r="I104">
        <f t="shared" si="28"/>
        <v>69.5</v>
      </c>
      <c r="J104">
        <f t="shared" si="29"/>
        <v>650.25</v>
      </c>
      <c r="K104">
        <f t="shared" si="30"/>
        <v>25.5</v>
      </c>
      <c r="L104">
        <f t="shared" si="31"/>
        <v>36.690647482014391</v>
      </c>
      <c r="M104" s="88">
        <f t="shared" si="21"/>
        <v>-22.5</v>
      </c>
      <c r="N104" s="88">
        <f t="shared" si="22"/>
        <v>506.25</v>
      </c>
      <c r="O104" s="95">
        <f t="shared" si="34"/>
        <v>51</v>
      </c>
      <c r="P104" s="89">
        <f t="shared" si="23"/>
        <v>2601</v>
      </c>
      <c r="Q104" s="89">
        <f t="shared" si="24"/>
        <v>-1147.5</v>
      </c>
    </row>
    <row r="105" spans="1:17" x14ac:dyDescent="0.3">
      <c r="A105" t="s">
        <v>63</v>
      </c>
      <c r="B105" s="36" t="s">
        <v>52</v>
      </c>
      <c r="C105" s="37">
        <f>VLOOKUP(A105,'Laboratory A'!A:AH,32,0)</f>
        <v>81</v>
      </c>
      <c r="D105" s="40">
        <f t="shared" si="19"/>
        <v>170.5</v>
      </c>
      <c r="E105">
        <f>VLOOKUP(A105,'Laboratory A'!A:AH,34,0)</f>
        <v>55</v>
      </c>
      <c r="F105" s="37">
        <f t="shared" si="20"/>
        <v>124</v>
      </c>
      <c r="G105" s="59">
        <f t="shared" si="26"/>
        <v>46.5</v>
      </c>
      <c r="H105" s="60">
        <f t="shared" si="27"/>
        <v>2162.25</v>
      </c>
      <c r="I105">
        <f t="shared" si="28"/>
        <v>68</v>
      </c>
      <c r="J105">
        <f t="shared" si="29"/>
        <v>169</v>
      </c>
      <c r="K105">
        <f t="shared" si="30"/>
        <v>13</v>
      </c>
      <c r="L105">
        <f t="shared" si="31"/>
        <v>19.117647058823529</v>
      </c>
      <c r="M105" s="88">
        <f t="shared" si="21"/>
        <v>39</v>
      </c>
      <c r="N105" s="88">
        <f t="shared" si="22"/>
        <v>1521</v>
      </c>
      <c r="O105" s="95">
        <f t="shared" si="34"/>
        <v>-7.5</v>
      </c>
      <c r="P105" s="89">
        <f t="shared" si="23"/>
        <v>56.25</v>
      </c>
      <c r="Q105" s="89">
        <f t="shared" si="24"/>
        <v>-292.5</v>
      </c>
    </row>
    <row r="106" spans="1:17" x14ac:dyDescent="0.3">
      <c r="A106" t="s">
        <v>64</v>
      </c>
      <c r="B106" s="36" t="s">
        <v>52</v>
      </c>
      <c r="C106" s="37">
        <f>VLOOKUP(A106,'Laboratory A'!A:AH,32,0)</f>
        <v>46</v>
      </c>
      <c r="D106" s="40">
        <f t="shared" si="19"/>
        <v>116</v>
      </c>
      <c r="E106">
        <f>VLOOKUP(A106,'Laboratory A'!A:AH,34,0)</f>
        <v>41</v>
      </c>
      <c r="F106" s="37">
        <f t="shared" si="20"/>
        <v>92.5</v>
      </c>
      <c r="G106" s="59">
        <f t="shared" si="26"/>
        <v>23.5</v>
      </c>
      <c r="H106" s="60">
        <f t="shared" si="27"/>
        <v>552.25</v>
      </c>
      <c r="I106">
        <f t="shared" si="28"/>
        <v>43.5</v>
      </c>
      <c r="J106">
        <f t="shared" si="29"/>
        <v>6.25</v>
      </c>
      <c r="K106">
        <f t="shared" si="30"/>
        <v>2.5</v>
      </c>
      <c r="L106">
        <f t="shared" si="31"/>
        <v>5.7471264367816088</v>
      </c>
      <c r="M106" s="88">
        <f t="shared" si="21"/>
        <v>-15.5</v>
      </c>
      <c r="N106" s="88">
        <f t="shared" si="22"/>
        <v>240.25</v>
      </c>
      <c r="O106" s="95">
        <f t="shared" si="34"/>
        <v>-39</v>
      </c>
      <c r="P106" s="89">
        <f t="shared" si="23"/>
        <v>1521</v>
      </c>
      <c r="Q106" s="89">
        <f t="shared" si="24"/>
        <v>604.5</v>
      </c>
    </row>
    <row r="107" spans="1:17" x14ac:dyDescent="0.3">
      <c r="A107" t="s">
        <v>65</v>
      </c>
      <c r="B107" s="36" t="s">
        <v>52</v>
      </c>
      <c r="C107" s="37">
        <f>VLOOKUP(A107,'Laboratory A'!A:AH,32,0)</f>
        <v>10</v>
      </c>
      <c r="D107" s="40">
        <f t="shared" si="19"/>
        <v>3</v>
      </c>
      <c r="E107">
        <f>VLOOKUP(A107,'Laboratory A'!A:AH,34,0)</f>
        <v>53</v>
      </c>
      <c r="F107" s="37">
        <f t="shared" si="20"/>
        <v>117.5</v>
      </c>
      <c r="G107" s="59">
        <f t="shared" si="26"/>
        <v>-114.5</v>
      </c>
      <c r="H107" s="60">
        <f t="shared" si="27"/>
        <v>13110.25</v>
      </c>
      <c r="I107">
        <f t="shared" si="28"/>
        <v>31.5</v>
      </c>
      <c r="J107">
        <f t="shared" si="29"/>
        <v>462.25</v>
      </c>
      <c r="K107">
        <f t="shared" si="30"/>
        <v>21.5</v>
      </c>
      <c r="L107">
        <f t="shared" si="31"/>
        <v>68.253968253968253</v>
      </c>
      <c r="M107" s="88">
        <f t="shared" si="21"/>
        <v>-128.5</v>
      </c>
      <c r="N107" s="88">
        <f t="shared" si="22"/>
        <v>16512.25</v>
      </c>
      <c r="O107" s="95">
        <f t="shared" si="34"/>
        <v>-14</v>
      </c>
      <c r="P107" s="89">
        <f t="shared" si="23"/>
        <v>196</v>
      </c>
      <c r="Q107" s="89">
        <f t="shared" si="24"/>
        <v>1799</v>
      </c>
    </row>
    <row r="108" spans="1:17" x14ac:dyDescent="0.3">
      <c r="A108" t="s">
        <v>67</v>
      </c>
      <c r="B108" s="36" t="s">
        <v>52</v>
      </c>
      <c r="C108" s="37">
        <f>VLOOKUP(A108,'Laboratory A'!A:AH,32,0)</f>
        <v>435</v>
      </c>
      <c r="D108" s="40">
        <f t="shared" si="19"/>
        <v>245</v>
      </c>
      <c r="E108">
        <f>VLOOKUP(A108,'Laboratory A'!A:AH,34,0)</f>
        <v>28</v>
      </c>
      <c r="F108" s="37">
        <f t="shared" si="20"/>
        <v>53.5</v>
      </c>
      <c r="G108" s="59">
        <f t="shared" si="26"/>
        <v>191.5</v>
      </c>
      <c r="H108" s="60">
        <f t="shared" si="27"/>
        <v>36672.25</v>
      </c>
      <c r="I108">
        <f t="shared" si="28"/>
        <v>231.5</v>
      </c>
      <c r="J108">
        <f t="shared" si="29"/>
        <v>41412.25</v>
      </c>
      <c r="K108">
        <f t="shared" si="30"/>
        <v>203.5</v>
      </c>
      <c r="L108">
        <f t="shared" si="31"/>
        <v>87.904967602591782</v>
      </c>
      <c r="M108" s="88">
        <f t="shared" si="21"/>
        <v>113.5</v>
      </c>
      <c r="N108" s="88">
        <f t="shared" si="22"/>
        <v>12882.25</v>
      </c>
      <c r="O108" s="95">
        <f t="shared" si="34"/>
        <v>-78</v>
      </c>
      <c r="P108" s="89">
        <f t="shared" si="23"/>
        <v>6084</v>
      </c>
      <c r="Q108" s="89">
        <f t="shared" si="24"/>
        <v>-8853</v>
      </c>
    </row>
    <row r="109" spans="1:17" x14ac:dyDescent="0.3">
      <c r="A109" t="s">
        <v>97</v>
      </c>
      <c r="B109" s="36" t="s">
        <v>52</v>
      </c>
      <c r="C109" s="37">
        <f>VLOOKUP(A109,'Laboratory A'!A:AH,32,0)</f>
        <v>28</v>
      </c>
      <c r="D109" s="40">
        <f t="shared" si="19"/>
        <v>57</v>
      </c>
      <c r="E109">
        <f>VLOOKUP(A109,'Laboratory A'!A:AH,34,0)</f>
        <v>30</v>
      </c>
      <c r="F109" s="37">
        <f t="shared" si="20"/>
        <v>66</v>
      </c>
      <c r="G109" s="59">
        <f t="shared" si="26"/>
        <v>-9</v>
      </c>
      <c r="H109" s="60">
        <f t="shared" si="27"/>
        <v>81</v>
      </c>
      <c r="I109">
        <f t="shared" si="28"/>
        <v>29</v>
      </c>
      <c r="J109">
        <f t="shared" si="29"/>
        <v>1</v>
      </c>
      <c r="K109">
        <f t="shared" si="30"/>
        <v>1</v>
      </c>
      <c r="L109">
        <f t="shared" si="31"/>
        <v>3.4482758620689653</v>
      </c>
      <c r="M109" s="88">
        <f t="shared" si="21"/>
        <v>-74.5</v>
      </c>
      <c r="N109" s="88">
        <f t="shared" si="22"/>
        <v>5550.25</v>
      </c>
      <c r="O109" s="95">
        <f t="shared" si="34"/>
        <v>-65.5</v>
      </c>
      <c r="P109" s="89">
        <f t="shared" si="23"/>
        <v>4290.25</v>
      </c>
      <c r="Q109" s="89">
        <f t="shared" si="24"/>
        <v>4879.75</v>
      </c>
    </row>
    <row r="110" spans="1:17" x14ac:dyDescent="0.3">
      <c r="A110" t="s">
        <v>99</v>
      </c>
      <c r="B110" s="36" t="s">
        <v>52</v>
      </c>
      <c r="C110" s="37">
        <f>VLOOKUP(A110,'Laboratory A'!A:AH,32,0)</f>
        <v>26</v>
      </c>
      <c r="D110" s="40">
        <f t="shared" si="19"/>
        <v>46</v>
      </c>
      <c r="E110">
        <f>VLOOKUP(A110,'Laboratory A'!A:AH,34,0)</f>
        <v>37</v>
      </c>
      <c r="F110" s="37">
        <f t="shared" si="20"/>
        <v>86.5</v>
      </c>
      <c r="G110" s="59">
        <f t="shared" si="26"/>
        <v>-40.5</v>
      </c>
      <c r="H110" s="60">
        <f t="shared" si="27"/>
        <v>1640.25</v>
      </c>
      <c r="I110">
        <f t="shared" si="28"/>
        <v>31.5</v>
      </c>
      <c r="J110">
        <f t="shared" si="29"/>
        <v>30.25</v>
      </c>
      <c r="K110">
        <f t="shared" si="30"/>
        <v>5.5</v>
      </c>
      <c r="L110">
        <f t="shared" si="31"/>
        <v>17.460317460317459</v>
      </c>
      <c r="M110" s="88">
        <f t="shared" si="21"/>
        <v>-85.5</v>
      </c>
      <c r="N110" s="88">
        <f t="shared" si="22"/>
        <v>7310.25</v>
      </c>
      <c r="O110" s="95">
        <f t="shared" si="34"/>
        <v>-45</v>
      </c>
      <c r="P110" s="89">
        <f t="shared" si="23"/>
        <v>2025</v>
      </c>
      <c r="Q110" s="89">
        <f t="shared" si="24"/>
        <v>3847.5</v>
      </c>
    </row>
    <row r="111" spans="1:17" x14ac:dyDescent="0.3">
      <c r="A111" t="s">
        <v>104</v>
      </c>
      <c r="B111" s="36" t="s">
        <v>52</v>
      </c>
      <c r="C111" s="37">
        <f>VLOOKUP(A111,'Laboratory A'!A:AH,32,0)</f>
        <v>23</v>
      </c>
      <c r="D111" s="40">
        <f t="shared" si="19"/>
        <v>31.5</v>
      </c>
      <c r="E111">
        <f>VLOOKUP(A111,'Laboratory A'!A:AH,34,0)</f>
        <v>9</v>
      </c>
      <c r="F111" s="37">
        <f t="shared" si="20"/>
        <v>3</v>
      </c>
      <c r="G111" s="59">
        <f t="shared" si="26"/>
        <v>28.5</v>
      </c>
      <c r="H111" s="60">
        <f t="shared" si="27"/>
        <v>812.25</v>
      </c>
      <c r="I111">
        <f t="shared" si="28"/>
        <v>16</v>
      </c>
      <c r="J111">
        <f t="shared" si="29"/>
        <v>49</v>
      </c>
      <c r="K111">
        <f t="shared" si="30"/>
        <v>7</v>
      </c>
      <c r="L111">
        <f t="shared" si="31"/>
        <v>43.75</v>
      </c>
      <c r="M111" s="88">
        <f t="shared" si="21"/>
        <v>-100</v>
      </c>
      <c r="N111" s="88">
        <f t="shared" si="22"/>
        <v>10000</v>
      </c>
      <c r="O111" s="95">
        <f t="shared" si="34"/>
        <v>-128.5</v>
      </c>
      <c r="P111" s="89">
        <f t="shared" si="23"/>
        <v>16512.25</v>
      </c>
      <c r="Q111" s="89">
        <f t="shared" si="24"/>
        <v>12850</v>
      </c>
    </row>
    <row r="112" spans="1:17" ht="15" thickBot="1" x14ac:dyDescent="0.35">
      <c r="A112" t="s">
        <v>145</v>
      </c>
      <c r="B112" s="36" t="s">
        <v>52</v>
      </c>
      <c r="C112" s="37"/>
      <c r="D112" s="40"/>
      <c r="F112" s="37"/>
      <c r="G112" s="59"/>
      <c r="H112" s="60"/>
      <c r="M112" s="88"/>
      <c r="N112" s="88"/>
      <c r="O112" s="95"/>
      <c r="P112" s="89"/>
      <c r="Q112" s="89"/>
    </row>
    <row r="113" spans="1:17" ht="15" thickTop="1" x14ac:dyDescent="0.3">
      <c r="A113" s="29" t="s">
        <v>61</v>
      </c>
      <c r="B113" s="35" t="s">
        <v>226</v>
      </c>
      <c r="C113" s="38">
        <f>VLOOKUP(A113,'Laboratory A'!A:AK,35,0)</f>
        <v>26</v>
      </c>
      <c r="D113" s="39">
        <f t="shared" si="19"/>
        <v>46</v>
      </c>
      <c r="E113" s="53">
        <f>VLOOKUP(A113,'Laboratory A'!A:AK,37,0)</f>
        <v>156</v>
      </c>
      <c r="F113" s="38">
        <f t="shared" si="20"/>
        <v>199.5</v>
      </c>
      <c r="G113" s="59">
        <f t="shared" si="26"/>
        <v>-153.5</v>
      </c>
      <c r="H113" s="60">
        <f t="shared" si="27"/>
        <v>23562.25</v>
      </c>
      <c r="I113">
        <f t="shared" si="28"/>
        <v>91</v>
      </c>
      <c r="J113">
        <f t="shared" si="29"/>
        <v>4225</v>
      </c>
      <c r="K113">
        <f t="shared" si="30"/>
        <v>65</v>
      </c>
      <c r="L113">
        <f t="shared" si="31"/>
        <v>71.428571428571431</v>
      </c>
      <c r="M113" s="88">
        <f t="shared" si="21"/>
        <v>-85.5</v>
      </c>
      <c r="N113" s="88">
        <f t="shared" si="22"/>
        <v>7310.25</v>
      </c>
      <c r="O113" s="95">
        <f t="shared" ref="O113:O121" si="35">(F113-$F$295)</f>
        <v>68</v>
      </c>
      <c r="P113" s="89">
        <f t="shared" si="23"/>
        <v>4624</v>
      </c>
      <c r="Q113" s="89">
        <f t="shared" si="24"/>
        <v>-5814</v>
      </c>
    </row>
    <row r="114" spans="1:17" x14ac:dyDescent="0.3">
      <c r="A114" t="s">
        <v>62</v>
      </c>
      <c r="B114" s="36" t="s">
        <v>53</v>
      </c>
      <c r="C114" s="37">
        <f>VLOOKUP(A114,'Laboratory A'!A:AK,35,0)</f>
        <v>27</v>
      </c>
      <c r="D114" s="40">
        <f t="shared" si="19"/>
        <v>51.5</v>
      </c>
      <c r="E114">
        <f>VLOOKUP(A114,'Laboratory A'!A:AK,37,0)</f>
        <v>19</v>
      </c>
      <c r="F114" s="37">
        <f t="shared" si="20"/>
        <v>21</v>
      </c>
      <c r="G114" s="59">
        <f t="shared" si="26"/>
        <v>30.5</v>
      </c>
      <c r="H114" s="60">
        <f t="shared" si="27"/>
        <v>930.25</v>
      </c>
      <c r="I114">
        <f t="shared" si="28"/>
        <v>23</v>
      </c>
      <c r="J114">
        <f t="shared" si="29"/>
        <v>16</v>
      </c>
      <c r="K114">
        <f t="shared" si="30"/>
        <v>4</v>
      </c>
      <c r="L114">
        <f t="shared" si="31"/>
        <v>17.391304347826086</v>
      </c>
      <c r="M114" s="88">
        <f t="shared" si="21"/>
        <v>-80</v>
      </c>
      <c r="N114" s="88">
        <f t="shared" si="22"/>
        <v>6400</v>
      </c>
      <c r="O114" s="95">
        <f t="shared" si="35"/>
        <v>-110.5</v>
      </c>
      <c r="P114" s="89">
        <f t="shared" si="23"/>
        <v>12210.25</v>
      </c>
      <c r="Q114" s="89">
        <f t="shared" si="24"/>
        <v>8840</v>
      </c>
    </row>
    <row r="115" spans="1:17" x14ac:dyDescent="0.3">
      <c r="A115" t="s">
        <v>63</v>
      </c>
      <c r="B115" s="36" t="s">
        <v>53</v>
      </c>
      <c r="C115" s="37">
        <f>VLOOKUP(A115,'Laboratory A'!A:AK,35,0)</f>
        <v>599</v>
      </c>
      <c r="D115" s="40">
        <f t="shared" si="19"/>
        <v>255</v>
      </c>
      <c r="E115">
        <f>VLOOKUP(A115,'Laboratory A'!A:AK,37,0)</f>
        <v>542</v>
      </c>
      <c r="F115" s="37">
        <f t="shared" si="20"/>
        <v>257</v>
      </c>
      <c r="G115" s="59">
        <f t="shared" si="26"/>
        <v>-2</v>
      </c>
      <c r="H115" s="60">
        <f t="shared" si="27"/>
        <v>4</v>
      </c>
      <c r="I115">
        <f t="shared" si="28"/>
        <v>570.5</v>
      </c>
      <c r="J115">
        <f t="shared" si="29"/>
        <v>812.25</v>
      </c>
      <c r="K115">
        <f t="shared" si="30"/>
        <v>28.5</v>
      </c>
      <c r="L115">
        <f t="shared" si="31"/>
        <v>4.9956178790534622</v>
      </c>
      <c r="M115" s="88">
        <f t="shared" si="21"/>
        <v>123.5</v>
      </c>
      <c r="N115" s="88">
        <f t="shared" si="22"/>
        <v>15252.25</v>
      </c>
      <c r="O115" s="95">
        <f t="shared" si="35"/>
        <v>125.5</v>
      </c>
      <c r="P115" s="89">
        <f t="shared" si="23"/>
        <v>15750.25</v>
      </c>
      <c r="Q115" s="89">
        <f t="shared" si="24"/>
        <v>15499.25</v>
      </c>
    </row>
    <row r="116" spans="1:17" x14ac:dyDescent="0.3">
      <c r="A116" t="s">
        <v>64</v>
      </c>
      <c r="B116" s="36" t="s">
        <v>53</v>
      </c>
      <c r="C116" s="37">
        <f>VLOOKUP(A116,'Laboratory A'!A:AK,35,0)</f>
        <v>264</v>
      </c>
      <c r="D116" s="40">
        <f t="shared" si="19"/>
        <v>229</v>
      </c>
      <c r="E116">
        <f>VLOOKUP(A116,'Laboratory A'!A:AK,37,0)</f>
        <v>233</v>
      </c>
      <c r="F116" s="37">
        <f t="shared" si="20"/>
        <v>219</v>
      </c>
      <c r="G116" s="59">
        <f t="shared" si="26"/>
        <v>10</v>
      </c>
      <c r="H116" s="60">
        <f t="shared" si="27"/>
        <v>100</v>
      </c>
      <c r="I116">
        <f t="shared" si="28"/>
        <v>248.5</v>
      </c>
      <c r="J116">
        <f t="shared" si="29"/>
        <v>240.25</v>
      </c>
      <c r="K116">
        <f t="shared" si="30"/>
        <v>15.5</v>
      </c>
      <c r="L116">
        <f t="shared" si="31"/>
        <v>6.2374245472837018</v>
      </c>
      <c r="M116" s="88">
        <f t="shared" si="21"/>
        <v>97.5</v>
      </c>
      <c r="N116" s="88">
        <f t="shared" si="22"/>
        <v>9506.25</v>
      </c>
      <c r="O116" s="95">
        <f t="shared" si="35"/>
        <v>87.5</v>
      </c>
      <c r="P116" s="89">
        <f t="shared" si="23"/>
        <v>7656.25</v>
      </c>
      <c r="Q116" s="89">
        <f t="shared" si="24"/>
        <v>8531.25</v>
      </c>
    </row>
    <row r="117" spans="1:17" x14ac:dyDescent="0.3">
      <c r="A117" t="s">
        <v>65</v>
      </c>
      <c r="B117" s="36" t="s">
        <v>53</v>
      </c>
      <c r="C117" s="37">
        <f>VLOOKUP(A117,'Laboratory A'!A:AK,35,0)</f>
        <v>296</v>
      </c>
      <c r="D117" s="40">
        <f t="shared" si="19"/>
        <v>235</v>
      </c>
      <c r="E117">
        <f>VLOOKUP(A117,'Laboratory A'!A:AK,37,0)</f>
        <v>299</v>
      </c>
      <c r="F117" s="37">
        <f t="shared" si="20"/>
        <v>234</v>
      </c>
      <c r="G117" s="59">
        <f t="shared" si="26"/>
        <v>1</v>
      </c>
      <c r="H117" s="60">
        <f t="shared" si="27"/>
        <v>1</v>
      </c>
      <c r="I117">
        <f t="shared" si="28"/>
        <v>297.5</v>
      </c>
      <c r="J117">
        <f t="shared" si="29"/>
        <v>2.25</v>
      </c>
      <c r="K117">
        <f t="shared" si="30"/>
        <v>1.5</v>
      </c>
      <c r="L117">
        <f t="shared" si="31"/>
        <v>0.50420168067226889</v>
      </c>
      <c r="M117" s="88">
        <f t="shared" si="21"/>
        <v>103.5</v>
      </c>
      <c r="N117" s="88">
        <f t="shared" si="22"/>
        <v>10712.25</v>
      </c>
      <c r="O117" s="95">
        <f t="shared" si="35"/>
        <v>102.5</v>
      </c>
      <c r="P117" s="89">
        <f t="shared" si="23"/>
        <v>10506.25</v>
      </c>
      <c r="Q117" s="89">
        <f t="shared" si="24"/>
        <v>10608.75</v>
      </c>
    </row>
    <row r="118" spans="1:17" x14ac:dyDescent="0.3">
      <c r="A118" t="s">
        <v>67</v>
      </c>
      <c r="B118" s="36" t="s">
        <v>53</v>
      </c>
      <c r="C118" s="37">
        <f>VLOOKUP(A118,'Laboratory A'!A:AK,35,0)</f>
        <v>52</v>
      </c>
      <c r="D118" s="40">
        <f t="shared" si="19"/>
        <v>133</v>
      </c>
      <c r="E118">
        <f>VLOOKUP(A118,'Laboratory A'!A:AK,37,0)</f>
        <v>256</v>
      </c>
      <c r="F118" s="37">
        <f t="shared" si="20"/>
        <v>224.5</v>
      </c>
      <c r="G118" s="59">
        <f t="shared" si="26"/>
        <v>-91.5</v>
      </c>
      <c r="H118" s="60">
        <f t="shared" si="27"/>
        <v>8372.25</v>
      </c>
      <c r="I118">
        <f t="shared" si="28"/>
        <v>154</v>
      </c>
      <c r="J118">
        <f t="shared" si="29"/>
        <v>10404</v>
      </c>
      <c r="K118">
        <f t="shared" si="30"/>
        <v>102</v>
      </c>
      <c r="L118">
        <f t="shared" si="31"/>
        <v>66.233766233766232</v>
      </c>
      <c r="M118" s="88">
        <f t="shared" si="21"/>
        <v>1.5</v>
      </c>
      <c r="N118" s="88">
        <f t="shared" si="22"/>
        <v>2.25</v>
      </c>
      <c r="O118" s="95">
        <f t="shared" si="35"/>
        <v>93</v>
      </c>
      <c r="P118" s="89">
        <f t="shared" si="23"/>
        <v>8649</v>
      </c>
      <c r="Q118" s="89">
        <f t="shared" si="24"/>
        <v>139.5</v>
      </c>
    </row>
    <row r="119" spans="1:17" x14ac:dyDescent="0.3">
      <c r="A119" t="s">
        <v>97</v>
      </c>
      <c r="B119" s="36" t="s">
        <v>53</v>
      </c>
      <c r="C119" s="37">
        <f>VLOOKUP(A119,'Laboratory A'!A:AK,35,0)</f>
        <v>283</v>
      </c>
      <c r="D119" s="40">
        <f t="shared" si="19"/>
        <v>234</v>
      </c>
      <c r="E119">
        <f>VLOOKUP(A119,'Laboratory A'!A:AK,37,0)</f>
        <v>222</v>
      </c>
      <c r="F119" s="37">
        <f t="shared" si="20"/>
        <v>218</v>
      </c>
      <c r="G119" s="59">
        <f t="shared" si="26"/>
        <v>16</v>
      </c>
      <c r="H119" s="60">
        <f t="shared" si="27"/>
        <v>256</v>
      </c>
      <c r="I119">
        <f t="shared" si="28"/>
        <v>252.5</v>
      </c>
      <c r="J119">
        <f t="shared" si="29"/>
        <v>930.25</v>
      </c>
      <c r="K119">
        <f t="shared" si="30"/>
        <v>30.5</v>
      </c>
      <c r="L119">
        <f t="shared" si="31"/>
        <v>12.079207920792079</v>
      </c>
      <c r="M119" s="88">
        <f t="shared" si="21"/>
        <v>102.5</v>
      </c>
      <c r="N119" s="88">
        <f t="shared" si="22"/>
        <v>10506.25</v>
      </c>
      <c r="O119" s="95">
        <f t="shared" si="35"/>
        <v>86.5</v>
      </c>
      <c r="P119" s="89">
        <f t="shared" si="23"/>
        <v>7482.25</v>
      </c>
      <c r="Q119" s="89">
        <f t="shared" si="24"/>
        <v>8866.25</v>
      </c>
    </row>
    <row r="120" spans="1:17" x14ac:dyDescent="0.3">
      <c r="A120" t="s">
        <v>99</v>
      </c>
      <c r="B120" s="36" t="s">
        <v>53</v>
      </c>
      <c r="C120" s="37">
        <f>VLOOKUP(A120,'Laboratory A'!A:AK,35,0)</f>
        <v>89</v>
      </c>
      <c r="D120" s="40">
        <f t="shared" si="19"/>
        <v>179.5</v>
      </c>
      <c r="E120">
        <f>VLOOKUP(A120,'Laboratory A'!A:AK,37,0)</f>
        <v>71</v>
      </c>
      <c r="F120" s="37">
        <f t="shared" si="20"/>
        <v>153</v>
      </c>
      <c r="G120" s="59">
        <f t="shared" si="26"/>
        <v>26.5</v>
      </c>
      <c r="H120" s="60">
        <f t="shared" si="27"/>
        <v>702.25</v>
      </c>
      <c r="I120">
        <f t="shared" si="28"/>
        <v>80</v>
      </c>
      <c r="J120">
        <f t="shared" si="29"/>
        <v>81</v>
      </c>
      <c r="K120">
        <f t="shared" si="30"/>
        <v>9</v>
      </c>
      <c r="L120">
        <f t="shared" si="31"/>
        <v>11.25</v>
      </c>
      <c r="M120" s="88">
        <f t="shared" si="21"/>
        <v>48</v>
      </c>
      <c r="N120" s="88">
        <f t="shared" si="22"/>
        <v>2304</v>
      </c>
      <c r="O120" s="95">
        <f t="shared" si="35"/>
        <v>21.5</v>
      </c>
      <c r="P120" s="89">
        <f t="shared" si="23"/>
        <v>462.25</v>
      </c>
      <c r="Q120" s="89">
        <f t="shared" si="24"/>
        <v>1032</v>
      </c>
    </row>
    <row r="121" spans="1:17" x14ac:dyDescent="0.3">
      <c r="A121" t="s">
        <v>104</v>
      </c>
      <c r="B121" s="36" t="s">
        <v>53</v>
      </c>
      <c r="C121" s="37">
        <f>VLOOKUP(A121,'Laboratory A'!A:AK,35,0)</f>
        <v>32</v>
      </c>
      <c r="D121" s="40">
        <f t="shared" si="19"/>
        <v>79.5</v>
      </c>
      <c r="E121">
        <f>VLOOKUP(A121,'Laboratory A'!A:AK,37,0)</f>
        <v>23</v>
      </c>
      <c r="F121" s="37">
        <f t="shared" si="20"/>
        <v>32.5</v>
      </c>
      <c r="G121" s="59">
        <f t="shared" si="26"/>
        <v>47</v>
      </c>
      <c r="H121" s="60">
        <f t="shared" si="27"/>
        <v>2209</v>
      </c>
      <c r="I121">
        <f t="shared" si="28"/>
        <v>27.5</v>
      </c>
      <c r="J121">
        <f t="shared" si="29"/>
        <v>20.25</v>
      </c>
      <c r="K121">
        <f t="shared" si="30"/>
        <v>4.5</v>
      </c>
      <c r="L121">
        <f t="shared" si="31"/>
        <v>16.363636363636363</v>
      </c>
      <c r="M121" s="88">
        <f t="shared" si="21"/>
        <v>-52</v>
      </c>
      <c r="N121" s="88">
        <f t="shared" si="22"/>
        <v>2704</v>
      </c>
      <c r="O121" s="95">
        <f t="shared" si="35"/>
        <v>-99</v>
      </c>
      <c r="P121" s="89">
        <f t="shared" si="23"/>
        <v>9801</v>
      </c>
      <c r="Q121" s="89">
        <f t="shared" si="24"/>
        <v>5148</v>
      </c>
    </row>
    <row r="122" spans="1:17" ht="15" thickBot="1" x14ac:dyDescent="0.35">
      <c r="A122" t="s">
        <v>145</v>
      </c>
      <c r="B122" s="36" t="s">
        <v>53</v>
      </c>
      <c r="C122" s="37"/>
      <c r="D122" s="40"/>
      <c r="F122" s="37"/>
      <c r="G122" s="59"/>
      <c r="H122" s="60"/>
      <c r="M122" s="88"/>
      <c r="N122" s="88"/>
      <c r="O122" s="95"/>
      <c r="P122" s="89"/>
      <c r="Q122" s="89"/>
    </row>
    <row r="123" spans="1:17" ht="15" thickTop="1" x14ac:dyDescent="0.3">
      <c r="A123" s="29" t="s">
        <v>61</v>
      </c>
      <c r="B123" s="35" t="s">
        <v>189</v>
      </c>
      <c r="C123" s="38">
        <f>VLOOKUP(A123,'Laboratory A'!A:AN,38,0)</f>
        <v>59</v>
      </c>
      <c r="D123" s="39">
        <f t="shared" si="19"/>
        <v>147</v>
      </c>
      <c r="E123" s="53">
        <f>VLOOKUP(A123,'Laboratory A'!A:AN,40,0)</f>
        <v>63</v>
      </c>
      <c r="F123" s="38">
        <f t="shared" si="20"/>
        <v>137</v>
      </c>
      <c r="G123" s="59">
        <f t="shared" si="26"/>
        <v>10</v>
      </c>
      <c r="H123" s="60">
        <f t="shared" si="27"/>
        <v>100</v>
      </c>
      <c r="I123">
        <f t="shared" si="28"/>
        <v>61</v>
      </c>
      <c r="J123">
        <f t="shared" si="29"/>
        <v>4</v>
      </c>
      <c r="K123">
        <f t="shared" si="30"/>
        <v>2</v>
      </c>
      <c r="L123">
        <f t="shared" si="31"/>
        <v>3.278688524590164</v>
      </c>
      <c r="M123" s="88">
        <f t="shared" si="21"/>
        <v>15.5</v>
      </c>
      <c r="N123" s="88">
        <f t="shared" si="22"/>
        <v>240.25</v>
      </c>
      <c r="O123" s="95">
        <f t="shared" ref="O123:O131" si="36">(F123-$F$295)</f>
        <v>5.5</v>
      </c>
      <c r="P123" s="89">
        <f t="shared" si="23"/>
        <v>30.25</v>
      </c>
      <c r="Q123" s="89">
        <f t="shared" si="24"/>
        <v>85.25</v>
      </c>
    </row>
    <row r="124" spans="1:17" x14ac:dyDescent="0.3">
      <c r="A124" t="s">
        <v>62</v>
      </c>
      <c r="B124" s="36" t="s">
        <v>22</v>
      </c>
      <c r="C124" s="37">
        <f>VLOOKUP(A124,'Laboratory A'!A:AN,38,0)</f>
        <v>27</v>
      </c>
      <c r="D124" s="40">
        <f t="shared" si="19"/>
        <v>51.5</v>
      </c>
      <c r="E124">
        <f>VLOOKUP(A124,'Laboratory A'!A:AN,40,0)</f>
        <v>54</v>
      </c>
      <c r="F124" s="37">
        <f t="shared" si="20"/>
        <v>120.5</v>
      </c>
      <c r="G124" s="59">
        <f t="shared" si="26"/>
        <v>-69</v>
      </c>
      <c r="H124" s="60">
        <f t="shared" si="27"/>
        <v>4761</v>
      </c>
      <c r="I124">
        <f t="shared" si="28"/>
        <v>40.5</v>
      </c>
      <c r="J124">
        <f t="shared" si="29"/>
        <v>182.25</v>
      </c>
      <c r="K124">
        <f t="shared" si="30"/>
        <v>13.5</v>
      </c>
      <c r="L124">
        <f t="shared" si="31"/>
        <v>33.333333333333329</v>
      </c>
      <c r="M124" s="88">
        <f t="shared" si="21"/>
        <v>-80</v>
      </c>
      <c r="N124" s="88">
        <f t="shared" si="22"/>
        <v>6400</v>
      </c>
      <c r="O124" s="95">
        <f t="shared" si="36"/>
        <v>-11</v>
      </c>
      <c r="P124" s="89">
        <f t="shared" si="23"/>
        <v>121</v>
      </c>
      <c r="Q124" s="89">
        <f t="shared" si="24"/>
        <v>880</v>
      </c>
    </row>
    <row r="125" spans="1:17" x14ac:dyDescent="0.3">
      <c r="A125" t="s">
        <v>63</v>
      </c>
      <c r="B125" s="36" t="s">
        <v>22</v>
      </c>
      <c r="C125" s="37">
        <f>VLOOKUP(A125,'Laboratory A'!A:AN,38,0)</f>
        <v>33</v>
      </c>
      <c r="D125" s="40">
        <f t="shared" si="19"/>
        <v>84.5</v>
      </c>
      <c r="E125">
        <f>VLOOKUP(A125,'Laboratory A'!A:AN,40,0)</f>
        <v>53</v>
      </c>
      <c r="F125" s="37">
        <f t="shared" si="20"/>
        <v>117.5</v>
      </c>
      <c r="G125" s="59">
        <f t="shared" si="26"/>
        <v>-33</v>
      </c>
      <c r="H125" s="60">
        <f t="shared" si="27"/>
        <v>1089</v>
      </c>
      <c r="I125">
        <f t="shared" si="28"/>
        <v>43</v>
      </c>
      <c r="J125">
        <f t="shared" si="29"/>
        <v>100</v>
      </c>
      <c r="K125">
        <f t="shared" si="30"/>
        <v>10</v>
      </c>
      <c r="L125">
        <f t="shared" si="31"/>
        <v>23.255813953488371</v>
      </c>
      <c r="M125" s="88">
        <f t="shared" si="21"/>
        <v>-47</v>
      </c>
      <c r="N125" s="88">
        <f t="shared" si="22"/>
        <v>2209</v>
      </c>
      <c r="O125" s="95">
        <f t="shared" si="36"/>
        <v>-14</v>
      </c>
      <c r="P125" s="89">
        <f t="shared" si="23"/>
        <v>196</v>
      </c>
      <c r="Q125" s="89">
        <f t="shared" si="24"/>
        <v>658</v>
      </c>
    </row>
    <row r="126" spans="1:17" x14ac:dyDescent="0.3">
      <c r="A126" t="s">
        <v>64</v>
      </c>
      <c r="B126" s="36" t="s">
        <v>22</v>
      </c>
      <c r="C126" s="37">
        <f>VLOOKUP(A126,'Laboratory A'!A:AN,38,0)</f>
        <v>140</v>
      </c>
      <c r="D126" s="40">
        <f t="shared" si="19"/>
        <v>192</v>
      </c>
      <c r="E126">
        <f>VLOOKUP(A126,'Laboratory A'!A:AN,40,0)</f>
        <v>104</v>
      </c>
      <c r="F126" s="37">
        <f t="shared" si="20"/>
        <v>187</v>
      </c>
      <c r="G126" s="59">
        <f t="shared" si="26"/>
        <v>5</v>
      </c>
      <c r="H126" s="60">
        <f t="shared" si="27"/>
        <v>25</v>
      </c>
      <c r="I126">
        <f t="shared" si="28"/>
        <v>122</v>
      </c>
      <c r="J126">
        <f t="shared" si="29"/>
        <v>324</v>
      </c>
      <c r="K126">
        <f t="shared" si="30"/>
        <v>18</v>
      </c>
      <c r="L126">
        <f t="shared" si="31"/>
        <v>14.754098360655737</v>
      </c>
      <c r="M126" s="88">
        <f t="shared" si="21"/>
        <v>60.5</v>
      </c>
      <c r="N126" s="88">
        <f t="shared" si="22"/>
        <v>3660.25</v>
      </c>
      <c r="O126" s="95">
        <f t="shared" si="36"/>
        <v>55.5</v>
      </c>
      <c r="P126" s="89">
        <f t="shared" si="23"/>
        <v>3080.25</v>
      </c>
      <c r="Q126" s="89">
        <f t="shared" si="24"/>
        <v>3357.75</v>
      </c>
    </row>
    <row r="127" spans="1:17" x14ac:dyDescent="0.3">
      <c r="A127" t="s">
        <v>65</v>
      </c>
      <c r="B127" s="36" t="s">
        <v>22</v>
      </c>
      <c r="C127" s="37">
        <f>VLOOKUP(A127,'Laboratory A'!A:AN,38,0)</f>
        <v>51</v>
      </c>
      <c r="D127" s="40">
        <f t="shared" si="19"/>
        <v>129.5</v>
      </c>
      <c r="E127">
        <f>VLOOKUP(A127,'Laboratory A'!A:AN,40,0)</f>
        <v>42</v>
      </c>
      <c r="F127" s="37">
        <f t="shared" si="20"/>
        <v>94.5</v>
      </c>
      <c r="G127" s="59">
        <f t="shared" si="26"/>
        <v>35</v>
      </c>
      <c r="H127" s="60">
        <f t="shared" si="27"/>
        <v>1225</v>
      </c>
      <c r="I127">
        <f t="shared" si="28"/>
        <v>46.5</v>
      </c>
      <c r="J127">
        <f t="shared" si="29"/>
        <v>20.25</v>
      </c>
      <c r="K127">
        <f t="shared" si="30"/>
        <v>4.5</v>
      </c>
      <c r="L127">
        <f t="shared" si="31"/>
        <v>9.67741935483871</v>
      </c>
      <c r="M127" s="88">
        <f t="shared" si="21"/>
        <v>-2</v>
      </c>
      <c r="N127" s="88">
        <f t="shared" si="22"/>
        <v>4</v>
      </c>
      <c r="O127" s="95">
        <f t="shared" si="36"/>
        <v>-37</v>
      </c>
      <c r="P127" s="89">
        <f t="shared" si="23"/>
        <v>1369</v>
      </c>
      <c r="Q127" s="89">
        <f t="shared" si="24"/>
        <v>74</v>
      </c>
    </row>
    <row r="128" spans="1:17" x14ac:dyDescent="0.3">
      <c r="A128" t="s">
        <v>67</v>
      </c>
      <c r="B128" s="36" t="s">
        <v>22</v>
      </c>
      <c r="C128" s="37">
        <f>VLOOKUP(A128,'Laboratory A'!A:AN,38,0)</f>
        <v>47</v>
      </c>
      <c r="D128" s="40">
        <f t="shared" si="19"/>
        <v>120</v>
      </c>
      <c r="E128">
        <f>VLOOKUP(A128,'Laboratory A'!A:AN,40,0)</f>
        <v>51</v>
      </c>
      <c r="F128" s="37">
        <f t="shared" si="20"/>
        <v>113</v>
      </c>
      <c r="G128" s="59">
        <f t="shared" si="26"/>
        <v>7</v>
      </c>
      <c r="H128" s="60">
        <f t="shared" si="27"/>
        <v>49</v>
      </c>
      <c r="I128">
        <f t="shared" si="28"/>
        <v>49</v>
      </c>
      <c r="J128">
        <f t="shared" si="29"/>
        <v>4</v>
      </c>
      <c r="K128">
        <f t="shared" si="30"/>
        <v>2</v>
      </c>
      <c r="L128">
        <f t="shared" si="31"/>
        <v>4.0816326530612246</v>
      </c>
      <c r="M128" s="88">
        <f t="shared" si="21"/>
        <v>-11.5</v>
      </c>
      <c r="N128" s="88">
        <f t="shared" si="22"/>
        <v>132.25</v>
      </c>
      <c r="O128" s="95">
        <f t="shared" si="36"/>
        <v>-18.5</v>
      </c>
      <c r="P128" s="89">
        <f t="shared" si="23"/>
        <v>342.25</v>
      </c>
      <c r="Q128" s="89">
        <f t="shared" si="24"/>
        <v>212.75</v>
      </c>
    </row>
    <row r="129" spans="1:17" x14ac:dyDescent="0.3">
      <c r="A129" t="s">
        <v>97</v>
      </c>
      <c r="B129" s="36" t="s">
        <v>22</v>
      </c>
      <c r="C129" s="37">
        <f>VLOOKUP(A129,'Laboratory A'!A:AN,38,0)</f>
        <v>80</v>
      </c>
      <c r="D129" s="40">
        <f t="shared" si="19"/>
        <v>169</v>
      </c>
      <c r="E129">
        <f>VLOOKUP(A129,'Laboratory A'!A:AN,40,0)</f>
        <v>66</v>
      </c>
      <c r="F129" s="37">
        <f t="shared" si="20"/>
        <v>144</v>
      </c>
      <c r="G129" s="59">
        <f t="shared" si="26"/>
        <v>25</v>
      </c>
      <c r="H129" s="60">
        <f t="shared" si="27"/>
        <v>625</v>
      </c>
      <c r="I129">
        <f t="shared" si="28"/>
        <v>73</v>
      </c>
      <c r="J129">
        <f t="shared" si="29"/>
        <v>49</v>
      </c>
      <c r="K129">
        <f t="shared" si="30"/>
        <v>7</v>
      </c>
      <c r="L129">
        <f t="shared" si="31"/>
        <v>9.5890410958904102</v>
      </c>
      <c r="M129" s="88">
        <f t="shared" si="21"/>
        <v>37.5</v>
      </c>
      <c r="N129" s="88">
        <f t="shared" si="22"/>
        <v>1406.25</v>
      </c>
      <c r="O129" s="95">
        <f t="shared" si="36"/>
        <v>12.5</v>
      </c>
      <c r="P129" s="89">
        <f t="shared" si="23"/>
        <v>156.25</v>
      </c>
      <c r="Q129" s="89">
        <f t="shared" si="24"/>
        <v>468.75</v>
      </c>
    </row>
    <row r="130" spans="1:17" x14ac:dyDescent="0.3">
      <c r="A130" t="s">
        <v>99</v>
      </c>
      <c r="B130" s="36" t="s">
        <v>22</v>
      </c>
      <c r="C130" s="37">
        <f>VLOOKUP(A130,'Laboratory A'!A:AN,38,0)</f>
        <v>42</v>
      </c>
      <c r="D130" s="40">
        <f t="shared" ref="D130:D193" si="37">_xlfn.RANK.AVG(C130,C$2:C$291,1)</f>
        <v>104.5</v>
      </c>
      <c r="E130">
        <f>VLOOKUP(A130,'Laboratory A'!A:AN,40,0)</f>
        <v>47</v>
      </c>
      <c r="F130" s="37">
        <f t="shared" ref="F130:F193" si="38">_xlfn.RANK.AVG(E130,E$2:E$291,1)</f>
        <v>103.5</v>
      </c>
      <c r="G130" s="59">
        <f t="shared" si="26"/>
        <v>1</v>
      </c>
      <c r="H130" s="60">
        <f t="shared" si="27"/>
        <v>1</v>
      </c>
      <c r="I130">
        <f t="shared" si="28"/>
        <v>44.5</v>
      </c>
      <c r="J130">
        <f t="shared" si="29"/>
        <v>6.25</v>
      </c>
      <c r="K130">
        <f t="shared" si="30"/>
        <v>2.5</v>
      </c>
      <c r="L130">
        <f t="shared" si="31"/>
        <v>5.6179775280898872</v>
      </c>
      <c r="M130" s="88">
        <f t="shared" si="21"/>
        <v>-27</v>
      </c>
      <c r="N130" s="88">
        <f t="shared" si="22"/>
        <v>729</v>
      </c>
      <c r="O130" s="95">
        <f t="shared" si="36"/>
        <v>-28</v>
      </c>
      <c r="P130" s="89">
        <f t="shared" si="23"/>
        <v>784</v>
      </c>
      <c r="Q130" s="89">
        <f t="shared" si="24"/>
        <v>756</v>
      </c>
    </row>
    <row r="131" spans="1:17" x14ac:dyDescent="0.3">
      <c r="A131" t="s">
        <v>104</v>
      </c>
      <c r="B131" s="36" t="s">
        <v>22</v>
      </c>
      <c r="C131" s="37">
        <f>VLOOKUP(A131,'Laboratory A'!A:AN,38,0)</f>
        <v>25</v>
      </c>
      <c r="D131" s="40">
        <f t="shared" si="37"/>
        <v>40.5</v>
      </c>
      <c r="E131">
        <f>VLOOKUP(A131,'Laboratory A'!A:AN,40,0)</f>
        <v>28</v>
      </c>
      <c r="F131" s="37">
        <f t="shared" si="38"/>
        <v>53.5</v>
      </c>
      <c r="G131" s="59">
        <f t="shared" si="26"/>
        <v>-13</v>
      </c>
      <c r="H131" s="60">
        <f t="shared" si="27"/>
        <v>169</v>
      </c>
      <c r="I131">
        <f t="shared" si="28"/>
        <v>26.5</v>
      </c>
      <c r="J131">
        <f t="shared" si="29"/>
        <v>2.25</v>
      </c>
      <c r="K131">
        <f t="shared" si="30"/>
        <v>1.5</v>
      </c>
      <c r="L131">
        <f t="shared" si="31"/>
        <v>5.6603773584905666</v>
      </c>
      <c r="M131" s="88">
        <f t="shared" ref="M131:M194" si="39">(D131-$D$295)</f>
        <v>-91</v>
      </c>
      <c r="N131" s="88">
        <f t="shared" ref="N131:N194" si="40">(M131)^2</f>
        <v>8281</v>
      </c>
      <c r="O131" s="95">
        <f t="shared" si="36"/>
        <v>-78</v>
      </c>
      <c r="P131" s="89">
        <f t="shared" ref="P131:P194" si="41">(O131)^2</f>
        <v>6084</v>
      </c>
      <c r="Q131" s="89">
        <f t="shared" ref="Q131:Q194" si="42">(M131*O131)</f>
        <v>7098</v>
      </c>
    </row>
    <row r="132" spans="1:17" ht="15" thickBot="1" x14ac:dyDescent="0.35">
      <c r="A132" t="s">
        <v>145</v>
      </c>
      <c r="B132" s="36" t="s">
        <v>22</v>
      </c>
      <c r="C132" s="37"/>
      <c r="D132" s="40"/>
      <c r="F132" s="37"/>
      <c r="G132" s="59"/>
      <c r="H132" s="60"/>
      <c r="M132" s="88"/>
      <c r="N132" s="88"/>
      <c r="O132" s="95"/>
      <c r="P132" s="89"/>
      <c r="Q132" s="89"/>
    </row>
    <row r="133" spans="1:17" ht="15" thickTop="1" x14ac:dyDescent="0.3">
      <c r="A133" s="29" t="s">
        <v>61</v>
      </c>
      <c r="B133" s="35" t="s">
        <v>181</v>
      </c>
      <c r="C133" s="38">
        <f>VLOOKUP(A133,'Laboratory A'!A:AQ,41,0)</f>
        <v>40</v>
      </c>
      <c r="D133" s="39">
        <f t="shared" si="37"/>
        <v>101</v>
      </c>
      <c r="E133" s="53">
        <f>VLOOKUP(A133,'Laboratory A'!A:AQ,43,0)</f>
        <v>59</v>
      </c>
      <c r="F133" s="38">
        <f t="shared" si="38"/>
        <v>132</v>
      </c>
      <c r="G133" s="59">
        <f t="shared" si="26"/>
        <v>-31</v>
      </c>
      <c r="H133" s="60">
        <f t="shared" si="27"/>
        <v>961</v>
      </c>
      <c r="I133">
        <f t="shared" si="28"/>
        <v>49.5</v>
      </c>
      <c r="J133">
        <f t="shared" si="29"/>
        <v>90.25</v>
      </c>
      <c r="K133">
        <f t="shared" si="30"/>
        <v>9.5</v>
      </c>
      <c r="L133">
        <f t="shared" si="31"/>
        <v>19.19191919191919</v>
      </c>
      <c r="M133" s="88">
        <f t="shared" si="39"/>
        <v>-30.5</v>
      </c>
      <c r="N133" s="88">
        <f t="shared" si="40"/>
        <v>930.25</v>
      </c>
      <c r="O133" s="95">
        <f t="shared" ref="O133:O141" si="43">(F133-$F$295)</f>
        <v>0.5</v>
      </c>
      <c r="P133" s="89">
        <f t="shared" si="41"/>
        <v>0.25</v>
      </c>
      <c r="Q133" s="89">
        <f t="shared" si="42"/>
        <v>-15.25</v>
      </c>
    </row>
    <row r="134" spans="1:17" x14ac:dyDescent="0.3">
      <c r="A134" t="s">
        <v>62</v>
      </c>
      <c r="B134" s="36" t="s">
        <v>0</v>
      </c>
      <c r="C134" s="37">
        <f>VLOOKUP(A134,'Laboratory A'!A:AQ,41,0)</f>
        <v>28</v>
      </c>
      <c r="D134" s="40">
        <f t="shared" si="37"/>
        <v>57</v>
      </c>
      <c r="E134">
        <f>VLOOKUP(A134,'Laboratory A'!A:AQ,43,0)</f>
        <v>20</v>
      </c>
      <c r="F134" s="37">
        <f t="shared" si="38"/>
        <v>25.5</v>
      </c>
      <c r="G134" s="59">
        <f t="shared" si="26"/>
        <v>31.5</v>
      </c>
      <c r="H134" s="60">
        <f t="shared" si="27"/>
        <v>992.25</v>
      </c>
      <c r="I134">
        <f t="shared" si="28"/>
        <v>24</v>
      </c>
      <c r="J134">
        <f t="shared" si="29"/>
        <v>16</v>
      </c>
      <c r="K134">
        <f t="shared" si="30"/>
        <v>4</v>
      </c>
      <c r="L134">
        <f t="shared" si="31"/>
        <v>16.666666666666664</v>
      </c>
      <c r="M134" s="88">
        <f t="shared" si="39"/>
        <v>-74.5</v>
      </c>
      <c r="N134" s="88">
        <f t="shared" si="40"/>
        <v>5550.25</v>
      </c>
      <c r="O134" s="95">
        <f t="shared" si="43"/>
        <v>-106</v>
      </c>
      <c r="P134" s="89">
        <f t="shared" si="41"/>
        <v>11236</v>
      </c>
      <c r="Q134" s="89">
        <f t="shared" si="42"/>
        <v>7897</v>
      </c>
    </row>
    <row r="135" spans="1:17" x14ac:dyDescent="0.3">
      <c r="A135" t="s">
        <v>63</v>
      </c>
      <c r="B135" s="36" t="s">
        <v>0</v>
      </c>
      <c r="C135" s="37">
        <f>VLOOKUP(A135,'Laboratory A'!A:AQ,41,0)</f>
        <v>590</v>
      </c>
      <c r="D135" s="40">
        <f t="shared" si="37"/>
        <v>254</v>
      </c>
      <c r="E135">
        <f>VLOOKUP(A135,'Laboratory A'!A:AQ,43,0)</f>
        <v>498</v>
      </c>
      <c r="F135" s="37">
        <f t="shared" si="38"/>
        <v>256</v>
      </c>
      <c r="G135" s="59">
        <f t="shared" si="26"/>
        <v>-2</v>
      </c>
      <c r="H135" s="60">
        <f t="shared" si="27"/>
        <v>4</v>
      </c>
      <c r="I135">
        <f t="shared" si="28"/>
        <v>544</v>
      </c>
      <c r="J135">
        <f t="shared" si="29"/>
        <v>2116</v>
      </c>
      <c r="K135">
        <f t="shared" si="30"/>
        <v>46</v>
      </c>
      <c r="L135">
        <f t="shared" si="31"/>
        <v>8.4558823529411775</v>
      </c>
      <c r="M135" s="88">
        <f t="shared" si="39"/>
        <v>122.5</v>
      </c>
      <c r="N135" s="88">
        <f t="shared" si="40"/>
        <v>15006.25</v>
      </c>
      <c r="O135" s="95">
        <f t="shared" si="43"/>
        <v>124.5</v>
      </c>
      <c r="P135" s="89">
        <f t="shared" si="41"/>
        <v>15500.25</v>
      </c>
      <c r="Q135" s="89">
        <f t="shared" si="42"/>
        <v>15251.25</v>
      </c>
    </row>
    <row r="136" spans="1:17" x14ac:dyDescent="0.3">
      <c r="A136" t="s">
        <v>64</v>
      </c>
      <c r="B136" s="36" t="s">
        <v>0</v>
      </c>
      <c r="C136" s="37">
        <f>VLOOKUP(A136,'Laboratory A'!A:AQ,41,0)</f>
        <v>206</v>
      </c>
      <c r="D136" s="40">
        <f t="shared" si="37"/>
        <v>215</v>
      </c>
      <c r="E136">
        <f>VLOOKUP(A136,'Laboratory A'!A:AQ,43,0)</f>
        <v>191</v>
      </c>
      <c r="F136" s="37">
        <f t="shared" si="38"/>
        <v>210</v>
      </c>
      <c r="G136" s="59">
        <f t="shared" si="26"/>
        <v>5</v>
      </c>
      <c r="H136" s="60">
        <f t="shared" si="27"/>
        <v>25</v>
      </c>
      <c r="I136">
        <f t="shared" si="28"/>
        <v>198.5</v>
      </c>
      <c r="J136">
        <f t="shared" si="29"/>
        <v>56.25</v>
      </c>
      <c r="K136">
        <f t="shared" si="30"/>
        <v>7.5</v>
      </c>
      <c r="L136">
        <f t="shared" si="31"/>
        <v>3.7783375314861463</v>
      </c>
      <c r="M136" s="88">
        <f t="shared" si="39"/>
        <v>83.5</v>
      </c>
      <c r="N136" s="88">
        <f t="shared" si="40"/>
        <v>6972.25</v>
      </c>
      <c r="O136" s="95">
        <f t="shared" si="43"/>
        <v>78.5</v>
      </c>
      <c r="P136" s="89">
        <f t="shared" si="41"/>
        <v>6162.25</v>
      </c>
      <c r="Q136" s="89">
        <f t="shared" si="42"/>
        <v>6554.75</v>
      </c>
    </row>
    <row r="137" spans="1:17" x14ac:dyDescent="0.3">
      <c r="A137" t="s">
        <v>65</v>
      </c>
      <c r="B137" s="36" t="s">
        <v>0</v>
      </c>
      <c r="C137" s="37">
        <f>VLOOKUP(A137,'Laboratory A'!A:AQ,41,0)</f>
        <v>95</v>
      </c>
      <c r="D137" s="40">
        <f t="shared" si="37"/>
        <v>184</v>
      </c>
      <c r="E137">
        <f>VLOOKUP(A137,'Laboratory A'!A:AQ,43,0)</f>
        <v>89</v>
      </c>
      <c r="F137" s="37">
        <f t="shared" si="38"/>
        <v>177.5</v>
      </c>
      <c r="G137" s="59">
        <f t="shared" si="26"/>
        <v>6.5</v>
      </c>
      <c r="H137" s="60">
        <f t="shared" si="27"/>
        <v>42.25</v>
      </c>
      <c r="I137">
        <f t="shared" si="28"/>
        <v>92</v>
      </c>
      <c r="J137">
        <f t="shared" si="29"/>
        <v>9</v>
      </c>
      <c r="K137">
        <f t="shared" si="30"/>
        <v>3</v>
      </c>
      <c r="L137">
        <f t="shared" si="31"/>
        <v>3.2608695652173911</v>
      </c>
      <c r="M137" s="88">
        <f t="shared" si="39"/>
        <v>52.5</v>
      </c>
      <c r="N137" s="88">
        <f t="shared" si="40"/>
        <v>2756.25</v>
      </c>
      <c r="O137" s="95">
        <f t="shared" si="43"/>
        <v>46</v>
      </c>
      <c r="P137" s="89">
        <f t="shared" si="41"/>
        <v>2116</v>
      </c>
      <c r="Q137" s="89">
        <f t="shared" si="42"/>
        <v>2415</v>
      </c>
    </row>
    <row r="138" spans="1:17" x14ac:dyDescent="0.3">
      <c r="A138" t="s">
        <v>67</v>
      </c>
      <c r="B138" s="36" t="s">
        <v>0</v>
      </c>
      <c r="C138" s="37">
        <f>VLOOKUP(A138,'Laboratory A'!A:AQ,41,0)</f>
        <v>220</v>
      </c>
      <c r="D138" s="40">
        <f t="shared" si="37"/>
        <v>221</v>
      </c>
      <c r="E138">
        <f>VLOOKUP(A138,'Laboratory A'!A:AQ,43,0)</f>
        <v>89</v>
      </c>
      <c r="F138" s="37">
        <f t="shared" si="38"/>
        <v>177.5</v>
      </c>
      <c r="G138" s="59">
        <f t="shared" si="26"/>
        <v>43.5</v>
      </c>
      <c r="H138" s="60">
        <f t="shared" si="27"/>
        <v>1892.25</v>
      </c>
      <c r="I138">
        <f t="shared" si="28"/>
        <v>154.5</v>
      </c>
      <c r="J138">
        <f t="shared" si="29"/>
        <v>4290.25</v>
      </c>
      <c r="K138">
        <f t="shared" si="30"/>
        <v>65.5</v>
      </c>
      <c r="L138">
        <f t="shared" si="31"/>
        <v>42.394822006472495</v>
      </c>
      <c r="M138" s="88">
        <f t="shared" si="39"/>
        <v>89.5</v>
      </c>
      <c r="N138" s="88">
        <f t="shared" si="40"/>
        <v>8010.25</v>
      </c>
      <c r="O138" s="95">
        <f t="shared" si="43"/>
        <v>46</v>
      </c>
      <c r="P138" s="89">
        <f t="shared" si="41"/>
        <v>2116</v>
      </c>
      <c r="Q138" s="89">
        <f t="shared" si="42"/>
        <v>4117</v>
      </c>
    </row>
    <row r="139" spans="1:17" x14ac:dyDescent="0.3">
      <c r="A139" t="s">
        <v>97</v>
      </c>
      <c r="B139" s="36" t="s">
        <v>0</v>
      </c>
      <c r="C139" s="37">
        <f>VLOOKUP(A139,'Laboratory A'!A:AQ,41,0)</f>
        <v>159</v>
      </c>
      <c r="D139" s="40">
        <f t="shared" si="37"/>
        <v>202</v>
      </c>
      <c r="E139">
        <f>VLOOKUP(A139,'Laboratory A'!A:AQ,43,0)</f>
        <v>130</v>
      </c>
      <c r="F139" s="37">
        <f t="shared" si="38"/>
        <v>194</v>
      </c>
      <c r="G139" s="59">
        <f t="shared" si="26"/>
        <v>8</v>
      </c>
      <c r="H139" s="60">
        <f t="shared" si="27"/>
        <v>64</v>
      </c>
      <c r="I139">
        <f t="shared" si="28"/>
        <v>144.5</v>
      </c>
      <c r="J139">
        <f t="shared" si="29"/>
        <v>210.25</v>
      </c>
      <c r="K139">
        <f t="shared" si="30"/>
        <v>14.5</v>
      </c>
      <c r="L139">
        <f t="shared" si="31"/>
        <v>10.034602076124568</v>
      </c>
      <c r="M139" s="88">
        <f t="shared" si="39"/>
        <v>70.5</v>
      </c>
      <c r="N139" s="88">
        <f t="shared" si="40"/>
        <v>4970.25</v>
      </c>
      <c r="O139" s="95">
        <f t="shared" si="43"/>
        <v>62.5</v>
      </c>
      <c r="P139" s="89">
        <f t="shared" si="41"/>
        <v>3906.25</v>
      </c>
      <c r="Q139" s="89">
        <f t="shared" si="42"/>
        <v>4406.25</v>
      </c>
    </row>
    <row r="140" spans="1:17" x14ac:dyDescent="0.3">
      <c r="A140" t="s">
        <v>99</v>
      </c>
      <c r="B140" s="36" t="s">
        <v>0</v>
      </c>
      <c r="C140" s="37">
        <f>VLOOKUP(A140,'Laboratory A'!A:AQ,41,0)</f>
        <v>82</v>
      </c>
      <c r="D140" s="40">
        <f t="shared" si="37"/>
        <v>172.5</v>
      </c>
      <c r="E140">
        <f>VLOOKUP(A140,'Laboratory A'!A:AQ,43,0)</f>
        <v>75</v>
      </c>
      <c r="F140" s="37">
        <f t="shared" si="38"/>
        <v>162</v>
      </c>
      <c r="G140" s="59">
        <f t="shared" si="26"/>
        <v>10.5</v>
      </c>
      <c r="H140" s="60">
        <f t="shared" si="27"/>
        <v>110.25</v>
      </c>
      <c r="I140">
        <f t="shared" si="28"/>
        <v>78.5</v>
      </c>
      <c r="J140">
        <f t="shared" si="29"/>
        <v>12.25</v>
      </c>
      <c r="K140">
        <f t="shared" si="30"/>
        <v>3.5</v>
      </c>
      <c r="L140">
        <f t="shared" si="31"/>
        <v>4.4585987261146496</v>
      </c>
      <c r="M140" s="88">
        <f t="shared" si="39"/>
        <v>41</v>
      </c>
      <c r="N140" s="88">
        <f t="shared" si="40"/>
        <v>1681</v>
      </c>
      <c r="O140" s="95">
        <f t="shared" si="43"/>
        <v>30.5</v>
      </c>
      <c r="P140" s="89">
        <f t="shared" si="41"/>
        <v>930.25</v>
      </c>
      <c r="Q140" s="89">
        <f t="shared" si="42"/>
        <v>1250.5</v>
      </c>
    </row>
    <row r="141" spans="1:17" x14ac:dyDescent="0.3">
      <c r="A141" t="s">
        <v>104</v>
      </c>
      <c r="B141" s="36" t="s">
        <v>0</v>
      </c>
      <c r="C141" s="37">
        <f>VLOOKUP(A141,'Laboratory A'!A:AQ,41,0)</f>
        <v>21</v>
      </c>
      <c r="D141" s="40">
        <f t="shared" si="37"/>
        <v>22.5</v>
      </c>
      <c r="E141">
        <f>VLOOKUP(A141,'Laboratory A'!A:AQ,43,0)</f>
        <v>39</v>
      </c>
      <c r="F141" s="37">
        <f t="shared" si="38"/>
        <v>91</v>
      </c>
      <c r="G141" s="59">
        <f t="shared" si="26"/>
        <v>-68.5</v>
      </c>
      <c r="H141" s="60">
        <f t="shared" si="27"/>
        <v>4692.25</v>
      </c>
      <c r="I141">
        <f t="shared" si="28"/>
        <v>30</v>
      </c>
      <c r="J141">
        <f t="shared" si="29"/>
        <v>81</v>
      </c>
      <c r="K141">
        <f t="shared" si="30"/>
        <v>9</v>
      </c>
      <c r="L141">
        <f t="shared" si="31"/>
        <v>30</v>
      </c>
      <c r="M141" s="88">
        <f t="shared" si="39"/>
        <v>-109</v>
      </c>
      <c r="N141" s="88">
        <f t="shared" si="40"/>
        <v>11881</v>
      </c>
      <c r="O141" s="95">
        <f t="shared" si="43"/>
        <v>-40.5</v>
      </c>
      <c r="P141" s="89">
        <f t="shared" si="41"/>
        <v>1640.25</v>
      </c>
      <c r="Q141" s="89">
        <f t="shared" si="42"/>
        <v>4414.5</v>
      </c>
    </row>
    <row r="142" spans="1:17" ht="15" thickBot="1" x14ac:dyDescent="0.35">
      <c r="A142" t="s">
        <v>145</v>
      </c>
      <c r="B142" s="36" t="s">
        <v>0</v>
      </c>
      <c r="C142" s="37"/>
      <c r="D142" s="40"/>
      <c r="F142" s="37"/>
      <c r="G142" s="59"/>
      <c r="H142" s="60"/>
      <c r="M142" s="88"/>
      <c r="N142" s="88"/>
      <c r="O142" s="95"/>
      <c r="P142" s="89"/>
      <c r="Q142" s="89"/>
    </row>
    <row r="143" spans="1:17" ht="15" thickTop="1" x14ac:dyDescent="0.3">
      <c r="A143" s="29" t="s">
        <v>61</v>
      </c>
      <c r="B143" s="35" t="s">
        <v>251</v>
      </c>
      <c r="C143" s="38">
        <f>VLOOKUP(A143,'Laboratory A'!A:AT,44,0)</f>
        <v>43</v>
      </c>
      <c r="D143" s="39">
        <f t="shared" si="37"/>
        <v>106.5</v>
      </c>
      <c r="E143" s="53">
        <f>VLOOKUP(A143,'Laboratory A'!A:AT,46,0)</f>
        <v>26</v>
      </c>
      <c r="F143" s="38">
        <f t="shared" si="38"/>
        <v>44.5</v>
      </c>
      <c r="G143" s="59">
        <f t="shared" si="26"/>
        <v>62</v>
      </c>
      <c r="H143" s="60">
        <f t="shared" si="27"/>
        <v>3844</v>
      </c>
      <c r="I143">
        <f t="shared" si="28"/>
        <v>34.5</v>
      </c>
      <c r="J143">
        <f t="shared" si="29"/>
        <v>72.25</v>
      </c>
      <c r="K143">
        <f t="shared" si="30"/>
        <v>8.5</v>
      </c>
      <c r="L143">
        <f t="shared" si="31"/>
        <v>24.637681159420293</v>
      </c>
      <c r="M143" s="88">
        <f t="shared" si="39"/>
        <v>-25</v>
      </c>
      <c r="N143" s="88">
        <f t="shared" si="40"/>
        <v>625</v>
      </c>
      <c r="O143" s="95">
        <f t="shared" ref="O143:O151" si="44">(F143-$F$295)</f>
        <v>-87</v>
      </c>
      <c r="P143" s="89">
        <f t="shared" si="41"/>
        <v>7569</v>
      </c>
      <c r="Q143" s="89">
        <f t="shared" si="42"/>
        <v>2175</v>
      </c>
    </row>
    <row r="144" spans="1:17" x14ac:dyDescent="0.3">
      <c r="A144" t="s">
        <v>62</v>
      </c>
      <c r="B144" s="36" t="s">
        <v>54</v>
      </c>
      <c r="C144" s="37">
        <f>VLOOKUP(A144,'Laboratory A'!A:AT,44,0)</f>
        <v>20</v>
      </c>
      <c r="D144" s="40">
        <f t="shared" si="37"/>
        <v>19.5</v>
      </c>
      <c r="E144">
        <f>VLOOKUP(A144,'Laboratory A'!A:AT,46,0)</f>
        <v>70</v>
      </c>
      <c r="F144" s="37">
        <f t="shared" si="38"/>
        <v>151.5</v>
      </c>
      <c r="G144" s="59">
        <f t="shared" si="26"/>
        <v>-132</v>
      </c>
      <c r="H144" s="60">
        <f t="shared" si="27"/>
        <v>17424</v>
      </c>
      <c r="I144">
        <f t="shared" si="28"/>
        <v>45</v>
      </c>
      <c r="J144">
        <f t="shared" si="29"/>
        <v>625</v>
      </c>
      <c r="K144">
        <f t="shared" si="30"/>
        <v>25</v>
      </c>
      <c r="L144">
        <f t="shared" si="31"/>
        <v>55.555555555555557</v>
      </c>
      <c r="M144" s="88">
        <f t="shared" si="39"/>
        <v>-112</v>
      </c>
      <c r="N144" s="88">
        <f t="shared" si="40"/>
        <v>12544</v>
      </c>
      <c r="O144" s="95">
        <f t="shared" si="44"/>
        <v>20</v>
      </c>
      <c r="P144" s="89">
        <f t="shared" si="41"/>
        <v>400</v>
      </c>
      <c r="Q144" s="89">
        <f t="shared" si="42"/>
        <v>-2240</v>
      </c>
    </row>
    <row r="145" spans="1:17" x14ac:dyDescent="0.3">
      <c r="A145" t="s">
        <v>63</v>
      </c>
      <c r="B145" s="36" t="s">
        <v>54</v>
      </c>
      <c r="C145" s="37">
        <f>VLOOKUP(A145,'Laboratory A'!A:AT,44,0)</f>
        <v>45</v>
      </c>
      <c r="D145" s="40">
        <f t="shared" si="37"/>
        <v>112.5</v>
      </c>
      <c r="E145">
        <f>VLOOKUP(A145,'Laboratory A'!A:AT,46,0)</f>
        <v>291</v>
      </c>
      <c r="F145" s="37">
        <f t="shared" si="38"/>
        <v>232</v>
      </c>
      <c r="G145" s="59">
        <f t="shared" ref="G145:G215" si="45">D145-F145</f>
        <v>-119.5</v>
      </c>
      <c r="H145" s="60">
        <f t="shared" ref="H145:H215" si="46">G145^2</f>
        <v>14280.25</v>
      </c>
      <c r="I145">
        <f t="shared" ref="I145:I215" si="47">(C145+E145)/2</f>
        <v>168</v>
      </c>
      <c r="J145">
        <f t="shared" ref="J145:J215" si="48">((C145-I145)^2+(E145-I145)^2)/2</f>
        <v>15129</v>
      </c>
      <c r="K145">
        <f t="shared" ref="K145:K215" si="49">SQRT(J145)</f>
        <v>123</v>
      </c>
      <c r="L145">
        <f t="shared" ref="L145:L215" si="50">(K145/I145)*100</f>
        <v>73.214285714285708</v>
      </c>
      <c r="M145" s="88">
        <f t="shared" si="39"/>
        <v>-19</v>
      </c>
      <c r="N145" s="88">
        <f t="shared" si="40"/>
        <v>361</v>
      </c>
      <c r="O145" s="95">
        <f t="shared" si="44"/>
        <v>100.5</v>
      </c>
      <c r="P145" s="89">
        <f t="shared" si="41"/>
        <v>10100.25</v>
      </c>
      <c r="Q145" s="89">
        <f t="shared" si="42"/>
        <v>-1909.5</v>
      </c>
    </row>
    <row r="146" spans="1:17" x14ac:dyDescent="0.3">
      <c r="A146" t="s">
        <v>64</v>
      </c>
      <c r="B146" s="36" t="s">
        <v>54</v>
      </c>
      <c r="C146" s="37">
        <f>VLOOKUP(A146,'Laboratory A'!A:AT,44,0)</f>
        <v>249</v>
      </c>
      <c r="D146" s="40">
        <f t="shared" si="37"/>
        <v>227</v>
      </c>
      <c r="E146">
        <f>VLOOKUP(A146,'Laboratory A'!A:AT,46,0)</f>
        <v>203</v>
      </c>
      <c r="F146" s="37">
        <f t="shared" si="38"/>
        <v>213</v>
      </c>
      <c r="G146" s="59">
        <f t="shared" si="45"/>
        <v>14</v>
      </c>
      <c r="H146" s="60">
        <f t="shared" si="46"/>
        <v>196</v>
      </c>
      <c r="I146">
        <f t="shared" si="47"/>
        <v>226</v>
      </c>
      <c r="J146">
        <f t="shared" si="48"/>
        <v>529</v>
      </c>
      <c r="K146">
        <f t="shared" si="49"/>
        <v>23</v>
      </c>
      <c r="L146">
        <f t="shared" si="50"/>
        <v>10.176991150442479</v>
      </c>
      <c r="M146" s="88">
        <f t="shared" si="39"/>
        <v>95.5</v>
      </c>
      <c r="N146" s="88">
        <f t="shared" si="40"/>
        <v>9120.25</v>
      </c>
      <c r="O146" s="95">
        <f t="shared" si="44"/>
        <v>81.5</v>
      </c>
      <c r="P146" s="89">
        <f t="shared" si="41"/>
        <v>6642.25</v>
      </c>
      <c r="Q146" s="89">
        <f t="shared" si="42"/>
        <v>7783.25</v>
      </c>
    </row>
    <row r="147" spans="1:17" x14ac:dyDescent="0.3">
      <c r="A147" t="s">
        <v>65</v>
      </c>
      <c r="B147" s="36" t="s">
        <v>54</v>
      </c>
      <c r="C147" s="37">
        <f>VLOOKUP(A147,'Laboratory A'!A:AT,44,0)</f>
        <v>85</v>
      </c>
      <c r="D147" s="40">
        <f t="shared" si="37"/>
        <v>177</v>
      </c>
      <c r="E147">
        <f>VLOOKUP(A147,'Laboratory A'!A:AT,46,0)</f>
        <v>94</v>
      </c>
      <c r="F147" s="37">
        <f t="shared" si="38"/>
        <v>181</v>
      </c>
      <c r="G147" s="59">
        <f t="shared" si="45"/>
        <v>-4</v>
      </c>
      <c r="H147" s="60">
        <f t="shared" si="46"/>
        <v>16</v>
      </c>
      <c r="I147">
        <f t="shared" si="47"/>
        <v>89.5</v>
      </c>
      <c r="J147">
        <f t="shared" si="48"/>
        <v>20.25</v>
      </c>
      <c r="K147">
        <f t="shared" si="49"/>
        <v>4.5</v>
      </c>
      <c r="L147">
        <f t="shared" si="50"/>
        <v>5.027932960893855</v>
      </c>
      <c r="M147" s="88">
        <f t="shared" si="39"/>
        <v>45.5</v>
      </c>
      <c r="N147" s="88">
        <f t="shared" si="40"/>
        <v>2070.25</v>
      </c>
      <c r="O147" s="95">
        <f t="shared" si="44"/>
        <v>49.5</v>
      </c>
      <c r="P147" s="89">
        <f t="shared" si="41"/>
        <v>2450.25</v>
      </c>
      <c r="Q147" s="89">
        <f t="shared" si="42"/>
        <v>2252.25</v>
      </c>
    </row>
    <row r="148" spans="1:17" x14ac:dyDescent="0.3">
      <c r="A148" t="s">
        <v>67</v>
      </c>
      <c r="B148" s="36" t="s">
        <v>54</v>
      </c>
      <c r="C148" s="37">
        <f>VLOOKUP(A148,'Laboratory A'!A:AT,44,0)</f>
        <v>153</v>
      </c>
      <c r="D148" s="40">
        <f t="shared" si="37"/>
        <v>195</v>
      </c>
      <c r="E148">
        <f>VLOOKUP(A148,'Laboratory A'!A:AT,46,0)</f>
        <v>57</v>
      </c>
      <c r="F148" s="37">
        <f t="shared" si="38"/>
        <v>127.5</v>
      </c>
      <c r="G148" s="59">
        <f t="shared" si="45"/>
        <v>67.5</v>
      </c>
      <c r="H148" s="60">
        <f t="shared" si="46"/>
        <v>4556.25</v>
      </c>
      <c r="I148">
        <f t="shared" si="47"/>
        <v>105</v>
      </c>
      <c r="J148">
        <f t="shared" si="48"/>
        <v>2304</v>
      </c>
      <c r="K148">
        <f t="shared" si="49"/>
        <v>48</v>
      </c>
      <c r="L148">
        <f t="shared" si="50"/>
        <v>45.714285714285715</v>
      </c>
      <c r="M148" s="88">
        <f t="shared" si="39"/>
        <v>63.5</v>
      </c>
      <c r="N148" s="88">
        <f t="shared" si="40"/>
        <v>4032.25</v>
      </c>
      <c r="O148" s="95">
        <f t="shared" si="44"/>
        <v>-4</v>
      </c>
      <c r="P148" s="89">
        <f t="shared" si="41"/>
        <v>16</v>
      </c>
      <c r="Q148" s="89">
        <f t="shared" si="42"/>
        <v>-254</v>
      </c>
    </row>
    <row r="149" spans="1:17" x14ac:dyDescent="0.3">
      <c r="A149" t="s">
        <v>97</v>
      </c>
      <c r="B149" s="36" t="s">
        <v>54</v>
      </c>
      <c r="C149" s="37">
        <f>VLOOKUP(A149,'Laboratory A'!A:AT,44,0)</f>
        <v>178</v>
      </c>
      <c r="D149" s="40">
        <f t="shared" si="37"/>
        <v>208</v>
      </c>
      <c r="E149">
        <f>VLOOKUP(A149,'Laboratory A'!A:AT,46,0)</f>
        <v>101</v>
      </c>
      <c r="F149" s="37">
        <f t="shared" si="38"/>
        <v>186</v>
      </c>
      <c r="G149" s="59">
        <f t="shared" si="45"/>
        <v>22</v>
      </c>
      <c r="H149" s="60">
        <f t="shared" si="46"/>
        <v>484</v>
      </c>
      <c r="I149">
        <f t="shared" si="47"/>
        <v>139.5</v>
      </c>
      <c r="J149">
        <f t="shared" si="48"/>
        <v>1482.25</v>
      </c>
      <c r="K149">
        <f t="shared" si="49"/>
        <v>38.5</v>
      </c>
      <c r="L149">
        <f t="shared" si="50"/>
        <v>27.598566308243726</v>
      </c>
      <c r="M149" s="88">
        <f t="shared" si="39"/>
        <v>76.5</v>
      </c>
      <c r="N149" s="88">
        <f t="shared" si="40"/>
        <v>5852.25</v>
      </c>
      <c r="O149" s="95">
        <f t="shared" si="44"/>
        <v>54.5</v>
      </c>
      <c r="P149" s="89">
        <f t="shared" si="41"/>
        <v>2970.25</v>
      </c>
      <c r="Q149" s="89">
        <f t="shared" si="42"/>
        <v>4169.25</v>
      </c>
    </row>
    <row r="150" spans="1:17" x14ac:dyDescent="0.3">
      <c r="A150" t="s">
        <v>99</v>
      </c>
      <c r="B150" s="36" t="s">
        <v>54</v>
      </c>
      <c r="C150" s="37">
        <f>VLOOKUP(A150,'Laboratory A'!A:AT,44,0)</f>
        <v>69</v>
      </c>
      <c r="D150" s="40">
        <f t="shared" si="37"/>
        <v>159.5</v>
      </c>
      <c r="E150">
        <f>VLOOKUP(A150,'Laboratory A'!A:AT,46,0)</f>
        <v>55</v>
      </c>
      <c r="F150" s="37">
        <f t="shared" si="38"/>
        <v>124</v>
      </c>
      <c r="G150" s="59">
        <f t="shared" si="45"/>
        <v>35.5</v>
      </c>
      <c r="H150" s="60">
        <f t="shared" si="46"/>
        <v>1260.25</v>
      </c>
      <c r="I150">
        <f t="shared" si="47"/>
        <v>62</v>
      </c>
      <c r="J150">
        <f t="shared" si="48"/>
        <v>49</v>
      </c>
      <c r="K150">
        <f t="shared" si="49"/>
        <v>7</v>
      </c>
      <c r="L150">
        <f t="shared" si="50"/>
        <v>11.29032258064516</v>
      </c>
      <c r="M150" s="88">
        <f t="shared" si="39"/>
        <v>28</v>
      </c>
      <c r="N150" s="88">
        <f t="shared" si="40"/>
        <v>784</v>
      </c>
      <c r="O150" s="95">
        <f t="shared" si="44"/>
        <v>-7.5</v>
      </c>
      <c r="P150" s="89">
        <f t="shared" si="41"/>
        <v>56.25</v>
      </c>
      <c r="Q150" s="89">
        <f t="shared" si="42"/>
        <v>-210</v>
      </c>
    </row>
    <row r="151" spans="1:17" x14ac:dyDescent="0.3">
      <c r="A151" t="s">
        <v>104</v>
      </c>
      <c r="B151" s="36" t="s">
        <v>54</v>
      </c>
      <c r="C151" s="37">
        <f>VLOOKUP(A151,'Laboratory A'!A:AT,44,0)</f>
        <v>15</v>
      </c>
      <c r="D151" s="40">
        <f t="shared" si="37"/>
        <v>8</v>
      </c>
      <c r="E151">
        <f>VLOOKUP(A151,'Laboratory A'!A:AT,46,0)</f>
        <v>15</v>
      </c>
      <c r="F151" s="37">
        <f t="shared" si="38"/>
        <v>8.5</v>
      </c>
      <c r="G151" s="59">
        <f t="shared" si="45"/>
        <v>-0.5</v>
      </c>
      <c r="H151" s="60">
        <f t="shared" si="46"/>
        <v>0.25</v>
      </c>
      <c r="I151">
        <f t="shared" si="47"/>
        <v>15</v>
      </c>
      <c r="J151">
        <f t="shared" si="48"/>
        <v>0</v>
      </c>
      <c r="K151">
        <f t="shared" si="49"/>
        <v>0</v>
      </c>
      <c r="L151">
        <f t="shared" si="50"/>
        <v>0</v>
      </c>
      <c r="M151" s="88">
        <f t="shared" si="39"/>
        <v>-123.5</v>
      </c>
      <c r="N151" s="88">
        <f t="shared" si="40"/>
        <v>15252.25</v>
      </c>
      <c r="O151" s="95">
        <f t="shared" si="44"/>
        <v>-123</v>
      </c>
      <c r="P151" s="89">
        <f t="shared" si="41"/>
        <v>15129</v>
      </c>
      <c r="Q151" s="89">
        <f t="shared" si="42"/>
        <v>15190.5</v>
      </c>
    </row>
    <row r="152" spans="1:17" ht="15" thickBot="1" x14ac:dyDescent="0.35">
      <c r="A152" t="s">
        <v>145</v>
      </c>
      <c r="B152" s="36" t="s">
        <v>54</v>
      </c>
      <c r="C152" s="37"/>
      <c r="D152" s="40"/>
      <c r="F152" s="37"/>
      <c r="G152" s="59"/>
      <c r="H152" s="60"/>
      <c r="M152" s="88"/>
      <c r="N152" s="88"/>
      <c r="O152" s="95"/>
      <c r="P152" s="89"/>
      <c r="Q152" s="89"/>
    </row>
    <row r="153" spans="1:17" ht="15" thickTop="1" x14ac:dyDescent="0.3">
      <c r="A153" s="29" t="s">
        <v>61</v>
      </c>
      <c r="B153" s="35" t="s">
        <v>228</v>
      </c>
      <c r="C153" s="38">
        <f>VLOOKUP(A153,'Laboratory A'!A:AW,47,0)</f>
        <v>59</v>
      </c>
      <c r="D153" s="39">
        <f t="shared" si="37"/>
        <v>147</v>
      </c>
      <c r="E153" s="53">
        <f>VLOOKUP(A153,'Laboratory A'!A:AW,49,0)</f>
        <v>38</v>
      </c>
      <c r="F153" s="38">
        <f t="shared" si="38"/>
        <v>89</v>
      </c>
      <c r="G153" s="59">
        <f t="shared" si="45"/>
        <v>58</v>
      </c>
      <c r="H153" s="60">
        <f t="shared" si="46"/>
        <v>3364</v>
      </c>
      <c r="I153">
        <f t="shared" si="47"/>
        <v>48.5</v>
      </c>
      <c r="J153">
        <f t="shared" si="48"/>
        <v>110.25</v>
      </c>
      <c r="K153">
        <f t="shared" si="49"/>
        <v>10.5</v>
      </c>
      <c r="L153">
        <f t="shared" si="50"/>
        <v>21.649484536082475</v>
      </c>
      <c r="M153" s="88">
        <f t="shared" si="39"/>
        <v>15.5</v>
      </c>
      <c r="N153" s="88">
        <f t="shared" si="40"/>
        <v>240.25</v>
      </c>
      <c r="O153" s="95">
        <f t="shared" ref="O153:O161" si="51">(F153-$F$295)</f>
        <v>-42.5</v>
      </c>
      <c r="P153" s="89">
        <f t="shared" si="41"/>
        <v>1806.25</v>
      </c>
      <c r="Q153" s="89">
        <f t="shared" si="42"/>
        <v>-658.75</v>
      </c>
    </row>
    <row r="154" spans="1:17" x14ac:dyDescent="0.3">
      <c r="A154" t="s">
        <v>62</v>
      </c>
      <c r="B154" s="36" t="s">
        <v>55</v>
      </c>
      <c r="C154" s="37">
        <f>VLOOKUP(A154,'Laboratory A'!A:AW,47,0)</f>
        <v>46</v>
      </c>
      <c r="D154" s="40">
        <f t="shared" si="37"/>
        <v>116</v>
      </c>
      <c r="E154">
        <f>VLOOKUP(A154,'Laboratory A'!A:AW,49,0)</f>
        <v>83</v>
      </c>
      <c r="F154" s="37">
        <f t="shared" si="38"/>
        <v>170.5</v>
      </c>
      <c r="G154" s="59">
        <f t="shared" si="45"/>
        <v>-54.5</v>
      </c>
      <c r="H154" s="60">
        <f t="shared" si="46"/>
        <v>2970.25</v>
      </c>
      <c r="I154">
        <f t="shared" si="47"/>
        <v>64.5</v>
      </c>
      <c r="J154">
        <f t="shared" si="48"/>
        <v>342.25</v>
      </c>
      <c r="K154">
        <f t="shared" si="49"/>
        <v>18.5</v>
      </c>
      <c r="L154">
        <f t="shared" si="50"/>
        <v>28.68217054263566</v>
      </c>
      <c r="M154" s="88">
        <f t="shared" si="39"/>
        <v>-15.5</v>
      </c>
      <c r="N154" s="88">
        <f t="shared" si="40"/>
        <v>240.25</v>
      </c>
      <c r="O154" s="95">
        <f t="shared" si="51"/>
        <v>39</v>
      </c>
      <c r="P154" s="89">
        <f t="shared" si="41"/>
        <v>1521</v>
      </c>
      <c r="Q154" s="89">
        <f t="shared" si="42"/>
        <v>-604.5</v>
      </c>
    </row>
    <row r="155" spans="1:17" x14ac:dyDescent="0.3">
      <c r="A155" t="s">
        <v>63</v>
      </c>
      <c r="B155" s="36" t="s">
        <v>55</v>
      </c>
      <c r="C155" s="37">
        <f>VLOOKUP(A155,'Laboratory A'!A:AW,47,0)</f>
        <v>51</v>
      </c>
      <c r="D155" s="40">
        <f t="shared" si="37"/>
        <v>129.5</v>
      </c>
      <c r="E155">
        <f>VLOOKUP(A155,'Laboratory A'!A:AW,49,0)</f>
        <v>32</v>
      </c>
      <c r="F155" s="37">
        <f t="shared" si="38"/>
        <v>72</v>
      </c>
      <c r="G155" s="59">
        <f t="shared" si="45"/>
        <v>57.5</v>
      </c>
      <c r="H155" s="60">
        <f t="shared" si="46"/>
        <v>3306.25</v>
      </c>
      <c r="I155">
        <f t="shared" si="47"/>
        <v>41.5</v>
      </c>
      <c r="J155">
        <f t="shared" si="48"/>
        <v>90.25</v>
      </c>
      <c r="K155">
        <f t="shared" si="49"/>
        <v>9.5</v>
      </c>
      <c r="L155">
        <f t="shared" si="50"/>
        <v>22.891566265060241</v>
      </c>
      <c r="M155" s="88">
        <f t="shared" si="39"/>
        <v>-2</v>
      </c>
      <c r="N155" s="88">
        <f t="shared" si="40"/>
        <v>4</v>
      </c>
      <c r="O155" s="95">
        <f t="shared" si="51"/>
        <v>-59.5</v>
      </c>
      <c r="P155" s="89">
        <f t="shared" si="41"/>
        <v>3540.25</v>
      </c>
      <c r="Q155" s="89">
        <f t="shared" si="42"/>
        <v>119</v>
      </c>
    </row>
    <row r="156" spans="1:17" x14ac:dyDescent="0.3">
      <c r="A156" t="s">
        <v>64</v>
      </c>
      <c r="B156" s="36" t="s">
        <v>55</v>
      </c>
      <c r="C156" s="37">
        <f>VLOOKUP(A156,'Laboratory A'!A:AW,47,0)</f>
        <v>237</v>
      </c>
      <c r="D156" s="40">
        <f t="shared" si="37"/>
        <v>226</v>
      </c>
      <c r="E156">
        <f>VLOOKUP(A156,'Laboratory A'!A:AW,49,0)</f>
        <v>239</v>
      </c>
      <c r="F156" s="37">
        <f t="shared" si="38"/>
        <v>220</v>
      </c>
      <c r="G156" s="59">
        <f t="shared" si="45"/>
        <v>6</v>
      </c>
      <c r="H156" s="60">
        <f t="shared" si="46"/>
        <v>36</v>
      </c>
      <c r="I156">
        <f t="shared" si="47"/>
        <v>238</v>
      </c>
      <c r="J156">
        <f t="shared" si="48"/>
        <v>1</v>
      </c>
      <c r="K156">
        <f t="shared" si="49"/>
        <v>1</v>
      </c>
      <c r="L156">
        <f t="shared" si="50"/>
        <v>0.42016806722689076</v>
      </c>
      <c r="M156" s="88">
        <f t="shared" si="39"/>
        <v>94.5</v>
      </c>
      <c r="N156" s="88">
        <f t="shared" si="40"/>
        <v>8930.25</v>
      </c>
      <c r="O156" s="95">
        <f t="shared" si="51"/>
        <v>88.5</v>
      </c>
      <c r="P156" s="89">
        <f t="shared" si="41"/>
        <v>7832.25</v>
      </c>
      <c r="Q156" s="89">
        <f t="shared" si="42"/>
        <v>8363.25</v>
      </c>
    </row>
    <row r="157" spans="1:17" x14ac:dyDescent="0.3">
      <c r="A157" t="s">
        <v>65</v>
      </c>
      <c r="B157" s="36" t="s">
        <v>55</v>
      </c>
      <c r="C157" s="37">
        <f>VLOOKUP(A157,'Laboratory A'!A:AW,47,0)</f>
        <v>72</v>
      </c>
      <c r="D157" s="40">
        <f t="shared" si="37"/>
        <v>162</v>
      </c>
      <c r="E157">
        <f>VLOOKUP(A157,'Laboratory A'!A:AW,49,0)</f>
        <v>66</v>
      </c>
      <c r="F157" s="37">
        <f t="shared" si="38"/>
        <v>144</v>
      </c>
      <c r="G157" s="59">
        <f t="shared" si="45"/>
        <v>18</v>
      </c>
      <c r="H157" s="60">
        <f t="shared" si="46"/>
        <v>324</v>
      </c>
      <c r="I157">
        <f t="shared" si="47"/>
        <v>69</v>
      </c>
      <c r="J157">
        <f t="shared" si="48"/>
        <v>9</v>
      </c>
      <c r="K157">
        <f t="shared" si="49"/>
        <v>3</v>
      </c>
      <c r="L157">
        <f t="shared" si="50"/>
        <v>4.3478260869565215</v>
      </c>
      <c r="M157" s="88">
        <f t="shared" si="39"/>
        <v>30.5</v>
      </c>
      <c r="N157" s="88">
        <f t="shared" si="40"/>
        <v>930.25</v>
      </c>
      <c r="O157" s="95">
        <f t="shared" si="51"/>
        <v>12.5</v>
      </c>
      <c r="P157" s="89">
        <f t="shared" si="41"/>
        <v>156.25</v>
      </c>
      <c r="Q157" s="89">
        <f t="shared" si="42"/>
        <v>381.25</v>
      </c>
    </row>
    <row r="158" spans="1:17" x14ac:dyDescent="0.3">
      <c r="A158" t="s">
        <v>67</v>
      </c>
      <c r="B158" s="36" t="s">
        <v>55</v>
      </c>
      <c r="C158" s="37">
        <f>VLOOKUP(A158,'Laboratory A'!A:AW,47,0)</f>
        <v>484</v>
      </c>
      <c r="D158" s="40">
        <f t="shared" si="37"/>
        <v>249</v>
      </c>
      <c r="E158">
        <f>VLOOKUP(A158,'Laboratory A'!A:AW,49,0)</f>
        <v>123</v>
      </c>
      <c r="F158" s="37">
        <f t="shared" si="38"/>
        <v>193</v>
      </c>
      <c r="G158" s="59">
        <f t="shared" si="45"/>
        <v>56</v>
      </c>
      <c r="H158" s="60">
        <f t="shared" si="46"/>
        <v>3136</v>
      </c>
      <c r="I158">
        <f t="shared" si="47"/>
        <v>303.5</v>
      </c>
      <c r="J158">
        <f t="shared" si="48"/>
        <v>32580.25</v>
      </c>
      <c r="K158">
        <f t="shared" si="49"/>
        <v>180.5</v>
      </c>
      <c r="L158">
        <f t="shared" si="50"/>
        <v>59.472817133443165</v>
      </c>
      <c r="M158" s="88">
        <f t="shared" si="39"/>
        <v>117.5</v>
      </c>
      <c r="N158" s="88">
        <f t="shared" si="40"/>
        <v>13806.25</v>
      </c>
      <c r="O158" s="95">
        <f t="shared" si="51"/>
        <v>61.5</v>
      </c>
      <c r="P158" s="89">
        <f t="shared" si="41"/>
        <v>3782.25</v>
      </c>
      <c r="Q158" s="89">
        <f t="shared" si="42"/>
        <v>7226.25</v>
      </c>
    </row>
    <row r="159" spans="1:17" x14ac:dyDescent="0.3">
      <c r="A159" t="s">
        <v>97</v>
      </c>
      <c r="B159" s="36" t="s">
        <v>55</v>
      </c>
      <c r="C159" s="37">
        <f>VLOOKUP(A159,'Laboratory A'!A:AW,47,0)</f>
        <v>176</v>
      </c>
      <c r="D159" s="40">
        <f t="shared" si="37"/>
        <v>207</v>
      </c>
      <c r="E159">
        <f>VLOOKUP(A159,'Laboratory A'!A:AW,49,0)</f>
        <v>69</v>
      </c>
      <c r="F159" s="37">
        <f t="shared" si="38"/>
        <v>149</v>
      </c>
      <c r="G159" s="59">
        <f t="shared" si="45"/>
        <v>58</v>
      </c>
      <c r="H159" s="60">
        <f t="shared" si="46"/>
        <v>3364</v>
      </c>
      <c r="I159">
        <f t="shared" si="47"/>
        <v>122.5</v>
      </c>
      <c r="J159">
        <f t="shared" si="48"/>
        <v>2862.25</v>
      </c>
      <c r="K159">
        <f t="shared" si="49"/>
        <v>53.5</v>
      </c>
      <c r="L159">
        <f t="shared" si="50"/>
        <v>43.673469387755105</v>
      </c>
      <c r="M159" s="88">
        <f t="shared" si="39"/>
        <v>75.5</v>
      </c>
      <c r="N159" s="88">
        <f t="shared" si="40"/>
        <v>5700.25</v>
      </c>
      <c r="O159" s="95">
        <f t="shared" si="51"/>
        <v>17.5</v>
      </c>
      <c r="P159" s="89">
        <f t="shared" si="41"/>
        <v>306.25</v>
      </c>
      <c r="Q159" s="89">
        <f t="shared" si="42"/>
        <v>1321.25</v>
      </c>
    </row>
    <row r="160" spans="1:17" x14ac:dyDescent="0.3">
      <c r="A160" t="s">
        <v>99</v>
      </c>
      <c r="B160" s="36" t="s">
        <v>55</v>
      </c>
      <c r="C160" s="37">
        <f>VLOOKUP(A160,'Laboratory A'!A:AW,47,0)</f>
        <v>45</v>
      </c>
      <c r="D160" s="40">
        <f t="shared" si="37"/>
        <v>112.5</v>
      </c>
      <c r="E160">
        <f>VLOOKUP(A160,'Laboratory A'!A:AW,49,0)</f>
        <v>87</v>
      </c>
      <c r="F160" s="37">
        <f t="shared" si="38"/>
        <v>173.5</v>
      </c>
      <c r="G160" s="59">
        <f t="shared" si="45"/>
        <v>-61</v>
      </c>
      <c r="H160" s="60">
        <f t="shared" si="46"/>
        <v>3721</v>
      </c>
      <c r="I160">
        <f t="shared" si="47"/>
        <v>66</v>
      </c>
      <c r="J160">
        <f t="shared" si="48"/>
        <v>441</v>
      </c>
      <c r="K160">
        <f t="shared" si="49"/>
        <v>21</v>
      </c>
      <c r="L160">
        <f t="shared" si="50"/>
        <v>31.818181818181817</v>
      </c>
      <c r="M160" s="88">
        <f t="shared" si="39"/>
        <v>-19</v>
      </c>
      <c r="N160" s="88">
        <f t="shared" si="40"/>
        <v>361</v>
      </c>
      <c r="O160" s="95">
        <f t="shared" si="51"/>
        <v>42</v>
      </c>
      <c r="P160" s="89">
        <f t="shared" si="41"/>
        <v>1764</v>
      </c>
      <c r="Q160" s="89">
        <f t="shared" si="42"/>
        <v>-798</v>
      </c>
    </row>
    <row r="161" spans="1:17" x14ac:dyDescent="0.3">
      <c r="A161" t="s">
        <v>104</v>
      </c>
      <c r="B161" s="36" t="s">
        <v>55</v>
      </c>
      <c r="C161" s="37">
        <f>VLOOKUP(A161,'Laboratory A'!A:AW,47,0)</f>
        <v>12</v>
      </c>
      <c r="D161" s="40">
        <f t="shared" si="37"/>
        <v>5</v>
      </c>
      <c r="E161">
        <f>VLOOKUP(A161,'Laboratory A'!A:AW,49,0)</f>
        <v>16</v>
      </c>
      <c r="F161" s="37">
        <f t="shared" si="38"/>
        <v>11.5</v>
      </c>
      <c r="G161" s="59">
        <f t="shared" si="45"/>
        <v>-6.5</v>
      </c>
      <c r="H161" s="60">
        <f t="shared" si="46"/>
        <v>42.25</v>
      </c>
      <c r="I161">
        <f t="shared" si="47"/>
        <v>14</v>
      </c>
      <c r="J161">
        <f t="shared" si="48"/>
        <v>4</v>
      </c>
      <c r="K161">
        <f t="shared" si="49"/>
        <v>2</v>
      </c>
      <c r="L161">
        <f t="shared" si="50"/>
        <v>14.285714285714285</v>
      </c>
      <c r="M161" s="88">
        <f t="shared" si="39"/>
        <v>-126.5</v>
      </c>
      <c r="N161" s="88">
        <f t="shared" si="40"/>
        <v>16002.25</v>
      </c>
      <c r="O161" s="95">
        <f t="shared" si="51"/>
        <v>-120</v>
      </c>
      <c r="P161" s="89">
        <f t="shared" si="41"/>
        <v>14400</v>
      </c>
      <c r="Q161" s="89">
        <f t="shared" si="42"/>
        <v>15180</v>
      </c>
    </row>
    <row r="162" spans="1:17" ht="15" thickBot="1" x14ac:dyDescent="0.35">
      <c r="A162" t="s">
        <v>145</v>
      </c>
      <c r="B162" s="36" t="s">
        <v>55</v>
      </c>
      <c r="C162" s="37"/>
      <c r="D162" s="40"/>
      <c r="F162" s="37"/>
      <c r="G162" s="59"/>
      <c r="H162" s="60"/>
      <c r="M162" s="88"/>
      <c r="N162" s="88"/>
      <c r="O162" s="95"/>
      <c r="P162" s="89"/>
      <c r="Q162" s="89"/>
    </row>
    <row r="163" spans="1:17" ht="15" thickTop="1" x14ac:dyDescent="0.3">
      <c r="A163" s="29" t="s">
        <v>61</v>
      </c>
      <c r="B163" s="35" t="s">
        <v>200</v>
      </c>
      <c r="C163" s="38">
        <f>VLOOKUP(A163,'Laboratory A'!A:AZ,50,0)</f>
        <v>47</v>
      </c>
      <c r="D163" s="39">
        <f t="shared" si="37"/>
        <v>120</v>
      </c>
      <c r="E163" s="53">
        <f>VLOOKUP(A163,'Laboratory A'!A:AZ,52,0)</f>
        <v>25</v>
      </c>
      <c r="F163" s="38">
        <f t="shared" si="38"/>
        <v>40</v>
      </c>
      <c r="G163" s="59">
        <f t="shared" si="45"/>
        <v>80</v>
      </c>
      <c r="H163" s="60">
        <f t="shared" si="46"/>
        <v>6400</v>
      </c>
      <c r="I163">
        <f t="shared" si="47"/>
        <v>36</v>
      </c>
      <c r="J163">
        <f t="shared" si="48"/>
        <v>121</v>
      </c>
      <c r="K163">
        <f t="shared" si="49"/>
        <v>11</v>
      </c>
      <c r="L163">
        <f t="shared" si="50"/>
        <v>30.555555555555557</v>
      </c>
      <c r="M163" s="88">
        <f t="shared" si="39"/>
        <v>-11.5</v>
      </c>
      <c r="N163" s="88">
        <f t="shared" si="40"/>
        <v>132.25</v>
      </c>
      <c r="O163" s="95">
        <f t="shared" ref="O163:O171" si="52">(F163-$F$295)</f>
        <v>-91.5</v>
      </c>
      <c r="P163" s="89">
        <f t="shared" si="41"/>
        <v>8372.25</v>
      </c>
      <c r="Q163" s="89">
        <f t="shared" si="42"/>
        <v>1052.25</v>
      </c>
    </row>
    <row r="164" spans="1:17" x14ac:dyDescent="0.3">
      <c r="A164" t="s">
        <v>62</v>
      </c>
      <c r="B164" s="36" t="s">
        <v>5</v>
      </c>
      <c r="C164" s="37">
        <f>VLOOKUP(A164,'Laboratory A'!A:AZ,50,0)</f>
        <v>50</v>
      </c>
      <c r="D164" s="40">
        <f t="shared" si="37"/>
        <v>126</v>
      </c>
      <c r="E164">
        <f>VLOOKUP(A164,'Laboratory A'!A:AZ,52,0)</f>
        <v>83</v>
      </c>
      <c r="F164" s="37">
        <f t="shared" si="38"/>
        <v>170.5</v>
      </c>
      <c r="G164" s="59">
        <f t="shared" si="45"/>
        <v>-44.5</v>
      </c>
      <c r="H164" s="60">
        <f t="shared" si="46"/>
        <v>1980.25</v>
      </c>
      <c r="I164">
        <f t="shared" si="47"/>
        <v>66.5</v>
      </c>
      <c r="J164">
        <f t="shared" si="48"/>
        <v>272.25</v>
      </c>
      <c r="K164">
        <f t="shared" si="49"/>
        <v>16.5</v>
      </c>
      <c r="L164">
        <f t="shared" si="50"/>
        <v>24.81203007518797</v>
      </c>
      <c r="M164" s="88">
        <f t="shared" si="39"/>
        <v>-5.5</v>
      </c>
      <c r="N164" s="88">
        <f t="shared" si="40"/>
        <v>30.25</v>
      </c>
      <c r="O164" s="95">
        <f t="shared" si="52"/>
        <v>39</v>
      </c>
      <c r="P164" s="89">
        <f t="shared" si="41"/>
        <v>1521</v>
      </c>
      <c r="Q164" s="89">
        <f t="shared" si="42"/>
        <v>-214.5</v>
      </c>
    </row>
    <row r="165" spans="1:17" x14ac:dyDescent="0.3">
      <c r="A165" t="s">
        <v>63</v>
      </c>
      <c r="B165" s="36" t="s">
        <v>5</v>
      </c>
      <c r="C165" s="37">
        <f>VLOOKUP(A165,'Laboratory A'!A:AZ,50,0)</f>
        <v>59</v>
      </c>
      <c r="D165" s="40">
        <f t="shared" si="37"/>
        <v>147</v>
      </c>
      <c r="E165">
        <f>VLOOKUP(A165,'Laboratory A'!A:AZ,52,0)</f>
        <v>421</v>
      </c>
      <c r="F165" s="37">
        <f t="shared" si="38"/>
        <v>247.5</v>
      </c>
      <c r="G165" s="59">
        <f t="shared" si="45"/>
        <v>-100.5</v>
      </c>
      <c r="H165" s="60">
        <f t="shared" si="46"/>
        <v>10100.25</v>
      </c>
      <c r="I165">
        <f t="shared" si="47"/>
        <v>240</v>
      </c>
      <c r="J165">
        <f t="shared" si="48"/>
        <v>32761</v>
      </c>
      <c r="K165">
        <f t="shared" si="49"/>
        <v>181</v>
      </c>
      <c r="L165">
        <f t="shared" si="50"/>
        <v>75.416666666666671</v>
      </c>
      <c r="M165" s="88">
        <f t="shared" si="39"/>
        <v>15.5</v>
      </c>
      <c r="N165" s="88">
        <f t="shared" si="40"/>
        <v>240.25</v>
      </c>
      <c r="O165" s="95">
        <f t="shared" si="52"/>
        <v>116</v>
      </c>
      <c r="P165" s="89">
        <f t="shared" si="41"/>
        <v>13456</v>
      </c>
      <c r="Q165" s="89">
        <f t="shared" si="42"/>
        <v>1798</v>
      </c>
    </row>
    <row r="166" spans="1:17" x14ac:dyDescent="0.3">
      <c r="A166" t="s">
        <v>64</v>
      </c>
      <c r="B166" s="36" t="s">
        <v>5</v>
      </c>
      <c r="C166" s="37">
        <f>VLOOKUP(A166,'Laboratory A'!A:AZ,50,0)</f>
        <v>139</v>
      </c>
      <c r="D166" s="40">
        <f t="shared" si="37"/>
        <v>191</v>
      </c>
      <c r="E166">
        <f>VLOOKUP(A166,'Laboratory A'!A:AZ,52,0)</f>
        <v>156</v>
      </c>
      <c r="F166" s="37">
        <f t="shared" si="38"/>
        <v>199.5</v>
      </c>
      <c r="G166" s="59">
        <f t="shared" si="45"/>
        <v>-8.5</v>
      </c>
      <c r="H166" s="60">
        <f t="shared" si="46"/>
        <v>72.25</v>
      </c>
      <c r="I166">
        <f t="shared" si="47"/>
        <v>147.5</v>
      </c>
      <c r="J166">
        <f t="shared" si="48"/>
        <v>72.25</v>
      </c>
      <c r="K166">
        <f t="shared" si="49"/>
        <v>8.5</v>
      </c>
      <c r="L166">
        <f t="shared" si="50"/>
        <v>5.7627118644067794</v>
      </c>
      <c r="M166" s="88">
        <f t="shared" si="39"/>
        <v>59.5</v>
      </c>
      <c r="N166" s="88">
        <f t="shared" si="40"/>
        <v>3540.25</v>
      </c>
      <c r="O166" s="95">
        <f t="shared" si="52"/>
        <v>68</v>
      </c>
      <c r="P166" s="89">
        <f t="shared" si="41"/>
        <v>4624</v>
      </c>
      <c r="Q166" s="89">
        <f t="shared" si="42"/>
        <v>4046</v>
      </c>
    </row>
    <row r="167" spans="1:17" x14ac:dyDescent="0.3">
      <c r="A167" t="s">
        <v>65</v>
      </c>
      <c r="B167" s="36" t="s">
        <v>5</v>
      </c>
      <c r="C167" s="37">
        <f>VLOOKUP(A167,'Laboratory A'!A:AZ,50,0)</f>
        <v>89</v>
      </c>
      <c r="D167" s="40">
        <f t="shared" si="37"/>
        <v>179.5</v>
      </c>
      <c r="E167">
        <f>VLOOKUP(A167,'Laboratory A'!A:AZ,52,0)</f>
        <v>62</v>
      </c>
      <c r="F167" s="37">
        <f t="shared" si="38"/>
        <v>135.5</v>
      </c>
      <c r="G167" s="59">
        <f t="shared" si="45"/>
        <v>44</v>
      </c>
      <c r="H167" s="60">
        <f t="shared" si="46"/>
        <v>1936</v>
      </c>
      <c r="I167">
        <f t="shared" si="47"/>
        <v>75.5</v>
      </c>
      <c r="J167">
        <f t="shared" si="48"/>
        <v>182.25</v>
      </c>
      <c r="K167">
        <f t="shared" si="49"/>
        <v>13.5</v>
      </c>
      <c r="L167">
        <f t="shared" si="50"/>
        <v>17.880794701986755</v>
      </c>
      <c r="M167" s="88">
        <f t="shared" si="39"/>
        <v>48</v>
      </c>
      <c r="N167" s="88">
        <f t="shared" si="40"/>
        <v>2304</v>
      </c>
      <c r="O167" s="95">
        <f t="shared" si="52"/>
        <v>4</v>
      </c>
      <c r="P167" s="89">
        <f t="shared" si="41"/>
        <v>16</v>
      </c>
      <c r="Q167" s="89">
        <f t="shared" si="42"/>
        <v>192</v>
      </c>
    </row>
    <row r="168" spans="1:17" x14ac:dyDescent="0.3">
      <c r="A168" t="s">
        <v>67</v>
      </c>
      <c r="B168" s="36" t="s">
        <v>5</v>
      </c>
      <c r="C168" s="37">
        <f>VLOOKUP(A168,'Laboratory A'!A:AZ,50,0)</f>
        <v>33</v>
      </c>
      <c r="D168" s="40">
        <f t="shared" si="37"/>
        <v>84.5</v>
      </c>
      <c r="E168">
        <f>VLOOKUP(A168,'Laboratory A'!A:AZ,52,0)</f>
        <v>363</v>
      </c>
      <c r="F168" s="37">
        <f t="shared" si="38"/>
        <v>238</v>
      </c>
      <c r="G168" s="59">
        <f t="shared" si="45"/>
        <v>-153.5</v>
      </c>
      <c r="H168" s="60">
        <f t="shared" si="46"/>
        <v>23562.25</v>
      </c>
      <c r="I168">
        <f t="shared" si="47"/>
        <v>198</v>
      </c>
      <c r="J168">
        <f t="shared" si="48"/>
        <v>27225</v>
      </c>
      <c r="K168">
        <f t="shared" si="49"/>
        <v>165</v>
      </c>
      <c r="L168">
        <f t="shared" si="50"/>
        <v>83.333333333333343</v>
      </c>
      <c r="M168" s="88">
        <f t="shared" si="39"/>
        <v>-47</v>
      </c>
      <c r="N168" s="88">
        <f t="shared" si="40"/>
        <v>2209</v>
      </c>
      <c r="O168" s="95">
        <f t="shared" si="52"/>
        <v>106.5</v>
      </c>
      <c r="P168" s="89">
        <f t="shared" si="41"/>
        <v>11342.25</v>
      </c>
      <c r="Q168" s="89">
        <f t="shared" si="42"/>
        <v>-5005.5</v>
      </c>
    </row>
    <row r="169" spans="1:17" x14ac:dyDescent="0.3">
      <c r="A169" t="s">
        <v>97</v>
      </c>
      <c r="B169" s="36" t="s">
        <v>5</v>
      </c>
      <c r="C169" s="37">
        <f>VLOOKUP(A169,'Laboratory A'!A:AZ,50,0)</f>
        <v>682</v>
      </c>
      <c r="D169" s="40">
        <f t="shared" si="37"/>
        <v>257</v>
      </c>
      <c r="E169">
        <f>VLOOKUP(A169,'Laboratory A'!A:AZ,52,0)</f>
        <v>56</v>
      </c>
      <c r="F169" s="37">
        <f t="shared" si="38"/>
        <v>126</v>
      </c>
      <c r="G169" s="59">
        <f t="shared" si="45"/>
        <v>131</v>
      </c>
      <c r="H169" s="60">
        <f t="shared" si="46"/>
        <v>17161</v>
      </c>
      <c r="I169">
        <f t="shared" si="47"/>
        <v>369</v>
      </c>
      <c r="J169">
        <f t="shared" si="48"/>
        <v>97969</v>
      </c>
      <c r="K169">
        <f t="shared" si="49"/>
        <v>313</v>
      </c>
      <c r="L169">
        <f t="shared" si="50"/>
        <v>84.823848238482384</v>
      </c>
      <c r="M169" s="88">
        <f t="shared" si="39"/>
        <v>125.5</v>
      </c>
      <c r="N169" s="88">
        <f t="shared" si="40"/>
        <v>15750.25</v>
      </c>
      <c r="O169" s="95">
        <f t="shared" si="52"/>
        <v>-5.5</v>
      </c>
      <c r="P169" s="89">
        <f t="shared" si="41"/>
        <v>30.25</v>
      </c>
      <c r="Q169" s="89">
        <f t="shared" si="42"/>
        <v>-690.25</v>
      </c>
    </row>
    <row r="170" spans="1:17" x14ac:dyDescent="0.3">
      <c r="A170" t="s">
        <v>99</v>
      </c>
      <c r="B170" s="36" t="s">
        <v>5</v>
      </c>
      <c r="C170" s="37">
        <f>VLOOKUP(A170,'Laboratory A'!A:AZ,50,0)</f>
        <v>74</v>
      </c>
      <c r="D170" s="40">
        <f t="shared" si="37"/>
        <v>163.5</v>
      </c>
      <c r="E170">
        <f>VLOOKUP(A170,'Laboratory A'!A:AZ,52,0)</f>
        <v>66</v>
      </c>
      <c r="F170" s="37">
        <f t="shared" si="38"/>
        <v>144</v>
      </c>
      <c r="G170" s="59">
        <f t="shared" si="45"/>
        <v>19.5</v>
      </c>
      <c r="H170" s="60">
        <f t="shared" si="46"/>
        <v>380.25</v>
      </c>
      <c r="I170">
        <f t="shared" si="47"/>
        <v>70</v>
      </c>
      <c r="J170">
        <f t="shared" si="48"/>
        <v>16</v>
      </c>
      <c r="K170">
        <f t="shared" si="49"/>
        <v>4</v>
      </c>
      <c r="L170">
        <f t="shared" si="50"/>
        <v>5.7142857142857144</v>
      </c>
      <c r="M170" s="88">
        <f t="shared" si="39"/>
        <v>32</v>
      </c>
      <c r="N170" s="88">
        <f t="shared" si="40"/>
        <v>1024</v>
      </c>
      <c r="O170" s="95">
        <f t="shared" si="52"/>
        <v>12.5</v>
      </c>
      <c r="P170" s="89">
        <f t="shared" si="41"/>
        <v>156.25</v>
      </c>
      <c r="Q170" s="89">
        <f t="shared" si="42"/>
        <v>400</v>
      </c>
    </row>
    <row r="171" spans="1:17" x14ac:dyDescent="0.3">
      <c r="A171" t="s">
        <v>104</v>
      </c>
      <c r="B171" s="36" t="s">
        <v>5</v>
      </c>
      <c r="C171" s="37">
        <f>VLOOKUP(A171,'Laboratory A'!A:AZ,50,0)</f>
        <v>36</v>
      </c>
      <c r="D171" s="40">
        <f t="shared" si="37"/>
        <v>95</v>
      </c>
      <c r="E171">
        <f>VLOOKUP(A171,'Laboratory A'!A:AZ,52,0)</f>
        <v>43</v>
      </c>
      <c r="F171" s="37">
        <f t="shared" si="38"/>
        <v>96</v>
      </c>
      <c r="G171" s="59">
        <f t="shared" si="45"/>
        <v>-1</v>
      </c>
      <c r="H171" s="60">
        <f t="shared" si="46"/>
        <v>1</v>
      </c>
      <c r="I171">
        <f t="shared" si="47"/>
        <v>39.5</v>
      </c>
      <c r="J171">
        <f t="shared" si="48"/>
        <v>12.25</v>
      </c>
      <c r="K171">
        <f t="shared" si="49"/>
        <v>3.5</v>
      </c>
      <c r="L171">
        <f t="shared" si="50"/>
        <v>8.8607594936708853</v>
      </c>
      <c r="M171" s="88">
        <f t="shared" si="39"/>
        <v>-36.5</v>
      </c>
      <c r="N171" s="88">
        <f t="shared" si="40"/>
        <v>1332.25</v>
      </c>
      <c r="O171" s="95">
        <f t="shared" si="52"/>
        <v>-35.5</v>
      </c>
      <c r="P171" s="89">
        <f t="shared" si="41"/>
        <v>1260.25</v>
      </c>
      <c r="Q171" s="89">
        <f t="shared" si="42"/>
        <v>1295.75</v>
      </c>
    </row>
    <row r="172" spans="1:17" ht="15" thickBot="1" x14ac:dyDescent="0.35">
      <c r="A172" t="s">
        <v>145</v>
      </c>
      <c r="B172" s="36" t="s">
        <v>5</v>
      </c>
      <c r="C172" s="37"/>
      <c r="D172" s="40"/>
      <c r="F172" s="37"/>
      <c r="G172" s="59"/>
      <c r="H172" s="60"/>
      <c r="M172" s="88"/>
      <c r="N172" s="88"/>
      <c r="O172" s="95"/>
      <c r="P172" s="89"/>
      <c r="Q172" s="89"/>
    </row>
    <row r="173" spans="1:17" ht="15" thickTop="1" x14ac:dyDescent="0.3">
      <c r="A173" s="29" t="s">
        <v>61</v>
      </c>
      <c r="B173" s="35" t="s">
        <v>229</v>
      </c>
      <c r="C173" s="38">
        <f>VLOOKUP(A173,'Laboratory A'!A:BC,53,0)</f>
        <v>78</v>
      </c>
      <c r="D173" s="39">
        <f t="shared" si="37"/>
        <v>168</v>
      </c>
      <c r="E173" s="53">
        <f>VLOOKUP(A173,'Laboratory A'!A:BC,55,0)</f>
        <v>172</v>
      </c>
      <c r="F173" s="38">
        <f t="shared" si="38"/>
        <v>206</v>
      </c>
      <c r="G173" s="59">
        <f t="shared" si="45"/>
        <v>-38</v>
      </c>
      <c r="H173" s="60">
        <f t="shared" si="46"/>
        <v>1444</v>
      </c>
      <c r="I173">
        <f t="shared" si="47"/>
        <v>125</v>
      </c>
      <c r="J173">
        <f t="shared" si="48"/>
        <v>2209</v>
      </c>
      <c r="K173">
        <f t="shared" si="49"/>
        <v>47</v>
      </c>
      <c r="L173">
        <f t="shared" si="50"/>
        <v>37.6</v>
      </c>
      <c r="M173" s="88">
        <f t="shared" si="39"/>
        <v>36.5</v>
      </c>
      <c r="N173" s="88">
        <f t="shared" si="40"/>
        <v>1332.25</v>
      </c>
      <c r="O173" s="95">
        <f t="shared" ref="O173:O181" si="53">(F173-$F$295)</f>
        <v>74.5</v>
      </c>
      <c r="P173" s="89">
        <f t="shared" si="41"/>
        <v>5550.25</v>
      </c>
      <c r="Q173" s="89">
        <f t="shared" si="42"/>
        <v>2719.25</v>
      </c>
    </row>
    <row r="174" spans="1:17" x14ac:dyDescent="0.3">
      <c r="A174" t="s">
        <v>62</v>
      </c>
      <c r="B174" s="36" t="s">
        <v>56</v>
      </c>
      <c r="C174" s="37">
        <f>VLOOKUP(A174,'Laboratory A'!A:BC,53,0)</f>
        <v>59</v>
      </c>
      <c r="D174" s="40">
        <f t="shared" si="37"/>
        <v>147</v>
      </c>
      <c r="E174">
        <f>VLOOKUP(A174,'Laboratory A'!A:BC,55,0)</f>
        <v>50</v>
      </c>
      <c r="F174" s="37">
        <f t="shared" si="38"/>
        <v>111.5</v>
      </c>
      <c r="G174" s="59">
        <f t="shared" si="45"/>
        <v>35.5</v>
      </c>
      <c r="H174" s="60">
        <f t="shared" si="46"/>
        <v>1260.25</v>
      </c>
      <c r="I174">
        <f t="shared" si="47"/>
        <v>54.5</v>
      </c>
      <c r="J174">
        <f t="shared" si="48"/>
        <v>20.25</v>
      </c>
      <c r="K174">
        <f t="shared" si="49"/>
        <v>4.5</v>
      </c>
      <c r="L174">
        <f t="shared" si="50"/>
        <v>8.2568807339449553</v>
      </c>
      <c r="M174" s="88">
        <f t="shared" si="39"/>
        <v>15.5</v>
      </c>
      <c r="N174" s="88">
        <f t="shared" si="40"/>
        <v>240.25</v>
      </c>
      <c r="O174" s="95">
        <f t="shared" si="53"/>
        <v>-20</v>
      </c>
      <c r="P174" s="89">
        <f t="shared" si="41"/>
        <v>400</v>
      </c>
      <c r="Q174" s="89">
        <f t="shared" si="42"/>
        <v>-310</v>
      </c>
    </row>
    <row r="175" spans="1:17" x14ac:dyDescent="0.3">
      <c r="A175" t="s">
        <v>63</v>
      </c>
      <c r="B175" s="36" t="s">
        <v>56</v>
      </c>
      <c r="C175" s="37">
        <f>VLOOKUP(A175,'Laboratory A'!A:BC,53,0)</f>
        <v>413</v>
      </c>
      <c r="D175" s="40">
        <f t="shared" si="37"/>
        <v>243</v>
      </c>
      <c r="E175">
        <f>VLOOKUP(A175,'Laboratory A'!A:BC,55,0)</f>
        <v>407</v>
      </c>
      <c r="F175" s="37">
        <f t="shared" si="38"/>
        <v>245</v>
      </c>
      <c r="G175" s="59">
        <f t="shared" si="45"/>
        <v>-2</v>
      </c>
      <c r="H175" s="60">
        <f t="shared" si="46"/>
        <v>4</v>
      </c>
      <c r="I175">
        <f t="shared" si="47"/>
        <v>410</v>
      </c>
      <c r="J175">
        <f t="shared" si="48"/>
        <v>9</v>
      </c>
      <c r="K175">
        <f t="shared" si="49"/>
        <v>3</v>
      </c>
      <c r="L175">
        <f t="shared" si="50"/>
        <v>0.73170731707317083</v>
      </c>
      <c r="M175" s="88">
        <f t="shared" si="39"/>
        <v>111.5</v>
      </c>
      <c r="N175" s="88">
        <f t="shared" si="40"/>
        <v>12432.25</v>
      </c>
      <c r="O175" s="95">
        <f t="shared" si="53"/>
        <v>113.5</v>
      </c>
      <c r="P175" s="89">
        <f t="shared" si="41"/>
        <v>12882.25</v>
      </c>
      <c r="Q175" s="89">
        <f t="shared" si="42"/>
        <v>12655.25</v>
      </c>
    </row>
    <row r="176" spans="1:17" x14ac:dyDescent="0.3">
      <c r="A176" t="s">
        <v>64</v>
      </c>
      <c r="B176" s="36" t="s">
        <v>56</v>
      </c>
      <c r="C176" s="37">
        <f>VLOOKUP(A176,'Laboratory A'!A:BC,53,0)</f>
        <v>184</v>
      </c>
      <c r="D176" s="40">
        <f t="shared" si="37"/>
        <v>210</v>
      </c>
      <c r="E176">
        <f>VLOOKUP(A176,'Laboratory A'!A:BC,55,0)</f>
        <v>175</v>
      </c>
      <c r="F176" s="37">
        <f t="shared" si="38"/>
        <v>207</v>
      </c>
      <c r="G176" s="59">
        <f t="shared" si="45"/>
        <v>3</v>
      </c>
      <c r="H176" s="60">
        <f t="shared" si="46"/>
        <v>9</v>
      </c>
      <c r="I176">
        <f t="shared" si="47"/>
        <v>179.5</v>
      </c>
      <c r="J176">
        <f t="shared" si="48"/>
        <v>20.25</v>
      </c>
      <c r="K176">
        <f t="shared" si="49"/>
        <v>4.5</v>
      </c>
      <c r="L176">
        <f t="shared" si="50"/>
        <v>2.5069637883008355</v>
      </c>
      <c r="M176" s="88">
        <f t="shared" si="39"/>
        <v>78.5</v>
      </c>
      <c r="N176" s="88">
        <f t="shared" si="40"/>
        <v>6162.25</v>
      </c>
      <c r="O176" s="95">
        <f t="shared" si="53"/>
        <v>75.5</v>
      </c>
      <c r="P176" s="89">
        <f t="shared" si="41"/>
        <v>5700.25</v>
      </c>
      <c r="Q176" s="89">
        <f t="shared" si="42"/>
        <v>5926.75</v>
      </c>
    </row>
    <row r="177" spans="1:17" x14ac:dyDescent="0.3">
      <c r="A177" t="s">
        <v>65</v>
      </c>
      <c r="B177" s="36" t="s">
        <v>56</v>
      </c>
      <c r="C177" s="37">
        <f>VLOOKUP(A177,'Laboratory A'!A:BC,53,0)</f>
        <v>16</v>
      </c>
      <c r="D177" s="40">
        <f t="shared" si="37"/>
        <v>11</v>
      </c>
      <c r="E177">
        <f>VLOOKUP(A177,'Laboratory A'!A:BC,55,0)</f>
        <v>19</v>
      </c>
      <c r="F177" s="37">
        <f t="shared" si="38"/>
        <v>21</v>
      </c>
      <c r="G177" s="59">
        <f t="shared" si="45"/>
        <v>-10</v>
      </c>
      <c r="H177" s="60">
        <f t="shared" si="46"/>
        <v>100</v>
      </c>
      <c r="I177">
        <f t="shared" si="47"/>
        <v>17.5</v>
      </c>
      <c r="J177">
        <f t="shared" si="48"/>
        <v>2.25</v>
      </c>
      <c r="K177">
        <f t="shared" si="49"/>
        <v>1.5</v>
      </c>
      <c r="L177">
        <f t="shared" si="50"/>
        <v>8.5714285714285712</v>
      </c>
      <c r="M177" s="88">
        <f t="shared" si="39"/>
        <v>-120.5</v>
      </c>
      <c r="N177" s="88">
        <f t="shared" si="40"/>
        <v>14520.25</v>
      </c>
      <c r="O177" s="95">
        <f t="shared" si="53"/>
        <v>-110.5</v>
      </c>
      <c r="P177" s="89">
        <f t="shared" si="41"/>
        <v>12210.25</v>
      </c>
      <c r="Q177" s="89">
        <f t="shared" si="42"/>
        <v>13315.25</v>
      </c>
    </row>
    <row r="178" spans="1:17" x14ac:dyDescent="0.3">
      <c r="A178" t="s">
        <v>67</v>
      </c>
      <c r="B178" s="36" t="s">
        <v>56</v>
      </c>
      <c r="C178" s="37">
        <f>VLOOKUP(A178,'Laboratory A'!A:BC,53,0)</f>
        <v>25</v>
      </c>
      <c r="D178" s="40">
        <f t="shared" si="37"/>
        <v>40.5</v>
      </c>
      <c r="E178">
        <f>VLOOKUP(A178,'Laboratory A'!A:BC,55,0)</f>
        <v>402</v>
      </c>
      <c r="F178" s="37">
        <f t="shared" si="38"/>
        <v>244</v>
      </c>
      <c r="G178" s="59">
        <f t="shared" si="45"/>
        <v>-203.5</v>
      </c>
      <c r="H178" s="60">
        <f t="shared" si="46"/>
        <v>41412.25</v>
      </c>
      <c r="I178">
        <f t="shared" si="47"/>
        <v>213.5</v>
      </c>
      <c r="J178">
        <f t="shared" si="48"/>
        <v>35532.25</v>
      </c>
      <c r="K178">
        <f t="shared" si="49"/>
        <v>188.5</v>
      </c>
      <c r="L178">
        <f t="shared" si="50"/>
        <v>88.2903981264637</v>
      </c>
      <c r="M178" s="88">
        <f t="shared" si="39"/>
        <v>-91</v>
      </c>
      <c r="N178" s="88">
        <f t="shared" si="40"/>
        <v>8281</v>
      </c>
      <c r="O178" s="95">
        <f t="shared" si="53"/>
        <v>112.5</v>
      </c>
      <c r="P178" s="89">
        <f t="shared" si="41"/>
        <v>12656.25</v>
      </c>
      <c r="Q178" s="89">
        <f t="shared" si="42"/>
        <v>-10237.5</v>
      </c>
    </row>
    <row r="179" spans="1:17" x14ac:dyDescent="0.3">
      <c r="A179" t="s">
        <v>97</v>
      </c>
      <c r="B179" s="36" t="s">
        <v>56</v>
      </c>
      <c r="C179" s="37">
        <f>VLOOKUP(A179,'Laboratory A'!A:BC,53,0)</f>
        <v>761</v>
      </c>
      <c r="D179" s="40">
        <f t="shared" si="37"/>
        <v>259</v>
      </c>
      <c r="E179">
        <f>VLOOKUP(A179,'Laboratory A'!A:BC,55,0)</f>
        <v>49</v>
      </c>
      <c r="F179" s="37">
        <f t="shared" si="38"/>
        <v>108.5</v>
      </c>
      <c r="G179" s="59">
        <f t="shared" si="45"/>
        <v>150.5</v>
      </c>
      <c r="H179" s="60">
        <f t="shared" si="46"/>
        <v>22650.25</v>
      </c>
      <c r="I179">
        <f t="shared" si="47"/>
        <v>405</v>
      </c>
      <c r="J179">
        <f t="shared" si="48"/>
        <v>126736</v>
      </c>
      <c r="K179">
        <f t="shared" si="49"/>
        <v>356</v>
      </c>
      <c r="L179">
        <f t="shared" si="50"/>
        <v>87.901234567901227</v>
      </c>
      <c r="M179" s="88">
        <f t="shared" si="39"/>
        <v>127.5</v>
      </c>
      <c r="N179" s="88">
        <f t="shared" si="40"/>
        <v>16256.25</v>
      </c>
      <c r="O179" s="95">
        <f t="shared" si="53"/>
        <v>-23</v>
      </c>
      <c r="P179" s="89">
        <f t="shared" si="41"/>
        <v>529</v>
      </c>
      <c r="Q179" s="89">
        <f t="shared" si="42"/>
        <v>-2932.5</v>
      </c>
    </row>
    <row r="180" spans="1:17" x14ac:dyDescent="0.3">
      <c r="A180" t="s">
        <v>99</v>
      </c>
      <c r="B180" s="36" t="s">
        <v>56</v>
      </c>
      <c r="C180" s="37">
        <f>VLOOKUP(A180,'Laboratory A'!A:BC,53,0)</f>
        <v>207</v>
      </c>
      <c r="D180" s="40">
        <f t="shared" si="37"/>
        <v>216</v>
      </c>
      <c r="E180">
        <f>VLOOKUP(A180,'Laboratory A'!A:BC,55,0)</f>
        <v>29</v>
      </c>
      <c r="F180" s="37">
        <f t="shared" si="38"/>
        <v>60</v>
      </c>
      <c r="G180" s="59">
        <f t="shared" si="45"/>
        <v>156</v>
      </c>
      <c r="H180" s="60">
        <f t="shared" si="46"/>
        <v>24336</v>
      </c>
      <c r="I180">
        <f t="shared" si="47"/>
        <v>118</v>
      </c>
      <c r="J180">
        <f t="shared" si="48"/>
        <v>7921</v>
      </c>
      <c r="K180">
        <f t="shared" si="49"/>
        <v>89</v>
      </c>
      <c r="L180">
        <f t="shared" si="50"/>
        <v>75.423728813559322</v>
      </c>
      <c r="M180" s="88">
        <f t="shared" si="39"/>
        <v>84.5</v>
      </c>
      <c r="N180" s="88">
        <f t="shared" si="40"/>
        <v>7140.25</v>
      </c>
      <c r="O180" s="95">
        <f t="shared" si="53"/>
        <v>-71.5</v>
      </c>
      <c r="P180" s="89">
        <f t="shared" si="41"/>
        <v>5112.25</v>
      </c>
      <c r="Q180" s="89">
        <f t="shared" si="42"/>
        <v>-6041.75</v>
      </c>
    </row>
    <row r="181" spans="1:17" x14ac:dyDescent="0.3">
      <c r="A181" t="s">
        <v>104</v>
      </c>
      <c r="B181" s="36" t="s">
        <v>56</v>
      </c>
      <c r="C181" s="37">
        <f>VLOOKUP(A181,'Laboratory A'!A:BC,53,0)</f>
        <v>31</v>
      </c>
      <c r="D181" s="40">
        <f t="shared" si="37"/>
        <v>75</v>
      </c>
      <c r="E181">
        <f>VLOOKUP(A181,'Laboratory A'!A:BC,55,0)</f>
        <v>29</v>
      </c>
      <c r="F181" s="37">
        <f t="shared" si="38"/>
        <v>60</v>
      </c>
      <c r="G181" s="59">
        <f t="shared" si="45"/>
        <v>15</v>
      </c>
      <c r="H181" s="60">
        <f t="shared" si="46"/>
        <v>225</v>
      </c>
      <c r="I181">
        <f t="shared" si="47"/>
        <v>30</v>
      </c>
      <c r="J181">
        <f t="shared" si="48"/>
        <v>1</v>
      </c>
      <c r="K181">
        <f t="shared" si="49"/>
        <v>1</v>
      </c>
      <c r="L181">
        <f t="shared" si="50"/>
        <v>3.3333333333333335</v>
      </c>
      <c r="M181" s="88">
        <f t="shared" si="39"/>
        <v>-56.5</v>
      </c>
      <c r="N181" s="88">
        <f t="shared" si="40"/>
        <v>3192.25</v>
      </c>
      <c r="O181" s="95">
        <f t="shared" si="53"/>
        <v>-71.5</v>
      </c>
      <c r="P181" s="89">
        <f t="shared" si="41"/>
        <v>5112.25</v>
      </c>
      <c r="Q181" s="89">
        <f t="shared" si="42"/>
        <v>4039.75</v>
      </c>
    </row>
    <row r="182" spans="1:17" ht="15" thickBot="1" x14ac:dyDescent="0.35">
      <c r="A182" t="s">
        <v>145</v>
      </c>
      <c r="B182" s="36" t="s">
        <v>56</v>
      </c>
      <c r="C182" s="37"/>
      <c r="D182" s="40"/>
      <c r="F182" s="37"/>
      <c r="G182" s="59"/>
      <c r="H182" s="60"/>
      <c r="M182" s="88"/>
      <c r="N182" s="88"/>
      <c r="O182" s="95"/>
      <c r="P182" s="89"/>
      <c r="Q182" s="89"/>
    </row>
    <row r="183" spans="1:17" ht="15" thickTop="1" x14ac:dyDescent="0.3">
      <c r="A183" s="29" t="s">
        <v>61</v>
      </c>
      <c r="B183" s="35" t="s">
        <v>230</v>
      </c>
      <c r="C183" s="38">
        <f>VLOOKUP(A183,'Laboratory A'!A:BF,56,0)</f>
        <v>27</v>
      </c>
      <c r="D183" s="39">
        <f t="shared" si="37"/>
        <v>51.5</v>
      </c>
      <c r="E183" s="53">
        <f>VLOOKUP(A183,'Laboratory A'!A:BF,58,0)</f>
        <v>35</v>
      </c>
      <c r="F183" s="38">
        <f t="shared" si="38"/>
        <v>83.5</v>
      </c>
      <c r="G183" s="59">
        <f t="shared" si="45"/>
        <v>-32</v>
      </c>
      <c r="H183" s="60">
        <f t="shared" si="46"/>
        <v>1024</v>
      </c>
      <c r="I183">
        <f t="shared" si="47"/>
        <v>31</v>
      </c>
      <c r="J183">
        <f t="shared" si="48"/>
        <v>16</v>
      </c>
      <c r="K183">
        <f t="shared" si="49"/>
        <v>4</v>
      </c>
      <c r="L183">
        <f t="shared" si="50"/>
        <v>12.903225806451612</v>
      </c>
      <c r="M183" s="88">
        <f t="shared" si="39"/>
        <v>-80</v>
      </c>
      <c r="N183" s="88">
        <f t="shared" si="40"/>
        <v>6400</v>
      </c>
      <c r="O183" s="95">
        <f t="shared" ref="O183:O191" si="54">(F183-$F$295)</f>
        <v>-48</v>
      </c>
      <c r="P183" s="89">
        <f t="shared" si="41"/>
        <v>2304</v>
      </c>
      <c r="Q183" s="89">
        <f t="shared" si="42"/>
        <v>3840</v>
      </c>
    </row>
    <row r="184" spans="1:17" x14ac:dyDescent="0.3">
      <c r="A184" t="s">
        <v>62</v>
      </c>
      <c r="B184" s="36" t="s">
        <v>57</v>
      </c>
      <c r="C184" s="37">
        <f>VLOOKUP(A184,'Laboratory A'!A:BF,56,0)</f>
        <v>22</v>
      </c>
      <c r="D184" s="40">
        <f t="shared" si="37"/>
        <v>26.5</v>
      </c>
      <c r="E184">
        <f>VLOOKUP(A184,'Laboratory A'!A:BF,58,0)</f>
        <v>74</v>
      </c>
      <c r="F184" s="37">
        <f t="shared" si="38"/>
        <v>159</v>
      </c>
      <c r="G184" s="59">
        <f t="shared" si="45"/>
        <v>-132.5</v>
      </c>
      <c r="H184" s="60">
        <f t="shared" si="46"/>
        <v>17556.25</v>
      </c>
      <c r="I184">
        <f t="shared" si="47"/>
        <v>48</v>
      </c>
      <c r="J184">
        <f t="shared" si="48"/>
        <v>676</v>
      </c>
      <c r="K184">
        <f t="shared" si="49"/>
        <v>26</v>
      </c>
      <c r="L184">
        <f t="shared" si="50"/>
        <v>54.166666666666664</v>
      </c>
      <c r="M184" s="88">
        <f t="shared" si="39"/>
        <v>-105</v>
      </c>
      <c r="N184" s="88">
        <f t="shared" si="40"/>
        <v>11025</v>
      </c>
      <c r="O184" s="95">
        <f t="shared" si="54"/>
        <v>27.5</v>
      </c>
      <c r="P184" s="89">
        <f t="shared" si="41"/>
        <v>756.25</v>
      </c>
      <c r="Q184" s="89">
        <f t="shared" si="42"/>
        <v>-2887.5</v>
      </c>
    </row>
    <row r="185" spans="1:17" x14ac:dyDescent="0.3">
      <c r="A185" t="s">
        <v>63</v>
      </c>
      <c r="B185" s="36" t="s">
        <v>57</v>
      </c>
      <c r="C185" s="37">
        <f>VLOOKUP(A185,'Laboratory A'!A:BF,56,0)</f>
        <v>218</v>
      </c>
      <c r="D185" s="40">
        <f t="shared" si="37"/>
        <v>219</v>
      </c>
      <c r="E185">
        <f>VLOOKUP(A185,'Laboratory A'!A:BF,58,0)</f>
        <v>207</v>
      </c>
      <c r="F185" s="37">
        <f t="shared" si="38"/>
        <v>214</v>
      </c>
      <c r="G185" s="59">
        <f t="shared" si="45"/>
        <v>5</v>
      </c>
      <c r="H185" s="60">
        <f t="shared" si="46"/>
        <v>25</v>
      </c>
      <c r="I185">
        <f t="shared" si="47"/>
        <v>212.5</v>
      </c>
      <c r="J185">
        <f t="shared" si="48"/>
        <v>30.25</v>
      </c>
      <c r="K185">
        <f t="shared" si="49"/>
        <v>5.5</v>
      </c>
      <c r="L185">
        <f t="shared" si="50"/>
        <v>2.5882352941176472</v>
      </c>
      <c r="M185" s="88">
        <f t="shared" si="39"/>
        <v>87.5</v>
      </c>
      <c r="N185" s="88">
        <f t="shared" si="40"/>
        <v>7656.25</v>
      </c>
      <c r="O185" s="95">
        <f t="shared" si="54"/>
        <v>82.5</v>
      </c>
      <c r="P185" s="89">
        <f t="shared" si="41"/>
        <v>6806.25</v>
      </c>
      <c r="Q185" s="89">
        <f t="shared" si="42"/>
        <v>7218.75</v>
      </c>
    </row>
    <row r="186" spans="1:17" x14ac:dyDescent="0.3">
      <c r="A186" t="s">
        <v>64</v>
      </c>
      <c r="B186" s="36" t="s">
        <v>57</v>
      </c>
      <c r="C186" s="37">
        <f>VLOOKUP(A186,'Laboratory A'!A:BF,56,0)</f>
        <v>158</v>
      </c>
      <c r="D186" s="40">
        <f t="shared" si="37"/>
        <v>200.5</v>
      </c>
      <c r="E186">
        <f>VLOOKUP(A186,'Laboratory A'!A:BF,58,0)</f>
        <v>161</v>
      </c>
      <c r="F186" s="37">
        <f t="shared" si="38"/>
        <v>201</v>
      </c>
      <c r="G186" s="59">
        <f t="shared" si="45"/>
        <v>-0.5</v>
      </c>
      <c r="H186" s="60">
        <f t="shared" si="46"/>
        <v>0.25</v>
      </c>
      <c r="I186">
        <f t="shared" si="47"/>
        <v>159.5</v>
      </c>
      <c r="J186">
        <f t="shared" si="48"/>
        <v>2.25</v>
      </c>
      <c r="K186">
        <f t="shared" si="49"/>
        <v>1.5</v>
      </c>
      <c r="L186">
        <f t="shared" si="50"/>
        <v>0.94043887147335425</v>
      </c>
      <c r="M186" s="88">
        <f t="shared" si="39"/>
        <v>69</v>
      </c>
      <c r="N186" s="88">
        <f t="shared" si="40"/>
        <v>4761</v>
      </c>
      <c r="O186" s="95">
        <f t="shared" si="54"/>
        <v>69.5</v>
      </c>
      <c r="P186" s="89">
        <f t="shared" si="41"/>
        <v>4830.25</v>
      </c>
      <c r="Q186" s="89">
        <f t="shared" si="42"/>
        <v>4795.5</v>
      </c>
    </row>
    <row r="187" spans="1:17" x14ac:dyDescent="0.3">
      <c r="A187" t="s">
        <v>65</v>
      </c>
      <c r="B187" s="36" t="s">
        <v>57</v>
      </c>
      <c r="C187" s="37">
        <f>VLOOKUP(A187,'Laboratory A'!A:BF,56,0)</f>
        <v>75</v>
      </c>
      <c r="D187" s="40">
        <f t="shared" si="37"/>
        <v>165.5</v>
      </c>
      <c r="E187">
        <f>VLOOKUP(A187,'Laboratory A'!A:BF,58,0)</f>
        <v>57</v>
      </c>
      <c r="F187" s="37">
        <f t="shared" si="38"/>
        <v>127.5</v>
      </c>
      <c r="G187" s="59">
        <f t="shared" si="45"/>
        <v>38</v>
      </c>
      <c r="H187" s="60">
        <f t="shared" si="46"/>
        <v>1444</v>
      </c>
      <c r="I187">
        <f t="shared" si="47"/>
        <v>66</v>
      </c>
      <c r="J187">
        <f t="shared" si="48"/>
        <v>81</v>
      </c>
      <c r="K187">
        <f t="shared" si="49"/>
        <v>9</v>
      </c>
      <c r="L187">
        <f t="shared" si="50"/>
        <v>13.636363636363635</v>
      </c>
      <c r="M187" s="88">
        <f t="shared" si="39"/>
        <v>34</v>
      </c>
      <c r="N187" s="88">
        <f t="shared" si="40"/>
        <v>1156</v>
      </c>
      <c r="O187" s="95">
        <f t="shared" si="54"/>
        <v>-4</v>
      </c>
      <c r="P187" s="89">
        <f t="shared" si="41"/>
        <v>16</v>
      </c>
      <c r="Q187" s="89">
        <f t="shared" si="42"/>
        <v>-136</v>
      </c>
    </row>
    <row r="188" spans="1:17" x14ac:dyDescent="0.3">
      <c r="A188" t="s">
        <v>67</v>
      </c>
      <c r="B188" s="36" t="s">
        <v>57</v>
      </c>
      <c r="C188" s="37">
        <f>VLOOKUP(A188,'Laboratory A'!A:BF,56,0)</f>
        <v>58</v>
      </c>
      <c r="D188" s="40">
        <f t="shared" si="37"/>
        <v>142.5</v>
      </c>
      <c r="E188">
        <f>VLOOKUP(A188,'Laboratory A'!A:BF,58,0)</f>
        <v>58</v>
      </c>
      <c r="F188" s="37">
        <f t="shared" si="38"/>
        <v>129.5</v>
      </c>
      <c r="G188" s="59">
        <f t="shared" si="45"/>
        <v>13</v>
      </c>
      <c r="H188" s="60">
        <f t="shared" si="46"/>
        <v>169</v>
      </c>
      <c r="I188">
        <f t="shared" si="47"/>
        <v>58</v>
      </c>
      <c r="J188">
        <f t="shared" si="48"/>
        <v>0</v>
      </c>
      <c r="K188">
        <f t="shared" si="49"/>
        <v>0</v>
      </c>
      <c r="L188">
        <f t="shared" si="50"/>
        <v>0</v>
      </c>
      <c r="M188" s="88">
        <f t="shared" si="39"/>
        <v>11</v>
      </c>
      <c r="N188" s="88">
        <f t="shared" si="40"/>
        <v>121</v>
      </c>
      <c r="O188" s="95">
        <f t="shared" si="54"/>
        <v>-2</v>
      </c>
      <c r="P188" s="89">
        <f t="shared" si="41"/>
        <v>4</v>
      </c>
      <c r="Q188" s="89">
        <f t="shared" si="42"/>
        <v>-22</v>
      </c>
    </row>
    <row r="189" spans="1:17" x14ac:dyDescent="0.3">
      <c r="A189" t="s">
        <v>97</v>
      </c>
      <c r="B189" s="36" t="s">
        <v>57</v>
      </c>
      <c r="C189" s="37">
        <f>VLOOKUP(A189,'Laboratory A'!A:BF,56,0)</f>
        <v>121</v>
      </c>
      <c r="D189" s="40">
        <f t="shared" si="37"/>
        <v>189</v>
      </c>
      <c r="E189">
        <f>VLOOKUP(A189,'Laboratory A'!A:BF,58,0)</f>
        <v>98</v>
      </c>
      <c r="F189" s="37">
        <f t="shared" si="38"/>
        <v>184.5</v>
      </c>
      <c r="G189" s="59">
        <f t="shared" si="45"/>
        <v>4.5</v>
      </c>
      <c r="H189" s="60">
        <f t="shared" si="46"/>
        <v>20.25</v>
      </c>
      <c r="I189">
        <f t="shared" si="47"/>
        <v>109.5</v>
      </c>
      <c r="J189">
        <f t="shared" si="48"/>
        <v>132.25</v>
      </c>
      <c r="K189">
        <f t="shared" si="49"/>
        <v>11.5</v>
      </c>
      <c r="L189">
        <f t="shared" si="50"/>
        <v>10.50228310502283</v>
      </c>
      <c r="M189" s="88">
        <f t="shared" si="39"/>
        <v>57.5</v>
      </c>
      <c r="N189" s="88">
        <f t="shared" si="40"/>
        <v>3306.25</v>
      </c>
      <c r="O189" s="95">
        <f t="shared" si="54"/>
        <v>53</v>
      </c>
      <c r="P189" s="89">
        <f t="shared" si="41"/>
        <v>2809</v>
      </c>
      <c r="Q189" s="89">
        <f t="shared" si="42"/>
        <v>3047.5</v>
      </c>
    </row>
    <row r="190" spans="1:17" x14ac:dyDescent="0.3">
      <c r="A190" t="s">
        <v>99</v>
      </c>
      <c r="B190" s="36" t="s">
        <v>57</v>
      </c>
      <c r="C190" s="37">
        <f>VLOOKUP(A190,'Laboratory A'!A:BF,56,0)</f>
        <v>76</v>
      </c>
      <c r="D190" s="40">
        <f t="shared" si="37"/>
        <v>167</v>
      </c>
      <c r="E190">
        <f>VLOOKUP(A190,'Laboratory A'!A:BF,58,0)</f>
        <v>74</v>
      </c>
      <c r="F190" s="37">
        <f t="shared" si="38"/>
        <v>159</v>
      </c>
      <c r="G190" s="59">
        <f t="shared" si="45"/>
        <v>8</v>
      </c>
      <c r="H190" s="60">
        <f t="shared" si="46"/>
        <v>64</v>
      </c>
      <c r="I190">
        <f t="shared" si="47"/>
        <v>75</v>
      </c>
      <c r="J190">
        <f t="shared" si="48"/>
        <v>1</v>
      </c>
      <c r="K190">
        <f t="shared" si="49"/>
        <v>1</v>
      </c>
      <c r="L190">
        <f t="shared" si="50"/>
        <v>1.3333333333333335</v>
      </c>
      <c r="M190" s="88">
        <f t="shared" si="39"/>
        <v>35.5</v>
      </c>
      <c r="N190" s="88">
        <f t="shared" si="40"/>
        <v>1260.25</v>
      </c>
      <c r="O190" s="95">
        <f t="shared" si="54"/>
        <v>27.5</v>
      </c>
      <c r="P190" s="89">
        <f t="shared" si="41"/>
        <v>756.25</v>
      </c>
      <c r="Q190" s="89">
        <f t="shared" si="42"/>
        <v>976.25</v>
      </c>
    </row>
    <row r="191" spans="1:17" x14ac:dyDescent="0.3">
      <c r="A191" t="s">
        <v>104</v>
      </c>
      <c r="B191" s="36" t="s">
        <v>57</v>
      </c>
      <c r="C191" s="37">
        <f>VLOOKUP(A191,'Laboratory A'!A:BF,56,0)</f>
        <v>13</v>
      </c>
      <c r="D191" s="40">
        <f t="shared" si="37"/>
        <v>6</v>
      </c>
      <c r="E191">
        <f>VLOOKUP(A191,'Laboratory A'!A:BF,58,0)</f>
        <v>16</v>
      </c>
      <c r="F191" s="37">
        <f t="shared" si="38"/>
        <v>11.5</v>
      </c>
      <c r="G191" s="59">
        <f t="shared" si="45"/>
        <v>-5.5</v>
      </c>
      <c r="H191" s="60">
        <f t="shared" si="46"/>
        <v>30.25</v>
      </c>
      <c r="I191">
        <f t="shared" si="47"/>
        <v>14.5</v>
      </c>
      <c r="J191">
        <f t="shared" si="48"/>
        <v>2.25</v>
      </c>
      <c r="K191">
        <f t="shared" si="49"/>
        <v>1.5</v>
      </c>
      <c r="L191">
        <f t="shared" si="50"/>
        <v>10.344827586206897</v>
      </c>
      <c r="M191" s="88">
        <f t="shared" si="39"/>
        <v>-125.5</v>
      </c>
      <c r="N191" s="88">
        <f t="shared" si="40"/>
        <v>15750.25</v>
      </c>
      <c r="O191" s="95">
        <f t="shared" si="54"/>
        <v>-120</v>
      </c>
      <c r="P191" s="89">
        <f t="shared" si="41"/>
        <v>14400</v>
      </c>
      <c r="Q191" s="89">
        <f t="shared" si="42"/>
        <v>15060</v>
      </c>
    </row>
    <row r="192" spans="1:17" ht="15" thickBot="1" x14ac:dyDescent="0.35">
      <c r="A192" t="s">
        <v>145</v>
      </c>
      <c r="B192" s="36" t="s">
        <v>57</v>
      </c>
      <c r="C192" s="37"/>
      <c r="D192" s="40"/>
      <c r="F192" s="37"/>
      <c r="G192" s="59"/>
      <c r="H192" s="60"/>
      <c r="M192" s="88"/>
      <c r="N192" s="88"/>
      <c r="O192" s="95"/>
      <c r="P192" s="89"/>
      <c r="Q192" s="89"/>
    </row>
    <row r="193" spans="1:17" ht="15" thickTop="1" x14ac:dyDescent="0.3">
      <c r="A193" s="29" t="s">
        <v>61</v>
      </c>
      <c r="B193" s="35" t="s">
        <v>178</v>
      </c>
      <c r="C193" s="38">
        <f>VLOOKUP(A193,'Laboratory A'!A:BI,59,0)</f>
        <v>38</v>
      </c>
      <c r="D193" s="39">
        <f t="shared" si="37"/>
        <v>97.5</v>
      </c>
      <c r="E193" s="53">
        <f>VLOOKUP(A193,'Laboratory A'!A:BI,61,0)</f>
        <v>30</v>
      </c>
      <c r="F193" s="38">
        <f t="shared" si="38"/>
        <v>66</v>
      </c>
      <c r="G193" s="59">
        <f t="shared" si="45"/>
        <v>31.5</v>
      </c>
      <c r="H193" s="60">
        <f t="shared" si="46"/>
        <v>992.25</v>
      </c>
      <c r="I193">
        <f t="shared" si="47"/>
        <v>34</v>
      </c>
      <c r="J193">
        <f t="shared" si="48"/>
        <v>16</v>
      </c>
      <c r="K193">
        <f t="shared" si="49"/>
        <v>4</v>
      </c>
      <c r="L193">
        <f t="shared" si="50"/>
        <v>11.76470588235294</v>
      </c>
      <c r="M193" s="88">
        <f t="shared" si="39"/>
        <v>-34</v>
      </c>
      <c r="N193" s="88">
        <f t="shared" si="40"/>
        <v>1156</v>
      </c>
      <c r="O193" s="95">
        <f t="shared" ref="O193:O201" si="55">(F193-$F$295)</f>
        <v>-65.5</v>
      </c>
      <c r="P193" s="89">
        <f t="shared" si="41"/>
        <v>4290.25</v>
      </c>
      <c r="Q193" s="89">
        <f t="shared" si="42"/>
        <v>2227</v>
      </c>
    </row>
    <row r="194" spans="1:17" x14ac:dyDescent="0.3">
      <c r="A194" t="s">
        <v>62</v>
      </c>
      <c r="B194" s="36" t="s">
        <v>18</v>
      </c>
      <c r="C194" s="37">
        <f>VLOOKUP(A194,'Laboratory A'!A:BI,59,0)</f>
        <v>26</v>
      </c>
      <c r="D194" s="40">
        <f t="shared" ref="D194:D257" si="56">_xlfn.RANK.AVG(C194,C$2:C$291,1)</f>
        <v>46</v>
      </c>
      <c r="E194">
        <f>VLOOKUP(A194,'Laboratory A'!A:BI,61,0)</f>
        <v>64</v>
      </c>
      <c r="F194" s="37">
        <f t="shared" ref="F194:F257" si="57">_xlfn.RANK.AVG(E194,E$2:E$291,1)</f>
        <v>139</v>
      </c>
      <c r="G194" s="59">
        <f t="shared" si="45"/>
        <v>-93</v>
      </c>
      <c r="H194" s="60">
        <f t="shared" si="46"/>
        <v>8649</v>
      </c>
      <c r="I194">
        <f t="shared" si="47"/>
        <v>45</v>
      </c>
      <c r="J194">
        <f t="shared" si="48"/>
        <v>361</v>
      </c>
      <c r="K194">
        <f t="shared" si="49"/>
        <v>19</v>
      </c>
      <c r="L194">
        <f t="shared" si="50"/>
        <v>42.222222222222221</v>
      </c>
      <c r="M194" s="88">
        <f t="shared" si="39"/>
        <v>-85.5</v>
      </c>
      <c r="N194" s="88">
        <f t="shared" si="40"/>
        <v>7310.25</v>
      </c>
      <c r="O194" s="95">
        <f t="shared" si="55"/>
        <v>7.5</v>
      </c>
      <c r="P194" s="89">
        <f t="shared" si="41"/>
        <v>56.25</v>
      </c>
      <c r="Q194" s="89">
        <f t="shared" si="42"/>
        <v>-641.25</v>
      </c>
    </row>
    <row r="195" spans="1:17" x14ac:dyDescent="0.3">
      <c r="A195" t="s">
        <v>63</v>
      </c>
      <c r="B195" s="36" t="s">
        <v>18</v>
      </c>
      <c r="C195" s="37">
        <f>VLOOKUP(A195,'Laboratory A'!A:BI,59,0)</f>
        <v>446</v>
      </c>
      <c r="D195" s="40">
        <f t="shared" si="56"/>
        <v>246</v>
      </c>
      <c r="E195">
        <f>VLOOKUP(A195,'Laboratory A'!A:BI,61,0)</f>
        <v>434</v>
      </c>
      <c r="F195" s="37">
        <f t="shared" si="57"/>
        <v>251</v>
      </c>
      <c r="G195" s="59">
        <f t="shared" si="45"/>
        <v>-5</v>
      </c>
      <c r="H195" s="60">
        <f t="shared" si="46"/>
        <v>25</v>
      </c>
      <c r="I195">
        <f t="shared" si="47"/>
        <v>440</v>
      </c>
      <c r="J195">
        <f t="shared" si="48"/>
        <v>36</v>
      </c>
      <c r="K195">
        <f t="shared" si="49"/>
        <v>6</v>
      </c>
      <c r="L195">
        <f t="shared" si="50"/>
        <v>1.3636363636363635</v>
      </c>
      <c r="M195" s="88">
        <f t="shared" ref="M195:M258" si="58">(D195-$D$295)</f>
        <v>114.5</v>
      </c>
      <c r="N195" s="88">
        <f t="shared" ref="N195:N258" si="59">(M195)^2</f>
        <v>13110.25</v>
      </c>
      <c r="O195" s="95">
        <f t="shared" si="55"/>
        <v>119.5</v>
      </c>
      <c r="P195" s="89">
        <f t="shared" ref="P195:P258" si="60">(O195)^2</f>
        <v>14280.25</v>
      </c>
      <c r="Q195" s="89">
        <f t="shared" ref="Q195:Q258" si="61">(M195*O195)</f>
        <v>13682.75</v>
      </c>
    </row>
    <row r="196" spans="1:17" x14ac:dyDescent="0.3">
      <c r="A196" t="s">
        <v>64</v>
      </c>
      <c r="B196" s="36" t="s">
        <v>18</v>
      </c>
      <c r="C196" s="37">
        <f>VLOOKUP(A196,'Laboratory A'!A:BI,59,0)</f>
        <v>45</v>
      </c>
      <c r="D196" s="40">
        <f t="shared" si="56"/>
        <v>112.5</v>
      </c>
      <c r="E196">
        <f>VLOOKUP(A196,'Laboratory A'!A:BI,61,0)</f>
        <v>74</v>
      </c>
      <c r="F196" s="37">
        <f t="shared" si="57"/>
        <v>159</v>
      </c>
      <c r="G196" s="59">
        <f t="shared" si="45"/>
        <v>-46.5</v>
      </c>
      <c r="H196" s="60">
        <f t="shared" si="46"/>
        <v>2162.25</v>
      </c>
      <c r="I196">
        <f t="shared" si="47"/>
        <v>59.5</v>
      </c>
      <c r="J196">
        <f t="shared" si="48"/>
        <v>210.25</v>
      </c>
      <c r="K196">
        <f t="shared" si="49"/>
        <v>14.5</v>
      </c>
      <c r="L196">
        <f t="shared" si="50"/>
        <v>24.369747899159663</v>
      </c>
      <c r="M196" s="88">
        <f t="shared" si="58"/>
        <v>-19</v>
      </c>
      <c r="N196" s="88">
        <f t="shared" si="59"/>
        <v>361</v>
      </c>
      <c r="O196" s="95">
        <f t="shared" si="55"/>
        <v>27.5</v>
      </c>
      <c r="P196" s="89">
        <f t="shared" si="60"/>
        <v>756.25</v>
      </c>
      <c r="Q196" s="89">
        <f t="shared" si="61"/>
        <v>-522.5</v>
      </c>
    </row>
    <row r="197" spans="1:17" x14ac:dyDescent="0.3">
      <c r="A197" t="s">
        <v>65</v>
      </c>
      <c r="B197" s="36" t="s">
        <v>18</v>
      </c>
      <c r="C197" s="37">
        <f>VLOOKUP(A197,'Laboratory A'!A:BI,59,0)</f>
        <v>41</v>
      </c>
      <c r="D197" s="40">
        <f t="shared" si="56"/>
        <v>103</v>
      </c>
      <c r="E197">
        <f>VLOOKUP(A197,'Laboratory A'!A:BI,61,0)</f>
        <v>32</v>
      </c>
      <c r="F197" s="37">
        <f t="shared" si="57"/>
        <v>72</v>
      </c>
      <c r="G197" s="59">
        <f t="shared" si="45"/>
        <v>31</v>
      </c>
      <c r="H197" s="60">
        <f t="shared" si="46"/>
        <v>961</v>
      </c>
      <c r="I197">
        <f t="shared" si="47"/>
        <v>36.5</v>
      </c>
      <c r="J197">
        <f t="shared" si="48"/>
        <v>20.25</v>
      </c>
      <c r="K197">
        <f t="shared" si="49"/>
        <v>4.5</v>
      </c>
      <c r="L197">
        <f t="shared" si="50"/>
        <v>12.328767123287671</v>
      </c>
      <c r="M197" s="88">
        <f t="shared" si="58"/>
        <v>-28.5</v>
      </c>
      <c r="N197" s="88">
        <f t="shared" si="59"/>
        <v>812.25</v>
      </c>
      <c r="O197" s="95">
        <f t="shared" si="55"/>
        <v>-59.5</v>
      </c>
      <c r="P197" s="89">
        <f t="shared" si="60"/>
        <v>3540.25</v>
      </c>
      <c r="Q197" s="89">
        <f t="shared" si="61"/>
        <v>1695.75</v>
      </c>
    </row>
    <row r="198" spans="1:17" x14ac:dyDescent="0.3">
      <c r="A198" t="s">
        <v>67</v>
      </c>
      <c r="B198" s="36" t="s">
        <v>18</v>
      </c>
      <c r="C198" s="37">
        <f>VLOOKUP(A198,'Laboratory A'!A:BI,59,0)</f>
        <v>102</v>
      </c>
      <c r="D198" s="40">
        <f t="shared" si="56"/>
        <v>185</v>
      </c>
      <c r="E198">
        <f>VLOOKUP(A198,'Laboratory A'!A:BI,61,0)</f>
        <v>32</v>
      </c>
      <c r="F198" s="37">
        <f t="shared" si="57"/>
        <v>72</v>
      </c>
      <c r="G198" s="59">
        <f t="shared" si="45"/>
        <v>113</v>
      </c>
      <c r="H198" s="60">
        <f t="shared" si="46"/>
        <v>12769</v>
      </c>
      <c r="I198">
        <f t="shared" si="47"/>
        <v>67</v>
      </c>
      <c r="J198">
        <f t="shared" si="48"/>
        <v>1225</v>
      </c>
      <c r="K198">
        <f t="shared" si="49"/>
        <v>35</v>
      </c>
      <c r="L198">
        <f t="shared" si="50"/>
        <v>52.238805970149251</v>
      </c>
      <c r="M198" s="88">
        <f t="shared" si="58"/>
        <v>53.5</v>
      </c>
      <c r="N198" s="88">
        <f t="shared" si="59"/>
        <v>2862.25</v>
      </c>
      <c r="O198" s="95">
        <f t="shared" si="55"/>
        <v>-59.5</v>
      </c>
      <c r="P198" s="89">
        <f t="shared" si="60"/>
        <v>3540.25</v>
      </c>
      <c r="Q198" s="89">
        <f t="shared" si="61"/>
        <v>-3183.25</v>
      </c>
    </row>
    <row r="199" spans="1:17" x14ac:dyDescent="0.3">
      <c r="A199" t="s">
        <v>97</v>
      </c>
      <c r="B199" s="36" t="s">
        <v>18</v>
      </c>
      <c r="C199" s="37">
        <f>VLOOKUP(A199,'Laboratory A'!A:BI,59,0)</f>
        <v>46</v>
      </c>
      <c r="D199" s="40">
        <f t="shared" si="56"/>
        <v>116</v>
      </c>
      <c r="E199">
        <f>VLOOKUP(A199,'Laboratory A'!A:BI,61,0)</f>
        <v>23</v>
      </c>
      <c r="F199" s="37">
        <f t="shared" si="57"/>
        <v>32.5</v>
      </c>
      <c r="G199" s="59">
        <f t="shared" si="45"/>
        <v>83.5</v>
      </c>
      <c r="H199" s="60">
        <f t="shared" si="46"/>
        <v>6972.25</v>
      </c>
      <c r="I199">
        <f t="shared" si="47"/>
        <v>34.5</v>
      </c>
      <c r="J199">
        <f t="shared" si="48"/>
        <v>132.25</v>
      </c>
      <c r="K199">
        <f t="shared" si="49"/>
        <v>11.5</v>
      </c>
      <c r="L199">
        <f t="shared" si="50"/>
        <v>33.333333333333329</v>
      </c>
      <c r="M199" s="88">
        <f t="shared" si="58"/>
        <v>-15.5</v>
      </c>
      <c r="N199" s="88">
        <f t="shared" si="59"/>
        <v>240.25</v>
      </c>
      <c r="O199" s="95">
        <f t="shared" si="55"/>
        <v>-99</v>
      </c>
      <c r="P199" s="89">
        <f t="shared" si="60"/>
        <v>9801</v>
      </c>
      <c r="Q199" s="89">
        <f t="shared" si="61"/>
        <v>1534.5</v>
      </c>
    </row>
    <row r="200" spans="1:17" x14ac:dyDescent="0.3">
      <c r="A200" t="s">
        <v>99</v>
      </c>
      <c r="B200" s="36" t="s">
        <v>18</v>
      </c>
      <c r="C200" s="37">
        <f>VLOOKUP(A200,'Laboratory A'!A:BI,59,0)</f>
        <v>59</v>
      </c>
      <c r="D200" s="40">
        <f t="shared" si="56"/>
        <v>147</v>
      </c>
      <c r="E200">
        <f>VLOOKUP(A200,'Laboratory A'!A:BI,61,0)</f>
        <v>26</v>
      </c>
      <c r="F200" s="37">
        <f t="shared" si="57"/>
        <v>44.5</v>
      </c>
      <c r="G200" s="59">
        <f t="shared" si="45"/>
        <v>102.5</v>
      </c>
      <c r="H200" s="60">
        <f t="shared" si="46"/>
        <v>10506.25</v>
      </c>
      <c r="I200">
        <f t="shared" si="47"/>
        <v>42.5</v>
      </c>
      <c r="J200">
        <f t="shared" si="48"/>
        <v>272.25</v>
      </c>
      <c r="K200">
        <f t="shared" si="49"/>
        <v>16.5</v>
      </c>
      <c r="L200">
        <f t="shared" si="50"/>
        <v>38.82352941176471</v>
      </c>
      <c r="M200" s="88">
        <f t="shared" si="58"/>
        <v>15.5</v>
      </c>
      <c r="N200" s="88">
        <f t="shared" si="59"/>
        <v>240.25</v>
      </c>
      <c r="O200" s="95">
        <f t="shared" si="55"/>
        <v>-87</v>
      </c>
      <c r="P200" s="89">
        <f t="shared" si="60"/>
        <v>7569</v>
      </c>
      <c r="Q200" s="89">
        <f t="shared" si="61"/>
        <v>-1348.5</v>
      </c>
    </row>
    <row r="201" spans="1:17" x14ac:dyDescent="0.3">
      <c r="A201" t="s">
        <v>104</v>
      </c>
      <c r="B201" s="36" t="s">
        <v>18</v>
      </c>
      <c r="C201" s="37">
        <f>VLOOKUP(A201,'Laboratory A'!A:BI,59,0)</f>
        <v>19</v>
      </c>
      <c r="D201" s="40">
        <f t="shared" si="56"/>
        <v>18</v>
      </c>
      <c r="E201">
        <f>VLOOKUP(A201,'Laboratory A'!A:BI,61,0)</f>
        <v>15</v>
      </c>
      <c r="F201" s="37">
        <f t="shared" si="57"/>
        <v>8.5</v>
      </c>
      <c r="G201" s="59">
        <f t="shared" si="45"/>
        <v>9.5</v>
      </c>
      <c r="H201" s="60">
        <f t="shared" si="46"/>
        <v>90.25</v>
      </c>
      <c r="I201">
        <f t="shared" si="47"/>
        <v>17</v>
      </c>
      <c r="J201">
        <f t="shared" si="48"/>
        <v>4</v>
      </c>
      <c r="K201">
        <f t="shared" si="49"/>
        <v>2</v>
      </c>
      <c r="L201">
        <f t="shared" si="50"/>
        <v>11.76470588235294</v>
      </c>
      <c r="M201" s="88">
        <f t="shared" si="58"/>
        <v>-113.5</v>
      </c>
      <c r="N201" s="88">
        <f t="shared" si="59"/>
        <v>12882.25</v>
      </c>
      <c r="O201" s="95">
        <f t="shared" si="55"/>
        <v>-123</v>
      </c>
      <c r="P201" s="89">
        <f t="shared" si="60"/>
        <v>15129</v>
      </c>
      <c r="Q201" s="89">
        <f t="shared" si="61"/>
        <v>13960.5</v>
      </c>
    </row>
    <row r="202" spans="1:17" ht="15" thickBot="1" x14ac:dyDescent="0.35">
      <c r="A202" t="s">
        <v>145</v>
      </c>
      <c r="B202" s="36" t="s">
        <v>18</v>
      </c>
      <c r="C202" s="37"/>
      <c r="D202" s="40"/>
      <c r="F202" s="37"/>
      <c r="G202" s="59"/>
      <c r="H202" s="60"/>
      <c r="M202" s="88"/>
      <c r="N202" s="88"/>
      <c r="O202" s="95"/>
      <c r="P202" s="89"/>
      <c r="Q202" s="89"/>
    </row>
    <row r="203" spans="1:17" ht="15" thickTop="1" x14ac:dyDescent="0.3">
      <c r="A203" s="29" t="s">
        <v>61</v>
      </c>
      <c r="B203" s="35" t="s">
        <v>211</v>
      </c>
      <c r="C203" s="38">
        <f>VLOOKUP(A203,'Laboratory A'!A:BL,62,0)</f>
        <v>30</v>
      </c>
      <c r="D203" s="39">
        <f t="shared" si="56"/>
        <v>70</v>
      </c>
      <c r="E203" s="53">
        <f>VLOOKUP(A203,'Laboratory A'!A:BL,64,0)</f>
        <v>23</v>
      </c>
      <c r="F203" s="38">
        <f t="shared" si="57"/>
        <v>32.5</v>
      </c>
      <c r="G203" s="59">
        <f t="shared" si="45"/>
        <v>37.5</v>
      </c>
      <c r="H203" s="60">
        <f t="shared" si="46"/>
        <v>1406.25</v>
      </c>
      <c r="I203">
        <f t="shared" si="47"/>
        <v>26.5</v>
      </c>
      <c r="J203">
        <f t="shared" si="48"/>
        <v>12.25</v>
      </c>
      <c r="K203">
        <f t="shared" si="49"/>
        <v>3.5</v>
      </c>
      <c r="L203">
        <f t="shared" si="50"/>
        <v>13.20754716981132</v>
      </c>
      <c r="M203" s="88">
        <f t="shared" si="58"/>
        <v>-61.5</v>
      </c>
      <c r="N203" s="88">
        <f t="shared" si="59"/>
        <v>3782.25</v>
      </c>
      <c r="O203" s="95">
        <f t="shared" ref="O203:O211" si="62">(F203-$F$295)</f>
        <v>-99</v>
      </c>
      <c r="P203" s="89">
        <f t="shared" si="60"/>
        <v>9801</v>
      </c>
      <c r="Q203" s="89">
        <f t="shared" si="61"/>
        <v>6088.5</v>
      </c>
    </row>
    <row r="204" spans="1:17" x14ac:dyDescent="0.3">
      <c r="A204" t="s">
        <v>62</v>
      </c>
      <c r="B204" s="36" t="s">
        <v>15</v>
      </c>
      <c r="C204" s="37">
        <f>VLOOKUP(A204,'Laboratory A'!A:BL,62,0)</f>
        <v>29</v>
      </c>
      <c r="D204" s="40">
        <f t="shared" si="56"/>
        <v>63</v>
      </c>
      <c r="E204">
        <f>VLOOKUP(A204,'Laboratory A'!A:BL,64,0)</f>
        <v>76</v>
      </c>
      <c r="F204" s="37">
        <f t="shared" si="57"/>
        <v>163</v>
      </c>
      <c r="G204" s="59">
        <f t="shared" si="45"/>
        <v>-100</v>
      </c>
      <c r="H204" s="60">
        <f t="shared" si="46"/>
        <v>10000</v>
      </c>
      <c r="I204">
        <f t="shared" si="47"/>
        <v>52.5</v>
      </c>
      <c r="J204">
        <f t="shared" si="48"/>
        <v>552.25</v>
      </c>
      <c r="K204">
        <f t="shared" si="49"/>
        <v>23.5</v>
      </c>
      <c r="L204">
        <f t="shared" si="50"/>
        <v>44.761904761904766</v>
      </c>
      <c r="M204" s="88">
        <f t="shared" si="58"/>
        <v>-68.5</v>
      </c>
      <c r="N204" s="88">
        <f t="shared" si="59"/>
        <v>4692.25</v>
      </c>
      <c r="O204" s="95">
        <f t="shared" si="62"/>
        <v>31.5</v>
      </c>
      <c r="P204" s="89">
        <f t="shared" si="60"/>
        <v>992.25</v>
      </c>
      <c r="Q204" s="89">
        <f t="shared" si="61"/>
        <v>-2157.75</v>
      </c>
    </row>
    <row r="205" spans="1:17" x14ac:dyDescent="0.3">
      <c r="A205" t="s">
        <v>63</v>
      </c>
      <c r="B205" s="36" t="s">
        <v>15</v>
      </c>
      <c r="C205" s="37">
        <f>VLOOKUP(A205,'Laboratory A'!A:BL,62,0)</f>
        <v>175</v>
      </c>
      <c r="D205" s="40">
        <f t="shared" si="56"/>
        <v>205.5</v>
      </c>
      <c r="E205">
        <f>VLOOKUP(A205,'Laboratory A'!A:BL,64,0)</f>
        <v>171</v>
      </c>
      <c r="F205" s="37">
        <f t="shared" si="57"/>
        <v>205</v>
      </c>
      <c r="G205" s="59">
        <f t="shared" si="45"/>
        <v>0.5</v>
      </c>
      <c r="H205" s="60">
        <f t="shared" si="46"/>
        <v>0.25</v>
      </c>
      <c r="I205">
        <f t="shared" si="47"/>
        <v>173</v>
      </c>
      <c r="J205">
        <f t="shared" si="48"/>
        <v>4</v>
      </c>
      <c r="K205">
        <f t="shared" si="49"/>
        <v>2</v>
      </c>
      <c r="L205">
        <f t="shared" si="50"/>
        <v>1.1560693641618496</v>
      </c>
      <c r="M205" s="88">
        <f t="shared" si="58"/>
        <v>74</v>
      </c>
      <c r="N205" s="88">
        <f t="shared" si="59"/>
        <v>5476</v>
      </c>
      <c r="O205" s="95">
        <f t="shared" si="62"/>
        <v>73.5</v>
      </c>
      <c r="P205" s="89">
        <f t="shared" si="60"/>
        <v>5402.25</v>
      </c>
      <c r="Q205" s="89">
        <f t="shared" si="61"/>
        <v>5439</v>
      </c>
    </row>
    <row r="206" spans="1:17" x14ac:dyDescent="0.3">
      <c r="A206" t="s">
        <v>64</v>
      </c>
      <c r="B206" s="36" t="s">
        <v>15</v>
      </c>
      <c r="C206" s="37">
        <f>VLOOKUP(A206,'Laboratory A'!A:BL,62,0)</f>
        <v>32</v>
      </c>
      <c r="D206" s="40">
        <f t="shared" si="56"/>
        <v>79.5</v>
      </c>
      <c r="E206">
        <f>VLOOKUP(A206,'Laboratory A'!A:BL,64,0)</f>
        <v>249</v>
      </c>
      <c r="F206" s="37">
        <f t="shared" si="57"/>
        <v>221</v>
      </c>
      <c r="G206" s="59">
        <f t="shared" si="45"/>
        <v>-141.5</v>
      </c>
      <c r="H206" s="60">
        <f t="shared" si="46"/>
        <v>20022.25</v>
      </c>
      <c r="I206">
        <f t="shared" si="47"/>
        <v>140.5</v>
      </c>
      <c r="J206">
        <f t="shared" si="48"/>
        <v>11772.25</v>
      </c>
      <c r="K206">
        <f t="shared" si="49"/>
        <v>108.5</v>
      </c>
      <c r="L206">
        <f t="shared" si="50"/>
        <v>77.22419928825623</v>
      </c>
      <c r="M206" s="88">
        <f t="shared" si="58"/>
        <v>-52</v>
      </c>
      <c r="N206" s="88">
        <f t="shared" si="59"/>
        <v>2704</v>
      </c>
      <c r="O206" s="95">
        <f t="shared" si="62"/>
        <v>89.5</v>
      </c>
      <c r="P206" s="89">
        <f t="shared" si="60"/>
        <v>8010.25</v>
      </c>
      <c r="Q206" s="89">
        <f t="shared" si="61"/>
        <v>-4654</v>
      </c>
    </row>
    <row r="207" spans="1:17" x14ac:dyDescent="0.3">
      <c r="A207" t="s">
        <v>65</v>
      </c>
      <c r="B207" s="36" t="s">
        <v>15</v>
      </c>
      <c r="C207" s="37">
        <f>VLOOKUP(A207,'Laboratory A'!A:BL,62,0)</f>
        <v>65</v>
      </c>
      <c r="D207" s="40">
        <f t="shared" si="56"/>
        <v>156</v>
      </c>
      <c r="E207">
        <f>VLOOKUP(A207,'Laboratory A'!A:BL,64,0)</f>
        <v>62</v>
      </c>
      <c r="F207" s="37">
        <f t="shared" si="57"/>
        <v>135.5</v>
      </c>
      <c r="G207" s="59">
        <f t="shared" si="45"/>
        <v>20.5</v>
      </c>
      <c r="H207" s="60">
        <f t="shared" si="46"/>
        <v>420.25</v>
      </c>
      <c r="I207">
        <f t="shared" si="47"/>
        <v>63.5</v>
      </c>
      <c r="J207">
        <f t="shared" si="48"/>
        <v>2.25</v>
      </c>
      <c r="K207">
        <f t="shared" si="49"/>
        <v>1.5</v>
      </c>
      <c r="L207">
        <f t="shared" si="50"/>
        <v>2.3622047244094486</v>
      </c>
      <c r="M207" s="88">
        <f t="shared" si="58"/>
        <v>24.5</v>
      </c>
      <c r="N207" s="88">
        <f t="shared" si="59"/>
        <v>600.25</v>
      </c>
      <c r="O207" s="95">
        <f t="shared" si="62"/>
        <v>4</v>
      </c>
      <c r="P207" s="89">
        <f t="shared" si="60"/>
        <v>16</v>
      </c>
      <c r="Q207" s="89">
        <f t="shared" si="61"/>
        <v>98</v>
      </c>
    </row>
    <row r="208" spans="1:17" x14ac:dyDescent="0.3">
      <c r="A208" t="s">
        <v>67</v>
      </c>
      <c r="B208" s="36" t="s">
        <v>15</v>
      </c>
      <c r="C208" s="37">
        <f>VLOOKUP(A208,'Laboratory A'!A:BL,62,0)</f>
        <v>64</v>
      </c>
      <c r="D208" s="40">
        <f t="shared" si="56"/>
        <v>155</v>
      </c>
      <c r="E208">
        <f>VLOOKUP(A208,'Laboratory A'!A:BL,64,0)</f>
        <v>49</v>
      </c>
      <c r="F208" s="37">
        <f t="shared" si="57"/>
        <v>108.5</v>
      </c>
      <c r="G208" s="59">
        <f t="shared" si="45"/>
        <v>46.5</v>
      </c>
      <c r="H208" s="60">
        <f t="shared" si="46"/>
        <v>2162.25</v>
      </c>
      <c r="I208">
        <f t="shared" si="47"/>
        <v>56.5</v>
      </c>
      <c r="J208">
        <f t="shared" si="48"/>
        <v>56.25</v>
      </c>
      <c r="K208">
        <f t="shared" si="49"/>
        <v>7.5</v>
      </c>
      <c r="L208">
        <f t="shared" si="50"/>
        <v>13.274336283185843</v>
      </c>
      <c r="M208" s="88">
        <f t="shared" si="58"/>
        <v>23.5</v>
      </c>
      <c r="N208" s="88">
        <f t="shared" si="59"/>
        <v>552.25</v>
      </c>
      <c r="O208" s="95">
        <f t="shared" si="62"/>
        <v>-23</v>
      </c>
      <c r="P208" s="89">
        <f t="shared" si="60"/>
        <v>529</v>
      </c>
      <c r="Q208" s="89">
        <f t="shared" si="61"/>
        <v>-540.5</v>
      </c>
    </row>
    <row r="209" spans="1:17" x14ac:dyDescent="0.3">
      <c r="A209" t="s">
        <v>97</v>
      </c>
      <c r="B209" s="36" t="s">
        <v>15</v>
      </c>
      <c r="C209" s="37">
        <f>VLOOKUP(A209,'Laboratory A'!A:BL,62,0)</f>
        <v>105</v>
      </c>
      <c r="D209" s="40">
        <f t="shared" si="56"/>
        <v>187.5</v>
      </c>
      <c r="E209">
        <f>VLOOKUP(A209,'Laboratory A'!A:BL,64,0)</f>
        <v>98</v>
      </c>
      <c r="F209" s="37">
        <f t="shared" si="57"/>
        <v>184.5</v>
      </c>
      <c r="G209" s="59">
        <f t="shared" si="45"/>
        <v>3</v>
      </c>
      <c r="H209" s="60">
        <f t="shared" si="46"/>
        <v>9</v>
      </c>
      <c r="I209">
        <f t="shared" si="47"/>
        <v>101.5</v>
      </c>
      <c r="J209">
        <f t="shared" si="48"/>
        <v>12.25</v>
      </c>
      <c r="K209">
        <f t="shared" si="49"/>
        <v>3.5</v>
      </c>
      <c r="L209">
        <f t="shared" si="50"/>
        <v>3.4482758620689653</v>
      </c>
      <c r="M209" s="88">
        <f t="shared" si="58"/>
        <v>56</v>
      </c>
      <c r="N209" s="88">
        <f t="shared" si="59"/>
        <v>3136</v>
      </c>
      <c r="O209" s="95">
        <f t="shared" si="62"/>
        <v>53</v>
      </c>
      <c r="P209" s="89">
        <f t="shared" si="60"/>
        <v>2809</v>
      </c>
      <c r="Q209" s="89">
        <f t="shared" si="61"/>
        <v>2968</v>
      </c>
    </row>
    <row r="210" spans="1:17" x14ac:dyDescent="0.3">
      <c r="A210" t="s">
        <v>99</v>
      </c>
      <c r="B210" s="36" t="s">
        <v>15</v>
      </c>
      <c r="C210" s="37">
        <f>VLOOKUP(A210,'Laboratory A'!A:BL,62,0)</f>
        <v>23</v>
      </c>
      <c r="D210" s="40">
        <f t="shared" si="56"/>
        <v>31.5</v>
      </c>
      <c r="E210">
        <f>VLOOKUP(A210,'Laboratory A'!A:BL,64,0)</f>
        <v>69</v>
      </c>
      <c r="F210" s="37">
        <f t="shared" si="57"/>
        <v>149</v>
      </c>
      <c r="G210" s="59">
        <f t="shared" si="45"/>
        <v>-117.5</v>
      </c>
      <c r="H210" s="60">
        <f t="shared" si="46"/>
        <v>13806.25</v>
      </c>
      <c r="I210">
        <f t="shared" si="47"/>
        <v>46</v>
      </c>
      <c r="J210">
        <f t="shared" si="48"/>
        <v>529</v>
      </c>
      <c r="K210">
        <f t="shared" si="49"/>
        <v>23</v>
      </c>
      <c r="L210">
        <f t="shared" si="50"/>
        <v>50</v>
      </c>
      <c r="M210" s="88">
        <f t="shared" si="58"/>
        <v>-100</v>
      </c>
      <c r="N210" s="88">
        <f t="shared" si="59"/>
        <v>10000</v>
      </c>
      <c r="O210" s="95">
        <f t="shared" si="62"/>
        <v>17.5</v>
      </c>
      <c r="P210" s="89">
        <f t="shared" si="60"/>
        <v>306.25</v>
      </c>
      <c r="Q210" s="89">
        <f t="shared" si="61"/>
        <v>-1750</v>
      </c>
    </row>
    <row r="211" spans="1:17" x14ac:dyDescent="0.3">
      <c r="A211" t="s">
        <v>104</v>
      </c>
      <c r="B211" s="36" t="s">
        <v>15</v>
      </c>
      <c r="C211" s="37">
        <f>VLOOKUP(A211,'Laboratory A'!A:BL,62,0)</f>
        <v>23</v>
      </c>
      <c r="D211" s="40">
        <f t="shared" si="56"/>
        <v>31.5</v>
      </c>
      <c r="E211">
        <f>VLOOKUP(A211,'Laboratory A'!A:BL,64,0)</f>
        <v>44</v>
      </c>
      <c r="F211" s="37">
        <f t="shared" si="57"/>
        <v>98</v>
      </c>
      <c r="G211" s="59">
        <f t="shared" si="45"/>
        <v>-66.5</v>
      </c>
      <c r="H211" s="60">
        <f t="shared" si="46"/>
        <v>4422.25</v>
      </c>
      <c r="I211">
        <f t="shared" si="47"/>
        <v>33.5</v>
      </c>
      <c r="J211">
        <f t="shared" si="48"/>
        <v>110.25</v>
      </c>
      <c r="K211">
        <f t="shared" si="49"/>
        <v>10.5</v>
      </c>
      <c r="L211">
        <f t="shared" si="50"/>
        <v>31.343283582089555</v>
      </c>
      <c r="M211" s="88">
        <f t="shared" si="58"/>
        <v>-100</v>
      </c>
      <c r="N211" s="88">
        <f t="shared" si="59"/>
        <v>10000</v>
      </c>
      <c r="O211" s="95">
        <f t="shared" si="62"/>
        <v>-33.5</v>
      </c>
      <c r="P211" s="89">
        <f t="shared" si="60"/>
        <v>1122.25</v>
      </c>
      <c r="Q211" s="89">
        <f t="shared" si="61"/>
        <v>3350</v>
      </c>
    </row>
    <row r="212" spans="1:17" ht="15" thickBot="1" x14ac:dyDescent="0.35">
      <c r="A212" t="s">
        <v>145</v>
      </c>
      <c r="B212" s="36" t="s">
        <v>15</v>
      </c>
      <c r="C212" s="37"/>
      <c r="D212" s="40"/>
      <c r="F212" s="37"/>
      <c r="G212" s="59"/>
      <c r="H212" s="60"/>
      <c r="M212" s="88"/>
      <c r="N212" s="88"/>
      <c r="O212" s="95"/>
      <c r="P212" s="89"/>
      <c r="Q212" s="89"/>
    </row>
    <row r="213" spans="1:17" ht="15" thickTop="1" x14ac:dyDescent="0.3">
      <c r="A213" s="29" t="s">
        <v>61</v>
      </c>
      <c r="B213" s="35" t="s">
        <v>212</v>
      </c>
      <c r="C213" s="38">
        <f>VLOOKUP(A213,'Laboratory A'!A:BO,65,0)</f>
        <v>57</v>
      </c>
      <c r="D213" s="39">
        <f t="shared" si="56"/>
        <v>141</v>
      </c>
      <c r="E213" s="53">
        <f>VLOOKUP(A213,'Laboratory A'!A:BO,67,0)</f>
        <v>34</v>
      </c>
      <c r="F213" s="38">
        <f t="shared" si="57"/>
        <v>80.5</v>
      </c>
      <c r="G213" s="59">
        <f t="shared" si="45"/>
        <v>60.5</v>
      </c>
      <c r="H213" s="60">
        <f t="shared" si="46"/>
        <v>3660.25</v>
      </c>
      <c r="I213">
        <f t="shared" si="47"/>
        <v>45.5</v>
      </c>
      <c r="J213">
        <f t="shared" si="48"/>
        <v>132.25</v>
      </c>
      <c r="K213">
        <f t="shared" si="49"/>
        <v>11.5</v>
      </c>
      <c r="L213">
        <f t="shared" si="50"/>
        <v>25.274725274725274</v>
      </c>
      <c r="M213" s="88">
        <f t="shared" si="58"/>
        <v>9.5</v>
      </c>
      <c r="N213" s="88">
        <f t="shared" si="59"/>
        <v>90.25</v>
      </c>
      <c r="O213" s="95">
        <f t="shared" ref="O213:O221" si="63">(F213-$F$295)</f>
        <v>-51</v>
      </c>
      <c r="P213" s="89">
        <f t="shared" si="60"/>
        <v>2601</v>
      </c>
      <c r="Q213" s="89">
        <f t="shared" si="61"/>
        <v>-484.5</v>
      </c>
    </row>
    <row r="214" spans="1:17" x14ac:dyDescent="0.3">
      <c r="A214" t="s">
        <v>62</v>
      </c>
      <c r="B214" s="36" t="s">
        <v>17</v>
      </c>
      <c r="C214" s="37">
        <f>VLOOKUP(A214,'Laboratory A'!A:BO,65,0)</f>
        <v>35</v>
      </c>
      <c r="D214" s="40">
        <f t="shared" si="56"/>
        <v>91.5</v>
      </c>
      <c r="E214">
        <f>VLOOKUP(A214,'Laboratory A'!A:BO,67,0)</f>
        <v>69</v>
      </c>
      <c r="F214" s="37">
        <f t="shared" si="57"/>
        <v>149</v>
      </c>
      <c r="G214" s="59">
        <f t="shared" si="45"/>
        <v>-57.5</v>
      </c>
      <c r="H214" s="60">
        <f t="shared" si="46"/>
        <v>3306.25</v>
      </c>
      <c r="I214">
        <f t="shared" si="47"/>
        <v>52</v>
      </c>
      <c r="J214">
        <f t="shared" si="48"/>
        <v>289</v>
      </c>
      <c r="K214">
        <f t="shared" si="49"/>
        <v>17</v>
      </c>
      <c r="L214">
        <f t="shared" si="50"/>
        <v>32.692307692307693</v>
      </c>
      <c r="M214" s="88">
        <f t="shared" si="58"/>
        <v>-40</v>
      </c>
      <c r="N214" s="88">
        <f t="shared" si="59"/>
        <v>1600</v>
      </c>
      <c r="O214" s="95">
        <f t="shared" si="63"/>
        <v>17.5</v>
      </c>
      <c r="P214" s="89">
        <f t="shared" si="60"/>
        <v>306.25</v>
      </c>
      <c r="Q214" s="89">
        <f t="shared" si="61"/>
        <v>-700</v>
      </c>
    </row>
    <row r="215" spans="1:17" x14ac:dyDescent="0.3">
      <c r="A215" t="s">
        <v>63</v>
      </c>
      <c r="B215" s="36" t="s">
        <v>17</v>
      </c>
      <c r="C215" s="37">
        <f>VLOOKUP(A215,'Laboratory A'!A:BO,65,0)</f>
        <v>406</v>
      </c>
      <c r="D215" s="40">
        <f t="shared" si="56"/>
        <v>241</v>
      </c>
      <c r="E215">
        <f>VLOOKUP(A215,'Laboratory A'!A:BO,67,0)</f>
        <v>422</v>
      </c>
      <c r="F215" s="37">
        <f t="shared" si="57"/>
        <v>249</v>
      </c>
      <c r="G215" s="59">
        <f t="shared" si="45"/>
        <v>-8</v>
      </c>
      <c r="H215" s="60">
        <f t="shared" si="46"/>
        <v>64</v>
      </c>
      <c r="I215">
        <f t="shared" si="47"/>
        <v>414</v>
      </c>
      <c r="J215">
        <f t="shared" si="48"/>
        <v>64</v>
      </c>
      <c r="K215">
        <f t="shared" si="49"/>
        <v>8</v>
      </c>
      <c r="L215">
        <f t="shared" si="50"/>
        <v>1.932367149758454</v>
      </c>
      <c r="M215" s="88">
        <f t="shared" si="58"/>
        <v>109.5</v>
      </c>
      <c r="N215" s="88">
        <f t="shared" si="59"/>
        <v>11990.25</v>
      </c>
      <c r="O215" s="95">
        <f t="shared" si="63"/>
        <v>117.5</v>
      </c>
      <c r="P215" s="89">
        <f t="shared" si="60"/>
        <v>13806.25</v>
      </c>
      <c r="Q215" s="89">
        <f t="shared" si="61"/>
        <v>12866.25</v>
      </c>
    </row>
    <row r="216" spans="1:17" x14ac:dyDescent="0.3">
      <c r="A216" t="s">
        <v>64</v>
      </c>
      <c r="B216" s="36" t="s">
        <v>17</v>
      </c>
      <c r="C216" s="37">
        <f>VLOOKUP(A216,'Laboratory A'!A:BO,65,0)</f>
        <v>186</v>
      </c>
      <c r="D216" s="40">
        <f t="shared" si="56"/>
        <v>211</v>
      </c>
      <c r="E216">
        <f>VLOOKUP(A216,'Laboratory A'!A:BO,67,0)</f>
        <v>374</v>
      </c>
      <c r="F216" s="37">
        <f t="shared" si="57"/>
        <v>239.5</v>
      </c>
      <c r="G216" s="59">
        <f t="shared" ref="G216:G286" si="64">D216-F216</f>
        <v>-28.5</v>
      </c>
      <c r="H216" s="60">
        <f t="shared" ref="H216:H286" si="65">G216^2</f>
        <v>812.25</v>
      </c>
      <c r="I216">
        <f t="shared" ref="I216:I286" si="66">(C216+E216)/2</f>
        <v>280</v>
      </c>
      <c r="J216">
        <f t="shared" ref="J216:J286" si="67">((C216-I216)^2+(E216-I216)^2)/2</f>
        <v>8836</v>
      </c>
      <c r="K216">
        <f t="shared" ref="K216:K286" si="68">SQRT(J216)</f>
        <v>94</v>
      </c>
      <c r="L216">
        <f t="shared" ref="L216:L286" si="69">(K216/I216)*100</f>
        <v>33.571428571428569</v>
      </c>
      <c r="M216" s="88">
        <f t="shared" si="58"/>
        <v>79.5</v>
      </c>
      <c r="N216" s="88">
        <f t="shared" si="59"/>
        <v>6320.25</v>
      </c>
      <c r="O216" s="95">
        <f t="shared" si="63"/>
        <v>108</v>
      </c>
      <c r="P216" s="89">
        <f t="shared" si="60"/>
        <v>11664</v>
      </c>
      <c r="Q216" s="89">
        <f t="shared" si="61"/>
        <v>8586</v>
      </c>
    </row>
    <row r="217" spans="1:17" x14ac:dyDescent="0.3">
      <c r="A217" t="s">
        <v>65</v>
      </c>
      <c r="B217" s="36" t="s">
        <v>17</v>
      </c>
      <c r="C217" s="37">
        <f>VLOOKUP(A217,'Laboratory A'!A:BO,65,0)</f>
        <v>154</v>
      </c>
      <c r="D217" s="40">
        <f t="shared" si="56"/>
        <v>196.5</v>
      </c>
      <c r="E217">
        <f>VLOOKUP(A217,'Laboratory A'!A:BO,67,0)</f>
        <v>692</v>
      </c>
      <c r="F217" s="37">
        <f t="shared" si="57"/>
        <v>259</v>
      </c>
      <c r="G217" s="59">
        <f t="shared" si="64"/>
        <v>-62.5</v>
      </c>
      <c r="H217" s="60">
        <f t="shared" si="65"/>
        <v>3906.25</v>
      </c>
      <c r="I217">
        <f t="shared" si="66"/>
        <v>423</v>
      </c>
      <c r="J217">
        <f t="shared" si="67"/>
        <v>72361</v>
      </c>
      <c r="K217">
        <f t="shared" si="68"/>
        <v>269</v>
      </c>
      <c r="L217">
        <f t="shared" si="69"/>
        <v>63.593380614657214</v>
      </c>
      <c r="M217" s="88">
        <f t="shared" si="58"/>
        <v>65</v>
      </c>
      <c r="N217" s="88">
        <f t="shared" si="59"/>
        <v>4225</v>
      </c>
      <c r="O217" s="95">
        <f t="shared" si="63"/>
        <v>127.5</v>
      </c>
      <c r="P217" s="89">
        <f t="shared" si="60"/>
        <v>16256.25</v>
      </c>
      <c r="Q217" s="89">
        <f t="shared" si="61"/>
        <v>8287.5</v>
      </c>
    </row>
    <row r="218" spans="1:17" x14ac:dyDescent="0.3">
      <c r="A218" t="s">
        <v>67</v>
      </c>
      <c r="B218" s="36" t="s">
        <v>17</v>
      </c>
      <c r="C218" s="37">
        <f>VLOOKUP(A218,'Laboratory A'!A:BO,65,0)</f>
        <v>34</v>
      </c>
      <c r="D218" s="40">
        <f t="shared" si="56"/>
        <v>88</v>
      </c>
      <c r="E218">
        <f>VLOOKUP(A218,'Laboratory A'!A:BO,67,0)</f>
        <v>139</v>
      </c>
      <c r="F218" s="37">
        <f t="shared" si="57"/>
        <v>195</v>
      </c>
      <c r="G218" s="59">
        <f t="shared" si="64"/>
        <v>-107</v>
      </c>
      <c r="H218" s="60">
        <f t="shared" si="65"/>
        <v>11449</v>
      </c>
      <c r="I218">
        <f t="shared" si="66"/>
        <v>86.5</v>
      </c>
      <c r="J218">
        <f t="shared" si="67"/>
        <v>2756.25</v>
      </c>
      <c r="K218">
        <f t="shared" si="68"/>
        <v>52.5</v>
      </c>
      <c r="L218">
        <f t="shared" si="69"/>
        <v>60.693641618497111</v>
      </c>
      <c r="M218" s="88">
        <f t="shared" si="58"/>
        <v>-43.5</v>
      </c>
      <c r="N218" s="88">
        <f t="shared" si="59"/>
        <v>1892.25</v>
      </c>
      <c r="O218" s="95">
        <f t="shared" si="63"/>
        <v>63.5</v>
      </c>
      <c r="P218" s="89">
        <f t="shared" si="60"/>
        <v>4032.25</v>
      </c>
      <c r="Q218" s="89">
        <f t="shared" si="61"/>
        <v>-2762.25</v>
      </c>
    </row>
    <row r="219" spans="1:17" x14ac:dyDescent="0.3">
      <c r="A219" t="s">
        <v>97</v>
      </c>
      <c r="B219" s="36" t="s">
        <v>17</v>
      </c>
      <c r="C219" s="37">
        <f>VLOOKUP(A219,'Laboratory A'!A:BO,65,0)</f>
        <v>578</v>
      </c>
      <c r="D219" s="40">
        <f t="shared" si="56"/>
        <v>253</v>
      </c>
      <c r="E219">
        <f>VLOOKUP(A219,'Laboratory A'!A:BO,67,0)</f>
        <v>382</v>
      </c>
      <c r="F219" s="37">
        <f t="shared" si="57"/>
        <v>242</v>
      </c>
      <c r="G219" s="59">
        <f t="shared" si="64"/>
        <v>11</v>
      </c>
      <c r="H219" s="60">
        <f t="shared" si="65"/>
        <v>121</v>
      </c>
      <c r="I219">
        <f t="shared" si="66"/>
        <v>480</v>
      </c>
      <c r="J219">
        <f t="shared" si="67"/>
        <v>9604</v>
      </c>
      <c r="K219">
        <f t="shared" si="68"/>
        <v>98</v>
      </c>
      <c r="L219">
        <f t="shared" si="69"/>
        <v>20.416666666666668</v>
      </c>
      <c r="M219" s="88">
        <f t="shared" si="58"/>
        <v>121.5</v>
      </c>
      <c r="N219" s="88">
        <f t="shared" si="59"/>
        <v>14762.25</v>
      </c>
      <c r="O219" s="95">
        <f t="shared" si="63"/>
        <v>110.5</v>
      </c>
      <c r="P219" s="89">
        <f t="shared" si="60"/>
        <v>12210.25</v>
      </c>
      <c r="Q219" s="89">
        <f t="shared" si="61"/>
        <v>13425.75</v>
      </c>
    </row>
    <row r="220" spans="1:17" x14ac:dyDescent="0.3">
      <c r="A220" t="s">
        <v>99</v>
      </c>
      <c r="B220" s="36" t="s">
        <v>17</v>
      </c>
      <c r="C220" s="37">
        <f>VLOOKUP(A220,'Laboratory A'!A:BO,65,0)</f>
        <v>83</v>
      </c>
      <c r="D220" s="40">
        <f t="shared" si="56"/>
        <v>175</v>
      </c>
      <c r="E220">
        <f>VLOOKUP(A220,'Laboratory A'!A:BO,67,0)</f>
        <v>88</v>
      </c>
      <c r="F220" s="37">
        <f t="shared" si="57"/>
        <v>175.5</v>
      </c>
      <c r="G220" s="59">
        <f t="shared" si="64"/>
        <v>-0.5</v>
      </c>
      <c r="H220" s="60">
        <f t="shared" si="65"/>
        <v>0.25</v>
      </c>
      <c r="I220">
        <f t="shared" si="66"/>
        <v>85.5</v>
      </c>
      <c r="J220">
        <f t="shared" si="67"/>
        <v>6.25</v>
      </c>
      <c r="K220">
        <f t="shared" si="68"/>
        <v>2.5</v>
      </c>
      <c r="L220">
        <f t="shared" si="69"/>
        <v>2.9239766081871341</v>
      </c>
      <c r="M220" s="88">
        <f t="shared" si="58"/>
        <v>43.5</v>
      </c>
      <c r="N220" s="88">
        <f t="shared" si="59"/>
        <v>1892.25</v>
      </c>
      <c r="O220" s="95">
        <f t="shared" si="63"/>
        <v>44</v>
      </c>
      <c r="P220" s="89">
        <f t="shared" si="60"/>
        <v>1936</v>
      </c>
      <c r="Q220" s="89">
        <f t="shared" si="61"/>
        <v>1914</v>
      </c>
    </row>
    <row r="221" spans="1:17" x14ac:dyDescent="0.3">
      <c r="A221" t="s">
        <v>104</v>
      </c>
      <c r="B221" s="36" t="s">
        <v>17</v>
      </c>
      <c r="C221" s="37">
        <f>VLOOKUP(A221,'Laboratory A'!A:BO,65,0)</f>
        <v>24</v>
      </c>
      <c r="D221" s="40">
        <f t="shared" si="56"/>
        <v>36</v>
      </c>
      <c r="E221">
        <f>VLOOKUP(A221,'Laboratory A'!A:BO,67,0)</f>
        <v>13</v>
      </c>
      <c r="F221" s="37">
        <f t="shared" si="57"/>
        <v>6</v>
      </c>
      <c r="G221" s="59">
        <f t="shared" si="64"/>
        <v>30</v>
      </c>
      <c r="H221" s="60">
        <f t="shared" si="65"/>
        <v>900</v>
      </c>
      <c r="I221">
        <f t="shared" si="66"/>
        <v>18.5</v>
      </c>
      <c r="J221">
        <f t="shared" si="67"/>
        <v>30.25</v>
      </c>
      <c r="K221">
        <f t="shared" si="68"/>
        <v>5.5</v>
      </c>
      <c r="L221">
        <f t="shared" si="69"/>
        <v>29.72972972972973</v>
      </c>
      <c r="M221" s="88">
        <f t="shared" si="58"/>
        <v>-95.5</v>
      </c>
      <c r="N221" s="88">
        <f t="shared" si="59"/>
        <v>9120.25</v>
      </c>
      <c r="O221" s="95">
        <f t="shared" si="63"/>
        <v>-125.5</v>
      </c>
      <c r="P221" s="89">
        <f t="shared" si="60"/>
        <v>15750.25</v>
      </c>
      <c r="Q221" s="89">
        <f t="shared" si="61"/>
        <v>11985.25</v>
      </c>
    </row>
    <row r="222" spans="1:17" ht="15" thickBot="1" x14ac:dyDescent="0.35">
      <c r="A222" t="s">
        <v>145</v>
      </c>
      <c r="B222" s="36" t="s">
        <v>17</v>
      </c>
      <c r="C222" s="37"/>
      <c r="D222" s="40"/>
      <c r="F222" s="37"/>
      <c r="G222" s="59"/>
      <c r="H222" s="60"/>
      <c r="M222" s="88"/>
      <c r="N222" s="88"/>
      <c r="O222" s="95"/>
      <c r="P222" s="89"/>
      <c r="Q222" s="89"/>
    </row>
    <row r="223" spans="1:17" ht="15" thickTop="1" x14ac:dyDescent="0.3">
      <c r="A223" s="29" t="s">
        <v>61</v>
      </c>
      <c r="B223" s="35" t="s">
        <v>231</v>
      </c>
      <c r="C223" s="38">
        <f>VLOOKUP(A223,'Laboratory A'!A:BR,68,0)</f>
        <v>30</v>
      </c>
      <c r="D223" s="39">
        <f t="shared" si="56"/>
        <v>70</v>
      </c>
      <c r="E223" s="53">
        <f>VLOOKUP(A223,'Laboratory A'!A:BR,70,0)</f>
        <v>30</v>
      </c>
      <c r="F223" s="38">
        <f t="shared" si="57"/>
        <v>66</v>
      </c>
      <c r="G223" s="59">
        <f t="shared" si="64"/>
        <v>4</v>
      </c>
      <c r="H223" s="60">
        <f t="shared" si="65"/>
        <v>16</v>
      </c>
      <c r="I223">
        <f t="shared" si="66"/>
        <v>30</v>
      </c>
      <c r="J223">
        <f t="shared" si="67"/>
        <v>0</v>
      </c>
      <c r="K223">
        <f t="shared" si="68"/>
        <v>0</v>
      </c>
      <c r="L223">
        <f t="shared" si="69"/>
        <v>0</v>
      </c>
      <c r="M223" s="88">
        <f t="shared" si="58"/>
        <v>-61.5</v>
      </c>
      <c r="N223" s="88">
        <f t="shared" si="59"/>
        <v>3782.25</v>
      </c>
      <c r="O223" s="95">
        <f t="shared" ref="O223:O231" si="70">(F223-$F$295)</f>
        <v>-65.5</v>
      </c>
      <c r="P223" s="89">
        <f t="shared" si="60"/>
        <v>4290.25</v>
      </c>
      <c r="Q223" s="89">
        <f t="shared" si="61"/>
        <v>4028.25</v>
      </c>
    </row>
    <row r="224" spans="1:17" x14ac:dyDescent="0.3">
      <c r="A224" t="s">
        <v>62</v>
      </c>
      <c r="B224" s="36" t="s">
        <v>58</v>
      </c>
      <c r="C224" s="37">
        <f>VLOOKUP(A224,'Laboratory A'!A:BR,68,0)</f>
        <v>30</v>
      </c>
      <c r="D224" s="40">
        <f t="shared" si="56"/>
        <v>70</v>
      </c>
      <c r="E224">
        <f>VLOOKUP(A224,'Laboratory A'!A:BR,70,0)</f>
        <v>95</v>
      </c>
      <c r="F224" s="37">
        <f t="shared" si="57"/>
        <v>182.5</v>
      </c>
      <c r="G224" s="59">
        <f t="shared" si="64"/>
        <v>-112.5</v>
      </c>
      <c r="H224" s="60">
        <f t="shared" si="65"/>
        <v>12656.25</v>
      </c>
      <c r="I224">
        <f t="shared" si="66"/>
        <v>62.5</v>
      </c>
      <c r="J224">
        <f t="shared" si="67"/>
        <v>1056.25</v>
      </c>
      <c r="K224">
        <f t="shared" si="68"/>
        <v>32.5</v>
      </c>
      <c r="L224">
        <f t="shared" si="69"/>
        <v>52</v>
      </c>
      <c r="M224" s="88">
        <f t="shared" si="58"/>
        <v>-61.5</v>
      </c>
      <c r="N224" s="88">
        <f t="shared" si="59"/>
        <v>3782.25</v>
      </c>
      <c r="O224" s="95">
        <f t="shared" si="70"/>
        <v>51</v>
      </c>
      <c r="P224" s="89">
        <f t="shared" si="60"/>
        <v>2601</v>
      </c>
      <c r="Q224" s="89">
        <f t="shared" si="61"/>
        <v>-3136.5</v>
      </c>
    </row>
    <row r="225" spans="1:17" x14ac:dyDescent="0.3">
      <c r="A225" t="s">
        <v>63</v>
      </c>
      <c r="B225" s="36" t="s">
        <v>58</v>
      </c>
      <c r="C225" s="37">
        <f>VLOOKUP(A225,'Laboratory A'!A:BR,68,0)</f>
        <v>358</v>
      </c>
      <c r="D225" s="40">
        <f t="shared" si="56"/>
        <v>238</v>
      </c>
      <c r="E225">
        <f>VLOOKUP(A225,'Laboratory A'!A:BR,70,0)</f>
        <v>440</v>
      </c>
      <c r="F225" s="37">
        <f t="shared" si="57"/>
        <v>253</v>
      </c>
      <c r="G225" s="59">
        <f t="shared" si="64"/>
        <v>-15</v>
      </c>
      <c r="H225" s="60">
        <f t="shared" si="65"/>
        <v>225</v>
      </c>
      <c r="I225">
        <f t="shared" si="66"/>
        <v>399</v>
      </c>
      <c r="J225">
        <f t="shared" si="67"/>
        <v>1681</v>
      </c>
      <c r="K225">
        <f t="shared" si="68"/>
        <v>41</v>
      </c>
      <c r="L225">
        <f t="shared" si="69"/>
        <v>10.275689223057643</v>
      </c>
      <c r="M225" s="88">
        <f t="shared" si="58"/>
        <v>106.5</v>
      </c>
      <c r="N225" s="88">
        <f t="shared" si="59"/>
        <v>11342.25</v>
      </c>
      <c r="O225" s="95">
        <f t="shared" si="70"/>
        <v>121.5</v>
      </c>
      <c r="P225" s="89">
        <f t="shared" si="60"/>
        <v>14762.25</v>
      </c>
      <c r="Q225" s="89">
        <f t="shared" si="61"/>
        <v>12939.75</v>
      </c>
    </row>
    <row r="226" spans="1:17" x14ac:dyDescent="0.3">
      <c r="A226" t="s">
        <v>64</v>
      </c>
      <c r="B226" s="36" t="s">
        <v>58</v>
      </c>
      <c r="C226" s="37">
        <f>VLOOKUP(A226,'Laboratory A'!A:BR,68,0)</f>
        <v>155</v>
      </c>
      <c r="D226" s="40">
        <f t="shared" si="56"/>
        <v>198</v>
      </c>
      <c r="E226">
        <f>VLOOKUP(A226,'Laboratory A'!A:BR,70,0)</f>
        <v>163</v>
      </c>
      <c r="F226" s="37">
        <f t="shared" si="57"/>
        <v>202</v>
      </c>
      <c r="G226" s="59">
        <f t="shared" si="64"/>
        <v>-4</v>
      </c>
      <c r="H226" s="60">
        <f t="shared" si="65"/>
        <v>16</v>
      </c>
      <c r="I226">
        <f t="shared" si="66"/>
        <v>159</v>
      </c>
      <c r="J226">
        <f t="shared" si="67"/>
        <v>16</v>
      </c>
      <c r="K226">
        <f t="shared" si="68"/>
        <v>4</v>
      </c>
      <c r="L226">
        <f t="shared" si="69"/>
        <v>2.5157232704402519</v>
      </c>
      <c r="M226" s="88">
        <f t="shared" si="58"/>
        <v>66.5</v>
      </c>
      <c r="N226" s="88">
        <f t="shared" si="59"/>
        <v>4422.25</v>
      </c>
      <c r="O226" s="95">
        <f t="shared" si="70"/>
        <v>70.5</v>
      </c>
      <c r="P226" s="89">
        <f t="shared" si="60"/>
        <v>4970.25</v>
      </c>
      <c r="Q226" s="89">
        <f t="shared" si="61"/>
        <v>4688.25</v>
      </c>
    </row>
    <row r="227" spans="1:17" x14ac:dyDescent="0.3">
      <c r="A227" t="s">
        <v>65</v>
      </c>
      <c r="B227" s="36" t="s">
        <v>58</v>
      </c>
      <c r="C227" s="37">
        <f>VLOOKUP(A227,'Laboratory A'!A:BR,68,0)</f>
        <v>103</v>
      </c>
      <c r="D227" s="40">
        <f t="shared" si="56"/>
        <v>186</v>
      </c>
      <c r="E227">
        <f>VLOOKUP(A227,'Laboratory A'!A:BR,70,0)</f>
        <v>72</v>
      </c>
      <c r="F227" s="37">
        <f t="shared" si="57"/>
        <v>154.5</v>
      </c>
      <c r="G227" s="59">
        <f t="shared" si="64"/>
        <v>31.5</v>
      </c>
      <c r="H227" s="60">
        <f t="shared" si="65"/>
        <v>992.25</v>
      </c>
      <c r="I227">
        <f t="shared" si="66"/>
        <v>87.5</v>
      </c>
      <c r="J227">
        <f t="shared" si="67"/>
        <v>240.25</v>
      </c>
      <c r="K227">
        <f t="shared" si="68"/>
        <v>15.5</v>
      </c>
      <c r="L227">
        <f t="shared" si="69"/>
        <v>17.714285714285712</v>
      </c>
      <c r="M227" s="88">
        <f t="shared" si="58"/>
        <v>54.5</v>
      </c>
      <c r="N227" s="88">
        <f t="shared" si="59"/>
        <v>2970.25</v>
      </c>
      <c r="O227" s="95">
        <f t="shared" si="70"/>
        <v>23</v>
      </c>
      <c r="P227" s="89">
        <f t="shared" si="60"/>
        <v>529</v>
      </c>
      <c r="Q227" s="89">
        <f t="shared" si="61"/>
        <v>1253.5</v>
      </c>
    </row>
    <row r="228" spans="1:17" x14ac:dyDescent="0.3">
      <c r="A228" t="s">
        <v>67</v>
      </c>
      <c r="B228" s="36" t="s">
        <v>58</v>
      </c>
      <c r="C228" s="37">
        <f>VLOOKUP(A228,'Laboratory A'!A:BR,68,0)</f>
        <v>156</v>
      </c>
      <c r="D228" s="40">
        <f t="shared" si="56"/>
        <v>199</v>
      </c>
      <c r="E228">
        <f>VLOOKUP(A228,'Laboratory A'!A:BR,70,0)</f>
        <v>106</v>
      </c>
      <c r="F228" s="37">
        <f t="shared" si="57"/>
        <v>188</v>
      </c>
      <c r="G228" s="59">
        <f t="shared" si="64"/>
        <v>11</v>
      </c>
      <c r="H228" s="60">
        <f t="shared" si="65"/>
        <v>121</v>
      </c>
      <c r="I228">
        <f t="shared" si="66"/>
        <v>131</v>
      </c>
      <c r="J228">
        <f t="shared" si="67"/>
        <v>625</v>
      </c>
      <c r="K228">
        <f t="shared" si="68"/>
        <v>25</v>
      </c>
      <c r="L228">
        <f t="shared" si="69"/>
        <v>19.083969465648856</v>
      </c>
      <c r="M228" s="88">
        <f t="shared" si="58"/>
        <v>67.5</v>
      </c>
      <c r="N228" s="88">
        <f t="shared" si="59"/>
        <v>4556.25</v>
      </c>
      <c r="O228" s="95">
        <f t="shared" si="70"/>
        <v>56.5</v>
      </c>
      <c r="P228" s="89">
        <f t="shared" si="60"/>
        <v>3192.25</v>
      </c>
      <c r="Q228" s="89">
        <f t="shared" si="61"/>
        <v>3813.75</v>
      </c>
    </row>
    <row r="229" spans="1:17" x14ac:dyDescent="0.3">
      <c r="A229" t="s">
        <v>97</v>
      </c>
      <c r="B229" s="36" t="s">
        <v>58</v>
      </c>
      <c r="C229" s="37">
        <f>VLOOKUP(A229,'Laboratory A'!A:BR,68,0)</f>
        <v>25</v>
      </c>
      <c r="D229" s="40">
        <f t="shared" si="56"/>
        <v>40.5</v>
      </c>
      <c r="E229">
        <f>VLOOKUP(A229,'Laboratory A'!A:BR,70,0)</f>
        <v>32</v>
      </c>
      <c r="F229" s="37">
        <f t="shared" si="57"/>
        <v>72</v>
      </c>
      <c r="G229" s="59">
        <f t="shared" si="64"/>
        <v>-31.5</v>
      </c>
      <c r="H229" s="60">
        <f t="shared" si="65"/>
        <v>992.25</v>
      </c>
      <c r="I229">
        <f t="shared" si="66"/>
        <v>28.5</v>
      </c>
      <c r="J229">
        <f t="shared" si="67"/>
        <v>12.25</v>
      </c>
      <c r="K229">
        <f t="shared" si="68"/>
        <v>3.5</v>
      </c>
      <c r="L229">
        <f t="shared" si="69"/>
        <v>12.280701754385964</v>
      </c>
      <c r="M229" s="88">
        <f t="shared" si="58"/>
        <v>-91</v>
      </c>
      <c r="N229" s="88">
        <f t="shared" si="59"/>
        <v>8281</v>
      </c>
      <c r="O229" s="95">
        <f t="shared" si="70"/>
        <v>-59.5</v>
      </c>
      <c r="P229" s="89">
        <f t="shared" si="60"/>
        <v>3540.25</v>
      </c>
      <c r="Q229" s="89">
        <f t="shared" si="61"/>
        <v>5414.5</v>
      </c>
    </row>
    <row r="230" spans="1:17" x14ac:dyDescent="0.3">
      <c r="A230" t="s">
        <v>99</v>
      </c>
      <c r="B230" s="36" t="s">
        <v>58</v>
      </c>
      <c r="C230" s="37">
        <f>VLOOKUP(A230,'Laboratory A'!A:BR,68,0)</f>
        <v>81</v>
      </c>
      <c r="D230" s="40">
        <f t="shared" si="56"/>
        <v>170.5</v>
      </c>
      <c r="E230">
        <f>VLOOKUP(A230,'Laboratory A'!A:BR,70,0)</f>
        <v>116</v>
      </c>
      <c r="F230" s="37">
        <f t="shared" si="57"/>
        <v>191</v>
      </c>
      <c r="G230" s="59">
        <f t="shared" si="64"/>
        <v>-20.5</v>
      </c>
      <c r="H230" s="60">
        <f t="shared" si="65"/>
        <v>420.25</v>
      </c>
      <c r="I230">
        <f t="shared" si="66"/>
        <v>98.5</v>
      </c>
      <c r="J230">
        <f t="shared" si="67"/>
        <v>306.25</v>
      </c>
      <c r="K230">
        <f t="shared" si="68"/>
        <v>17.5</v>
      </c>
      <c r="L230">
        <f t="shared" si="69"/>
        <v>17.766497461928935</v>
      </c>
      <c r="M230" s="88">
        <f t="shared" si="58"/>
        <v>39</v>
      </c>
      <c r="N230" s="88">
        <f t="shared" si="59"/>
        <v>1521</v>
      </c>
      <c r="O230" s="95">
        <f t="shared" si="70"/>
        <v>59.5</v>
      </c>
      <c r="P230" s="89">
        <f t="shared" si="60"/>
        <v>3540.25</v>
      </c>
      <c r="Q230" s="89">
        <f t="shared" si="61"/>
        <v>2320.5</v>
      </c>
    </row>
    <row r="231" spans="1:17" x14ac:dyDescent="0.3">
      <c r="A231" t="s">
        <v>104</v>
      </c>
      <c r="B231" s="36" t="s">
        <v>58</v>
      </c>
      <c r="C231" s="37">
        <f>VLOOKUP(A231,'Laboratory A'!A:BR,68,0)</f>
        <v>38</v>
      </c>
      <c r="D231" s="40">
        <f t="shared" si="56"/>
        <v>97.5</v>
      </c>
      <c r="E231">
        <f>VLOOKUP(A231,'Laboratory A'!A:BR,70,0)</f>
        <v>66</v>
      </c>
      <c r="F231" s="37">
        <f t="shared" si="57"/>
        <v>144</v>
      </c>
      <c r="G231" s="59">
        <f t="shared" si="64"/>
        <v>-46.5</v>
      </c>
      <c r="H231" s="60">
        <f t="shared" si="65"/>
        <v>2162.25</v>
      </c>
      <c r="I231">
        <f t="shared" si="66"/>
        <v>52</v>
      </c>
      <c r="J231">
        <f t="shared" si="67"/>
        <v>196</v>
      </c>
      <c r="K231">
        <f t="shared" si="68"/>
        <v>14</v>
      </c>
      <c r="L231">
        <f t="shared" si="69"/>
        <v>26.923076923076923</v>
      </c>
      <c r="M231" s="88">
        <f t="shared" si="58"/>
        <v>-34</v>
      </c>
      <c r="N231" s="88">
        <f t="shared" si="59"/>
        <v>1156</v>
      </c>
      <c r="O231" s="95">
        <f t="shared" si="70"/>
        <v>12.5</v>
      </c>
      <c r="P231" s="89">
        <f t="shared" si="60"/>
        <v>156.25</v>
      </c>
      <c r="Q231" s="89">
        <f t="shared" si="61"/>
        <v>-425</v>
      </c>
    </row>
    <row r="232" spans="1:17" ht="15" thickBot="1" x14ac:dyDescent="0.35">
      <c r="A232" t="s">
        <v>145</v>
      </c>
      <c r="B232" s="36" t="s">
        <v>58</v>
      </c>
      <c r="C232" s="37"/>
      <c r="D232" s="40"/>
      <c r="F232" s="37"/>
      <c r="G232" s="59"/>
      <c r="H232" s="60"/>
      <c r="M232" s="88"/>
      <c r="N232" s="88"/>
      <c r="O232" s="95"/>
      <c r="P232" s="89"/>
      <c r="Q232" s="89"/>
    </row>
    <row r="233" spans="1:17" ht="15" thickTop="1" x14ac:dyDescent="0.3">
      <c r="A233" s="29" t="s">
        <v>61</v>
      </c>
      <c r="B233" s="35" t="s">
        <v>253</v>
      </c>
      <c r="C233" s="38">
        <f>VLOOKUP(A233,'Laboratory A'!A:BU,71,0)</f>
        <v>93</v>
      </c>
      <c r="D233" s="39">
        <f t="shared" si="56"/>
        <v>181</v>
      </c>
      <c r="E233" s="53">
        <f>VLOOKUP(A233,'Laboratory A'!A:BU,73,0)</f>
        <v>35</v>
      </c>
      <c r="F233" s="38">
        <f t="shared" si="57"/>
        <v>83.5</v>
      </c>
      <c r="G233" s="59">
        <f t="shared" si="64"/>
        <v>97.5</v>
      </c>
      <c r="H233" s="60">
        <f t="shared" si="65"/>
        <v>9506.25</v>
      </c>
      <c r="I233">
        <f t="shared" si="66"/>
        <v>64</v>
      </c>
      <c r="J233">
        <f t="shared" si="67"/>
        <v>841</v>
      </c>
      <c r="K233">
        <f t="shared" si="68"/>
        <v>29</v>
      </c>
      <c r="L233">
        <f t="shared" si="69"/>
        <v>45.3125</v>
      </c>
      <c r="M233" s="88">
        <f t="shared" si="58"/>
        <v>49.5</v>
      </c>
      <c r="N233" s="88">
        <f t="shared" si="59"/>
        <v>2450.25</v>
      </c>
      <c r="O233" s="95">
        <f t="shared" ref="O233:O241" si="71">(F233-$F$295)</f>
        <v>-48</v>
      </c>
      <c r="P233" s="89">
        <f t="shared" si="60"/>
        <v>2304</v>
      </c>
      <c r="Q233" s="89">
        <f t="shared" si="61"/>
        <v>-2376</v>
      </c>
    </row>
    <row r="234" spans="1:17" x14ac:dyDescent="0.3">
      <c r="A234" t="s">
        <v>62</v>
      </c>
      <c r="B234" s="36" t="s">
        <v>126</v>
      </c>
      <c r="C234" s="37">
        <f>VLOOKUP(A234,'Laboratory A'!A:BU,71,0)</f>
        <v>55</v>
      </c>
      <c r="D234" s="40">
        <f t="shared" si="56"/>
        <v>135.5</v>
      </c>
      <c r="E234">
        <f>VLOOKUP(A234,'Laboratory A'!A:BU,73,0)</f>
        <v>66</v>
      </c>
      <c r="F234" s="37">
        <f t="shared" si="57"/>
        <v>144</v>
      </c>
      <c r="G234" s="59">
        <f t="shared" si="64"/>
        <v>-8.5</v>
      </c>
      <c r="H234" s="60">
        <f t="shared" si="65"/>
        <v>72.25</v>
      </c>
      <c r="I234">
        <f t="shared" si="66"/>
        <v>60.5</v>
      </c>
      <c r="J234">
        <f t="shared" si="67"/>
        <v>30.25</v>
      </c>
      <c r="K234">
        <f t="shared" si="68"/>
        <v>5.5</v>
      </c>
      <c r="L234">
        <f t="shared" si="69"/>
        <v>9.0909090909090917</v>
      </c>
      <c r="M234" s="88">
        <f t="shared" si="58"/>
        <v>4</v>
      </c>
      <c r="N234" s="88">
        <f t="shared" si="59"/>
        <v>16</v>
      </c>
      <c r="O234" s="95">
        <f t="shared" si="71"/>
        <v>12.5</v>
      </c>
      <c r="P234" s="89">
        <f t="shared" si="60"/>
        <v>156.25</v>
      </c>
      <c r="Q234" s="89">
        <f t="shared" si="61"/>
        <v>50</v>
      </c>
    </row>
    <row r="235" spans="1:17" x14ac:dyDescent="0.3">
      <c r="A235" t="s">
        <v>63</v>
      </c>
      <c r="B235" s="36" t="s">
        <v>126</v>
      </c>
      <c r="C235" s="37">
        <f>VLOOKUP(A235,'Laboratory A'!A:BU,71,0)</f>
        <v>379</v>
      </c>
      <c r="D235" s="40">
        <f t="shared" si="56"/>
        <v>239</v>
      </c>
      <c r="E235">
        <f>VLOOKUP(A235,'Laboratory A'!A:BU,73,0)</f>
        <v>456</v>
      </c>
      <c r="F235" s="37">
        <f t="shared" si="57"/>
        <v>255</v>
      </c>
      <c r="G235" s="59">
        <f t="shared" si="64"/>
        <v>-16</v>
      </c>
      <c r="H235" s="60">
        <f t="shared" si="65"/>
        <v>256</v>
      </c>
      <c r="I235">
        <f t="shared" si="66"/>
        <v>417.5</v>
      </c>
      <c r="J235">
        <f t="shared" si="67"/>
        <v>1482.25</v>
      </c>
      <c r="K235">
        <f t="shared" si="68"/>
        <v>38.5</v>
      </c>
      <c r="L235">
        <f t="shared" si="69"/>
        <v>9.2215568862275443</v>
      </c>
      <c r="M235" s="88">
        <f t="shared" si="58"/>
        <v>107.5</v>
      </c>
      <c r="N235" s="88">
        <f t="shared" si="59"/>
        <v>11556.25</v>
      </c>
      <c r="O235" s="95">
        <f t="shared" si="71"/>
        <v>123.5</v>
      </c>
      <c r="P235" s="89">
        <f t="shared" si="60"/>
        <v>15252.25</v>
      </c>
      <c r="Q235" s="89">
        <f t="shared" si="61"/>
        <v>13276.25</v>
      </c>
    </row>
    <row r="236" spans="1:17" x14ac:dyDescent="0.3">
      <c r="A236" t="s">
        <v>64</v>
      </c>
      <c r="B236" s="36" t="s">
        <v>126</v>
      </c>
      <c r="C236" s="37">
        <f>VLOOKUP(A236,'Laboratory A'!A:BU,71,0)</f>
        <v>71</v>
      </c>
      <c r="D236" s="40">
        <f t="shared" si="56"/>
        <v>161</v>
      </c>
      <c r="E236">
        <f>VLOOKUP(A236,'Laboratory A'!A:BU,73,0)</f>
        <v>155</v>
      </c>
      <c r="F236" s="37">
        <f t="shared" si="57"/>
        <v>198</v>
      </c>
      <c r="G236" s="59">
        <f t="shared" si="64"/>
        <v>-37</v>
      </c>
      <c r="H236" s="60">
        <f t="shared" si="65"/>
        <v>1369</v>
      </c>
      <c r="I236">
        <f t="shared" si="66"/>
        <v>113</v>
      </c>
      <c r="J236">
        <f t="shared" si="67"/>
        <v>1764</v>
      </c>
      <c r="K236">
        <f t="shared" si="68"/>
        <v>42</v>
      </c>
      <c r="L236">
        <f t="shared" si="69"/>
        <v>37.168141592920357</v>
      </c>
      <c r="M236" s="88">
        <f t="shared" si="58"/>
        <v>29.5</v>
      </c>
      <c r="N236" s="88">
        <f t="shared" si="59"/>
        <v>870.25</v>
      </c>
      <c r="O236" s="95">
        <f t="shared" si="71"/>
        <v>66.5</v>
      </c>
      <c r="P236" s="89">
        <f t="shared" si="60"/>
        <v>4422.25</v>
      </c>
      <c r="Q236" s="89">
        <f t="shared" si="61"/>
        <v>1961.75</v>
      </c>
    </row>
    <row r="237" spans="1:17" x14ac:dyDescent="0.3">
      <c r="A237" t="s">
        <v>65</v>
      </c>
      <c r="B237" s="36" t="s">
        <v>126</v>
      </c>
      <c r="C237" s="37">
        <f>VLOOKUP(A237,'Laboratory A'!A:BU,71,0)</f>
        <v>182</v>
      </c>
      <c r="D237" s="40">
        <f t="shared" si="56"/>
        <v>209</v>
      </c>
      <c r="E237">
        <f>VLOOKUP(A237,'Laboratory A'!A:BU,73,0)</f>
        <v>23</v>
      </c>
      <c r="F237" s="37">
        <f t="shared" si="57"/>
        <v>32.5</v>
      </c>
      <c r="G237" s="59">
        <f t="shared" si="64"/>
        <v>176.5</v>
      </c>
      <c r="H237" s="60">
        <f t="shared" si="65"/>
        <v>31152.25</v>
      </c>
      <c r="I237">
        <f t="shared" si="66"/>
        <v>102.5</v>
      </c>
      <c r="J237">
        <f t="shared" si="67"/>
        <v>6320.25</v>
      </c>
      <c r="K237">
        <f t="shared" si="68"/>
        <v>79.5</v>
      </c>
      <c r="L237">
        <f t="shared" si="69"/>
        <v>77.560975609756099</v>
      </c>
      <c r="M237" s="88">
        <f t="shared" si="58"/>
        <v>77.5</v>
      </c>
      <c r="N237" s="88">
        <f t="shared" si="59"/>
        <v>6006.25</v>
      </c>
      <c r="O237" s="95">
        <f t="shared" si="71"/>
        <v>-99</v>
      </c>
      <c r="P237" s="89">
        <f t="shared" si="60"/>
        <v>9801</v>
      </c>
      <c r="Q237" s="89">
        <f t="shared" si="61"/>
        <v>-7672.5</v>
      </c>
    </row>
    <row r="238" spans="1:17" x14ac:dyDescent="0.3">
      <c r="A238" t="s">
        <v>67</v>
      </c>
      <c r="B238" s="36" t="s">
        <v>126</v>
      </c>
      <c r="C238" s="37">
        <f>VLOOKUP(A238,'Laboratory A'!A:BU,71,0)</f>
        <v>32</v>
      </c>
      <c r="D238" s="40">
        <f t="shared" si="56"/>
        <v>79.5</v>
      </c>
      <c r="E238">
        <f>VLOOKUP(A238,'Laboratory A'!A:BU,73,0)</f>
        <v>32</v>
      </c>
      <c r="F238" s="37">
        <f t="shared" si="57"/>
        <v>72</v>
      </c>
      <c r="G238" s="59">
        <f t="shared" si="64"/>
        <v>7.5</v>
      </c>
      <c r="H238" s="60">
        <f t="shared" si="65"/>
        <v>56.25</v>
      </c>
      <c r="I238">
        <f t="shared" si="66"/>
        <v>32</v>
      </c>
      <c r="J238">
        <f t="shared" si="67"/>
        <v>0</v>
      </c>
      <c r="K238">
        <f t="shared" si="68"/>
        <v>0</v>
      </c>
      <c r="L238">
        <f t="shared" si="69"/>
        <v>0</v>
      </c>
      <c r="M238" s="88">
        <f t="shared" si="58"/>
        <v>-52</v>
      </c>
      <c r="N238" s="88">
        <f t="shared" si="59"/>
        <v>2704</v>
      </c>
      <c r="O238" s="95">
        <f t="shared" si="71"/>
        <v>-59.5</v>
      </c>
      <c r="P238" s="89">
        <f t="shared" si="60"/>
        <v>3540.25</v>
      </c>
      <c r="Q238" s="89">
        <f t="shared" si="61"/>
        <v>3094</v>
      </c>
    </row>
    <row r="239" spans="1:17" x14ac:dyDescent="0.3">
      <c r="A239" t="s">
        <v>97</v>
      </c>
      <c r="B239" s="36" t="s">
        <v>126</v>
      </c>
      <c r="C239" s="37">
        <f>VLOOKUP(A239,'Laboratory A'!A:BU,71,0)</f>
        <v>163</v>
      </c>
      <c r="D239" s="40">
        <f t="shared" si="56"/>
        <v>203</v>
      </c>
      <c r="E239">
        <f>VLOOKUP(A239,'Laboratory A'!A:BU,73,0)</f>
        <v>153</v>
      </c>
      <c r="F239" s="37">
        <f t="shared" si="57"/>
        <v>197</v>
      </c>
      <c r="G239" s="59">
        <f t="shared" si="64"/>
        <v>6</v>
      </c>
      <c r="H239" s="60">
        <f t="shared" si="65"/>
        <v>36</v>
      </c>
      <c r="I239">
        <f t="shared" si="66"/>
        <v>158</v>
      </c>
      <c r="J239">
        <f t="shared" si="67"/>
        <v>25</v>
      </c>
      <c r="K239">
        <f t="shared" si="68"/>
        <v>5</v>
      </c>
      <c r="L239">
        <f t="shared" si="69"/>
        <v>3.1645569620253164</v>
      </c>
      <c r="M239" s="88">
        <f t="shared" si="58"/>
        <v>71.5</v>
      </c>
      <c r="N239" s="88">
        <f t="shared" si="59"/>
        <v>5112.25</v>
      </c>
      <c r="O239" s="95">
        <f t="shared" si="71"/>
        <v>65.5</v>
      </c>
      <c r="P239" s="89">
        <f t="shared" si="60"/>
        <v>4290.25</v>
      </c>
      <c r="Q239" s="89">
        <f t="shared" si="61"/>
        <v>4683.25</v>
      </c>
    </row>
    <row r="240" spans="1:17" x14ac:dyDescent="0.3">
      <c r="A240" t="s">
        <v>99</v>
      </c>
      <c r="B240" s="36" t="s">
        <v>126</v>
      </c>
      <c r="C240" s="37">
        <f>VLOOKUP(A240,'Laboratory A'!A:BU,71,0)</f>
        <v>223</v>
      </c>
      <c r="D240" s="40">
        <f t="shared" si="56"/>
        <v>223</v>
      </c>
      <c r="E240">
        <f>VLOOKUP(A240,'Laboratory A'!A:BU,73,0)</f>
        <v>112</v>
      </c>
      <c r="F240" s="37">
        <f t="shared" si="57"/>
        <v>189</v>
      </c>
      <c r="G240" s="59">
        <f t="shared" si="64"/>
        <v>34</v>
      </c>
      <c r="H240" s="60">
        <f t="shared" si="65"/>
        <v>1156</v>
      </c>
      <c r="I240">
        <f t="shared" si="66"/>
        <v>167.5</v>
      </c>
      <c r="J240">
        <f t="shared" si="67"/>
        <v>3080.25</v>
      </c>
      <c r="K240">
        <f t="shared" si="68"/>
        <v>55.5</v>
      </c>
      <c r="L240">
        <f t="shared" si="69"/>
        <v>33.134328358208954</v>
      </c>
      <c r="M240" s="88">
        <f t="shared" si="58"/>
        <v>91.5</v>
      </c>
      <c r="N240" s="88">
        <f t="shared" si="59"/>
        <v>8372.25</v>
      </c>
      <c r="O240" s="95">
        <f t="shared" si="71"/>
        <v>57.5</v>
      </c>
      <c r="P240" s="89">
        <f t="shared" si="60"/>
        <v>3306.25</v>
      </c>
      <c r="Q240" s="89">
        <f t="shared" si="61"/>
        <v>5261.25</v>
      </c>
    </row>
    <row r="241" spans="1:17" x14ac:dyDescent="0.3">
      <c r="A241" t="s">
        <v>104</v>
      </c>
      <c r="B241" s="36" t="s">
        <v>126</v>
      </c>
      <c r="C241" s="37">
        <f>VLOOKUP(A241,'Laboratory A'!A:BU,71,0)</f>
        <v>26</v>
      </c>
      <c r="D241" s="40">
        <f t="shared" si="56"/>
        <v>46</v>
      </c>
      <c r="E241">
        <f>VLOOKUP(A241,'Laboratory A'!A:BU,73,0)</f>
        <v>18</v>
      </c>
      <c r="F241" s="37">
        <f t="shared" si="57"/>
        <v>17</v>
      </c>
      <c r="G241" s="59">
        <f t="shared" si="64"/>
        <v>29</v>
      </c>
      <c r="H241" s="60">
        <f t="shared" si="65"/>
        <v>841</v>
      </c>
      <c r="I241">
        <f t="shared" si="66"/>
        <v>22</v>
      </c>
      <c r="J241">
        <f t="shared" si="67"/>
        <v>16</v>
      </c>
      <c r="K241">
        <f t="shared" si="68"/>
        <v>4</v>
      </c>
      <c r="L241">
        <f t="shared" si="69"/>
        <v>18.181818181818183</v>
      </c>
      <c r="M241" s="88">
        <f t="shared" si="58"/>
        <v>-85.5</v>
      </c>
      <c r="N241" s="88">
        <f t="shared" si="59"/>
        <v>7310.25</v>
      </c>
      <c r="O241" s="95">
        <f t="shared" si="71"/>
        <v>-114.5</v>
      </c>
      <c r="P241" s="89">
        <f t="shared" si="60"/>
        <v>13110.25</v>
      </c>
      <c r="Q241" s="89">
        <f t="shared" si="61"/>
        <v>9789.75</v>
      </c>
    </row>
    <row r="242" spans="1:17" ht="15" thickBot="1" x14ac:dyDescent="0.35">
      <c r="A242" t="s">
        <v>145</v>
      </c>
      <c r="B242" s="36" t="s">
        <v>126</v>
      </c>
      <c r="C242" s="37"/>
      <c r="D242" s="40"/>
      <c r="F242" s="37"/>
      <c r="G242" s="59"/>
      <c r="H242" s="60"/>
      <c r="M242" s="88"/>
      <c r="N242" s="88"/>
      <c r="O242" s="95"/>
      <c r="P242" s="89"/>
      <c r="Q242" s="89"/>
    </row>
    <row r="243" spans="1:17" ht="15" thickTop="1" x14ac:dyDescent="0.3">
      <c r="A243" s="29" t="s">
        <v>61</v>
      </c>
      <c r="B243" s="35" t="s">
        <v>252</v>
      </c>
      <c r="C243" s="38">
        <f>VLOOKUP(A243,'Laboratory A'!A:BX,74,0)</f>
        <v>58</v>
      </c>
      <c r="D243" s="39">
        <f t="shared" si="56"/>
        <v>142.5</v>
      </c>
      <c r="E243" s="53">
        <f>VLOOKUP(A243,'Laboratory A'!A:BX,76,0)</f>
        <v>29</v>
      </c>
      <c r="F243" s="38">
        <f t="shared" si="57"/>
        <v>60</v>
      </c>
      <c r="G243" s="59">
        <f t="shared" si="64"/>
        <v>82.5</v>
      </c>
      <c r="H243" s="60">
        <f t="shared" si="65"/>
        <v>6806.25</v>
      </c>
      <c r="I243">
        <f t="shared" si="66"/>
        <v>43.5</v>
      </c>
      <c r="J243">
        <f t="shared" si="67"/>
        <v>210.25</v>
      </c>
      <c r="K243">
        <f t="shared" si="68"/>
        <v>14.5</v>
      </c>
      <c r="L243">
        <f t="shared" si="69"/>
        <v>33.333333333333329</v>
      </c>
      <c r="M243" s="88">
        <f t="shared" si="58"/>
        <v>11</v>
      </c>
      <c r="N243" s="88">
        <f t="shared" si="59"/>
        <v>121</v>
      </c>
      <c r="O243" s="95">
        <f t="shared" ref="O243:O251" si="72">(F243-$F$295)</f>
        <v>-71.5</v>
      </c>
      <c r="P243" s="89">
        <f t="shared" si="60"/>
        <v>5112.25</v>
      </c>
      <c r="Q243" s="89">
        <f t="shared" si="61"/>
        <v>-786.5</v>
      </c>
    </row>
    <row r="244" spans="1:17" x14ac:dyDescent="0.3">
      <c r="A244" t="s">
        <v>62</v>
      </c>
      <c r="B244" s="36" t="s">
        <v>59</v>
      </c>
      <c r="C244" s="37">
        <f>VLOOKUP(A244,'Laboratory A'!A:BX,74,0)</f>
        <v>56</v>
      </c>
      <c r="D244" s="40">
        <f t="shared" si="56"/>
        <v>138.5</v>
      </c>
      <c r="E244">
        <f>VLOOKUP(A244,'Laboratory A'!A:BX,76,0)</f>
        <v>10</v>
      </c>
      <c r="F244" s="37">
        <f t="shared" si="57"/>
        <v>5</v>
      </c>
      <c r="G244" s="59">
        <f t="shared" si="64"/>
        <v>133.5</v>
      </c>
      <c r="H244" s="60">
        <f t="shared" si="65"/>
        <v>17822.25</v>
      </c>
      <c r="I244">
        <f t="shared" si="66"/>
        <v>33</v>
      </c>
      <c r="J244">
        <f t="shared" si="67"/>
        <v>529</v>
      </c>
      <c r="K244">
        <f t="shared" si="68"/>
        <v>23</v>
      </c>
      <c r="L244">
        <f t="shared" si="69"/>
        <v>69.696969696969703</v>
      </c>
      <c r="M244" s="88">
        <f t="shared" si="58"/>
        <v>7</v>
      </c>
      <c r="N244" s="88">
        <f t="shared" si="59"/>
        <v>49</v>
      </c>
      <c r="O244" s="95">
        <f t="shared" si="72"/>
        <v>-126.5</v>
      </c>
      <c r="P244" s="89">
        <f t="shared" si="60"/>
        <v>16002.25</v>
      </c>
      <c r="Q244" s="89">
        <f t="shared" si="61"/>
        <v>-885.5</v>
      </c>
    </row>
    <row r="245" spans="1:17" x14ac:dyDescent="0.3">
      <c r="A245" t="s">
        <v>63</v>
      </c>
      <c r="B245" s="36" t="s">
        <v>59</v>
      </c>
      <c r="C245" s="37">
        <f>VLOOKUP(A245,'Laboratory A'!A:BX,74,0)</f>
        <v>59</v>
      </c>
      <c r="D245" s="40">
        <f t="shared" si="56"/>
        <v>147</v>
      </c>
      <c r="E245">
        <f>VLOOKUP(A245,'Laboratory A'!A:BX,76,0)</f>
        <v>58</v>
      </c>
      <c r="F245" s="37">
        <f t="shared" si="57"/>
        <v>129.5</v>
      </c>
      <c r="G245" s="59">
        <f t="shared" si="64"/>
        <v>17.5</v>
      </c>
      <c r="H245" s="60">
        <f t="shared" si="65"/>
        <v>306.25</v>
      </c>
      <c r="I245">
        <f t="shared" si="66"/>
        <v>58.5</v>
      </c>
      <c r="J245">
        <f t="shared" si="67"/>
        <v>0.25</v>
      </c>
      <c r="K245">
        <f t="shared" si="68"/>
        <v>0.5</v>
      </c>
      <c r="L245">
        <f t="shared" si="69"/>
        <v>0.85470085470085477</v>
      </c>
      <c r="M245" s="88">
        <f t="shared" si="58"/>
        <v>15.5</v>
      </c>
      <c r="N245" s="88">
        <f t="shared" si="59"/>
        <v>240.25</v>
      </c>
      <c r="O245" s="95">
        <f t="shared" si="72"/>
        <v>-2</v>
      </c>
      <c r="P245" s="89">
        <f t="shared" si="60"/>
        <v>4</v>
      </c>
      <c r="Q245" s="89">
        <f t="shared" si="61"/>
        <v>-31</v>
      </c>
    </row>
    <row r="246" spans="1:17" x14ac:dyDescent="0.3">
      <c r="A246" t="s">
        <v>64</v>
      </c>
      <c r="B246" s="36" t="s">
        <v>59</v>
      </c>
      <c r="C246" s="37">
        <f>VLOOKUP(A246,'Laboratory A'!A:BX,74,0)</f>
        <v>122</v>
      </c>
      <c r="D246" s="40">
        <f t="shared" si="56"/>
        <v>190</v>
      </c>
      <c r="E246">
        <f>VLOOKUP(A246,'Laboratory A'!A:BX,76,0)</f>
        <v>114</v>
      </c>
      <c r="F246" s="37">
        <f t="shared" si="57"/>
        <v>190</v>
      </c>
      <c r="G246" s="59">
        <f t="shared" si="64"/>
        <v>0</v>
      </c>
      <c r="H246" s="60">
        <f t="shared" si="65"/>
        <v>0</v>
      </c>
      <c r="I246">
        <f t="shared" si="66"/>
        <v>118</v>
      </c>
      <c r="J246">
        <f t="shared" si="67"/>
        <v>16</v>
      </c>
      <c r="K246">
        <f t="shared" si="68"/>
        <v>4</v>
      </c>
      <c r="L246">
        <f t="shared" si="69"/>
        <v>3.3898305084745761</v>
      </c>
      <c r="M246" s="88">
        <f t="shared" si="58"/>
        <v>58.5</v>
      </c>
      <c r="N246" s="88">
        <f t="shared" si="59"/>
        <v>3422.25</v>
      </c>
      <c r="O246" s="95">
        <f t="shared" si="72"/>
        <v>58.5</v>
      </c>
      <c r="P246" s="89">
        <f t="shared" si="60"/>
        <v>3422.25</v>
      </c>
      <c r="Q246" s="89">
        <f t="shared" si="61"/>
        <v>3422.25</v>
      </c>
    </row>
    <row r="247" spans="1:17" x14ac:dyDescent="0.3">
      <c r="A247" t="s">
        <v>65</v>
      </c>
      <c r="B247" s="36" t="s">
        <v>59</v>
      </c>
      <c r="C247" s="37">
        <f>VLOOKUP(A247,'Laboratory A'!A:BX,74,0)</f>
        <v>29</v>
      </c>
      <c r="D247" s="40">
        <f t="shared" si="56"/>
        <v>63</v>
      </c>
      <c r="E247">
        <f>VLOOKUP(A247,'Laboratory A'!A:BX,76,0)</f>
        <v>27</v>
      </c>
      <c r="F247" s="37">
        <f t="shared" si="57"/>
        <v>49</v>
      </c>
      <c r="G247" s="59">
        <f t="shared" si="64"/>
        <v>14</v>
      </c>
      <c r="H247" s="60">
        <f t="shared" si="65"/>
        <v>196</v>
      </c>
      <c r="I247">
        <f t="shared" si="66"/>
        <v>28</v>
      </c>
      <c r="J247">
        <f t="shared" si="67"/>
        <v>1</v>
      </c>
      <c r="K247">
        <f t="shared" si="68"/>
        <v>1</v>
      </c>
      <c r="L247">
        <f t="shared" si="69"/>
        <v>3.5714285714285712</v>
      </c>
      <c r="M247" s="88">
        <f t="shared" si="58"/>
        <v>-68.5</v>
      </c>
      <c r="N247" s="88">
        <f t="shared" si="59"/>
        <v>4692.25</v>
      </c>
      <c r="O247" s="95">
        <f t="shared" si="72"/>
        <v>-82.5</v>
      </c>
      <c r="P247" s="89">
        <f t="shared" si="60"/>
        <v>6806.25</v>
      </c>
      <c r="Q247" s="89">
        <f t="shared" si="61"/>
        <v>5651.25</v>
      </c>
    </row>
    <row r="248" spans="1:17" x14ac:dyDescent="0.3">
      <c r="A248" t="s">
        <v>67</v>
      </c>
      <c r="B248" s="36" t="s">
        <v>59</v>
      </c>
      <c r="C248" s="37">
        <f>VLOOKUP(A248,'Laboratory A'!A:BX,74,0)</f>
        <v>75</v>
      </c>
      <c r="D248" s="40">
        <f t="shared" si="56"/>
        <v>165.5</v>
      </c>
      <c r="E248">
        <f>VLOOKUP(A248,'Laboratory A'!A:BX,76,0)</f>
        <v>74</v>
      </c>
      <c r="F248" s="37">
        <f t="shared" si="57"/>
        <v>159</v>
      </c>
      <c r="G248" s="59">
        <f t="shared" si="64"/>
        <v>6.5</v>
      </c>
      <c r="H248" s="60">
        <f t="shared" si="65"/>
        <v>42.25</v>
      </c>
      <c r="I248">
        <f t="shared" si="66"/>
        <v>74.5</v>
      </c>
      <c r="J248">
        <f t="shared" si="67"/>
        <v>0.25</v>
      </c>
      <c r="K248">
        <f t="shared" si="68"/>
        <v>0.5</v>
      </c>
      <c r="L248">
        <f t="shared" si="69"/>
        <v>0.67114093959731547</v>
      </c>
      <c r="M248" s="88">
        <f t="shared" si="58"/>
        <v>34</v>
      </c>
      <c r="N248" s="88">
        <f t="shared" si="59"/>
        <v>1156</v>
      </c>
      <c r="O248" s="95">
        <f t="shared" si="72"/>
        <v>27.5</v>
      </c>
      <c r="P248" s="89">
        <f t="shared" si="60"/>
        <v>756.25</v>
      </c>
      <c r="Q248" s="89">
        <f t="shared" si="61"/>
        <v>935</v>
      </c>
    </row>
    <row r="249" spans="1:17" x14ac:dyDescent="0.3">
      <c r="A249" t="s">
        <v>97</v>
      </c>
      <c r="B249" s="36" t="s">
        <v>59</v>
      </c>
      <c r="C249" s="37">
        <f>VLOOKUP(A249,'Laboratory A'!A:BX,74,0)</f>
        <v>83</v>
      </c>
      <c r="D249" s="40">
        <f t="shared" si="56"/>
        <v>175</v>
      </c>
      <c r="E249">
        <f>VLOOKUP(A249,'Laboratory A'!A:BX,76,0)</f>
        <v>77</v>
      </c>
      <c r="F249" s="37">
        <f t="shared" si="57"/>
        <v>165</v>
      </c>
      <c r="G249" s="59">
        <f t="shared" si="64"/>
        <v>10</v>
      </c>
      <c r="H249" s="60">
        <f t="shared" si="65"/>
        <v>100</v>
      </c>
      <c r="I249">
        <f t="shared" si="66"/>
        <v>80</v>
      </c>
      <c r="J249">
        <f t="shared" si="67"/>
        <v>9</v>
      </c>
      <c r="K249">
        <f t="shared" si="68"/>
        <v>3</v>
      </c>
      <c r="L249">
        <f t="shared" si="69"/>
        <v>3.75</v>
      </c>
      <c r="M249" s="88">
        <f t="shared" si="58"/>
        <v>43.5</v>
      </c>
      <c r="N249" s="88">
        <f t="shared" si="59"/>
        <v>1892.25</v>
      </c>
      <c r="O249" s="95">
        <f t="shared" si="72"/>
        <v>33.5</v>
      </c>
      <c r="P249" s="89">
        <f t="shared" si="60"/>
        <v>1122.25</v>
      </c>
      <c r="Q249" s="89">
        <f t="shared" si="61"/>
        <v>1457.25</v>
      </c>
    </row>
    <row r="250" spans="1:17" x14ac:dyDescent="0.3">
      <c r="A250" t="s">
        <v>99</v>
      </c>
      <c r="B250" s="36" t="s">
        <v>59</v>
      </c>
      <c r="C250" s="37">
        <f>VLOOKUP(A250,'Laboratory A'!A:BX,74,0)</f>
        <v>42</v>
      </c>
      <c r="D250" s="40">
        <f t="shared" si="56"/>
        <v>104.5</v>
      </c>
      <c r="E250">
        <f>VLOOKUP(A250,'Laboratory A'!A:BX,76,0)</f>
        <v>55</v>
      </c>
      <c r="F250" s="37">
        <f t="shared" si="57"/>
        <v>124</v>
      </c>
      <c r="G250" s="59">
        <f t="shared" si="64"/>
        <v>-19.5</v>
      </c>
      <c r="H250" s="60">
        <f t="shared" si="65"/>
        <v>380.25</v>
      </c>
      <c r="I250">
        <f t="shared" si="66"/>
        <v>48.5</v>
      </c>
      <c r="J250">
        <f t="shared" si="67"/>
        <v>42.25</v>
      </c>
      <c r="K250">
        <f t="shared" si="68"/>
        <v>6.5</v>
      </c>
      <c r="L250">
        <f t="shared" si="69"/>
        <v>13.402061855670103</v>
      </c>
      <c r="M250" s="88">
        <f t="shared" si="58"/>
        <v>-27</v>
      </c>
      <c r="N250" s="88">
        <f t="shared" si="59"/>
        <v>729</v>
      </c>
      <c r="O250" s="95">
        <f t="shared" si="72"/>
        <v>-7.5</v>
      </c>
      <c r="P250" s="89">
        <f t="shared" si="60"/>
        <v>56.25</v>
      </c>
      <c r="Q250" s="89">
        <f t="shared" si="61"/>
        <v>202.5</v>
      </c>
    </row>
    <row r="251" spans="1:17" x14ac:dyDescent="0.3">
      <c r="A251" t="s">
        <v>104</v>
      </c>
      <c r="B251" s="36" t="s">
        <v>59</v>
      </c>
      <c r="C251" s="37">
        <f>VLOOKUP(A251,'Laboratory A'!A:BX,74,0)</f>
        <v>31</v>
      </c>
      <c r="D251" s="40">
        <f t="shared" si="56"/>
        <v>75</v>
      </c>
      <c r="E251">
        <f>VLOOKUP(A251,'Laboratory A'!A:BX,76,0)</f>
        <v>18</v>
      </c>
      <c r="F251" s="37">
        <f t="shared" si="57"/>
        <v>17</v>
      </c>
      <c r="G251" s="59">
        <f t="shared" si="64"/>
        <v>58</v>
      </c>
      <c r="H251" s="60">
        <f t="shared" si="65"/>
        <v>3364</v>
      </c>
      <c r="I251">
        <f t="shared" si="66"/>
        <v>24.5</v>
      </c>
      <c r="J251">
        <f t="shared" si="67"/>
        <v>42.25</v>
      </c>
      <c r="K251">
        <f t="shared" si="68"/>
        <v>6.5</v>
      </c>
      <c r="L251">
        <f t="shared" si="69"/>
        <v>26.530612244897959</v>
      </c>
      <c r="M251" s="88">
        <f t="shared" si="58"/>
        <v>-56.5</v>
      </c>
      <c r="N251" s="88">
        <f t="shared" si="59"/>
        <v>3192.25</v>
      </c>
      <c r="O251" s="95">
        <f t="shared" si="72"/>
        <v>-114.5</v>
      </c>
      <c r="P251" s="89">
        <f t="shared" si="60"/>
        <v>13110.25</v>
      </c>
      <c r="Q251" s="89">
        <f t="shared" si="61"/>
        <v>6469.25</v>
      </c>
    </row>
    <row r="252" spans="1:17" ht="15" thickBot="1" x14ac:dyDescent="0.35">
      <c r="A252" t="s">
        <v>145</v>
      </c>
      <c r="B252" s="36" t="s">
        <v>59</v>
      </c>
      <c r="C252" s="37"/>
      <c r="D252" s="40"/>
      <c r="F252" s="37"/>
      <c r="G252" s="59"/>
      <c r="H252" s="60"/>
      <c r="M252" s="88"/>
      <c r="N252" s="88"/>
      <c r="O252" s="95"/>
      <c r="P252" s="89"/>
      <c r="Q252" s="89"/>
    </row>
    <row r="253" spans="1:17" ht="15" thickTop="1" x14ac:dyDescent="0.3">
      <c r="A253" s="29" t="s">
        <v>61</v>
      </c>
      <c r="B253" s="35" t="s">
        <v>26</v>
      </c>
      <c r="C253" s="38">
        <f>VLOOKUP(A253,'Laboratory A'!A:CA,77,0)</f>
        <v>52</v>
      </c>
      <c r="D253" s="39">
        <f t="shared" si="56"/>
        <v>133</v>
      </c>
      <c r="E253" s="53">
        <f>VLOOKUP(A253,'Laboratory A'!A:CA,79,0)</f>
        <v>48</v>
      </c>
      <c r="F253" s="38">
        <f t="shared" si="57"/>
        <v>106</v>
      </c>
      <c r="G253" s="59">
        <f t="shared" si="64"/>
        <v>27</v>
      </c>
      <c r="H253" s="60">
        <f t="shared" si="65"/>
        <v>729</v>
      </c>
      <c r="I253">
        <f t="shared" si="66"/>
        <v>50</v>
      </c>
      <c r="J253">
        <f t="shared" si="67"/>
        <v>4</v>
      </c>
      <c r="K253">
        <f t="shared" si="68"/>
        <v>2</v>
      </c>
      <c r="L253">
        <f t="shared" si="69"/>
        <v>4</v>
      </c>
      <c r="M253" s="88">
        <f t="shared" si="58"/>
        <v>1.5</v>
      </c>
      <c r="N253" s="88">
        <f t="shared" si="59"/>
        <v>2.25</v>
      </c>
      <c r="O253" s="95">
        <f t="shared" ref="O253:O261" si="73">(F253-$F$295)</f>
        <v>-25.5</v>
      </c>
      <c r="P253" s="89">
        <f t="shared" si="60"/>
        <v>650.25</v>
      </c>
      <c r="Q253" s="89">
        <f t="shared" si="61"/>
        <v>-38.25</v>
      </c>
    </row>
    <row r="254" spans="1:17" x14ac:dyDescent="0.3">
      <c r="A254" t="s">
        <v>62</v>
      </c>
      <c r="B254" s="36" t="s">
        <v>26</v>
      </c>
      <c r="C254" s="37">
        <f>VLOOKUP(A254,'Laboratory A'!A:CA,77,0)</f>
        <v>26</v>
      </c>
      <c r="D254" s="40">
        <f t="shared" si="56"/>
        <v>46</v>
      </c>
      <c r="E254">
        <f>VLOOKUP(A254,'Laboratory A'!A:CA,79,0)</f>
        <v>92</v>
      </c>
      <c r="F254" s="37">
        <f t="shared" si="57"/>
        <v>180</v>
      </c>
      <c r="G254" s="59">
        <f t="shared" si="64"/>
        <v>-134</v>
      </c>
      <c r="H254" s="60">
        <f t="shared" si="65"/>
        <v>17956</v>
      </c>
      <c r="I254">
        <f t="shared" si="66"/>
        <v>59</v>
      </c>
      <c r="J254">
        <f t="shared" si="67"/>
        <v>1089</v>
      </c>
      <c r="K254">
        <f t="shared" si="68"/>
        <v>33</v>
      </c>
      <c r="L254">
        <f t="shared" si="69"/>
        <v>55.932203389830505</v>
      </c>
      <c r="M254" s="88">
        <f t="shared" si="58"/>
        <v>-85.5</v>
      </c>
      <c r="N254" s="88">
        <f t="shared" si="59"/>
        <v>7310.25</v>
      </c>
      <c r="O254" s="95">
        <f t="shared" si="73"/>
        <v>48.5</v>
      </c>
      <c r="P254" s="89">
        <f t="shared" si="60"/>
        <v>2352.25</v>
      </c>
      <c r="Q254" s="89">
        <f t="shared" si="61"/>
        <v>-4146.75</v>
      </c>
    </row>
    <row r="255" spans="1:17" x14ac:dyDescent="0.3">
      <c r="A255" t="s">
        <v>63</v>
      </c>
      <c r="B255" s="36" t="s">
        <v>26</v>
      </c>
      <c r="C255" s="37">
        <f>VLOOKUP(A255,'Laboratory A'!A:CA,77,0)</f>
        <v>44</v>
      </c>
      <c r="D255" s="40">
        <f t="shared" si="56"/>
        <v>109</v>
      </c>
      <c r="E255">
        <f>VLOOKUP(A255,'Laboratory A'!A:CA,79,0)</f>
        <v>50</v>
      </c>
      <c r="F255" s="37">
        <f t="shared" si="57"/>
        <v>111.5</v>
      </c>
      <c r="G255" s="59">
        <f t="shared" si="64"/>
        <v>-2.5</v>
      </c>
      <c r="H255" s="60">
        <f t="shared" si="65"/>
        <v>6.25</v>
      </c>
      <c r="I255">
        <f t="shared" si="66"/>
        <v>47</v>
      </c>
      <c r="J255">
        <f t="shared" si="67"/>
        <v>9</v>
      </c>
      <c r="K255">
        <f t="shared" si="68"/>
        <v>3</v>
      </c>
      <c r="L255">
        <f t="shared" si="69"/>
        <v>6.3829787234042552</v>
      </c>
      <c r="M255" s="88">
        <f t="shared" si="58"/>
        <v>-22.5</v>
      </c>
      <c r="N255" s="88">
        <f t="shared" si="59"/>
        <v>506.25</v>
      </c>
      <c r="O255" s="95">
        <f t="shared" si="73"/>
        <v>-20</v>
      </c>
      <c r="P255" s="89">
        <f t="shared" si="60"/>
        <v>400</v>
      </c>
      <c r="Q255" s="89">
        <f t="shared" si="61"/>
        <v>450</v>
      </c>
    </row>
    <row r="256" spans="1:17" x14ac:dyDescent="0.3">
      <c r="A256" t="s">
        <v>64</v>
      </c>
      <c r="B256" s="36" t="s">
        <v>26</v>
      </c>
      <c r="C256" s="37">
        <f>VLOOKUP(A256,'Laboratory A'!A:CA,77,0)</f>
        <v>23</v>
      </c>
      <c r="D256" s="40">
        <f t="shared" si="56"/>
        <v>31.5</v>
      </c>
      <c r="E256">
        <f>VLOOKUP(A256,'Laboratory A'!A:CA,79,0)</f>
        <v>29</v>
      </c>
      <c r="F256" s="37">
        <f t="shared" si="57"/>
        <v>60</v>
      </c>
      <c r="G256" s="59">
        <f t="shared" si="64"/>
        <v>-28.5</v>
      </c>
      <c r="H256" s="60">
        <f t="shared" si="65"/>
        <v>812.25</v>
      </c>
      <c r="I256">
        <f t="shared" si="66"/>
        <v>26</v>
      </c>
      <c r="J256">
        <f t="shared" si="67"/>
        <v>9</v>
      </c>
      <c r="K256">
        <f t="shared" si="68"/>
        <v>3</v>
      </c>
      <c r="L256">
        <f t="shared" si="69"/>
        <v>11.538461538461538</v>
      </c>
      <c r="M256" s="88">
        <f t="shared" si="58"/>
        <v>-100</v>
      </c>
      <c r="N256" s="88">
        <f t="shared" si="59"/>
        <v>10000</v>
      </c>
      <c r="O256" s="95">
        <f t="shared" si="73"/>
        <v>-71.5</v>
      </c>
      <c r="P256" s="89">
        <f t="shared" si="60"/>
        <v>5112.25</v>
      </c>
      <c r="Q256" s="89">
        <f t="shared" si="61"/>
        <v>7150</v>
      </c>
    </row>
    <row r="257" spans="1:17" x14ac:dyDescent="0.3">
      <c r="A257" t="s">
        <v>65</v>
      </c>
      <c r="B257" s="36" t="s">
        <v>26</v>
      </c>
      <c r="C257" s="37">
        <f>VLOOKUP(A257,'Laboratory A'!A:CA,77,0)</f>
        <v>21</v>
      </c>
      <c r="D257" s="40">
        <f t="shared" si="56"/>
        <v>22.5</v>
      </c>
      <c r="E257">
        <f>VLOOKUP(A257,'Laboratory A'!A:CA,79,0)</f>
        <v>24</v>
      </c>
      <c r="F257" s="37">
        <f t="shared" si="57"/>
        <v>37.5</v>
      </c>
      <c r="G257" s="59">
        <f t="shared" si="64"/>
        <v>-15</v>
      </c>
      <c r="H257" s="60">
        <f t="shared" si="65"/>
        <v>225</v>
      </c>
      <c r="I257">
        <f t="shared" si="66"/>
        <v>22.5</v>
      </c>
      <c r="J257">
        <f t="shared" si="67"/>
        <v>2.25</v>
      </c>
      <c r="K257">
        <f t="shared" si="68"/>
        <v>1.5</v>
      </c>
      <c r="L257">
        <f t="shared" si="69"/>
        <v>6.666666666666667</v>
      </c>
      <c r="M257" s="88">
        <f t="shared" si="58"/>
        <v>-109</v>
      </c>
      <c r="N257" s="88">
        <f t="shared" si="59"/>
        <v>11881</v>
      </c>
      <c r="O257" s="95">
        <f t="shared" si="73"/>
        <v>-94</v>
      </c>
      <c r="P257" s="89">
        <f t="shared" si="60"/>
        <v>8836</v>
      </c>
      <c r="Q257" s="89">
        <f t="shared" si="61"/>
        <v>10246</v>
      </c>
    </row>
    <row r="258" spans="1:17" x14ac:dyDescent="0.3">
      <c r="A258" t="s">
        <v>67</v>
      </c>
      <c r="B258" s="36" t="s">
        <v>26</v>
      </c>
      <c r="C258" s="37">
        <f>VLOOKUP(A258,'Laboratory A'!A:CA,77,0)</f>
        <v>17</v>
      </c>
      <c r="D258" s="40">
        <f t="shared" ref="D258:D291" si="74">_xlfn.RANK.AVG(C258,C$2:C$291,1)</f>
        <v>14.5</v>
      </c>
      <c r="E258">
        <f>VLOOKUP(A258,'Laboratory A'!A:CA,79,0)</f>
        <v>64</v>
      </c>
      <c r="F258" s="37">
        <f t="shared" ref="F258:F291" si="75">_xlfn.RANK.AVG(E258,E$2:E$291,1)</f>
        <v>139</v>
      </c>
      <c r="G258" s="59">
        <f t="shared" si="64"/>
        <v>-124.5</v>
      </c>
      <c r="H258" s="60">
        <f t="shared" si="65"/>
        <v>15500.25</v>
      </c>
      <c r="I258">
        <f t="shared" si="66"/>
        <v>40.5</v>
      </c>
      <c r="J258">
        <f t="shared" si="67"/>
        <v>552.25</v>
      </c>
      <c r="K258">
        <f t="shared" si="68"/>
        <v>23.5</v>
      </c>
      <c r="L258">
        <f t="shared" si="69"/>
        <v>58.024691358024697</v>
      </c>
      <c r="M258" s="88">
        <f t="shared" si="58"/>
        <v>-117</v>
      </c>
      <c r="N258" s="88">
        <f t="shared" si="59"/>
        <v>13689</v>
      </c>
      <c r="O258" s="95">
        <f t="shared" si="73"/>
        <v>7.5</v>
      </c>
      <c r="P258" s="89">
        <f t="shared" si="60"/>
        <v>56.25</v>
      </c>
      <c r="Q258" s="89">
        <f t="shared" si="61"/>
        <v>-877.5</v>
      </c>
    </row>
    <row r="259" spans="1:17" x14ac:dyDescent="0.3">
      <c r="A259" t="s">
        <v>97</v>
      </c>
      <c r="B259" s="36" t="s">
        <v>26</v>
      </c>
      <c r="C259" s="37">
        <f>VLOOKUP(A259,'Laboratory A'!A:CA,77,0)</f>
        <v>17</v>
      </c>
      <c r="D259" s="40">
        <f t="shared" si="74"/>
        <v>14.5</v>
      </c>
      <c r="E259">
        <f>VLOOKUP(A259,'Laboratory A'!A:CA,79,0)</f>
        <v>30</v>
      </c>
      <c r="F259" s="37">
        <f t="shared" si="75"/>
        <v>66</v>
      </c>
      <c r="G259" s="59">
        <f t="shared" si="64"/>
        <v>-51.5</v>
      </c>
      <c r="H259" s="60">
        <f t="shared" si="65"/>
        <v>2652.25</v>
      </c>
      <c r="I259">
        <f t="shared" si="66"/>
        <v>23.5</v>
      </c>
      <c r="J259">
        <f t="shared" si="67"/>
        <v>42.25</v>
      </c>
      <c r="K259">
        <f t="shared" si="68"/>
        <v>6.5</v>
      </c>
      <c r="L259">
        <f t="shared" si="69"/>
        <v>27.659574468085108</v>
      </c>
      <c r="M259" s="88">
        <f t="shared" ref="M259:M290" si="76">(D259-$D$295)</f>
        <v>-117</v>
      </c>
      <c r="N259" s="88">
        <f t="shared" ref="N259:N291" si="77">(M259)^2</f>
        <v>13689</v>
      </c>
      <c r="O259" s="95">
        <f t="shared" si="73"/>
        <v>-65.5</v>
      </c>
      <c r="P259" s="89">
        <f t="shared" ref="P259:P291" si="78">(O259)^2</f>
        <v>4290.25</v>
      </c>
      <c r="Q259" s="89">
        <f t="shared" ref="Q259:Q291" si="79">(M259*O259)</f>
        <v>7663.5</v>
      </c>
    </row>
    <row r="260" spans="1:17" x14ac:dyDescent="0.3">
      <c r="A260" t="s">
        <v>99</v>
      </c>
      <c r="B260" s="36" t="s">
        <v>26</v>
      </c>
      <c r="C260" s="37">
        <f>VLOOKUP(A260,'Laboratory A'!A:CA,77,0)</f>
        <v>23</v>
      </c>
      <c r="D260" s="40">
        <f t="shared" si="74"/>
        <v>31.5</v>
      </c>
      <c r="E260">
        <f>VLOOKUP(A260,'Laboratory A'!A:CA,79,0)</f>
        <v>33</v>
      </c>
      <c r="F260" s="37">
        <f t="shared" si="75"/>
        <v>77</v>
      </c>
      <c r="G260" s="59">
        <f t="shared" si="64"/>
        <v>-45.5</v>
      </c>
      <c r="H260" s="60">
        <f t="shared" si="65"/>
        <v>2070.25</v>
      </c>
      <c r="I260">
        <f t="shared" si="66"/>
        <v>28</v>
      </c>
      <c r="J260">
        <f t="shared" si="67"/>
        <v>25</v>
      </c>
      <c r="K260">
        <f t="shared" si="68"/>
        <v>5</v>
      </c>
      <c r="L260">
        <f t="shared" si="69"/>
        <v>17.857142857142858</v>
      </c>
      <c r="M260" s="88">
        <f t="shared" si="76"/>
        <v>-100</v>
      </c>
      <c r="N260" s="88">
        <f t="shared" si="77"/>
        <v>10000</v>
      </c>
      <c r="O260" s="95">
        <f t="shared" si="73"/>
        <v>-54.5</v>
      </c>
      <c r="P260" s="89">
        <f t="shared" si="78"/>
        <v>2970.25</v>
      </c>
      <c r="Q260" s="89">
        <f t="shared" si="79"/>
        <v>5450</v>
      </c>
    </row>
    <row r="261" spans="1:17" x14ac:dyDescent="0.3">
      <c r="A261" t="s">
        <v>104</v>
      </c>
      <c r="B261" s="36" t="s">
        <v>26</v>
      </c>
      <c r="C261" s="37">
        <f>VLOOKUP(A261,'Laboratory A'!A:CA,77,0)</f>
        <v>15</v>
      </c>
      <c r="D261" s="40">
        <f t="shared" si="74"/>
        <v>8</v>
      </c>
      <c r="E261">
        <f>VLOOKUP(A261,'Laboratory A'!A:CA,79,0)</f>
        <v>17</v>
      </c>
      <c r="F261" s="37">
        <f t="shared" si="75"/>
        <v>14.5</v>
      </c>
      <c r="G261" s="59">
        <f t="shared" si="64"/>
        <v>-6.5</v>
      </c>
      <c r="H261" s="60">
        <f t="shared" si="65"/>
        <v>42.25</v>
      </c>
      <c r="I261">
        <f t="shared" si="66"/>
        <v>16</v>
      </c>
      <c r="J261">
        <f t="shared" si="67"/>
        <v>1</v>
      </c>
      <c r="K261">
        <f t="shared" si="68"/>
        <v>1</v>
      </c>
      <c r="L261">
        <f t="shared" si="69"/>
        <v>6.25</v>
      </c>
      <c r="M261" s="88">
        <f t="shared" si="76"/>
        <v>-123.5</v>
      </c>
      <c r="N261" s="88">
        <f t="shared" si="77"/>
        <v>15252.25</v>
      </c>
      <c r="O261" s="95">
        <f t="shared" si="73"/>
        <v>-117</v>
      </c>
      <c r="P261" s="89">
        <f t="shared" si="78"/>
        <v>13689</v>
      </c>
      <c r="Q261" s="89">
        <f t="shared" si="79"/>
        <v>14449.5</v>
      </c>
    </row>
    <row r="262" spans="1:17" ht="15" thickBot="1" x14ac:dyDescent="0.35">
      <c r="A262" t="s">
        <v>145</v>
      </c>
      <c r="B262" s="36" t="s">
        <v>26</v>
      </c>
      <c r="C262" s="37"/>
      <c r="D262" s="40"/>
      <c r="F262" s="37"/>
      <c r="G262" s="59"/>
      <c r="H262" s="60"/>
      <c r="M262" s="88"/>
      <c r="N262" s="88"/>
      <c r="O262" s="95"/>
      <c r="P262" s="89"/>
      <c r="Q262" s="89"/>
    </row>
    <row r="263" spans="1:17" ht="15" thickTop="1" x14ac:dyDescent="0.3">
      <c r="A263" s="29" t="s">
        <v>61</v>
      </c>
      <c r="B263" s="35" t="s">
        <v>28</v>
      </c>
      <c r="C263" s="38">
        <f>VLOOKUP(A263,'Laboratory A'!A:CD,80,0)</f>
        <v>59</v>
      </c>
      <c r="D263" s="39">
        <f t="shared" si="74"/>
        <v>147</v>
      </c>
      <c r="E263" s="53">
        <f>VLOOKUP(A263,'Laboratory A'!A:CD,82,0)</f>
        <v>29</v>
      </c>
      <c r="F263" s="38">
        <f t="shared" si="75"/>
        <v>60</v>
      </c>
      <c r="G263" s="59">
        <f t="shared" si="64"/>
        <v>87</v>
      </c>
      <c r="H263" s="60">
        <f t="shared" si="65"/>
        <v>7569</v>
      </c>
      <c r="I263">
        <f t="shared" si="66"/>
        <v>44</v>
      </c>
      <c r="J263">
        <f t="shared" si="67"/>
        <v>225</v>
      </c>
      <c r="K263">
        <f t="shared" si="68"/>
        <v>15</v>
      </c>
      <c r="L263">
        <f t="shared" si="69"/>
        <v>34.090909090909086</v>
      </c>
      <c r="M263" s="88">
        <f t="shared" si="76"/>
        <v>15.5</v>
      </c>
      <c r="N263" s="88">
        <f t="shared" si="77"/>
        <v>240.25</v>
      </c>
      <c r="O263" s="95">
        <f t="shared" ref="O263:O271" si="80">(F263-$F$295)</f>
        <v>-71.5</v>
      </c>
      <c r="P263" s="89">
        <f t="shared" si="78"/>
        <v>5112.25</v>
      </c>
      <c r="Q263" s="89">
        <f t="shared" si="79"/>
        <v>-1108.25</v>
      </c>
    </row>
    <row r="264" spans="1:17" x14ac:dyDescent="0.3">
      <c r="A264" t="s">
        <v>62</v>
      </c>
      <c r="B264" s="36" t="s">
        <v>28</v>
      </c>
      <c r="C264" s="37">
        <f>VLOOKUP(A264,'Laboratory A'!A:CD,80,0)</f>
        <v>47</v>
      </c>
      <c r="D264" s="40">
        <f t="shared" si="74"/>
        <v>120</v>
      </c>
      <c r="E264">
        <f>VLOOKUP(A264,'Laboratory A'!A:CD,82,0)</f>
        <v>85</v>
      </c>
      <c r="F264" s="37">
        <f t="shared" si="75"/>
        <v>172</v>
      </c>
      <c r="G264" s="59">
        <f t="shared" si="64"/>
        <v>-52</v>
      </c>
      <c r="H264" s="60">
        <f t="shared" si="65"/>
        <v>2704</v>
      </c>
      <c r="I264">
        <f t="shared" si="66"/>
        <v>66</v>
      </c>
      <c r="J264">
        <f t="shared" si="67"/>
        <v>361</v>
      </c>
      <c r="K264">
        <f t="shared" si="68"/>
        <v>19</v>
      </c>
      <c r="L264">
        <f t="shared" si="69"/>
        <v>28.787878787878789</v>
      </c>
      <c r="M264" s="88">
        <f t="shared" si="76"/>
        <v>-11.5</v>
      </c>
      <c r="N264" s="88">
        <f t="shared" si="77"/>
        <v>132.25</v>
      </c>
      <c r="O264" s="95">
        <f t="shared" si="80"/>
        <v>40.5</v>
      </c>
      <c r="P264" s="89">
        <f t="shared" si="78"/>
        <v>1640.25</v>
      </c>
      <c r="Q264" s="89">
        <f t="shared" si="79"/>
        <v>-465.75</v>
      </c>
    </row>
    <row r="265" spans="1:17" x14ac:dyDescent="0.3">
      <c r="A265" t="s">
        <v>63</v>
      </c>
      <c r="B265" s="36" t="s">
        <v>28</v>
      </c>
      <c r="C265" s="37">
        <f>VLOOKUP(A265,'Laboratory A'!A:CD,80,0)</f>
        <v>62</v>
      </c>
      <c r="D265" s="40">
        <f t="shared" si="74"/>
        <v>154</v>
      </c>
      <c r="E265">
        <f>VLOOKUP(A265,'Laboratory A'!A:CD,82,0)</f>
        <v>9</v>
      </c>
      <c r="F265" s="37">
        <f t="shared" si="75"/>
        <v>3</v>
      </c>
      <c r="G265" s="59">
        <f t="shared" si="64"/>
        <v>151</v>
      </c>
      <c r="H265" s="60">
        <f t="shared" si="65"/>
        <v>22801</v>
      </c>
      <c r="I265">
        <f t="shared" si="66"/>
        <v>35.5</v>
      </c>
      <c r="J265">
        <f t="shared" si="67"/>
        <v>702.25</v>
      </c>
      <c r="K265">
        <f t="shared" si="68"/>
        <v>26.5</v>
      </c>
      <c r="L265">
        <f t="shared" si="69"/>
        <v>74.647887323943664</v>
      </c>
      <c r="M265" s="88">
        <f t="shared" si="76"/>
        <v>22.5</v>
      </c>
      <c r="N265" s="88">
        <f t="shared" si="77"/>
        <v>506.25</v>
      </c>
      <c r="O265" s="95">
        <f t="shared" si="80"/>
        <v>-128.5</v>
      </c>
      <c r="P265" s="89">
        <f t="shared" si="78"/>
        <v>16512.25</v>
      </c>
      <c r="Q265" s="89">
        <f t="shared" si="79"/>
        <v>-2891.25</v>
      </c>
    </row>
    <row r="266" spans="1:17" x14ac:dyDescent="0.3">
      <c r="A266" t="s">
        <v>64</v>
      </c>
      <c r="B266" s="36" t="s">
        <v>28</v>
      </c>
      <c r="C266" s="37">
        <f>VLOOKUP(A266,'Laboratory A'!A:CD,80,0)</f>
        <v>30</v>
      </c>
      <c r="D266" s="40">
        <f t="shared" si="74"/>
        <v>70</v>
      </c>
      <c r="E266">
        <f>VLOOKUP(A266,'Laboratory A'!A:CD,82,0)</f>
        <v>29</v>
      </c>
      <c r="F266" s="37">
        <f t="shared" si="75"/>
        <v>60</v>
      </c>
      <c r="G266" s="59">
        <f t="shared" si="64"/>
        <v>10</v>
      </c>
      <c r="H266" s="60">
        <f t="shared" si="65"/>
        <v>100</v>
      </c>
      <c r="I266">
        <f t="shared" si="66"/>
        <v>29.5</v>
      </c>
      <c r="J266">
        <f t="shared" si="67"/>
        <v>0.25</v>
      </c>
      <c r="K266">
        <f t="shared" si="68"/>
        <v>0.5</v>
      </c>
      <c r="L266">
        <f t="shared" si="69"/>
        <v>1.6949152542372881</v>
      </c>
      <c r="M266" s="88">
        <f t="shared" si="76"/>
        <v>-61.5</v>
      </c>
      <c r="N266" s="88">
        <f t="shared" si="77"/>
        <v>3782.25</v>
      </c>
      <c r="O266" s="95">
        <f t="shared" si="80"/>
        <v>-71.5</v>
      </c>
      <c r="P266" s="89">
        <f t="shared" si="78"/>
        <v>5112.25</v>
      </c>
      <c r="Q266" s="89">
        <f t="shared" si="79"/>
        <v>4397.25</v>
      </c>
    </row>
    <row r="267" spans="1:17" x14ac:dyDescent="0.3">
      <c r="A267" t="s">
        <v>65</v>
      </c>
      <c r="B267" s="36" t="s">
        <v>28</v>
      </c>
      <c r="C267" s="37">
        <f>VLOOKUP(A267,'Laboratory A'!A:CD,80,0)</f>
        <v>32</v>
      </c>
      <c r="D267" s="40">
        <f t="shared" si="74"/>
        <v>79.5</v>
      </c>
      <c r="E267">
        <f>VLOOKUP(A267,'Laboratory A'!A:CD,82,0)</f>
        <v>28</v>
      </c>
      <c r="F267" s="37">
        <f t="shared" si="75"/>
        <v>53.5</v>
      </c>
      <c r="G267" s="59">
        <f t="shared" si="64"/>
        <v>26</v>
      </c>
      <c r="H267" s="60">
        <f t="shared" si="65"/>
        <v>676</v>
      </c>
      <c r="I267">
        <f t="shared" si="66"/>
        <v>30</v>
      </c>
      <c r="J267">
        <f t="shared" si="67"/>
        <v>4</v>
      </c>
      <c r="K267">
        <f t="shared" si="68"/>
        <v>2</v>
      </c>
      <c r="L267">
        <f t="shared" si="69"/>
        <v>6.666666666666667</v>
      </c>
      <c r="M267" s="88">
        <f t="shared" si="76"/>
        <v>-52</v>
      </c>
      <c r="N267" s="88">
        <f t="shared" si="77"/>
        <v>2704</v>
      </c>
      <c r="O267" s="95">
        <f t="shared" si="80"/>
        <v>-78</v>
      </c>
      <c r="P267" s="89">
        <f t="shared" si="78"/>
        <v>6084</v>
      </c>
      <c r="Q267" s="89">
        <f t="shared" si="79"/>
        <v>4056</v>
      </c>
    </row>
    <row r="268" spans="1:17" x14ac:dyDescent="0.3">
      <c r="A268" t="s">
        <v>67</v>
      </c>
      <c r="B268" s="36" t="s">
        <v>28</v>
      </c>
      <c r="C268" s="37">
        <f>VLOOKUP(A268,'Laboratory A'!A:CD,80,0)</f>
        <v>29</v>
      </c>
      <c r="D268" s="40">
        <f t="shared" si="74"/>
        <v>63</v>
      </c>
      <c r="E268">
        <f>VLOOKUP(A268,'Laboratory A'!A:CD,82,0)</f>
        <v>25</v>
      </c>
      <c r="F268" s="37">
        <f t="shared" si="75"/>
        <v>40</v>
      </c>
      <c r="G268" s="59">
        <f t="shared" si="64"/>
        <v>23</v>
      </c>
      <c r="H268" s="60">
        <f t="shared" si="65"/>
        <v>529</v>
      </c>
      <c r="I268">
        <f t="shared" si="66"/>
        <v>27</v>
      </c>
      <c r="J268">
        <f t="shared" si="67"/>
        <v>4</v>
      </c>
      <c r="K268">
        <f t="shared" si="68"/>
        <v>2</v>
      </c>
      <c r="L268">
        <f t="shared" si="69"/>
        <v>7.4074074074074066</v>
      </c>
      <c r="M268" s="88">
        <f t="shared" si="76"/>
        <v>-68.5</v>
      </c>
      <c r="N268" s="88">
        <f t="shared" si="77"/>
        <v>4692.25</v>
      </c>
      <c r="O268" s="95">
        <f t="shared" si="80"/>
        <v>-91.5</v>
      </c>
      <c r="P268" s="89">
        <f t="shared" si="78"/>
        <v>8372.25</v>
      </c>
      <c r="Q268" s="89">
        <f t="shared" si="79"/>
        <v>6267.75</v>
      </c>
    </row>
    <row r="269" spans="1:17" x14ac:dyDescent="0.3">
      <c r="A269" t="s">
        <v>97</v>
      </c>
      <c r="B269" s="36" t="s">
        <v>28</v>
      </c>
      <c r="C269" s="37">
        <f>VLOOKUP(A269,'Laboratory A'!A:CD,80,0)</f>
        <v>32</v>
      </c>
      <c r="D269" s="40">
        <f t="shared" si="74"/>
        <v>79.5</v>
      </c>
      <c r="E269">
        <f>VLOOKUP(A269,'Laboratory A'!A:CD,82,0)</f>
        <v>26</v>
      </c>
      <c r="F269" s="37">
        <f t="shared" si="75"/>
        <v>44.5</v>
      </c>
      <c r="G269" s="59">
        <f t="shared" si="64"/>
        <v>35</v>
      </c>
      <c r="H269" s="60">
        <f t="shared" si="65"/>
        <v>1225</v>
      </c>
      <c r="I269">
        <f t="shared" si="66"/>
        <v>29</v>
      </c>
      <c r="J269">
        <f t="shared" si="67"/>
        <v>9</v>
      </c>
      <c r="K269">
        <f t="shared" si="68"/>
        <v>3</v>
      </c>
      <c r="L269">
        <f t="shared" si="69"/>
        <v>10.344827586206897</v>
      </c>
      <c r="M269" s="88">
        <f t="shared" si="76"/>
        <v>-52</v>
      </c>
      <c r="N269" s="88">
        <f t="shared" si="77"/>
        <v>2704</v>
      </c>
      <c r="O269" s="95">
        <f t="shared" si="80"/>
        <v>-87</v>
      </c>
      <c r="P269" s="89">
        <f t="shared" si="78"/>
        <v>7569</v>
      </c>
      <c r="Q269" s="89">
        <f t="shared" si="79"/>
        <v>4524</v>
      </c>
    </row>
    <row r="270" spans="1:17" x14ac:dyDescent="0.3">
      <c r="A270" t="s">
        <v>99</v>
      </c>
      <c r="B270" s="36" t="s">
        <v>28</v>
      </c>
      <c r="C270" s="37">
        <f>VLOOKUP(A270,'Laboratory A'!A:CD,80,0)</f>
        <v>30</v>
      </c>
      <c r="D270" s="40">
        <f t="shared" si="74"/>
        <v>70</v>
      </c>
      <c r="E270">
        <f>VLOOKUP(A270,'Laboratory A'!A:CD,82,0)</f>
        <v>90</v>
      </c>
      <c r="F270" s="37">
        <f t="shared" si="75"/>
        <v>179</v>
      </c>
      <c r="G270" s="59">
        <f t="shared" si="64"/>
        <v>-109</v>
      </c>
      <c r="H270" s="60">
        <f t="shared" si="65"/>
        <v>11881</v>
      </c>
      <c r="I270">
        <f t="shared" si="66"/>
        <v>60</v>
      </c>
      <c r="J270">
        <f t="shared" si="67"/>
        <v>900</v>
      </c>
      <c r="K270">
        <f t="shared" si="68"/>
        <v>30</v>
      </c>
      <c r="L270">
        <f t="shared" si="69"/>
        <v>50</v>
      </c>
      <c r="M270" s="88">
        <f t="shared" si="76"/>
        <v>-61.5</v>
      </c>
      <c r="N270" s="88">
        <f t="shared" si="77"/>
        <v>3782.25</v>
      </c>
      <c r="O270" s="95">
        <f t="shared" si="80"/>
        <v>47.5</v>
      </c>
      <c r="P270" s="89">
        <f t="shared" si="78"/>
        <v>2256.25</v>
      </c>
      <c r="Q270" s="89">
        <f t="shared" si="79"/>
        <v>-2921.25</v>
      </c>
    </row>
    <row r="271" spans="1:17" x14ac:dyDescent="0.3">
      <c r="A271" t="s">
        <v>104</v>
      </c>
      <c r="B271" s="36" t="s">
        <v>28</v>
      </c>
      <c r="C271" s="37">
        <f>VLOOKUP(A271,'Laboratory A'!A:CD,80,0)</f>
        <v>29</v>
      </c>
      <c r="D271" s="40">
        <f t="shared" si="74"/>
        <v>63</v>
      </c>
      <c r="E271">
        <f>VLOOKUP(A271,'Laboratory A'!A:CD,82,0)</f>
        <v>32</v>
      </c>
      <c r="F271" s="37">
        <f t="shared" si="75"/>
        <v>72</v>
      </c>
      <c r="G271" s="59">
        <f t="shared" si="64"/>
        <v>-9</v>
      </c>
      <c r="H271" s="60">
        <f t="shared" si="65"/>
        <v>81</v>
      </c>
      <c r="I271">
        <f t="shared" si="66"/>
        <v>30.5</v>
      </c>
      <c r="J271">
        <f t="shared" si="67"/>
        <v>2.25</v>
      </c>
      <c r="K271">
        <f t="shared" si="68"/>
        <v>1.5</v>
      </c>
      <c r="L271">
        <f>(K271/I271)*100</f>
        <v>4.918032786885246</v>
      </c>
      <c r="M271" s="88">
        <f t="shared" si="76"/>
        <v>-68.5</v>
      </c>
      <c r="N271" s="88">
        <f t="shared" si="77"/>
        <v>4692.25</v>
      </c>
      <c r="O271" s="95">
        <f t="shared" si="80"/>
        <v>-59.5</v>
      </c>
      <c r="P271" s="89">
        <f t="shared" si="78"/>
        <v>3540.25</v>
      </c>
      <c r="Q271" s="89">
        <f t="shared" si="79"/>
        <v>4075.75</v>
      </c>
    </row>
    <row r="272" spans="1:17" ht="15" thickBot="1" x14ac:dyDescent="0.35">
      <c r="A272" t="s">
        <v>145</v>
      </c>
      <c r="B272" s="36" t="s">
        <v>28</v>
      </c>
      <c r="C272" s="37"/>
      <c r="D272" s="40"/>
      <c r="F272" s="37"/>
      <c r="G272" s="59"/>
      <c r="H272" s="60"/>
      <c r="M272" s="88"/>
      <c r="N272" s="88"/>
      <c r="O272" s="95"/>
      <c r="P272" s="89"/>
      <c r="Q272" s="89"/>
    </row>
    <row r="273" spans="1:17" ht="15" thickTop="1" x14ac:dyDescent="0.3">
      <c r="A273" s="29" t="s">
        <v>61</v>
      </c>
      <c r="B273" s="35" t="s">
        <v>27</v>
      </c>
      <c r="C273" s="38">
        <f>VLOOKUP(A273,'Laboratory A'!A:CG,83,0)</f>
        <v>33</v>
      </c>
      <c r="D273" s="39">
        <f t="shared" si="74"/>
        <v>84.5</v>
      </c>
      <c r="E273" s="53">
        <f>VLOOKUP(A273,'Laboratory A'!A:CG,85,0)</f>
        <v>45</v>
      </c>
      <c r="F273" s="38">
        <f t="shared" si="75"/>
        <v>100.5</v>
      </c>
      <c r="G273" s="59">
        <f t="shared" si="64"/>
        <v>-16</v>
      </c>
      <c r="H273" s="60">
        <f t="shared" si="65"/>
        <v>256</v>
      </c>
      <c r="I273">
        <f t="shared" si="66"/>
        <v>39</v>
      </c>
      <c r="J273">
        <f t="shared" si="67"/>
        <v>36</v>
      </c>
      <c r="K273">
        <f t="shared" si="68"/>
        <v>6</v>
      </c>
      <c r="L273">
        <f t="shared" si="69"/>
        <v>15.384615384615385</v>
      </c>
      <c r="M273" s="88">
        <f t="shared" si="76"/>
        <v>-47</v>
      </c>
      <c r="N273" s="88">
        <f t="shared" si="77"/>
        <v>2209</v>
      </c>
      <c r="O273" s="95">
        <f t="shared" ref="O273:O281" si="81">(F273-$F$295)</f>
        <v>-31</v>
      </c>
      <c r="P273" s="89">
        <f t="shared" si="78"/>
        <v>961</v>
      </c>
      <c r="Q273" s="89">
        <f t="shared" si="79"/>
        <v>1457</v>
      </c>
    </row>
    <row r="274" spans="1:17" x14ac:dyDescent="0.3">
      <c r="A274" t="s">
        <v>62</v>
      </c>
      <c r="B274" s="36" t="s">
        <v>27</v>
      </c>
      <c r="C274" s="37">
        <f>VLOOKUP(A274,'Laboratory A'!A:CG,83,0)</f>
        <v>20</v>
      </c>
      <c r="D274" s="40">
        <f t="shared" si="74"/>
        <v>19.5</v>
      </c>
      <c r="E274">
        <f>VLOOKUP(A274,'Laboratory A'!A:CG,85,0)</f>
        <v>41</v>
      </c>
      <c r="F274" s="37">
        <f t="shared" si="75"/>
        <v>92.5</v>
      </c>
      <c r="G274" s="59">
        <f t="shared" si="64"/>
        <v>-73</v>
      </c>
      <c r="H274" s="60">
        <f t="shared" si="65"/>
        <v>5329</v>
      </c>
      <c r="I274">
        <f t="shared" si="66"/>
        <v>30.5</v>
      </c>
      <c r="J274">
        <f t="shared" si="67"/>
        <v>110.25</v>
      </c>
      <c r="K274">
        <f t="shared" si="68"/>
        <v>10.5</v>
      </c>
      <c r="L274">
        <f t="shared" si="69"/>
        <v>34.42622950819672</v>
      </c>
      <c r="M274" s="88">
        <f t="shared" si="76"/>
        <v>-112</v>
      </c>
      <c r="N274" s="88">
        <f t="shared" si="77"/>
        <v>12544</v>
      </c>
      <c r="O274" s="95">
        <f t="shared" si="81"/>
        <v>-39</v>
      </c>
      <c r="P274" s="89">
        <f t="shared" si="78"/>
        <v>1521</v>
      </c>
      <c r="Q274" s="89">
        <f t="shared" si="79"/>
        <v>4368</v>
      </c>
    </row>
    <row r="275" spans="1:17" x14ac:dyDescent="0.3">
      <c r="A275" t="s">
        <v>63</v>
      </c>
      <c r="B275" s="36" t="s">
        <v>27</v>
      </c>
      <c r="C275" s="37">
        <f>VLOOKUP(A275,'Laboratory A'!A:CG,83,0)</f>
        <v>40</v>
      </c>
      <c r="D275" s="40">
        <f t="shared" si="74"/>
        <v>101</v>
      </c>
      <c r="E275">
        <f>VLOOKUP(A275,'Laboratory A'!A:CG,85,0)</f>
        <v>37</v>
      </c>
      <c r="F275" s="37">
        <f t="shared" si="75"/>
        <v>86.5</v>
      </c>
      <c r="G275" s="59">
        <f t="shared" si="64"/>
        <v>14.5</v>
      </c>
      <c r="H275" s="60">
        <f t="shared" si="65"/>
        <v>210.25</v>
      </c>
      <c r="I275">
        <f t="shared" si="66"/>
        <v>38.5</v>
      </c>
      <c r="J275">
        <f t="shared" si="67"/>
        <v>2.25</v>
      </c>
      <c r="K275">
        <f t="shared" si="68"/>
        <v>1.5</v>
      </c>
      <c r="L275">
        <f t="shared" si="69"/>
        <v>3.8961038961038961</v>
      </c>
      <c r="M275" s="88">
        <f t="shared" si="76"/>
        <v>-30.5</v>
      </c>
      <c r="N275" s="88">
        <f t="shared" si="77"/>
        <v>930.25</v>
      </c>
      <c r="O275" s="95">
        <f t="shared" si="81"/>
        <v>-45</v>
      </c>
      <c r="P275" s="89">
        <f t="shared" si="78"/>
        <v>2025</v>
      </c>
      <c r="Q275" s="89">
        <f t="shared" si="79"/>
        <v>1372.5</v>
      </c>
    </row>
    <row r="276" spans="1:17" x14ac:dyDescent="0.3">
      <c r="A276" t="s">
        <v>64</v>
      </c>
      <c r="B276" s="36" t="s">
        <v>27</v>
      </c>
      <c r="C276" s="37">
        <f>VLOOKUP(A276,'Laboratory A'!A:CG,83,0)</f>
        <v>52</v>
      </c>
      <c r="D276" s="40">
        <f t="shared" si="74"/>
        <v>133</v>
      </c>
      <c r="E276">
        <f>VLOOKUP(A276,'Laboratory A'!A:CG,85,0)</f>
        <v>64</v>
      </c>
      <c r="F276" s="37">
        <f t="shared" si="75"/>
        <v>139</v>
      </c>
      <c r="G276" s="59">
        <f t="shared" si="64"/>
        <v>-6</v>
      </c>
      <c r="H276" s="60">
        <f t="shared" si="65"/>
        <v>36</v>
      </c>
      <c r="I276">
        <f t="shared" si="66"/>
        <v>58</v>
      </c>
      <c r="J276">
        <f t="shared" si="67"/>
        <v>36</v>
      </c>
      <c r="K276">
        <f t="shared" si="68"/>
        <v>6</v>
      </c>
      <c r="L276">
        <f t="shared" si="69"/>
        <v>10.344827586206897</v>
      </c>
      <c r="M276" s="88">
        <f t="shared" si="76"/>
        <v>1.5</v>
      </c>
      <c r="N276" s="88">
        <f t="shared" si="77"/>
        <v>2.25</v>
      </c>
      <c r="O276" s="95">
        <f t="shared" si="81"/>
        <v>7.5</v>
      </c>
      <c r="P276" s="89">
        <f t="shared" si="78"/>
        <v>56.25</v>
      </c>
      <c r="Q276" s="89">
        <f t="shared" si="79"/>
        <v>11.25</v>
      </c>
    </row>
    <row r="277" spans="1:17" x14ac:dyDescent="0.3">
      <c r="A277" t="s">
        <v>65</v>
      </c>
      <c r="B277" s="36" t="s">
        <v>27</v>
      </c>
      <c r="C277" s="37">
        <f>VLOOKUP(A277,'Laboratory A'!A:CG,83,0)</f>
        <v>35</v>
      </c>
      <c r="D277" s="40">
        <f t="shared" si="74"/>
        <v>91.5</v>
      </c>
      <c r="E277">
        <f>VLOOKUP(A277,'Laboratory A'!A:CG,85,0)</f>
        <v>26</v>
      </c>
      <c r="F277" s="37">
        <f t="shared" si="75"/>
        <v>44.5</v>
      </c>
      <c r="G277" s="59">
        <f t="shared" si="64"/>
        <v>47</v>
      </c>
      <c r="H277" s="60">
        <f t="shared" si="65"/>
        <v>2209</v>
      </c>
      <c r="I277">
        <f t="shared" si="66"/>
        <v>30.5</v>
      </c>
      <c r="J277">
        <f t="shared" si="67"/>
        <v>20.25</v>
      </c>
      <c r="K277">
        <f t="shared" si="68"/>
        <v>4.5</v>
      </c>
      <c r="L277">
        <f t="shared" si="69"/>
        <v>14.754098360655737</v>
      </c>
      <c r="M277" s="88">
        <f t="shared" si="76"/>
        <v>-40</v>
      </c>
      <c r="N277" s="88">
        <f t="shared" si="77"/>
        <v>1600</v>
      </c>
      <c r="O277" s="95">
        <f t="shared" si="81"/>
        <v>-87</v>
      </c>
      <c r="P277" s="89">
        <f t="shared" si="78"/>
        <v>7569</v>
      </c>
      <c r="Q277" s="89">
        <f t="shared" si="79"/>
        <v>3480</v>
      </c>
    </row>
    <row r="278" spans="1:17" x14ac:dyDescent="0.3">
      <c r="A278" t="s">
        <v>67</v>
      </c>
      <c r="B278" s="36" t="s">
        <v>27</v>
      </c>
      <c r="C278" s="37">
        <f>VLOOKUP(A278,'Laboratory A'!A:CG,83,0)</f>
        <v>22</v>
      </c>
      <c r="D278" s="40">
        <f t="shared" si="74"/>
        <v>26.5</v>
      </c>
      <c r="E278">
        <f>VLOOKUP(A278,'Laboratory A'!A:CG,85,0)</f>
        <v>59</v>
      </c>
      <c r="F278" s="37">
        <f t="shared" si="75"/>
        <v>132</v>
      </c>
      <c r="G278" s="59">
        <f t="shared" si="64"/>
        <v>-105.5</v>
      </c>
      <c r="H278" s="60">
        <f t="shared" si="65"/>
        <v>11130.25</v>
      </c>
      <c r="I278">
        <f t="shared" si="66"/>
        <v>40.5</v>
      </c>
      <c r="J278">
        <f t="shared" si="67"/>
        <v>342.25</v>
      </c>
      <c r="K278">
        <f t="shared" si="68"/>
        <v>18.5</v>
      </c>
      <c r="L278">
        <f t="shared" si="69"/>
        <v>45.679012345679013</v>
      </c>
      <c r="M278" s="88">
        <f t="shared" si="76"/>
        <v>-105</v>
      </c>
      <c r="N278" s="88">
        <f t="shared" si="77"/>
        <v>11025</v>
      </c>
      <c r="O278" s="95">
        <f t="shared" si="81"/>
        <v>0.5</v>
      </c>
      <c r="P278" s="89">
        <f t="shared" si="78"/>
        <v>0.25</v>
      </c>
      <c r="Q278" s="89">
        <f t="shared" si="79"/>
        <v>-52.5</v>
      </c>
    </row>
    <row r="279" spans="1:17" x14ac:dyDescent="0.3">
      <c r="A279" t="s">
        <v>97</v>
      </c>
      <c r="B279" s="36" t="s">
        <v>27</v>
      </c>
      <c r="C279" s="37">
        <f>VLOOKUP(A279,'Laboratory A'!A:CG,83,0)</f>
        <v>25</v>
      </c>
      <c r="D279" s="40">
        <f t="shared" si="74"/>
        <v>40.5</v>
      </c>
      <c r="E279">
        <f>VLOOKUP(A279,'Laboratory A'!A:CG,85,0)</f>
        <v>47</v>
      </c>
      <c r="F279" s="37">
        <f t="shared" si="75"/>
        <v>103.5</v>
      </c>
      <c r="G279" s="59">
        <f t="shared" si="64"/>
        <v>-63</v>
      </c>
      <c r="H279" s="60">
        <f t="shared" si="65"/>
        <v>3969</v>
      </c>
      <c r="I279">
        <f t="shared" si="66"/>
        <v>36</v>
      </c>
      <c r="J279">
        <f t="shared" si="67"/>
        <v>121</v>
      </c>
      <c r="K279">
        <f t="shared" si="68"/>
        <v>11</v>
      </c>
      <c r="L279">
        <f t="shared" si="69"/>
        <v>30.555555555555557</v>
      </c>
      <c r="M279" s="88">
        <f t="shared" si="76"/>
        <v>-91</v>
      </c>
      <c r="N279" s="88">
        <f t="shared" si="77"/>
        <v>8281</v>
      </c>
      <c r="O279" s="95">
        <f t="shared" si="81"/>
        <v>-28</v>
      </c>
      <c r="P279" s="89">
        <f t="shared" si="78"/>
        <v>784</v>
      </c>
      <c r="Q279" s="89">
        <f t="shared" si="79"/>
        <v>2548</v>
      </c>
    </row>
    <row r="280" spans="1:17" x14ac:dyDescent="0.3">
      <c r="A280" t="s">
        <v>99</v>
      </c>
      <c r="B280" s="36" t="s">
        <v>27</v>
      </c>
      <c r="C280" s="37">
        <f>VLOOKUP(A280,'Laboratory A'!A:CG,83,0)</f>
        <v>56</v>
      </c>
      <c r="D280" s="40">
        <f t="shared" si="74"/>
        <v>138.5</v>
      </c>
      <c r="E280">
        <f>VLOOKUP(A280,'Laboratory A'!A:CG,85,0)</f>
        <v>23</v>
      </c>
      <c r="F280" s="37">
        <f t="shared" si="75"/>
        <v>32.5</v>
      </c>
      <c r="G280" s="59">
        <f t="shared" si="64"/>
        <v>106</v>
      </c>
      <c r="H280" s="60">
        <f t="shared" si="65"/>
        <v>11236</v>
      </c>
      <c r="I280">
        <f t="shared" si="66"/>
        <v>39.5</v>
      </c>
      <c r="J280">
        <f t="shared" si="67"/>
        <v>272.25</v>
      </c>
      <c r="K280">
        <f t="shared" si="68"/>
        <v>16.5</v>
      </c>
      <c r="L280">
        <f t="shared" si="69"/>
        <v>41.77215189873418</v>
      </c>
      <c r="M280" s="88">
        <f t="shared" si="76"/>
        <v>7</v>
      </c>
      <c r="N280" s="88">
        <f t="shared" si="77"/>
        <v>49</v>
      </c>
      <c r="O280" s="95">
        <f t="shared" si="81"/>
        <v>-99</v>
      </c>
      <c r="P280" s="89">
        <f t="shared" si="78"/>
        <v>9801</v>
      </c>
      <c r="Q280" s="89">
        <f t="shared" si="79"/>
        <v>-693</v>
      </c>
    </row>
    <row r="281" spans="1:17" x14ac:dyDescent="0.3">
      <c r="A281" t="s">
        <v>104</v>
      </c>
      <c r="B281" s="36" t="s">
        <v>27</v>
      </c>
      <c r="C281" s="37">
        <f>VLOOKUP(A281,'Laboratory A'!A:CG,83,0)</f>
        <v>25</v>
      </c>
      <c r="D281" s="40">
        <f t="shared" si="74"/>
        <v>40.5</v>
      </c>
      <c r="E281">
        <f>VLOOKUP(A281,'Laboratory A'!A:CG,85,0)</f>
        <v>14</v>
      </c>
      <c r="F281" s="37">
        <f t="shared" si="75"/>
        <v>7</v>
      </c>
      <c r="G281" s="59">
        <f t="shared" si="64"/>
        <v>33.5</v>
      </c>
      <c r="H281" s="60">
        <f t="shared" si="65"/>
        <v>1122.25</v>
      </c>
      <c r="I281">
        <f t="shared" si="66"/>
        <v>19.5</v>
      </c>
      <c r="J281">
        <f t="shared" si="67"/>
        <v>30.25</v>
      </c>
      <c r="K281">
        <f t="shared" si="68"/>
        <v>5.5</v>
      </c>
      <c r="L281">
        <f t="shared" si="69"/>
        <v>28.205128205128204</v>
      </c>
      <c r="M281" s="88">
        <f t="shared" si="76"/>
        <v>-91</v>
      </c>
      <c r="N281" s="88">
        <f t="shared" si="77"/>
        <v>8281</v>
      </c>
      <c r="O281" s="95">
        <f t="shared" si="81"/>
        <v>-124.5</v>
      </c>
      <c r="P281" s="89">
        <f t="shared" si="78"/>
        <v>15500.25</v>
      </c>
      <c r="Q281" s="89">
        <f t="shared" si="79"/>
        <v>11329.5</v>
      </c>
    </row>
    <row r="282" spans="1:17" ht="15" thickBot="1" x14ac:dyDescent="0.35">
      <c r="A282" t="s">
        <v>145</v>
      </c>
      <c r="B282" s="36" t="s">
        <v>27</v>
      </c>
      <c r="C282" s="37"/>
      <c r="D282" s="40"/>
      <c r="F282" s="37"/>
      <c r="G282" s="59"/>
      <c r="H282" s="60"/>
      <c r="M282" s="88"/>
      <c r="N282" s="88"/>
      <c r="O282" s="95"/>
      <c r="P282" s="89"/>
      <c r="Q282" s="89"/>
    </row>
    <row r="283" spans="1:17" ht="15" thickTop="1" x14ac:dyDescent="0.3">
      <c r="A283" s="29" t="s">
        <v>61</v>
      </c>
      <c r="B283" s="35" t="s">
        <v>256</v>
      </c>
      <c r="C283" s="38">
        <f>VLOOKUP(A283,'Laboratory A'!A:CJ,86,0)</f>
        <v>23</v>
      </c>
      <c r="D283" s="39">
        <f t="shared" si="74"/>
        <v>31.5</v>
      </c>
      <c r="E283" s="53">
        <f>VLOOKUP(A283,'Laboratory A'!A:CJ,88,0)</f>
        <v>28</v>
      </c>
      <c r="F283" s="38">
        <f t="shared" si="75"/>
        <v>53.5</v>
      </c>
      <c r="G283" s="59">
        <f t="shared" si="64"/>
        <v>-22</v>
      </c>
      <c r="H283" s="60">
        <f t="shared" si="65"/>
        <v>484</v>
      </c>
      <c r="I283">
        <f t="shared" si="66"/>
        <v>25.5</v>
      </c>
      <c r="J283">
        <f t="shared" si="67"/>
        <v>6.25</v>
      </c>
      <c r="K283">
        <f t="shared" si="68"/>
        <v>2.5</v>
      </c>
      <c r="L283">
        <f t="shared" si="69"/>
        <v>9.8039215686274517</v>
      </c>
      <c r="M283" s="88">
        <f t="shared" si="76"/>
        <v>-100</v>
      </c>
      <c r="N283" s="88">
        <f t="shared" si="77"/>
        <v>10000</v>
      </c>
      <c r="O283" s="95">
        <f t="shared" ref="O283:O291" si="82">(F283-$F$295)</f>
        <v>-78</v>
      </c>
      <c r="P283" s="89">
        <f t="shared" si="78"/>
        <v>6084</v>
      </c>
      <c r="Q283" s="89">
        <f t="shared" si="79"/>
        <v>7800</v>
      </c>
    </row>
    <row r="284" spans="1:17" x14ac:dyDescent="0.3">
      <c r="A284" t="s">
        <v>62</v>
      </c>
      <c r="B284" s="36" t="s">
        <v>127</v>
      </c>
      <c r="C284" s="37">
        <f>VLOOKUP(A284,'Laboratory A'!A:CJ,86,0)</f>
        <v>27</v>
      </c>
      <c r="D284" s="40">
        <f t="shared" si="74"/>
        <v>51.5</v>
      </c>
      <c r="E284">
        <f>VLOOKUP(A284,'Laboratory A'!A:CJ,88,0)</f>
        <v>18</v>
      </c>
      <c r="F284" s="37">
        <f t="shared" si="75"/>
        <v>17</v>
      </c>
      <c r="G284" s="59">
        <f t="shared" si="64"/>
        <v>34.5</v>
      </c>
      <c r="H284" s="60">
        <f t="shared" si="65"/>
        <v>1190.25</v>
      </c>
      <c r="I284">
        <f t="shared" si="66"/>
        <v>22.5</v>
      </c>
      <c r="J284">
        <f t="shared" si="67"/>
        <v>20.25</v>
      </c>
      <c r="K284">
        <f t="shared" si="68"/>
        <v>4.5</v>
      </c>
      <c r="L284">
        <f t="shared" si="69"/>
        <v>20</v>
      </c>
      <c r="M284" s="88">
        <f t="shared" si="76"/>
        <v>-80</v>
      </c>
      <c r="N284" s="88">
        <f t="shared" si="77"/>
        <v>6400</v>
      </c>
      <c r="O284" s="95">
        <f t="shared" si="82"/>
        <v>-114.5</v>
      </c>
      <c r="P284" s="89">
        <f t="shared" si="78"/>
        <v>13110.25</v>
      </c>
      <c r="Q284" s="89">
        <f t="shared" si="79"/>
        <v>9160</v>
      </c>
    </row>
    <row r="285" spans="1:17" x14ac:dyDescent="0.3">
      <c r="A285" t="s">
        <v>63</v>
      </c>
      <c r="B285" s="36" t="s">
        <v>127</v>
      </c>
      <c r="C285" s="37">
        <f>VLOOKUP(A285,'Laboratory A'!A:CJ,86,0)</f>
        <v>35</v>
      </c>
      <c r="D285" s="40">
        <f t="shared" si="74"/>
        <v>91.5</v>
      </c>
      <c r="E285">
        <f>VLOOKUP(A285,'Laboratory A'!A:CJ,88,0)</f>
        <v>9</v>
      </c>
      <c r="F285" s="37">
        <f t="shared" si="75"/>
        <v>3</v>
      </c>
      <c r="G285" s="59">
        <f t="shared" si="64"/>
        <v>88.5</v>
      </c>
      <c r="H285" s="60">
        <f t="shared" si="65"/>
        <v>7832.25</v>
      </c>
      <c r="I285">
        <f t="shared" si="66"/>
        <v>22</v>
      </c>
      <c r="J285">
        <f t="shared" si="67"/>
        <v>169</v>
      </c>
      <c r="K285">
        <f t="shared" si="68"/>
        <v>13</v>
      </c>
      <c r="L285">
        <f t="shared" si="69"/>
        <v>59.090909090909093</v>
      </c>
      <c r="M285" s="88">
        <f t="shared" si="76"/>
        <v>-40</v>
      </c>
      <c r="N285" s="88">
        <f t="shared" si="77"/>
        <v>1600</v>
      </c>
      <c r="O285" s="95">
        <f t="shared" si="82"/>
        <v>-128.5</v>
      </c>
      <c r="P285" s="89">
        <f t="shared" si="78"/>
        <v>16512.25</v>
      </c>
      <c r="Q285" s="89">
        <f t="shared" si="79"/>
        <v>5140</v>
      </c>
    </row>
    <row r="286" spans="1:17" x14ac:dyDescent="0.3">
      <c r="A286" t="s">
        <v>64</v>
      </c>
      <c r="B286" s="36" t="s">
        <v>127</v>
      </c>
      <c r="C286" s="37">
        <f>VLOOKUP(A286,'Laboratory A'!A:CJ,86,0)</f>
        <v>24</v>
      </c>
      <c r="D286" s="40">
        <f t="shared" si="74"/>
        <v>36</v>
      </c>
      <c r="E286">
        <f>VLOOKUP(A286,'Laboratory A'!A:CJ,88,0)</f>
        <v>16</v>
      </c>
      <c r="F286" s="37">
        <f t="shared" si="75"/>
        <v>11.5</v>
      </c>
      <c r="G286" s="59">
        <f t="shared" si="64"/>
        <v>24.5</v>
      </c>
      <c r="H286" s="60">
        <f t="shared" si="65"/>
        <v>600.25</v>
      </c>
      <c r="I286">
        <f t="shared" si="66"/>
        <v>20</v>
      </c>
      <c r="J286">
        <f t="shared" si="67"/>
        <v>16</v>
      </c>
      <c r="K286">
        <f t="shared" si="68"/>
        <v>4</v>
      </c>
      <c r="L286">
        <f t="shared" si="69"/>
        <v>20</v>
      </c>
      <c r="M286" s="88">
        <f t="shared" si="76"/>
        <v>-95.5</v>
      </c>
      <c r="N286" s="88">
        <f t="shared" si="77"/>
        <v>9120.25</v>
      </c>
      <c r="O286" s="95">
        <f t="shared" si="82"/>
        <v>-120</v>
      </c>
      <c r="P286" s="89">
        <f t="shared" si="78"/>
        <v>14400</v>
      </c>
      <c r="Q286" s="89">
        <f t="shared" si="79"/>
        <v>11460</v>
      </c>
    </row>
    <row r="287" spans="1:17" x14ac:dyDescent="0.3">
      <c r="A287" t="s">
        <v>65</v>
      </c>
      <c r="B287" s="36" t="s">
        <v>127</v>
      </c>
      <c r="C287" s="37">
        <f>VLOOKUP(A287,'Laboratory A'!A:CJ,86,0)</f>
        <v>31</v>
      </c>
      <c r="D287" s="40">
        <f t="shared" si="74"/>
        <v>75</v>
      </c>
      <c r="E287">
        <f>VLOOKUP(A287,'Laboratory A'!A:CJ,88,0)</f>
        <v>26</v>
      </c>
      <c r="F287" s="37">
        <f t="shared" si="75"/>
        <v>44.5</v>
      </c>
      <c r="G287" s="59">
        <f t="shared" ref="G287:G291" si="83">D287-F287</f>
        <v>30.5</v>
      </c>
      <c r="H287" s="60">
        <f t="shared" ref="H287:H291" si="84">G287^2</f>
        <v>930.25</v>
      </c>
      <c r="I287">
        <f t="shared" ref="I287:I291" si="85">(C287+E287)/2</f>
        <v>28.5</v>
      </c>
      <c r="J287">
        <f t="shared" ref="J287:J291" si="86">((C287-I287)^2+(E287-I287)^2)/2</f>
        <v>6.25</v>
      </c>
      <c r="K287">
        <f t="shared" ref="K287:K291" si="87">SQRT(J287)</f>
        <v>2.5</v>
      </c>
      <c r="L287">
        <f t="shared" ref="L287:L290" si="88">(K287/I287)*100</f>
        <v>8.7719298245614024</v>
      </c>
      <c r="M287" s="88">
        <f t="shared" si="76"/>
        <v>-56.5</v>
      </c>
      <c r="N287" s="88">
        <f t="shared" si="77"/>
        <v>3192.25</v>
      </c>
      <c r="O287" s="95">
        <f t="shared" si="82"/>
        <v>-87</v>
      </c>
      <c r="P287" s="89">
        <f t="shared" si="78"/>
        <v>7569</v>
      </c>
      <c r="Q287" s="89">
        <f t="shared" si="79"/>
        <v>4915.5</v>
      </c>
    </row>
    <row r="288" spans="1:17" x14ac:dyDescent="0.3">
      <c r="A288" t="s">
        <v>67</v>
      </c>
      <c r="B288" s="36" t="s">
        <v>127</v>
      </c>
      <c r="C288" s="37">
        <f>VLOOKUP(A288,'Laboratory A'!A:CJ,86,0)</f>
        <v>16</v>
      </c>
      <c r="D288" s="40">
        <f t="shared" si="74"/>
        <v>11</v>
      </c>
      <c r="E288">
        <f>VLOOKUP(A288,'Laboratory A'!A:CJ,88,0)</f>
        <v>20</v>
      </c>
      <c r="F288" s="37">
        <f t="shared" si="75"/>
        <v>25.5</v>
      </c>
      <c r="G288" s="59">
        <f t="shared" si="83"/>
        <v>-14.5</v>
      </c>
      <c r="H288" s="60">
        <f t="shared" si="84"/>
        <v>210.25</v>
      </c>
      <c r="I288">
        <f t="shared" si="85"/>
        <v>18</v>
      </c>
      <c r="J288">
        <f t="shared" si="86"/>
        <v>4</v>
      </c>
      <c r="K288">
        <f t="shared" si="87"/>
        <v>2</v>
      </c>
      <c r="L288">
        <f t="shared" si="88"/>
        <v>11.111111111111111</v>
      </c>
      <c r="M288" s="88">
        <f t="shared" si="76"/>
        <v>-120.5</v>
      </c>
      <c r="N288" s="88">
        <f t="shared" si="77"/>
        <v>14520.25</v>
      </c>
      <c r="O288" s="95">
        <f t="shared" si="82"/>
        <v>-106</v>
      </c>
      <c r="P288" s="89">
        <f t="shared" si="78"/>
        <v>11236</v>
      </c>
      <c r="Q288" s="89">
        <f t="shared" si="79"/>
        <v>12773</v>
      </c>
    </row>
    <row r="289" spans="1:17" x14ac:dyDescent="0.3">
      <c r="A289" t="s">
        <v>97</v>
      </c>
      <c r="B289" s="36" t="s">
        <v>127</v>
      </c>
      <c r="C289" s="37">
        <f>VLOOKUP(A289,'Laboratory A'!A:CJ,86,0)</f>
        <v>45</v>
      </c>
      <c r="D289" s="40">
        <f t="shared" si="74"/>
        <v>112.5</v>
      </c>
      <c r="E289">
        <f>VLOOKUP(A289,'Laboratory A'!A:CJ,88,0)</f>
        <v>19</v>
      </c>
      <c r="F289" s="37">
        <f t="shared" si="75"/>
        <v>21</v>
      </c>
      <c r="G289" s="59">
        <f t="shared" si="83"/>
        <v>91.5</v>
      </c>
      <c r="H289" s="60">
        <f t="shared" si="84"/>
        <v>8372.25</v>
      </c>
      <c r="I289">
        <f t="shared" si="85"/>
        <v>32</v>
      </c>
      <c r="J289">
        <f t="shared" si="86"/>
        <v>169</v>
      </c>
      <c r="K289">
        <f t="shared" si="87"/>
        <v>13</v>
      </c>
      <c r="L289">
        <f t="shared" si="88"/>
        <v>40.625</v>
      </c>
      <c r="M289" s="88">
        <f t="shared" si="76"/>
        <v>-19</v>
      </c>
      <c r="N289" s="88">
        <f t="shared" si="77"/>
        <v>361</v>
      </c>
      <c r="O289" s="95">
        <f t="shared" si="82"/>
        <v>-110.5</v>
      </c>
      <c r="P289" s="89">
        <f t="shared" si="78"/>
        <v>12210.25</v>
      </c>
      <c r="Q289" s="89">
        <f t="shared" si="79"/>
        <v>2099.5</v>
      </c>
    </row>
    <row r="290" spans="1:17" x14ac:dyDescent="0.3">
      <c r="A290" t="s">
        <v>99</v>
      </c>
      <c r="B290" s="36" t="s">
        <v>127</v>
      </c>
      <c r="C290" s="37">
        <f>VLOOKUP(A290,'Laboratory A'!A:CJ,86,0)</f>
        <v>24</v>
      </c>
      <c r="D290" s="40">
        <f t="shared" si="74"/>
        <v>36</v>
      </c>
      <c r="E290">
        <f>VLOOKUP(A290,'Laboratory A'!A:CJ,88,0)</f>
        <v>28</v>
      </c>
      <c r="F290" s="37">
        <f t="shared" si="75"/>
        <v>53.5</v>
      </c>
      <c r="G290" s="59">
        <f t="shared" si="83"/>
        <v>-17.5</v>
      </c>
      <c r="H290" s="60">
        <f t="shared" si="84"/>
        <v>306.25</v>
      </c>
      <c r="I290">
        <f t="shared" si="85"/>
        <v>26</v>
      </c>
      <c r="J290">
        <f t="shared" si="86"/>
        <v>4</v>
      </c>
      <c r="K290">
        <f t="shared" si="87"/>
        <v>2</v>
      </c>
      <c r="L290">
        <f t="shared" si="88"/>
        <v>7.6923076923076925</v>
      </c>
      <c r="M290" s="88">
        <f t="shared" si="76"/>
        <v>-95.5</v>
      </c>
      <c r="N290" s="88">
        <f t="shared" si="77"/>
        <v>9120.25</v>
      </c>
      <c r="O290" s="95">
        <f t="shared" si="82"/>
        <v>-78</v>
      </c>
      <c r="P290" s="89">
        <f t="shared" si="78"/>
        <v>6084</v>
      </c>
      <c r="Q290" s="89">
        <f t="shared" si="79"/>
        <v>7449</v>
      </c>
    </row>
    <row r="291" spans="1:17" ht="15" thickBot="1" x14ac:dyDescent="0.35">
      <c r="A291" t="s">
        <v>104</v>
      </c>
      <c r="B291" s="36" t="s">
        <v>127</v>
      </c>
      <c r="C291" s="37">
        <f>VLOOKUP(A291,'Laboratory A'!A:CJ,86,0)</f>
        <v>28</v>
      </c>
      <c r="D291" s="40">
        <f t="shared" si="74"/>
        <v>57</v>
      </c>
      <c r="E291">
        <f>VLOOKUP(A291,'Laboratory A'!A:CJ,88,0)</f>
        <v>23</v>
      </c>
      <c r="F291" s="37">
        <f t="shared" si="75"/>
        <v>32.5</v>
      </c>
      <c r="G291" s="59">
        <f t="shared" si="83"/>
        <v>24.5</v>
      </c>
      <c r="H291" s="60">
        <f t="shared" si="84"/>
        <v>600.25</v>
      </c>
      <c r="I291">
        <f t="shared" si="85"/>
        <v>25.5</v>
      </c>
      <c r="J291">
        <f t="shared" si="86"/>
        <v>6.25</v>
      </c>
      <c r="K291">
        <f t="shared" si="87"/>
        <v>2.5</v>
      </c>
      <c r="L291">
        <f>(K291/I291)*100</f>
        <v>9.8039215686274517</v>
      </c>
      <c r="M291" s="90">
        <f>(D291-$D$295)</f>
        <v>-74.5</v>
      </c>
      <c r="N291" s="90">
        <f t="shared" si="77"/>
        <v>5550.25</v>
      </c>
      <c r="O291" s="96">
        <f t="shared" si="82"/>
        <v>-99</v>
      </c>
      <c r="P291" s="91">
        <f t="shared" si="78"/>
        <v>9801</v>
      </c>
      <c r="Q291" s="91">
        <f t="shared" si="79"/>
        <v>7375.5</v>
      </c>
    </row>
    <row r="292" spans="1:17" x14ac:dyDescent="0.3">
      <c r="A292" t="s">
        <v>145</v>
      </c>
      <c r="B292" s="36" t="s">
        <v>127</v>
      </c>
      <c r="C292" s="37"/>
      <c r="D292" s="40"/>
      <c r="F292" s="37"/>
      <c r="G292" s="59"/>
      <c r="H292" s="60"/>
    </row>
    <row r="293" spans="1:17" x14ac:dyDescent="0.3">
      <c r="M293" s="22" t="s">
        <v>193</v>
      </c>
      <c r="N293" s="22">
        <f>SUM(N2:N291)</f>
        <v>1498444.5</v>
      </c>
      <c r="O293" s="22"/>
      <c r="P293" s="22">
        <f>SUM(P2:P291)</f>
        <v>1498463.5</v>
      </c>
      <c r="Q293" s="22">
        <f>SUM(Q2:Q291)</f>
        <v>1016330.25</v>
      </c>
    </row>
    <row r="294" spans="1:17" x14ac:dyDescent="0.3">
      <c r="D294" t="s">
        <v>246</v>
      </c>
      <c r="F294" t="s">
        <v>192</v>
      </c>
      <c r="M294" s="98" t="s">
        <v>245</v>
      </c>
      <c r="N294" s="98">
        <f>SQRT(N293)</f>
        <v>1224.1096764587721</v>
      </c>
      <c r="O294" s="98"/>
      <c r="P294" s="98">
        <f>SQRT(P293)</f>
        <v>1224.1174371766788</v>
      </c>
    </row>
    <row r="295" spans="1:17" x14ac:dyDescent="0.3">
      <c r="D295">
        <f>AVERAGE(D2:D292)</f>
        <v>131.5</v>
      </c>
      <c r="F295">
        <f>AVERAGE(F2:F292)</f>
        <v>131.5</v>
      </c>
      <c r="H295">
        <f>SUM(H2:H292)</f>
        <v>964247.5</v>
      </c>
      <c r="I295" t="s">
        <v>139</v>
      </c>
    </row>
    <row r="296" spans="1:17" x14ac:dyDescent="0.3">
      <c r="H296" s="99">
        <f>(Q293/(N294*P294))</f>
        <v>0.67825255231086512</v>
      </c>
      <c r="I296" t="s">
        <v>140</v>
      </c>
      <c r="L296" s="63">
        <f>AVERAGE(L2:L292)</f>
        <v>22.952680271481682</v>
      </c>
      <c r="M296" t="s">
        <v>192</v>
      </c>
    </row>
    <row r="297" spans="1:17" x14ac:dyDescent="0.3">
      <c r="H297" s="23">
        <f>CORREL(D2:D292,F2:F292)</f>
        <v>0.67825255231086523</v>
      </c>
      <c r="I297" t="s">
        <v>195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B38"/>
  <sheetViews>
    <sheetView topLeftCell="AR1" zoomScale="70" zoomScaleNormal="70" workbookViewId="0">
      <selection activeCell="I37" sqref="I37"/>
    </sheetView>
  </sheetViews>
  <sheetFormatPr baseColWidth="10" defaultRowHeight="14.4" x14ac:dyDescent="0.3"/>
  <cols>
    <col min="1" max="1" width="16.88671875" customWidth="1"/>
  </cols>
  <sheetData>
    <row r="1" spans="1:106" ht="15" thickBot="1" x14ac:dyDescent="0.35">
      <c r="A1" s="1" t="s">
        <v>156</v>
      </c>
      <c r="B1" s="118" t="s">
        <v>181</v>
      </c>
      <c r="C1" s="119"/>
      <c r="D1" s="120"/>
      <c r="E1" s="118" t="s">
        <v>196</v>
      </c>
      <c r="F1" s="119"/>
      <c r="G1" s="120"/>
      <c r="H1" s="118" t="s">
        <v>197</v>
      </c>
      <c r="I1" s="119"/>
      <c r="J1" s="120"/>
      <c r="K1" s="118" t="s">
        <v>198</v>
      </c>
      <c r="L1" s="119"/>
      <c r="M1" s="120"/>
      <c r="N1" s="118" t="s">
        <v>199</v>
      </c>
      <c r="O1" s="119"/>
      <c r="P1" s="120"/>
      <c r="Q1" s="118" t="s">
        <v>200</v>
      </c>
      <c r="R1" s="119"/>
      <c r="S1" s="120"/>
      <c r="T1" s="118" t="s">
        <v>201</v>
      </c>
      <c r="U1" s="119"/>
      <c r="V1" s="120"/>
      <c r="W1" s="118" t="s">
        <v>202</v>
      </c>
      <c r="X1" s="119"/>
      <c r="Y1" s="120"/>
      <c r="Z1" s="118" t="s">
        <v>203</v>
      </c>
      <c r="AA1" s="119"/>
      <c r="AB1" s="120"/>
      <c r="AC1" s="118" t="s">
        <v>204</v>
      </c>
      <c r="AD1" s="119"/>
      <c r="AE1" s="120"/>
      <c r="AF1" s="118" t="s">
        <v>205</v>
      </c>
      <c r="AG1" s="119"/>
      <c r="AH1" s="120"/>
      <c r="AI1" s="118" t="s">
        <v>206</v>
      </c>
      <c r="AJ1" s="119"/>
      <c r="AK1" s="120"/>
      <c r="AL1" s="118" t="s">
        <v>207</v>
      </c>
      <c r="AM1" s="119"/>
      <c r="AN1" s="120"/>
      <c r="AO1" s="118" t="s">
        <v>208</v>
      </c>
      <c r="AP1" s="119"/>
      <c r="AQ1" s="120"/>
      <c r="AR1" s="118" t="s">
        <v>172</v>
      </c>
      <c r="AS1" s="119"/>
      <c r="AT1" s="120"/>
      <c r="AU1" s="118" t="s">
        <v>209</v>
      </c>
      <c r="AV1" s="119"/>
      <c r="AW1" s="120"/>
      <c r="AX1" s="118" t="s">
        <v>210</v>
      </c>
      <c r="AY1" s="119"/>
      <c r="AZ1" s="120"/>
      <c r="BA1" s="118" t="s">
        <v>211</v>
      </c>
      <c r="BB1" s="119"/>
      <c r="BC1" s="120"/>
      <c r="BD1" s="118" t="s">
        <v>175</v>
      </c>
      <c r="BE1" s="119"/>
      <c r="BF1" s="120"/>
      <c r="BG1" s="118" t="s">
        <v>212</v>
      </c>
      <c r="BH1" s="119"/>
      <c r="BI1" s="120"/>
      <c r="BJ1" s="118" t="s">
        <v>178</v>
      </c>
      <c r="BK1" s="119"/>
      <c r="BL1" s="120"/>
      <c r="BM1" s="118" t="s">
        <v>213</v>
      </c>
      <c r="BN1" s="119"/>
      <c r="BO1" s="120"/>
      <c r="BP1" s="118" t="s">
        <v>177</v>
      </c>
      <c r="BQ1" s="119"/>
      <c r="BR1" s="120"/>
      <c r="BS1" s="118" t="s">
        <v>214</v>
      </c>
      <c r="BT1" s="119"/>
      <c r="BU1" s="120"/>
      <c r="BV1" s="118" t="s">
        <v>189</v>
      </c>
      <c r="BW1" s="119"/>
      <c r="BX1" s="120"/>
      <c r="BY1" s="118" t="s">
        <v>215</v>
      </c>
      <c r="BZ1" s="119"/>
      <c r="CA1" s="120"/>
      <c r="CB1" s="118" t="s">
        <v>216</v>
      </c>
      <c r="CC1" s="119"/>
      <c r="CD1" s="120"/>
      <c r="CE1" s="118" t="s">
        <v>23</v>
      </c>
      <c r="CF1" s="119"/>
      <c r="CG1" s="120"/>
      <c r="CH1" s="118" t="s">
        <v>24</v>
      </c>
      <c r="CI1" s="119"/>
      <c r="CJ1" s="120"/>
      <c r="CK1" s="118" t="s">
        <v>25</v>
      </c>
      <c r="CL1" s="119"/>
      <c r="CM1" s="120"/>
      <c r="CN1" s="118" t="s">
        <v>217</v>
      </c>
      <c r="CO1" s="119"/>
      <c r="CP1" s="120"/>
      <c r="CQ1" s="118" t="s">
        <v>26</v>
      </c>
      <c r="CR1" s="119"/>
      <c r="CS1" s="120"/>
      <c r="CT1" s="118" t="s">
        <v>27</v>
      </c>
      <c r="CU1" s="119"/>
      <c r="CV1" s="120"/>
      <c r="CW1" s="118" t="s">
        <v>28</v>
      </c>
      <c r="CX1" s="119"/>
      <c r="CY1" s="120"/>
      <c r="CZ1" s="118" t="s">
        <v>29</v>
      </c>
      <c r="DA1" s="119"/>
      <c r="DB1" s="120"/>
    </row>
    <row r="2" spans="1:106" x14ac:dyDescent="0.3">
      <c r="A2" s="2" t="s">
        <v>30</v>
      </c>
      <c r="B2">
        <v>73</v>
      </c>
      <c r="C2">
        <v>72</v>
      </c>
      <c r="D2" s="2">
        <v>71</v>
      </c>
      <c r="E2">
        <v>11</v>
      </c>
      <c r="F2">
        <v>9</v>
      </c>
      <c r="G2" s="2">
        <v>18</v>
      </c>
      <c r="H2">
        <v>140</v>
      </c>
      <c r="I2">
        <v>146</v>
      </c>
      <c r="J2" s="2">
        <v>121</v>
      </c>
      <c r="K2">
        <v>0</v>
      </c>
      <c r="L2">
        <v>0</v>
      </c>
      <c r="M2" s="2">
        <v>0</v>
      </c>
      <c r="N2">
        <v>26</v>
      </c>
      <c r="O2">
        <v>24</v>
      </c>
      <c r="P2" s="2">
        <v>13</v>
      </c>
      <c r="Q2">
        <v>113</v>
      </c>
      <c r="R2">
        <v>97</v>
      </c>
      <c r="S2" s="2">
        <v>111</v>
      </c>
      <c r="T2">
        <v>77</v>
      </c>
      <c r="U2">
        <v>72</v>
      </c>
      <c r="V2" s="2">
        <v>83</v>
      </c>
      <c r="W2">
        <v>63</v>
      </c>
      <c r="X2">
        <v>49</v>
      </c>
      <c r="Y2" s="2">
        <v>80</v>
      </c>
      <c r="Z2">
        <v>16</v>
      </c>
      <c r="AA2">
        <v>5</v>
      </c>
      <c r="AB2" s="2">
        <v>35</v>
      </c>
      <c r="AC2">
        <v>69</v>
      </c>
      <c r="AD2">
        <v>63</v>
      </c>
      <c r="AE2" s="2">
        <v>59</v>
      </c>
      <c r="AF2">
        <v>79</v>
      </c>
      <c r="AG2">
        <v>70</v>
      </c>
      <c r="AH2" s="2">
        <v>73</v>
      </c>
      <c r="AI2">
        <v>9</v>
      </c>
      <c r="AJ2">
        <v>0</v>
      </c>
      <c r="AK2" s="2">
        <v>0</v>
      </c>
      <c r="AL2">
        <v>296</v>
      </c>
      <c r="AM2">
        <v>320</v>
      </c>
      <c r="AN2" s="2">
        <v>260</v>
      </c>
      <c r="AO2">
        <v>296</v>
      </c>
      <c r="AP2">
        <v>329</v>
      </c>
      <c r="AQ2" s="2">
        <v>282</v>
      </c>
      <c r="AR2">
        <v>296</v>
      </c>
      <c r="AS2">
        <v>313</v>
      </c>
      <c r="AT2" s="2">
        <v>286</v>
      </c>
      <c r="AU2">
        <v>286</v>
      </c>
      <c r="AV2">
        <v>297</v>
      </c>
      <c r="AW2" s="2">
        <v>257</v>
      </c>
      <c r="AX2">
        <v>206</v>
      </c>
      <c r="AY2">
        <v>231</v>
      </c>
      <c r="AZ2" s="2">
        <v>193</v>
      </c>
      <c r="BA2">
        <v>149</v>
      </c>
      <c r="BB2">
        <v>150</v>
      </c>
      <c r="BC2" s="2">
        <v>146</v>
      </c>
      <c r="BD2">
        <v>75</v>
      </c>
      <c r="BE2">
        <v>104</v>
      </c>
      <c r="BF2" s="2">
        <v>92</v>
      </c>
      <c r="BG2">
        <v>88</v>
      </c>
      <c r="BH2">
        <v>95</v>
      </c>
      <c r="BI2" s="2">
        <v>72</v>
      </c>
      <c r="BJ2">
        <v>0</v>
      </c>
      <c r="BK2">
        <v>0</v>
      </c>
      <c r="BL2" s="2">
        <v>0</v>
      </c>
      <c r="BM2">
        <v>111</v>
      </c>
      <c r="BN2">
        <v>127</v>
      </c>
      <c r="BO2" s="2">
        <v>101</v>
      </c>
      <c r="BP2">
        <v>58</v>
      </c>
      <c r="BQ2">
        <v>65</v>
      </c>
      <c r="BR2" s="2">
        <v>31</v>
      </c>
      <c r="BS2">
        <v>346</v>
      </c>
      <c r="BT2">
        <v>348</v>
      </c>
      <c r="BU2" s="2">
        <v>299</v>
      </c>
      <c r="BV2">
        <v>26</v>
      </c>
      <c r="BW2">
        <v>36</v>
      </c>
      <c r="BX2" s="2">
        <v>6</v>
      </c>
      <c r="BY2">
        <v>96</v>
      </c>
      <c r="BZ2">
        <v>108</v>
      </c>
      <c r="CA2" s="2">
        <v>46</v>
      </c>
      <c r="CB2">
        <v>14</v>
      </c>
      <c r="CC2">
        <v>25</v>
      </c>
      <c r="CD2" s="2">
        <v>18</v>
      </c>
      <c r="CE2">
        <v>69</v>
      </c>
      <c r="CF2">
        <v>73</v>
      </c>
      <c r="CG2" s="2">
        <v>61</v>
      </c>
      <c r="CH2">
        <v>6</v>
      </c>
      <c r="CI2">
        <v>17</v>
      </c>
      <c r="CJ2" s="2">
        <v>5</v>
      </c>
      <c r="CK2">
        <v>17</v>
      </c>
      <c r="CL2">
        <v>24</v>
      </c>
      <c r="CM2" s="2">
        <v>18</v>
      </c>
      <c r="CN2">
        <v>0</v>
      </c>
      <c r="CO2">
        <v>11</v>
      </c>
      <c r="CP2" s="2">
        <v>0</v>
      </c>
      <c r="CQ2">
        <v>0</v>
      </c>
      <c r="CR2">
        <v>2</v>
      </c>
      <c r="CS2" s="2">
        <v>0</v>
      </c>
      <c r="CT2">
        <v>7</v>
      </c>
      <c r="CU2">
        <v>18</v>
      </c>
      <c r="CV2" s="2">
        <v>0</v>
      </c>
      <c r="CW2">
        <v>37</v>
      </c>
      <c r="CX2">
        <v>46</v>
      </c>
      <c r="CY2" s="2">
        <v>10</v>
      </c>
      <c r="CZ2">
        <v>0</v>
      </c>
      <c r="DA2">
        <v>18</v>
      </c>
      <c r="DB2" s="2">
        <v>0</v>
      </c>
    </row>
    <row r="3" spans="1:106" x14ac:dyDescent="0.3">
      <c r="A3" s="2" t="s">
        <v>31</v>
      </c>
      <c r="B3">
        <v>84</v>
      </c>
      <c r="C3" t="s">
        <v>32</v>
      </c>
      <c r="D3" s="2">
        <v>100</v>
      </c>
      <c r="E3">
        <v>38</v>
      </c>
      <c r="F3" t="s">
        <v>32</v>
      </c>
      <c r="G3" s="2">
        <v>49</v>
      </c>
      <c r="H3">
        <v>72</v>
      </c>
      <c r="I3" t="s">
        <v>32</v>
      </c>
      <c r="J3" s="2">
        <v>92</v>
      </c>
      <c r="K3">
        <v>0</v>
      </c>
      <c r="L3" t="s">
        <v>32</v>
      </c>
      <c r="M3" s="2">
        <v>0</v>
      </c>
      <c r="N3">
        <v>3</v>
      </c>
      <c r="O3" t="s">
        <v>32</v>
      </c>
      <c r="P3" s="2">
        <v>23</v>
      </c>
      <c r="Q3">
        <v>21</v>
      </c>
      <c r="R3" t="s">
        <v>32</v>
      </c>
      <c r="S3" s="2">
        <v>69</v>
      </c>
      <c r="T3">
        <v>16</v>
      </c>
      <c r="U3" t="s">
        <v>32</v>
      </c>
      <c r="V3" s="2">
        <v>56</v>
      </c>
      <c r="W3">
        <v>43</v>
      </c>
      <c r="X3" t="s">
        <v>32</v>
      </c>
      <c r="Y3" s="2">
        <v>64</v>
      </c>
      <c r="Z3">
        <v>54</v>
      </c>
      <c r="AA3" t="s">
        <v>32</v>
      </c>
      <c r="AB3" s="2">
        <v>82</v>
      </c>
      <c r="AC3">
        <v>56</v>
      </c>
      <c r="AD3" t="s">
        <v>32</v>
      </c>
      <c r="AE3" s="2">
        <v>86</v>
      </c>
      <c r="AF3">
        <v>53</v>
      </c>
      <c r="AG3" t="s">
        <v>32</v>
      </c>
      <c r="AH3" s="2">
        <v>79</v>
      </c>
      <c r="AI3">
        <v>0</v>
      </c>
      <c r="AJ3" t="s">
        <v>32</v>
      </c>
      <c r="AK3" s="2">
        <v>95</v>
      </c>
      <c r="AL3">
        <v>118</v>
      </c>
      <c r="AM3">
        <v>105</v>
      </c>
      <c r="AN3" s="2">
        <v>164</v>
      </c>
      <c r="AO3">
        <v>100</v>
      </c>
      <c r="AP3">
        <v>104</v>
      </c>
      <c r="AQ3" s="2">
        <v>152</v>
      </c>
      <c r="AR3">
        <v>80</v>
      </c>
      <c r="AS3">
        <v>72</v>
      </c>
      <c r="AT3" s="2">
        <v>105</v>
      </c>
      <c r="AU3">
        <v>96</v>
      </c>
      <c r="AV3">
        <v>84</v>
      </c>
      <c r="AW3" s="2">
        <v>147</v>
      </c>
      <c r="AX3">
        <v>89</v>
      </c>
      <c r="AY3">
        <v>73</v>
      </c>
      <c r="AZ3" s="2">
        <v>117</v>
      </c>
      <c r="BA3">
        <v>80</v>
      </c>
      <c r="BB3">
        <v>59</v>
      </c>
      <c r="BC3" s="2">
        <v>112</v>
      </c>
      <c r="BD3">
        <v>77</v>
      </c>
      <c r="BE3">
        <v>50</v>
      </c>
      <c r="BF3" s="2">
        <v>84</v>
      </c>
      <c r="BG3">
        <v>54</v>
      </c>
      <c r="BH3">
        <v>50</v>
      </c>
      <c r="BI3" s="2">
        <v>73</v>
      </c>
      <c r="BJ3">
        <v>0</v>
      </c>
      <c r="BK3">
        <v>0</v>
      </c>
      <c r="BL3" s="2">
        <v>4</v>
      </c>
      <c r="BM3">
        <v>54</v>
      </c>
      <c r="BN3">
        <v>39</v>
      </c>
      <c r="BO3" s="2">
        <v>92</v>
      </c>
      <c r="BP3">
        <v>33</v>
      </c>
      <c r="BQ3">
        <v>9</v>
      </c>
      <c r="BR3" s="2">
        <v>57</v>
      </c>
      <c r="BS3">
        <v>74</v>
      </c>
      <c r="BT3">
        <v>63</v>
      </c>
      <c r="BU3" s="2">
        <v>145</v>
      </c>
      <c r="BV3">
        <v>33</v>
      </c>
      <c r="BW3">
        <v>24</v>
      </c>
      <c r="BX3" s="2">
        <v>40</v>
      </c>
      <c r="BY3">
        <v>57</v>
      </c>
      <c r="BZ3">
        <v>46</v>
      </c>
      <c r="CA3" s="2">
        <v>51</v>
      </c>
      <c r="CB3">
        <v>29</v>
      </c>
      <c r="CC3">
        <v>28</v>
      </c>
      <c r="CD3" s="2">
        <v>37</v>
      </c>
      <c r="CE3">
        <v>34</v>
      </c>
      <c r="CF3">
        <v>44</v>
      </c>
      <c r="CG3" s="2">
        <v>63</v>
      </c>
      <c r="CH3">
        <v>34</v>
      </c>
      <c r="CI3">
        <v>24</v>
      </c>
      <c r="CJ3" s="2">
        <v>39</v>
      </c>
      <c r="CK3">
        <v>62</v>
      </c>
      <c r="CL3">
        <v>30</v>
      </c>
      <c r="CM3" s="2">
        <v>49</v>
      </c>
      <c r="CN3">
        <v>14</v>
      </c>
      <c r="CO3">
        <v>15</v>
      </c>
      <c r="CP3" s="2">
        <v>14</v>
      </c>
      <c r="CQ3">
        <v>36</v>
      </c>
      <c r="CR3">
        <v>29</v>
      </c>
      <c r="CS3" s="2">
        <v>72</v>
      </c>
      <c r="CT3">
        <v>52</v>
      </c>
      <c r="CU3">
        <v>46</v>
      </c>
      <c r="CV3" s="2">
        <v>83</v>
      </c>
      <c r="CW3">
        <v>47</v>
      </c>
      <c r="CX3">
        <v>39</v>
      </c>
      <c r="CY3" s="2">
        <v>104</v>
      </c>
      <c r="CZ3">
        <v>24</v>
      </c>
      <c r="DA3">
        <v>12</v>
      </c>
      <c r="DB3" s="2">
        <v>68</v>
      </c>
    </row>
    <row r="4" spans="1:106" x14ac:dyDescent="0.3">
      <c r="A4" s="2" t="s">
        <v>33</v>
      </c>
      <c r="B4">
        <v>69</v>
      </c>
      <c r="C4">
        <v>62</v>
      </c>
      <c r="D4" s="2">
        <v>56</v>
      </c>
      <c r="E4">
        <v>29</v>
      </c>
      <c r="F4">
        <v>29</v>
      </c>
      <c r="G4" s="2">
        <v>36</v>
      </c>
      <c r="H4">
        <v>53</v>
      </c>
      <c r="I4">
        <v>52</v>
      </c>
      <c r="J4" s="2">
        <v>82</v>
      </c>
      <c r="K4">
        <v>0</v>
      </c>
      <c r="L4">
        <v>0</v>
      </c>
      <c r="M4" s="2">
        <v>0</v>
      </c>
      <c r="N4">
        <v>32</v>
      </c>
      <c r="O4">
        <v>27</v>
      </c>
      <c r="P4" s="2">
        <v>51</v>
      </c>
      <c r="Q4">
        <v>48</v>
      </c>
      <c r="R4">
        <v>44</v>
      </c>
      <c r="S4" s="2">
        <v>33</v>
      </c>
      <c r="T4">
        <v>30</v>
      </c>
      <c r="U4">
        <v>28</v>
      </c>
      <c r="V4" s="2">
        <v>42</v>
      </c>
      <c r="W4">
        <v>47</v>
      </c>
      <c r="X4">
        <v>51</v>
      </c>
      <c r="Y4" s="2">
        <v>11</v>
      </c>
      <c r="Z4">
        <v>57</v>
      </c>
      <c r="AA4">
        <v>42</v>
      </c>
      <c r="AB4" s="2">
        <v>73</v>
      </c>
      <c r="AC4">
        <v>41</v>
      </c>
      <c r="AD4">
        <v>45</v>
      </c>
      <c r="AE4" s="2">
        <v>60</v>
      </c>
      <c r="AF4">
        <v>45</v>
      </c>
      <c r="AG4">
        <v>34</v>
      </c>
      <c r="AH4" s="2">
        <v>34</v>
      </c>
      <c r="AI4">
        <v>0</v>
      </c>
      <c r="AJ4">
        <v>0</v>
      </c>
      <c r="AK4" s="2">
        <v>0</v>
      </c>
      <c r="AL4">
        <v>190</v>
      </c>
      <c r="AM4">
        <v>177</v>
      </c>
      <c r="AN4" s="2">
        <v>193</v>
      </c>
      <c r="AO4">
        <v>754</v>
      </c>
      <c r="AP4">
        <v>719</v>
      </c>
      <c r="AQ4" s="2">
        <v>577</v>
      </c>
      <c r="AR4">
        <v>215</v>
      </c>
      <c r="AS4">
        <v>75</v>
      </c>
      <c r="AT4" s="2">
        <v>78</v>
      </c>
      <c r="AU4">
        <v>3442</v>
      </c>
      <c r="AV4">
        <v>3446</v>
      </c>
      <c r="AW4" s="2">
        <v>3280</v>
      </c>
      <c r="AX4">
        <v>33</v>
      </c>
      <c r="AY4">
        <v>34</v>
      </c>
      <c r="AZ4" s="2">
        <v>60</v>
      </c>
      <c r="BA4">
        <v>94</v>
      </c>
      <c r="BB4">
        <v>99</v>
      </c>
      <c r="BC4" s="2">
        <v>81</v>
      </c>
      <c r="BD4">
        <v>66</v>
      </c>
      <c r="BE4">
        <v>67</v>
      </c>
      <c r="BF4" s="2">
        <v>30</v>
      </c>
      <c r="BG4">
        <v>56</v>
      </c>
      <c r="BH4">
        <v>56</v>
      </c>
      <c r="BI4" s="2">
        <v>37</v>
      </c>
      <c r="BJ4">
        <v>0</v>
      </c>
      <c r="BK4">
        <v>0</v>
      </c>
      <c r="BL4" s="2">
        <v>0</v>
      </c>
      <c r="BM4">
        <v>124</v>
      </c>
      <c r="BN4">
        <v>94</v>
      </c>
      <c r="BO4" s="2">
        <v>83</v>
      </c>
      <c r="BP4">
        <v>34</v>
      </c>
      <c r="BQ4">
        <v>31</v>
      </c>
      <c r="BR4" s="2">
        <v>44</v>
      </c>
      <c r="BS4">
        <v>27</v>
      </c>
      <c r="BT4">
        <v>30</v>
      </c>
      <c r="BU4" s="2">
        <v>81</v>
      </c>
      <c r="BV4">
        <v>1289</v>
      </c>
      <c r="BW4">
        <v>1347</v>
      </c>
      <c r="BX4" s="2">
        <v>1773</v>
      </c>
      <c r="BY4">
        <v>3786</v>
      </c>
      <c r="BZ4" t="s">
        <v>34</v>
      </c>
      <c r="CA4" s="2">
        <v>3734</v>
      </c>
      <c r="CB4">
        <v>1354</v>
      </c>
      <c r="CC4">
        <v>1105</v>
      </c>
      <c r="CD4" s="2">
        <v>1328</v>
      </c>
      <c r="CE4">
        <v>3982</v>
      </c>
      <c r="CF4" t="s">
        <v>34</v>
      </c>
      <c r="CG4" s="2">
        <v>3720</v>
      </c>
      <c r="CH4">
        <v>1162</v>
      </c>
      <c r="CI4">
        <v>1150</v>
      </c>
      <c r="CJ4" s="2">
        <v>1042</v>
      </c>
      <c r="CK4">
        <v>3611</v>
      </c>
      <c r="CL4">
        <v>3577</v>
      </c>
      <c r="CM4" s="2">
        <v>3552</v>
      </c>
      <c r="CN4">
        <v>0</v>
      </c>
      <c r="CO4">
        <v>0</v>
      </c>
      <c r="CP4" s="2">
        <v>0</v>
      </c>
      <c r="CQ4">
        <v>25</v>
      </c>
      <c r="CR4">
        <v>37</v>
      </c>
      <c r="CS4" s="2">
        <v>23</v>
      </c>
      <c r="CT4">
        <v>42</v>
      </c>
      <c r="CU4">
        <v>51</v>
      </c>
      <c r="CV4" s="2">
        <v>35</v>
      </c>
      <c r="CW4">
        <v>92</v>
      </c>
      <c r="CX4">
        <v>82</v>
      </c>
      <c r="CY4" s="2">
        <v>54</v>
      </c>
      <c r="CZ4">
        <v>20</v>
      </c>
      <c r="DA4">
        <v>15</v>
      </c>
      <c r="DB4" s="2">
        <v>13</v>
      </c>
    </row>
    <row r="5" spans="1:106" x14ac:dyDescent="0.3">
      <c r="A5" s="2" t="s">
        <v>35</v>
      </c>
      <c r="B5">
        <v>36</v>
      </c>
      <c r="C5">
        <v>19</v>
      </c>
      <c r="D5" s="2">
        <v>101</v>
      </c>
      <c r="E5">
        <v>20</v>
      </c>
      <c r="F5">
        <v>28</v>
      </c>
      <c r="G5" s="2">
        <v>27</v>
      </c>
      <c r="H5">
        <v>52</v>
      </c>
      <c r="I5">
        <v>63</v>
      </c>
      <c r="J5" s="2">
        <v>78</v>
      </c>
      <c r="K5">
        <v>0</v>
      </c>
      <c r="L5">
        <v>0</v>
      </c>
      <c r="M5" s="2">
        <v>0</v>
      </c>
      <c r="N5">
        <v>19</v>
      </c>
      <c r="O5">
        <v>26</v>
      </c>
      <c r="P5" s="2">
        <v>21</v>
      </c>
      <c r="Q5">
        <v>38</v>
      </c>
      <c r="R5">
        <v>41</v>
      </c>
      <c r="S5" s="2">
        <v>34</v>
      </c>
      <c r="T5">
        <v>15</v>
      </c>
      <c r="U5">
        <v>25</v>
      </c>
      <c r="V5" s="2">
        <v>29</v>
      </c>
      <c r="W5">
        <v>28</v>
      </c>
      <c r="X5">
        <v>34</v>
      </c>
      <c r="Y5" s="2">
        <v>34</v>
      </c>
      <c r="Z5">
        <v>21</v>
      </c>
      <c r="AA5">
        <v>26</v>
      </c>
      <c r="AB5" s="2">
        <v>38</v>
      </c>
      <c r="AC5">
        <v>31</v>
      </c>
      <c r="AD5">
        <v>44</v>
      </c>
      <c r="AE5" s="2">
        <v>39</v>
      </c>
      <c r="AF5">
        <v>32</v>
      </c>
      <c r="AG5">
        <v>36</v>
      </c>
      <c r="AH5" s="2">
        <v>50</v>
      </c>
      <c r="AI5">
        <v>0</v>
      </c>
      <c r="AJ5">
        <v>0</v>
      </c>
      <c r="AK5" s="2">
        <v>0</v>
      </c>
      <c r="AL5">
        <v>256</v>
      </c>
      <c r="AM5">
        <v>219</v>
      </c>
      <c r="AN5" s="2">
        <v>187</v>
      </c>
      <c r="AO5">
        <v>222</v>
      </c>
      <c r="AP5">
        <v>310</v>
      </c>
      <c r="AQ5" s="2">
        <v>240</v>
      </c>
      <c r="AR5">
        <v>414</v>
      </c>
      <c r="AS5">
        <v>364</v>
      </c>
      <c r="AT5" s="2">
        <v>340</v>
      </c>
      <c r="AU5">
        <v>150</v>
      </c>
      <c r="AV5">
        <v>151</v>
      </c>
      <c r="AW5" s="2">
        <v>154</v>
      </c>
      <c r="AX5">
        <v>241</v>
      </c>
      <c r="AY5">
        <v>243</v>
      </c>
      <c r="AZ5" s="2">
        <v>212</v>
      </c>
      <c r="BA5">
        <v>75</v>
      </c>
      <c r="BB5">
        <v>76</v>
      </c>
      <c r="BC5" s="2">
        <v>75</v>
      </c>
      <c r="BD5">
        <v>63</v>
      </c>
      <c r="BE5">
        <v>64</v>
      </c>
      <c r="BF5" s="2">
        <v>55</v>
      </c>
      <c r="BG5">
        <v>52</v>
      </c>
      <c r="BH5">
        <v>46</v>
      </c>
      <c r="BI5" s="2">
        <v>50</v>
      </c>
      <c r="BJ5">
        <v>0</v>
      </c>
      <c r="BK5">
        <v>0</v>
      </c>
      <c r="BL5" s="2">
        <v>0</v>
      </c>
      <c r="BM5">
        <v>51</v>
      </c>
      <c r="BN5">
        <v>62</v>
      </c>
      <c r="BO5" s="2">
        <v>49</v>
      </c>
      <c r="BP5">
        <v>37</v>
      </c>
      <c r="BQ5">
        <v>31</v>
      </c>
      <c r="BR5" s="2">
        <v>32</v>
      </c>
      <c r="BS5">
        <v>306</v>
      </c>
      <c r="BT5">
        <v>333</v>
      </c>
      <c r="BU5" s="2">
        <v>315</v>
      </c>
      <c r="BV5">
        <v>25</v>
      </c>
      <c r="BW5">
        <v>28</v>
      </c>
      <c r="BX5" s="2">
        <v>16</v>
      </c>
      <c r="BY5">
        <v>35</v>
      </c>
      <c r="BZ5">
        <v>45</v>
      </c>
      <c r="CA5" s="2">
        <v>39</v>
      </c>
      <c r="CB5">
        <v>42</v>
      </c>
      <c r="CC5">
        <v>45</v>
      </c>
      <c r="CD5" s="2">
        <v>50</v>
      </c>
      <c r="CE5">
        <v>53</v>
      </c>
      <c r="CF5">
        <v>58</v>
      </c>
      <c r="CG5" s="2">
        <v>58</v>
      </c>
      <c r="CH5">
        <v>47</v>
      </c>
      <c r="CI5">
        <v>54</v>
      </c>
      <c r="CJ5" s="2">
        <v>40</v>
      </c>
      <c r="CK5">
        <v>33</v>
      </c>
      <c r="CL5">
        <v>35</v>
      </c>
      <c r="CM5" s="2">
        <v>37</v>
      </c>
      <c r="CN5">
        <v>0</v>
      </c>
      <c r="CO5">
        <v>7</v>
      </c>
      <c r="CP5" s="2">
        <v>0</v>
      </c>
      <c r="CQ5">
        <v>31</v>
      </c>
      <c r="CR5">
        <v>39</v>
      </c>
      <c r="CS5" s="2">
        <v>24</v>
      </c>
      <c r="CT5">
        <v>39</v>
      </c>
      <c r="CU5">
        <v>54</v>
      </c>
      <c r="CV5" s="2">
        <v>35</v>
      </c>
      <c r="CW5">
        <v>54</v>
      </c>
      <c r="CX5">
        <v>79</v>
      </c>
      <c r="CY5" s="2">
        <v>57</v>
      </c>
      <c r="CZ5">
        <v>18</v>
      </c>
      <c r="DA5">
        <v>34</v>
      </c>
      <c r="DB5" s="2">
        <v>24</v>
      </c>
    </row>
    <row r="6" spans="1:106" x14ac:dyDescent="0.3">
      <c r="A6" s="2" t="s">
        <v>36</v>
      </c>
      <c r="B6">
        <v>1038</v>
      </c>
      <c r="C6">
        <v>1134</v>
      </c>
      <c r="D6" s="2">
        <v>1194</v>
      </c>
      <c r="E6">
        <v>256</v>
      </c>
      <c r="F6">
        <v>349</v>
      </c>
      <c r="G6" s="2">
        <v>343</v>
      </c>
      <c r="H6">
        <v>1783</v>
      </c>
      <c r="I6">
        <v>1891</v>
      </c>
      <c r="J6" s="2">
        <v>1910</v>
      </c>
      <c r="K6">
        <v>3159</v>
      </c>
      <c r="L6">
        <v>3142</v>
      </c>
      <c r="M6" s="2">
        <v>3205</v>
      </c>
      <c r="N6">
        <v>708</v>
      </c>
      <c r="O6">
        <v>765</v>
      </c>
      <c r="P6" s="2">
        <v>759</v>
      </c>
      <c r="Q6">
        <v>1033</v>
      </c>
      <c r="R6">
        <v>1195</v>
      </c>
      <c r="S6" s="2">
        <v>1097</v>
      </c>
      <c r="T6">
        <v>2432</v>
      </c>
      <c r="U6">
        <v>2565</v>
      </c>
      <c r="V6" s="2">
        <v>2442</v>
      </c>
      <c r="W6">
        <v>2087</v>
      </c>
      <c r="X6">
        <v>2198</v>
      </c>
      <c r="Y6" s="2">
        <v>2193</v>
      </c>
      <c r="Z6">
        <v>1446</v>
      </c>
      <c r="AA6">
        <v>1507</v>
      </c>
      <c r="AB6" s="2">
        <v>1863</v>
      </c>
      <c r="AC6">
        <v>1896</v>
      </c>
      <c r="AD6">
        <v>1946</v>
      </c>
      <c r="AE6" s="2">
        <v>1970</v>
      </c>
      <c r="AF6">
        <v>1418</v>
      </c>
      <c r="AG6">
        <v>1846</v>
      </c>
      <c r="AH6" s="2">
        <v>1701</v>
      </c>
      <c r="AI6">
        <v>2676</v>
      </c>
      <c r="AJ6">
        <v>2828</v>
      </c>
      <c r="AK6" s="2">
        <v>3036</v>
      </c>
      <c r="AL6">
        <v>3418</v>
      </c>
      <c r="AM6">
        <v>3441</v>
      </c>
      <c r="AN6" s="2">
        <v>3471</v>
      </c>
      <c r="AO6">
        <v>3456</v>
      </c>
      <c r="AP6">
        <v>3499</v>
      </c>
      <c r="AQ6" s="2">
        <v>3534</v>
      </c>
      <c r="AR6">
        <v>3382</v>
      </c>
      <c r="AS6">
        <v>3511</v>
      </c>
      <c r="AT6" s="2">
        <v>3546</v>
      </c>
      <c r="AU6">
        <v>3411</v>
      </c>
      <c r="AV6">
        <v>3440</v>
      </c>
      <c r="AW6" s="2">
        <v>3498</v>
      </c>
      <c r="AX6">
        <v>3283</v>
      </c>
      <c r="AY6">
        <v>3369</v>
      </c>
      <c r="AZ6" s="2">
        <v>3328</v>
      </c>
      <c r="BA6">
        <v>2170</v>
      </c>
      <c r="BB6">
        <v>2241</v>
      </c>
      <c r="BC6" s="2">
        <v>2692</v>
      </c>
      <c r="BD6">
        <v>507</v>
      </c>
      <c r="BE6">
        <v>491</v>
      </c>
      <c r="BF6" s="2">
        <v>529</v>
      </c>
      <c r="BG6">
        <v>2447</v>
      </c>
      <c r="BH6">
        <v>2540</v>
      </c>
      <c r="BI6" s="2">
        <v>2635</v>
      </c>
      <c r="BJ6">
        <v>149</v>
      </c>
      <c r="BK6">
        <v>150</v>
      </c>
      <c r="BL6" s="2">
        <v>360</v>
      </c>
      <c r="BM6">
        <v>652</v>
      </c>
      <c r="BN6">
        <v>705</v>
      </c>
      <c r="BO6" s="2">
        <v>688</v>
      </c>
      <c r="BP6">
        <v>825</v>
      </c>
      <c r="BQ6">
        <v>847</v>
      </c>
      <c r="BR6" s="2">
        <v>901</v>
      </c>
      <c r="BS6">
        <v>3131</v>
      </c>
      <c r="BT6">
        <v>3265</v>
      </c>
      <c r="BU6" s="2">
        <v>3234</v>
      </c>
      <c r="BV6">
        <v>104</v>
      </c>
      <c r="BW6">
        <v>152</v>
      </c>
      <c r="BX6" s="2">
        <v>124</v>
      </c>
      <c r="BY6">
        <v>1163</v>
      </c>
      <c r="BZ6">
        <v>1280</v>
      </c>
      <c r="CA6" s="2">
        <v>1210</v>
      </c>
      <c r="CB6">
        <v>92</v>
      </c>
      <c r="CC6">
        <v>231</v>
      </c>
      <c r="CD6" s="2">
        <v>109</v>
      </c>
      <c r="CE6">
        <v>154</v>
      </c>
      <c r="CF6">
        <v>162</v>
      </c>
      <c r="CG6" s="2">
        <v>216</v>
      </c>
      <c r="CH6">
        <v>101</v>
      </c>
      <c r="CI6">
        <v>98</v>
      </c>
      <c r="CJ6" s="2">
        <v>109</v>
      </c>
      <c r="CK6">
        <v>210</v>
      </c>
      <c r="CL6">
        <v>263</v>
      </c>
      <c r="CM6" s="2">
        <v>243</v>
      </c>
      <c r="CN6">
        <v>110</v>
      </c>
      <c r="CO6">
        <v>125</v>
      </c>
      <c r="CP6" s="2">
        <v>71</v>
      </c>
      <c r="CQ6">
        <v>24</v>
      </c>
      <c r="CR6">
        <v>42</v>
      </c>
      <c r="CS6" s="2">
        <v>21</v>
      </c>
      <c r="CT6">
        <v>25</v>
      </c>
      <c r="CU6">
        <v>34</v>
      </c>
      <c r="CV6" s="2">
        <v>27</v>
      </c>
      <c r="CW6">
        <v>39</v>
      </c>
      <c r="CX6">
        <v>55</v>
      </c>
      <c r="CY6" s="2">
        <v>60</v>
      </c>
      <c r="CZ6">
        <v>8</v>
      </c>
      <c r="DA6">
        <v>18</v>
      </c>
      <c r="DB6" s="2">
        <v>30</v>
      </c>
    </row>
    <row r="7" spans="1:106" x14ac:dyDescent="0.3">
      <c r="A7" s="2" t="s">
        <v>37</v>
      </c>
      <c r="B7">
        <v>62</v>
      </c>
      <c r="C7">
        <v>87</v>
      </c>
      <c r="D7" s="2">
        <v>58</v>
      </c>
      <c r="E7">
        <v>35</v>
      </c>
      <c r="F7">
        <v>41</v>
      </c>
      <c r="G7" s="2">
        <v>47</v>
      </c>
      <c r="H7">
        <v>234</v>
      </c>
      <c r="I7">
        <v>241</v>
      </c>
      <c r="J7" s="2">
        <v>223</v>
      </c>
      <c r="K7">
        <v>0</v>
      </c>
      <c r="L7">
        <v>0</v>
      </c>
      <c r="M7" s="2">
        <v>0</v>
      </c>
      <c r="N7">
        <v>45</v>
      </c>
      <c r="O7">
        <v>33</v>
      </c>
      <c r="P7" s="2">
        <v>37</v>
      </c>
      <c r="Q7">
        <v>197</v>
      </c>
      <c r="R7">
        <v>189</v>
      </c>
      <c r="S7" s="2">
        <v>185</v>
      </c>
      <c r="T7">
        <v>295</v>
      </c>
      <c r="U7">
        <v>297</v>
      </c>
      <c r="V7" s="2">
        <v>294</v>
      </c>
      <c r="W7">
        <v>87</v>
      </c>
      <c r="X7">
        <v>84</v>
      </c>
      <c r="Y7" s="2">
        <v>82</v>
      </c>
      <c r="Z7">
        <v>216</v>
      </c>
      <c r="AA7">
        <v>231</v>
      </c>
      <c r="AB7" s="2">
        <v>219</v>
      </c>
      <c r="AC7">
        <v>185</v>
      </c>
      <c r="AD7">
        <v>181</v>
      </c>
      <c r="AE7" s="2">
        <v>160</v>
      </c>
      <c r="AF7">
        <v>174</v>
      </c>
      <c r="AG7">
        <v>194</v>
      </c>
      <c r="AH7" s="2">
        <v>143</v>
      </c>
      <c r="AI7">
        <v>0</v>
      </c>
      <c r="AJ7">
        <v>0</v>
      </c>
      <c r="AK7" s="2">
        <v>0</v>
      </c>
      <c r="AL7">
        <v>2328</v>
      </c>
      <c r="AM7">
        <v>2944</v>
      </c>
      <c r="AN7" s="2">
        <v>2304</v>
      </c>
      <c r="AO7">
        <v>1043</v>
      </c>
      <c r="AP7">
        <v>1294</v>
      </c>
      <c r="AQ7" s="2">
        <v>996</v>
      </c>
      <c r="AR7">
        <v>3141</v>
      </c>
      <c r="AS7">
        <v>3355</v>
      </c>
      <c r="AT7" s="2">
        <v>3067</v>
      </c>
      <c r="AU7">
        <v>2124</v>
      </c>
      <c r="AV7">
        <v>2471</v>
      </c>
      <c r="AW7" s="2">
        <v>2046</v>
      </c>
      <c r="AX7">
        <v>3132</v>
      </c>
      <c r="AY7">
        <v>3390</v>
      </c>
      <c r="AZ7" s="2">
        <v>3085</v>
      </c>
      <c r="BA7">
        <v>943</v>
      </c>
      <c r="BB7">
        <v>1131</v>
      </c>
      <c r="BC7" s="2">
        <v>826</v>
      </c>
      <c r="BD7">
        <v>347</v>
      </c>
      <c r="BE7">
        <v>473</v>
      </c>
      <c r="BF7" s="2">
        <v>338</v>
      </c>
      <c r="BG7">
        <v>179</v>
      </c>
      <c r="BH7">
        <v>369</v>
      </c>
      <c r="BI7" s="2">
        <v>170</v>
      </c>
      <c r="BJ7">
        <v>60</v>
      </c>
      <c r="BK7">
        <v>0</v>
      </c>
      <c r="BL7" s="2">
        <v>0</v>
      </c>
      <c r="BM7">
        <v>371</v>
      </c>
      <c r="BN7">
        <v>426</v>
      </c>
      <c r="BO7" s="2">
        <v>304</v>
      </c>
      <c r="BP7">
        <v>295</v>
      </c>
      <c r="BQ7">
        <v>468</v>
      </c>
      <c r="BR7" s="2">
        <v>304</v>
      </c>
      <c r="BS7">
        <v>2945</v>
      </c>
      <c r="BT7">
        <v>3234</v>
      </c>
      <c r="BU7" s="2">
        <v>3086</v>
      </c>
      <c r="BV7">
        <v>22</v>
      </c>
      <c r="BW7">
        <v>32</v>
      </c>
      <c r="BX7" s="2">
        <v>33</v>
      </c>
      <c r="BY7">
        <v>39</v>
      </c>
      <c r="BZ7">
        <v>50</v>
      </c>
      <c r="CA7" s="2">
        <v>67</v>
      </c>
      <c r="CB7">
        <v>26</v>
      </c>
      <c r="CC7">
        <v>32</v>
      </c>
      <c r="CD7" s="2">
        <v>31</v>
      </c>
      <c r="CE7">
        <v>34</v>
      </c>
      <c r="CF7">
        <v>34</v>
      </c>
      <c r="CG7" s="2">
        <v>38</v>
      </c>
      <c r="CH7">
        <v>26</v>
      </c>
      <c r="CI7">
        <v>27</v>
      </c>
      <c r="CJ7" s="2">
        <v>37</v>
      </c>
      <c r="CK7">
        <v>27</v>
      </c>
      <c r="CL7">
        <v>31</v>
      </c>
      <c r="CM7" s="2">
        <v>50</v>
      </c>
      <c r="CN7">
        <v>29</v>
      </c>
      <c r="CO7">
        <v>28</v>
      </c>
      <c r="CP7" s="2">
        <v>34</v>
      </c>
      <c r="CQ7">
        <v>21</v>
      </c>
      <c r="CR7">
        <v>21</v>
      </c>
      <c r="CS7" s="2">
        <v>26</v>
      </c>
      <c r="CT7">
        <v>24</v>
      </c>
      <c r="CU7">
        <v>26</v>
      </c>
      <c r="CV7" s="2">
        <v>32</v>
      </c>
      <c r="CW7">
        <v>31</v>
      </c>
      <c r="CX7">
        <v>29</v>
      </c>
      <c r="CY7" s="2">
        <v>46</v>
      </c>
      <c r="CZ7">
        <v>9</v>
      </c>
      <c r="DA7">
        <v>15</v>
      </c>
      <c r="DB7" s="2">
        <v>25</v>
      </c>
    </row>
    <row r="8" spans="1:106" x14ac:dyDescent="0.3">
      <c r="A8" s="2" t="s">
        <v>38</v>
      </c>
      <c r="B8">
        <v>118</v>
      </c>
      <c r="C8">
        <v>180</v>
      </c>
      <c r="D8" s="2">
        <v>101</v>
      </c>
      <c r="E8">
        <v>70</v>
      </c>
      <c r="F8">
        <v>96</v>
      </c>
      <c r="G8" s="2">
        <v>86</v>
      </c>
      <c r="H8">
        <v>191</v>
      </c>
      <c r="I8">
        <v>196</v>
      </c>
      <c r="J8" s="2">
        <v>192</v>
      </c>
      <c r="K8">
        <v>241</v>
      </c>
      <c r="L8">
        <v>249</v>
      </c>
      <c r="M8" s="2">
        <v>193</v>
      </c>
      <c r="N8">
        <v>99</v>
      </c>
      <c r="O8">
        <v>100</v>
      </c>
      <c r="P8" s="2">
        <v>102</v>
      </c>
      <c r="Q8">
        <v>269</v>
      </c>
      <c r="R8">
        <v>268</v>
      </c>
      <c r="S8" s="2">
        <v>259</v>
      </c>
      <c r="T8">
        <v>325</v>
      </c>
      <c r="U8">
        <v>299</v>
      </c>
      <c r="V8" s="2">
        <v>287</v>
      </c>
      <c r="W8">
        <v>146</v>
      </c>
      <c r="X8">
        <v>126</v>
      </c>
      <c r="Y8" s="2">
        <v>111</v>
      </c>
      <c r="Z8">
        <v>154</v>
      </c>
      <c r="AA8">
        <v>151</v>
      </c>
      <c r="AB8" s="2">
        <v>172</v>
      </c>
      <c r="AC8">
        <v>170</v>
      </c>
      <c r="AD8">
        <v>168</v>
      </c>
      <c r="AE8" s="2">
        <v>199</v>
      </c>
      <c r="AF8">
        <v>190</v>
      </c>
      <c r="AG8">
        <v>187</v>
      </c>
      <c r="AH8" s="2">
        <v>184</v>
      </c>
      <c r="AI8">
        <v>111</v>
      </c>
      <c r="AJ8">
        <v>96</v>
      </c>
      <c r="AK8" s="2">
        <v>61</v>
      </c>
      <c r="AL8">
        <v>1259</v>
      </c>
      <c r="AM8">
        <v>1709</v>
      </c>
      <c r="AN8" s="2">
        <v>1805</v>
      </c>
      <c r="AO8">
        <v>1259</v>
      </c>
      <c r="AP8">
        <v>1519</v>
      </c>
      <c r="AQ8" s="2">
        <v>1464</v>
      </c>
      <c r="AR8">
        <v>1192</v>
      </c>
      <c r="AS8">
        <v>1764</v>
      </c>
      <c r="AT8" s="2">
        <v>1736</v>
      </c>
      <c r="AU8">
        <v>1613</v>
      </c>
      <c r="AV8">
        <v>1759</v>
      </c>
      <c r="AW8" s="2">
        <v>1664</v>
      </c>
      <c r="AX8">
        <v>2459</v>
      </c>
      <c r="AY8">
        <v>2277</v>
      </c>
      <c r="AZ8" s="2">
        <v>2012</v>
      </c>
      <c r="BA8">
        <v>546</v>
      </c>
      <c r="BB8">
        <v>571</v>
      </c>
      <c r="BC8" s="2">
        <v>552</v>
      </c>
      <c r="BD8">
        <v>212</v>
      </c>
      <c r="BE8">
        <v>218</v>
      </c>
      <c r="BF8" s="2">
        <v>183</v>
      </c>
      <c r="BG8">
        <v>315</v>
      </c>
      <c r="BH8">
        <v>353</v>
      </c>
      <c r="BI8" s="2">
        <v>293</v>
      </c>
      <c r="BJ8">
        <v>0</v>
      </c>
      <c r="BK8">
        <v>17</v>
      </c>
      <c r="BL8" s="2">
        <v>0</v>
      </c>
      <c r="BM8">
        <v>210</v>
      </c>
      <c r="BN8">
        <v>180</v>
      </c>
      <c r="BO8" s="2">
        <v>196</v>
      </c>
      <c r="BP8">
        <v>329</v>
      </c>
      <c r="BQ8">
        <v>221</v>
      </c>
      <c r="BR8" s="2">
        <v>250</v>
      </c>
      <c r="BS8">
        <v>2456</v>
      </c>
      <c r="BT8">
        <v>2242</v>
      </c>
      <c r="BU8" s="2">
        <v>2217</v>
      </c>
      <c r="BV8">
        <v>32</v>
      </c>
      <c r="BW8">
        <v>44</v>
      </c>
      <c r="BX8" s="2">
        <v>85</v>
      </c>
      <c r="BY8">
        <v>3430</v>
      </c>
      <c r="BZ8">
        <v>3377</v>
      </c>
      <c r="CA8" s="2">
        <v>3402</v>
      </c>
      <c r="CB8">
        <v>367</v>
      </c>
      <c r="CC8">
        <v>371</v>
      </c>
      <c r="CD8" s="2">
        <v>470</v>
      </c>
      <c r="CE8">
        <v>1590</v>
      </c>
      <c r="CF8">
        <v>1552</v>
      </c>
      <c r="CG8" s="2">
        <v>1837</v>
      </c>
      <c r="CH8">
        <v>9</v>
      </c>
      <c r="CI8">
        <v>0</v>
      </c>
      <c r="CJ8" s="2">
        <v>72</v>
      </c>
      <c r="CK8">
        <v>2333</v>
      </c>
      <c r="CL8">
        <v>2470</v>
      </c>
      <c r="CM8" s="2">
        <v>2871</v>
      </c>
      <c r="CN8">
        <v>0</v>
      </c>
      <c r="CO8">
        <v>0</v>
      </c>
      <c r="CP8" s="2">
        <v>21</v>
      </c>
      <c r="CQ8">
        <v>21</v>
      </c>
      <c r="CR8">
        <v>16</v>
      </c>
      <c r="CS8" s="2">
        <v>49</v>
      </c>
      <c r="CT8">
        <v>30</v>
      </c>
      <c r="CU8">
        <v>30</v>
      </c>
      <c r="CV8" s="2">
        <v>55</v>
      </c>
      <c r="CW8">
        <v>31</v>
      </c>
      <c r="CX8">
        <v>34</v>
      </c>
      <c r="CY8" s="2">
        <v>54</v>
      </c>
      <c r="CZ8">
        <v>45</v>
      </c>
      <c r="DA8">
        <v>23</v>
      </c>
      <c r="DB8" s="2">
        <v>35</v>
      </c>
    </row>
    <row r="9" spans="1:106" x14ac:dyDescent="0.3">
      <c r="A9" s="2" t="s">
        <v>39</v>
      </c>
      <c r="B9">
        <v>90</v>
      </c>
      <c r="C9">
        <v>99</v>
      </c>
      <c r="D9" s="2" t="s">
        <v>32</v>
      </c>
      <c r="E9">
        <v>74</v>
      </c>
      <c r="F9">
        <v>75</v>
      </c>
      <c r="G9" s="2" t="s">
        <v>32</v>
      </c>
      <c r="H9">
        <v>106</v>
      </c>
      <c r="I9">
        <v>107</v>
      </c>
      <c r="J9" s="2" t="s">
        <v>32</v>
      </c>
      <c r="K9">
        <v>35</v>
      </c>
      <c r="L9">
        <v>29</v>
      </c>
      <c r="M9" s="2" t="s">
        <v>32</v>
      </c>
      <c r="N9">
        <v>65</v>
      </c>
      <c r="O9">
        <v>62</v>
      </c>
      <c r="P9" s="2" t="s">
        <v>32</v>
      </c>
      <c r="Q9">
        <v>158</v>
      </c>
      <c r="R9">
        <v>136</v>
      </c>
      <c r="S9" s="2" t="s">
        <v>32</v>
      </c>
      <c r="T9">
        <v>30</v>
      </c>
      <c r="U9">
        <v>36</v>
      </c>
      <c r="V9" s="2" t="s">
        <v>32</v>
      </c>
      <c r="W9">
        <v>51</v>
      </c>
      <c r="X9">
        <v>44</v>
      </c>
      <c r="Y9" s="2" t="s">
        <v>32</v>
      </c>
      <c r="Z9">
        <v>85</v>
      </c>
      <c r="AA9">
        <v>99</v>
      </c>
      <c r="AB9" s="2" t="s">
        <v>32</v>
      </c>
      <c r="AC9">
        <v>756</v>
      </c>
      <c r="AD9">
        <v>714</v>
      </c>
      <c r="AE9" s="2" t="s">
        <v>32</v>
      </c>
      <c r="AF9">
        <v>69</v>
      </c>
      <c r="AG9">
        <v>77</v>
      </c>
      <c r="AH9" s="2" t="s">
        <v>32</v>
      </c>
      <c r="AI9">
        <v>43</v>
      </c>
      <c r="AJ9">
        <v>32</v>
      </c>
      <c r="AK9" s="2" t="s">
        <v>32</v>
      </c>
      <c r="AL9">
        <v>215</v>
      </c>
      <c r="AM9">
        <v>209</v>
      </c>
      <c r="AN9" s="2">
        <v>182</v>
      </c>
      <c r="AO9">
        <v>188</v>
      </c>
      <c r="AP9">
        <v>180</v>
      </c>
      <c r="AQ9" s="2">
        <v>199</v>
      </c>
      <c r="AR9">
        <v>196</v>
      </c>
      <c r="AS9">
        <v>196</v>
      </c>
      <c r="AT9" s="2">
        <v>185</v>
      </c>
      <c r="AU9">
        <v>192</v>
      </c>
      <c r="AV9">
        <v>182</v>
      </c>
      <c r="AW9" s="2">
        <v>188</v>
      </c>
      <c r="AX9">
        <v>244</v>
      </c>
      <c r="AY9">
        <v>238</v>
      </c>
      <c r="AZ9" s="2">
        <v>229</v>
      </c>
      <c r="BA9">
        <v>132</v>
      </c>
      <c r="BB9">
        <v>131</v>
      </c>
      <c r="BC9" s="2">
        <v>142</v>
      </c>
      <c r="BD9">
        <v>74</v>
      </c>
      <c r="BE9">
        <v>79</v>
      </c>
      <c r="BF9" s="2">
        <v>107</v>
      </c>
      <c r="BG9">
        <v>91</v>
      </c>
      <c r="BH9">
        <v>103</v>
      </c>
      <c r="BI9" s="2">
        <v>99</v>
      </c>
      <c r="BJ9">
        <v>0</v>
      </c>
      <c r="BK9">
        <v>0</v>
      </c>
      <c r="BL9" s="2">
        <v>0</v>
      </c>
      <c r="BM9">
        <v>72</v>
      </c>
      <c r="BN9">
        <v>102</v>
      </c>
      <c r="BO9" s="2">
        <v>115</v>
      </c>
      <c r="BP9">
        <v>58</v>
      </c>
      <c r="BQ9">
        <v>93</v>
      </c>
      <c r="BR9" s="2">
        <v>77</v>
      </c>
      <c r="BS9">
        <v>120</v>
      </c>
      <c r="BT9">
        <v>168</v>
      </c>
      <c r="BU9" s="2">
        <v>129</v>
      </c>
      <c r="BV9">
        <v>36</v>
      </c>
      <c r="BW9">
        <v>39</v>
      </c>
      <c r="BX9" s="2">
        <v>41</v>
      </c>
      <c r="BY9">
        <v>195</v>
      </c>
      <c r="BZ9">
        <v>203</v>
      </c>
      <c r="CA9" s="2">
        <v>185</v>
      </c>
      <c r="CB9">
        <v>57</v>
      </c>
      <c r="CC9">
        <v>73</v>
      </c>
      <c r="CD9" s="2">
        <v>43</v>
      </c>
      <c r="CE9">
        <v>164</v>
      </c>
      <c r="CF9">
        <v>169</v>
      </c>
      <c r="CG9" s="2">
        <v>174</v>
      </c>
      <c r="CH9">
        <v>56</v>
      </c>
      <c r="CI9">
        <v>62</v>
      </c>
      <c r="CJ9" s="2">
        <v>43</v>
      </c>
      <c r="CK9">
        <v>150</v>
      </c>
      <c r="CL9">
        <v>146</v>
      </c>
      <c r="CM9" s="2">
        <v>132</v>
      </c>
      <c r="CN9">
        <v>25</v>
      </c>
      <c r="CO9">
        <v>23</v>
      </c>
      <c r="CP9" s="2">
        <v>8</v>
      </c>
      <c r="CQ9">
        <v>35</v>
      </c>
      <c r="CR9">
        <v>38</v>
      </c>
      <c r="CS9" s="2">
        <v>28</v>
      </c>
      <c r="CT9">
        <v>72</v>
      </c>
      <c r="CU9">
        <v>67</v>
      </c>
      <c r="CV9" s="2">
        <v>45</v>
      </c>
      <c r="CW9">
        <v>94</v>
      </c>
      <c r="CX9">
        <v>84</v>
      </c>
      <c r="CY9" s="2">
        <v>68</v>
      </c>
      <c r="CZ9">
        <v>70</v>
      </c>
      <c r="DA9">
        <v>47</v>
      </c>
      <c r="DB9" s="2">
        <v>44</v>
      </c>
    </row>
    <row r="10" spans="1:106" x14ac:dyDescent="0.3">
      <c r="A10" s="2" t="s">
        <v>114</v>
      </c>
      <c r="B10">
        <v>26</v>
      </c>
      <c r="C10">
        <v>43</v>
      </c>
      <c r="D10" s="2">
        <v>52</v>
      </c>
      <c r="E10" s="10">
        <v>0</v>
      </c>
      <c r="F10">
        <v>0</v>
      </c>
      <c r="G10" s="2">
        <v>24</v>
      </c>
      <c r="H10" s="10">
        <v>42</v>
      </c>
      <c r="I10">
        <v>42</v>
      </c>
      <c r="J10" s="2">
        <v>62</v>
      </c>
      <c r="K10" s="10">
        <v>27</v>
      </c>
      <c r="L10">
        <v>93</v>
      </c>
      <c r="M10" s="2">
        <v>19</v>
      </c>
      <c r="N10" s="10">
        <v>2</v>
      </c>
      <c r="O10">
        <v>0</v>
      </c>
      <c r="P10" s="2">
        <v>31</v>
      </c>
      <c r="Q10" s="10">
        <v>66</v>
      </c>
      <c r="R10">
        <v>68</v>
      </c>
      <c r="S10" s="2">
        <v>71</v>
      </c>
      <c r="T10" s="10">
        <v>0</v>
      </c>
      <c r="U10">
        <v>0</v>
      </c>
      <c r="V10" s="2">
        <v>3</v>
      </c>
      <c r="W10" s="10">
        <v>0</v>
      </c>
      <c r="X10">
        <v>2</v>
      </c>
      <c r="Y10" s="2">
        <v>21</v>
      </c>
      <c r="Z10" s="10">
        <v>0</v>
      </c>
      <c r="AA10">
        <v>0</v>
      </c>
      <c r="AB10" s="2">
        <v>43</v>
      </c>
      <c r="AC10" s="10">
        <v>174</v>
      </c>
      <c r="AD10">
        <v>243</v>
      </c>
      <c r="AE10" s="2">
        <v>52</v>
      </c>
      <c r="AF10" s="10">
        <v>4</v>
      </c>
      <c r="AG10">
        <v>20</v>
      </c>
      <c r="AH10" s="2">
        <v>30</v>
      </c>
      <c r="AI10" s="10">
        <v>26</v>
      </c>
      <c r="AJ10">
        <v>50</v>
      </c>
      <c r="AK10" s="2">
        <v>63</v>
      </c>
      <c r="AL10" s="10">
        <v>58</v>
      </c>
      <c r="AM10">
        <v>84</v>
      </c>
      <c r="AN10" s="2">
        <v>115</v>
      </c>
      <c r="AO10" s="10">
        <v>79</v>
      </c>
      <c r="AP10">
        <v>84</v>
      </c>
      <c r="AQ10" s="2">
        <v>186</v>
      </c>
      <c r="AR10" s="10">
        <v>89</v>
      </c>
      <c r="AS10">
        <v>131</v>
      </c>
      <c r="AT10" s="2">
        <v>106</v>
      </c>
      <c r="AU10" s="10">
        <v>79</v>
      </c>
      <c r="AV10">
        <v>169</v>
      </c>
      <c r="AW10" s="2">
        <v>99</v>
      </c>
      <c r="AX10" s="10">
        <v>58</v>
      </c>
      <c r="AY10">
        <v>113</v>
      </c>
      <c r="AZ10" s="2">
        <v>178</v>
      </c>
      <c r="BA10" s="10">
        <v>93</v>
      </c>
      <c r="BB10">
        <v>87</v>
      </c>
      <c r="BC10" s="2">
        <v>104</v>
      </c>
      <c r="BD10" s="10">
        <v>111</v>
      </c>
      <c r="BE10">
        <v>105</v>
      </c>
      <c r="BF10" s="2">
        <v>81</v>
      </c>
      <c r="BG10" s="10">
        <v>62</v>
      </c>
      <c r="BH10">
        <v>86</v>
      </c>
      <c r="BI10" s="2">
        <v>72</v>
      </c>
      <c r="BJ10" s="10">
        <v>0</v>
      </c>
      <c r="BK10">
        <v>27</v>
      </c>
      <c r="BL10" s="2">
        <v>0</v>
      </c>
      <c r="BM10" s="10">
        <v>38</v>
      </c>
      <c r="BN10">
        <v>67</v>
      </c>
      <c r="BO10" s="2">
        <v>72</v>
      </c>
      <c r="BP10" s="10">
        <v>28</v>
      </c>
      <c r="BQ10">
        <v>64</v>
      </c>
      <c r="BR10" s="2">
        <v>70</v>
      </c>
      <c r="BS10" s="10">
        <v>101</v>
      </c>
      <c r="BT10">
        <v>117</v>
      </c>
      <c r="BU10" s="2">
        <v>100</v>
      </c>
      <c r="BV10" s="10">
        <v>122</v>
      </c>
      <c r="BW10">
        <v>95</v>
      </c>
      <c r="BX10" s="2">
        <v>122</v>
      </c>
      <c r="BY10" s="10">
        <v>2507</v>
      </c>
      <c r="BZ10">
        <v>2595</v>
      </c>
      <c r="CA10" s="2">
        <v>2582</v>
      </c>
      <c r="CB10" s="10">
        <v>288</v>
      </c>
      <c r="CC10">
        <v>252</v>
      </c>
      <c r="CD10" s="2">
        <v>260</v>
      </c>
      <c r="CE10" s="10">
        <v>1205</v>
      </c>
      <c r="CF10">
        <v>1328</v>
      </c>
      <c r="CG10" s="2">
        <v>1610</v>
      </c>
      <c r="CH10" s="10">
        <v>114</v>
      </c>
      <c r="CI10">
        <v>72</v>
      </c>
      <c r="CJ10" s="2">
        <v>86</v>
      </c>
      <c r="CK10" s="10">
        <v>2481</v>
      </c>
      <c r="CL10">
        <v>2497</v>
      </c>
      <c r="CM10" s="2">
        <v>2513</v>
      </c>
      <c r="CN10" s="10">
        <v>44</v>
      </c>
      <c r="CO10">
        <v>5</v>
      </c>
      <c r="CP10" s="2">
        <v>7</v>
      </c>
      <c r="CQ10" s="10">
        <v>40</v>
      </c>
      <c r="CR10">
        <v>0</v>
      </c>
      <c r="CS10" s="2">
        <v>35</v>
      </c>
      <c r="CT10" s="10">
        <v>123</v>
      </c>
      <c r="CU10">
        <v>26</v>
      </c>
      <c r="CV10" s="2">
        <v>70</v>
      </c>
      <c r="CW10" s="10">
        <v>158</v>
      </c>
      <c r="CX10">
        <v>57</v>
      </c>
      <c r="CY10" s="2">
        <v>97</v>
      </c>
      <c r="CZ10" s="10">
        <v>135</v>
      </c>
      <c r="DA10">
        <v>57</v>
      </c>
      <c r="DB10" s="2">
        <v>45</v>
      </c>
    </row>
    <row r="11" spans="1:106" x14ac:dyDescent="0.3">
      <c r="A11" s="2" t="s">
        <v>115</v>
      </c>
      <c r="B11">
        <v>52</v>
      </c>
      <c r="C11">
        <v>57</v>
      </c>
      <c r="D11" s="2">
        <v>59</v>
      </c>
      <c r="E11">
        <v>13</v>
      </c>
      <c r="F11">
        <v>15</v>
      </c>
      <c r="G11" s="2">
        <v>31</v>
      </c>
      <c r="H11">
        <v>92</v>
      </c>
      <c r="I11">
        <v>96</v>
      </c>
      <c r="J11" s="2">
        <v>116</v>
      </c>
      <c r="K11">
        <v>0</v>
      </c>
      <c r="L11">
        <v>0</v>
      </c>
      <c r="M11" s="2">
        <v>0</v>
      </c>
      <c r="N11">
        <v>19</v>
      </c>
      <c r="O11">
        <v>20</v>
      </c>
      <c r="P11" s="2">
        <v>43</v>
      </c>
      <c r="Q11">
        <v>70</v>
      </c>
      <c r="R11">
        <v>62</v>
      </c>
      <c r="S11" s="2">
        <v>93</v>
      </c>
      <c r="T11">
        <v>64</v>
      </c>
      <c r="U11">
        <v>77</v>
      </c>
      <c r="V11" s="2">
        <v>114</v>
      </c>
      <c r="W11">
        <v>30</v>
      </c>
      <c r="X11">
        <v>26</v>
      </c>
      <c r="Y11" s="2">
        <v>57</v>
      </c>
      <c r="Z11">
        <v>53</v>
      </c>
      <c r="AA11">
        <v>50</v>
      </c>
      <c r="AB11" s="2">
        <v>54</v>
      </c>
      <c r="AC11">
        <v>51</v>
      </c>
      <c r="AD11">
        <v>50</v>
      </c>
      <c r="AE11" s="2">
        <v>46</v>
      </c>
      <c r="AF11">
        <v>14</v>
      </c>
      <c r="AG11">
        <v>99</v>
      </c>
      <c r="AH11" s="2">
        <v>29</v>
      </c>
      <c r="AI11">
        <v>0</v>
      </c>
      <c r="AJ11">
        <v>0</v>
      </c>
      <c r="AK11" s="2">
        <v>0</v>
      </c>
      <c r="AL11" s="10">
        <v>506</v>
      </c>
      <c r="AM11" s="10">
        <v>698</v>
      </c>
      <c r="AN11" s="2">
        <v>493</v>
      </c>
      <c r="AO11" s="10">
        <v>402</v>
      </c>
      <c r="AP11" s="10">
        <v>385</v>
      </c>
      <c r="AQ11" s="2">
        <v>398</v>
      </c>
      <c r="AR11" s="10">
        <v>962</v>
      </c>
      <c r="AS11" s="10">
        <v>985</v>
      </c>
      <c r="AT11" s="2">
        <v>961</v>
      </c>
      <c r="AU11" s="10">
        <v>542</v>
      </c>
      <c r="AV11" s="10">
        <v>595</v>
      </c>
      <c r="AW11" s="2">
        <v>556</v>
      </c>
      <c r="AX11" s="10">
        <v>1064</v>
      </c>
      <c r="AY11" s="10">
        <v>1104</v>
      </c>
      <c r="AZ11" s="2">
        <v>1076</v>
      </c>
      <c r="BA11" s="10">
        <v>294</v>
      </c>
      <c r="BB11" s="10">
        <v>315</v>
      </c>
      <c r="BC11" s="2">
        <v>312</v>
      </c>
      <c r="BD11" s="10">
        <v>135</v>
      </c>
      <c r="BE11" s="10">
        <v>169</v>
      </c>
      <c r="BF11" s="2">
        <v>125</v>
      </c>
      <c r="BG11" s="10">
        <v>225</v>
      </c>
      <c r="BH11" s="10">
        <v>250</v>
      </c>
      <c r="BI11" s="2">
        <v>226</v>
      </c>
      <c r="BJ11" s="10">
        <v>0</v>
      </c>
      <c r="BK11" s="10">
        <v>0</v>
      </c>
      <c r="BL11" s="2">
        <v>0</v>
      </c>
      <c r="BM11" s="10">
        <v>147</v>
      </c>
      <c r="BN11" s="10">
        <v>178</v>
      </c>
      <c r="BO11" s="2">
        <v>160</v>
      </c>
      <c r="BP11" s="10">
        <v>117</v>
      </c>
      <c r="BQ11" s="10">
        <v>130</v>
      </c>
      <c r="BR11" s="2">
        <v>118</v>
      </c>
      <c r="BS11" s="10">
        <v>1224</v>
      </c>
      <c r="BT11" s="10">
        <v>1128</v>
      </c>
      <c r="BU11" s="2">
        <v>1350</v>
      </c>
      <c r="BV11" s="10">
        <v>23</v>
      </c>
      <c r="BW11" s="10">
        <v>31</v>
      </c>
      <c r="BX11" s="2">
        <v>27</v>
      </c>
      <c r="BY11" s="10">
        <v>2387</v>
      </c>
      <c r="BZ11" s="10">
        <v>2427</v>
      </c>
      <c r="CA11" s="2">
        <v>2079</v>
      </c>
      <c r="CB11" s="10">
        <v>193</v>
      </c>
      <c r="CC11" s="10">
        <v>219</v>
      </c>
      <c r="CD11" s="2">
        <v>142</v>
      </c>
      <c r="CE11" s="10">
        <v>1477</v>
      </c>
      <c r="CF11" s="10">
        <v>1541</v>
      </c>
      <c r="CG11" s="2">
        <v>1492</v>
      </c>
      <c r="CH11" s="10">
        <v>18</v>
      </c>
      <c r="CI11" s="10">
        <v>29</v>
      </c>
      <c r="CJ11" s="2">
        <v>5</v>
      </c>
      <c r="CK11" s="10">
        <v>1248</v>
      </c>
      <c r="CL11" s="10">
        <v>1209</v>
      </c>
      <c r="CM11" s="2">
        <v>1471</v>
      </c>
      <c r="CN11" s="10">
        <v>1</v>
      </c>
      <c r="CO11" s="10">
        <v>4</v>
      </c>
      <c r="CP11" s="2">
        <v>0</v>
      </c>
      <c r="CQ11" s="10">
        <v>14</v>
      </c>
      <c r="CR11" s="10">
        <v>16</v>
      </c>
      <c r="CS11" s="2">
        <v>0</v>
      </c>
      <c r="CT11" s="10">
        <v>19</v>
      </c>
      <c r="CU11" s="10">
        <v>27</v>
      </c>
      <c r="CV11" s="2">
        <v>5</v>
      </c>
      <c r="CW11" s="10">
        <v>32</v>
      </c>
      <c r="CX11" s="10">
        <v>44</v>
      </c>
      <c r="CY11" s="2">
        <v>19</v>
      </c>
      <c r="CZ11" s="10">
        <v>2</v>
      </c>
      <c r="DA11" s="10">
        <v>6</v>
      </c>
      <c r="DB11" s="2">
        <v>7</v>
      </c>
    </row>
    <row r="12" spans="1:106" x14ac:dyDescent="0.3">
      <c r="A12" s="2" t="s">
        <v>143</v>
      </c>
      <c r="B12">
        <v>66</v>
      </c>
      <c r="C12">
        <v>115</v>
      </c>
      <c r="D12" s="2">
        <v>99</v>
      </c>
      <c r="E12">
        <v>121</v>
      </c>
      <c r="F12">
        <v>84</v>
      </c>
      <c r="G12" s="2">
        <v>0</v>
      </c>
      <c r="H12">
        <v>140</v>
      </c>
      <c r="I12">
        <v>180</v>
      </c>
      <c r="J12" s="2">
        <v>100</v>
      </c>
      <c r="K12">
        <v>25</v>
      </c>
      <c r="L12">
        <v>13</v>
      </c>
      <c r="M12" s="2">
        <v>47</v>
      </c>
      <c r="N12">
        <v>32</v>
      </c>
      <c r="O12">
        <v>23</v>
      </c>
      <c r="P12" s="2">
        <v>7</v>
      </c>
      <c r="Q12">
        <v>140</v>
      </c>
      <c r="R12">
        <v>82</v>
      </c>
      <c r="S12" s="2">
        <v>90</v>
      </c>
      <c r="T12">
        <v>0</v>
      </c>
      <c r="U12">
        <v>0</v>
      </c>
      <c r="V12" s="2">
        <v>0</v>
      </c>
      <c r="W12">
        <v>29</v>
      </c>
      <c r="X12">
        <v>22</v>
      </c>
      <c r="Y12" s="2">
        <v>65</v>
      </c>
      <c r="Z12">
        <v>67</v>
      </c>
      <c r="AA12">
        <v>51</v>
      </c>
      <c r="AB12" s="2">
        <v>53</v>
      </c>
      <c r="AC12">
        <v>362</v>
      </c>
      <c r="AD12">
        <v>331</v>
      </c>
      <c r="AE12" s="2">
        <v>365</v>
      </c>
      <c r="AF12">
        <v>59</v>
      </c>
      <c r="AG12">
        <v>19</v>
      </c>
      <c r="AH12" s="2">
        <v>20</v>
      </c>
      <c r="AI12">
        <v>2</v>
      </c>
      <c r="AJ12">
        <v>0</v>
      </c>
      <c r="AK12" s="2">
        <v>0</v>
      </c>
      <c r="AL12" s="10">
        <v>108</v>
      </c>
      <c r="AM12" s="10">
        <v>282</v>
      </c>
      <c r="AN12" s="2">
        <v>291</v>
      </c>
      <c r="AO12" s="10">
        <v>96</v>
      </c>
      <c r="AP12" s="10">
        <v>128</v>
      </c>
      <c r="AQ12" s="2">
        <v>202</v>
      </c>
      <c r="AR12" s="10">
        <v>117</v>
      </c>
      <c r="AS12" s="10">
        <v>146</v>
      </c>
      <c r="AT12" s="2">
        <v>195</v>
      </c>
      <c r="AU12" s="10">
        <v>88</v>
      </c>
      <c r="AV12" s="10">
        <v>117</v>
      </c>
      <c r="AW12" s="2">
        <v>149</v>
      </c>
      <c r="AX12" s="10">
        <v>91</v>
      </c>
      <c r="AY12" s="10">
        <v>120</v>
      </c>
      <c r="AZ12" s="2">
        <v>147</v>
      </c>
      <c r="BA12" s="10">
        <v>43</v>
      </c>
      <c r="BB12" s="10">
        <v>67</v>
      </c>
      <c r="BC12" s="2">
        <v>84</v>
      </c>
      <c r="BD12" s="10">
        <v>47</v>
      </c>
      <c r="BE12" s="10">
        <v>59</v>
      </c>
      <c r="BF12" s="2">
        <v>86</v>
      </c>
      <c r="BG12" s="10">
        <v>34</v>
      </c>
      <c r="BH12" s="10">
        <v>53</v>
      </c>
      <c r="BI12" s="2">
        <v>66</v>
      </c>
      <c r="BJ12" s="10">
        <v>0</v>
      </c>
      <c r="BK12" s="10">
        <v>0</v>
      </c>
      <c r="BL12" s="2">
        <v>0</v>
      </c>
      <c r="BM12" s="10">
        <v>66</v>
      </c>
      <c r="BN12" s="10">
        <v>135</v>
      </c>
      <c r="BO12" s="2">
        <v>127</v>
      </c>
      <c r="BP12" s="10">
        <v>13</v>
      </c>
      <c r="BQ12" s="10">
        <v>58</v>
      </c>
      <c r="BR12" s="2">
        <v>72</v>
      </c>
      <c r="BS12" s="10">
        <v>125</v>
      </c>
      <c r="BT12" s="10">
        <v>162</v>
      </c>
      <c r="BU12" s="2">
        <v>168</v>
      </c>
      <c r="BV12" s="10">
        <v>87</v>
      </c>
      <c r="BW12" s="10">
        <v>78</v>
      </c>
      <c r="BX12" s="2">
        <v>73</v>
      </c>
      <c r="BY12" s="10">
        <v>1102</v>
      </c>
      <c r="BZ12" s="10">
        <v>1049</v>
      </c>
      <c r="CA12" s="2">
        <v>1057</v>
      </c>
      <c r="CB12" s="10">
        <v>369</v>
      </c>
      <c r="CC12" s="10">
        <v>365</v>
      </c>
      <c r="CD12" s="2">
        <v>398</v>
      </c>
      <c r="CE12" s="10">
        <v>825</v>
      </c>
      <c r="CF12" s="10">
        <v>743</v>
      </c>
      <c r="CG12" s="2">
        <v>843</v>
      </c>
      <c r="CH12" s="10">
        <v>52</v>
      </c>
      <c r="CI12" s="10">
        <v>45</v>
      </c>
      <c r="CJ12" s="2">
        <v>42</v>
      </c>
      <c r="CK12" s="10">
        <v>1043</v>
      </c>
      <c r="CL12" s="10">
        <v>952</v>
      </c>
      <c r="CM12" s="2">
        <v>1013</v>
      </c>
      <c r="CN12" s="10">
        <v>0</v>
      </c>
      <c r="CO12" s="10">
        <v>0</v>
      </c>
      <c r="CP12" s="2">
        <v>0</v>
      </c>
      <c r="CQ12" s="10">
        <v>56</v>
      </c>
      <c r="CR12" s="10">
        <v>44</v>
      </c>
      <c r="CS12" s="2">
        <v>45</v>
      </c>
      <c r="CT12" s="10">
        <v>103</v>
      </c>
      <c r="CU12" s="10">
        <v>79</v>
      </c>
      <c r="CV12" s="2">
        <v>83</v>
      </c>
      <c r="CW12" s="10">
        <v>106</v>
      </c>
      <c r="CX12" s="10">
        <v>96</v>
      </c>
      <c r="CY12" s="2">
        <v>97</v>
      </c>
      <c r="CZ12" s="10">
        <v>69</v>
      </c>
      <c r="DA12" s="10">
        <v>46</v>
      </c>
      <c r="DB12" s="2">
        <v>64</v>
      </c>
    </row>
    <row r="13" spans="1:106" x14ac:dyDescent="0.3">
      <c r="A13" s="2" t="s">
        <v>144</v>
      </c>
      <c r="B13">
        <v>56</v>
      </c>
      <c r="C13">
        <v>95</v>
      </c>
      <c r="D13" s="2">
        <v>84</v>
      </c>
      <c r="E13">
        <v>39</v>
      </c>
      <c r="F13">
        <v>15</v>
      </c>
      <c r="G13" s="2">
        <v>23</v>
      </c>
      <c r="H13">
        <v>188</v>
      </c>
      <c r="I13">
        <v>177</v>
      </c>
      <c r="J13" s="2">
        <v>137</v>
      </c>
      <c r="K13">
        <v>190</v>
      </c>
      <c r="L13">
        <v>129</v>
      </c>
      <c r="M13" s="2">
        <v>62</v>
      </c>
      <c r="N13">
        <v>56</v>
      </c>
      <c r="O13">
        <v>34</v>
      </c>
      <c r="P13" s="2">
        <v>40</v>
      </c>
      <c r="Q13">
        <v>136</v>
      </c>
      <c r="R13">
        <v>136</v>
      </c>
      <c r="S13" s="2">
        <v>108</v>
      </c>
      <c r="T13">
        <v>73</v>
      </c>
      <c r="U13">
        <v>121</v>
      </c>
      <c r="V13" s="2">
        <v>82</v>
      </c>
      <c r="W13">
        <v>66</v>
      </c>
      <c r="X13">
        <v>59</v>
      </c>
      <c r="Y13" s="2">
        <v>87</v>
      </c>
      <c r="Z13">
        <v>163</v>
      </c>
      <c r="AA13">
        <v>130</v>
      </c>
      <c r="AB13" s="2">
        <v>168</v>
      </c>
      <c r="AC13">
        <v>364</v>
      </c>
      <c r="AD13">
        <v>396</v>
      </c>
      <c r="AE13" s="2">
        <v>146</v>
      </c>
      <c r="AF13">
        <v>55</v>
      </c>
      <c r="AG13">
        <v>81</v>
      </c>
      <c r="AH13" s="2">
        <v>56</v>
      </c>
      <c r="AI13">
        <v>63</v>
      </c>
      <c r="AJ13">
        <v>25</v>
      </c>
      <c r="AK13" s="2">
        <v>0</v>
      </c>
      <c r="AL13" s="10">
        <v>322</v>
      </c>
      <c r="AM13" s="10">
        <v>380</v>
      </c>
      <c r="AN13" s="2">
        <v>299</v>
      </c>
      <c r="AO13" s="10">
        <v>179</v>
      </c>
      <c r="AP13" s="10">
        <v>217</v>
      </c>
      <c r="AQ13" s="2">
        <v>172</v>
      </c>
      <c r="AR13" s="10">
        <v>497</v>
      </c>
      <c r="AS13" s="10">
        <v>503</v>
      </c>
      <c r="AT13" s="2">
        <v>482</v>
      </c>
      <c r="AU13" s="10">
        <v>208</v>
      </c>
      <c r="AV13" s="10">
        <v>223</v>
      </c>
      <c r="AW13" s="2">
        <v>217</v>
      </c>
      <c r="AX13" s="10">
        <v>353</v>
      </c>
      <c r="AY13" s="10">
        <v>322</v>
      </c>
      <c r="AZ13" s="2">
        <v>365</v>
      </c>
      <c r="BA13" s="10">
        <v>292</v>
      </c>
      <c r="BB13" s="10">
        <v>258</v>
      </c>
      <c r="BC13" s="2">
        <v>274</v>
      </c>
      <c r="BD13" s="10">
        <v>106</v>
      </c>
      <c r="BE13" s="10">
        <v>94</v>
      </c>
      <c r="BF13" s="2">
        <v>118</v>
      </c>
      <c r="BG13" s="10">
        <v>74</v>
      </c>
      <c r="BH13" s="10">
        <v>73</v>
      </c>
      <c r="BI13" s="2">
        <v>131</v>
      </c>
      <c r="BJ13" s="10">
        <v>0</v>
      </c>
      <c r="BK13" s="10">
        <v>0</v>
      </c>
      <c r="BL13" s="2">
        <v>0</v>
      </c>
      <c r="BM13" s="10">
        <v>70</v>
      </c>
      <c r="BN13" s="10">
        <v>82</v>
      </c>
      <c r="BO13" s="2">
        <v>100</v>
      </c>
      <c r="BP13" s="10">
        <v>69</v>
      </c>
      <c r="BQ13" s="10">
        <v>79</v>
      </c>
      <c r="BR13" s="2">
        <v>106</v>
      </c>
      <c r="BS13" s="10">
        <v>420</v>
      </c>
      <c r="BT13" s="10">
        <v>442</v>
      </c>
      <c r="BU13" s="2">
        <v>453</v>
      </c>
      <c r="BV13" s="10">
        <v>45</v>
      </c>
      <c r="BW13" s="10">
        <v>297</v>
      </c>
      <c r="BX13" s="2">
        <v>330</v>
      </c>
      <c r="BY13" s="10">
        <v>76</v>
      </c>
      <c r="BZ13" s="10">
        <v>77</v>
      </c>
      <c r="CA13" s="2">
        <v>113</v>
      </c>
      <c r="CB13" s="10">
        <v>52</v>
      </c>
      <c r="CC13" s="10">
        <v>46</v>
      </c>
      <c r="CD13" s="2">
        <v>198</v>
      </c>
      <c r="CE13" s="10">
        <v>38</v>
      </c>
      <c r="CF13" s="10">
        <v>43</v>
      </c>
      <c r="CG13" s="2">
        <v>59</v>
      </c>
      <c r="CH13" s="10">
        <v>7</v>
      </c>
      <c r="CI13" s="10">
        <v>0</v>
      </c>
      <c r="CJ13" s="2">
        <v>44</v>
      </c>
      <c r="CK13" s="10">
        <v>23</v>
      </c>
      <c r="CL13" s="10">
        <v>26</v>
      </c>
      <c r="CM13" s="2">
        <v>64</v>
      </c>
      <c r="CN13" s="10">
        <v>0</v>
      </c>
      <c r="CO13" s="10">
        <v>0</v>
      </c>
      <c r="CP13" s="2">
        <v>20</v>
      </c>
      <c r="CQ13" s="10">
        <v>0</v>
      </c>
      <c r="CR13" s="10">
        <v>0</v>
      </c>
      <c r="CS13" s="2">
        <v>85</v>
      </c>
      <c r="CT13" s="10">
        <v>19</v>
      </c>
      <c r="CU13" s="10">
        <v>22</v>
      </c>
      <c r="CV13" s="2">
        <v>58</v>
      </c>
      <c r="CW13" s="10">
        <v>13</v>
      </c>
      <c r="CX13" s="10">
        <v>17</v>
      </c>
      <c r="CY13" s="2">
        <v>70</v>
      </c>
      <c r="CZ13" s="10">
        <v>53</v>
      </c>
      <c r="DA13" s="10">
        <v>43</v>
      </c>
      <c r="DB13" s="2">
        <v>82</v>
      </c>
    </row>
    <row r="14" spans="1:106" x14ac:dyDescent="0.3">
      <c r="A14" s="13"/>
      <c r="D14" s="13"/>
      <c r="G14" s="13"/>
      <c r="J14" s="13"/>
      <c r="M14" s="13"/>
      <c r="P14" s="13"/>
      <c r="S14" s="13"/>
      <c r="V14" s="13"/>
      <c r="Y14" s="13"/>
      <c r="AB14" s="13"/>
      <c r="AE14" s="13"/>
      <c r="AH14" s="13"/>
      <c r="AK14" s="13"/>
      <c r="AL14" s="10"/>
      <c r="AM14" s="10"/>
      <c r="AN14" s="13"/>
      <c r="AO14" s="10"/>
      <c r="AP14" s="10"/>
      <c r="AQ14" s="13"/>
      <c r="AR14" s="10"/>
      <c r="AS14" s="10"/>
      <c r="AT14" s="13"/>
      <c r="AU14" s="10"/>
      <c r="AV14" s="10"/>
      <c r="AW14" s="13"/>
      <c r="AX14" s="10"/>
      <c r="AY14" s="10"/>
      <c r="AZ14" s="13"/>
      <c r="BA14" s="10"/>
      <c r="BB14" s="10"/>
      <c r="BC14" s="13"/>
      <c r="BD14" s="10"/>
      <c r="BE14" s="10"/>
      <c r="BF14" s="13"/>
      <c r="BG14" s="10"/>
      <c r="BH14" s="10"/>
      <c r="BI14" s="13"/>
      <c r="BJ14" s="10"/>
      <c r="BK14" s="10"/>
      <c r="BL14" s="13"/>
      <c r="BM14" s="10"/>
      <c r="BN14" s="10"/>
      <c r="BO14" s="13"/>
      <c r="BP14" s="10"/>
      <c r="BQ14" s="10"/>
      <c r="BR14" s="13"/>
      <c r="BS14" s="10"/>
      <c r="BT14" s="10"/>
      <c r="BU14" s="13"/>
      <c r="BV14" s="10"/>
      <c r="BW14" s="10"/>
      <c r="BX14" s="13"/>
      <c r="BY14" s="10"/>
      <c r="BZ14" s="10"/>
      <c r="CA14" s="13"/>
      <c r="CB14" s="10"/>
      <c r="CC14" s="10"/>
      <c r="CD14" s="13"/>
      <c r="CE14" s="10"/>
      <c r="CF14" s="10"/>
      <c r="CG14" s="13"/>
      <c r="CH14" s="10"/>
      <c r="CI14" s="10"/>
      <c r="CJ14" s="13"/>
      <c r="CK14" s="10"/>
      <c r="CL14" s="10"/>
      <c r="CM14" s="13"/>
      <c r="CN14" s="10"/>
      <c r="CO14" s="10"/>
      <c r="CP14" s="13"/>
      <c r="CQ14" s="10"/>
      <c r="CR14" s="10"/>
      <c r="CS14" s="13"/>
      <c r="CT14" s="10"/>
      <c r="CU14" s="10"/>
      <c r="CV14" s="13"/>
      <c r="CW14" s="10"/>
      <c r="CX14" s="10"/>
      <c r="CY14" s="13"/>
      <c r="CZ14" s="10"/>
      <c r="DA14" s="10"/>
      <c r="DB14" s="13"/>
    </row>
    <row r="15" spans="1:106" x14ac:dyDescent="0.3">
      <c r="A15" s="13"/>
      <c r="D15" s="13"/>
      <c r="G15" s="13"/>
      <c r="J15" s="13"/>
      <c r="M15" s="13"/>
      <c r="P15" s="13"/>
      <c r="S15" s="13"/>
      <c r="V15" s="13"/>
      <c r="Y15" s="13"/>
      <c r="AB15" s="13"/>
      <c r="AE15" s="13"/>
      <c r="AH15" s="13"/>
      <c r="AK15" s="13"/>
      <c r="AL15" s="10"/>
      <c r="AM15" s="10"/>
      <c r="AN15" s="13"/>
      <c r="AO15" s="10"/>
      <c r="AP15" s="10"/>
      <c r="AQ15" s="13"/>
      <c r="AR15" s="10"/>
      <c r="AS15" s="10"/>
      <c r="AT15" s="13"/>
      <c r="AU15" s="10"/>
      <c r="AV15" s="10"/>
      <c r="AW15" s="13"/>
      <c r="AX15" s="10"/>
      <c r="AY15" s="10"/>
      <c r="AZ15" s="13"/>
      <c r="BA15" s="10"/>
      <c r="BB15" s="10"/>
      <c r="BC15" s="13"/>
      <c r="BD15" s="10"/>
      <c r="BE15" s="10"/>
      <c r="BF15" s="13"/>
      <c r="BG15" s="10"/>
      <c r="BH15" s="10"/>
      <c r="BI15" s="13"/>
      <c r="BJ15" s="10"/>
      <c r="BK15" s="10"/>
      <c r="BL15" s="13"/>
      <c r="BM15" s="10"/>
      <c r="BN15" s="10"/>
      <c r="BO15" s="13"/>
      <c r="BP15" s="10"/>
      <c r="BQ15" s="10"/>
      <c r="BR15" s="13"/>
      <c r="BS15" s="10"/>
      <c r="BT15" s="10"/>
      <c r="BU15" s="13"/>
      <c r="BV15" s="10"/>
      <c r="BW15" s="10"/>
      <c r="BX15" s="13"/>
      <c r="BY15" s="10"/>
      <c r="BZ15" s="10"/>
      <c r="CA15" s="13"/>
      <c r="CB15" s="10"/>
      <c r="CC15" s="10"/>
      <c r="CD15" s="13"/>
      <c r="CE15" s="10"/>
      <c r="CF15" s="10"/>
      <c r="CG15" s="13"/>
      <c r="CH15" s="10"/>
      <c r="CI15" s="10"/>
      <c r="CJ15" s="13"/>
      <c r="CK15" s="10"/>
      <c r="CL15" s="10"/>
      <c r="CM15" s="13"/>
      <c r="CN15" s="10"/>
      <c r="CO15" s="10"/>
      <c r="CP15" s="13"/>
      <c r="CQ15" s="10"/>
      <c r="CR15" s="10"/>
      <c r="CS15" s="13"/>
      <c r="CT15" s="10"/>
      <c r="CU15" s="10"/>
      <c r="CV15" s="13"/>
      <c r="CW15" s="10"/>
      <c r="CX15" s="10"/>
      <c r="CY15" s="13"/>
      <c r="CZ15" s="10"/>
      <c r="DA15" s="10"/>
      <c r="DB15" s="13"/>
    </row>
    <row r="16" spans="1:106" x14ac:dyDescent="0.3">
      <c r="A16" s="13"/>
      <c r="D16" s="13"/>
      <c r="G16" s="13"/>
      <c r="J16" s="13"/>
      <c r="M16" s="13"/>
      <c r="P16" s="13"/>
      <c r="S16" s="13"/>
      <c r="V16" s="13"/>
      <c r="Y16" s="13"/>
      <c r="AB16" s="13"/>
      <c r="AE16" s="13"/>
      <c r="AH16" s="13"/>
      <c r="AK16" s="13"/>
      <c r="AL16" s="10"/>
      <c r="AM16" s="10"/>
      <c r="AN16" s="13"/>
      <c r="AO16" s="10"/>
      <c r="AP16" s="10"/>
      <c r="AQ16" s="13"/>
      <c r="AR16" s="10"/>
      <c r="AS16" s="10"/>
      <c r="AT16" s="13"/>
      <c r="AU16" s="10"/>
      <c r="AV16" s="10"/>
      <c r="AW16" s="13"/>
      <c r="AX16" s="10"/>
      <c r="AY16" s="10"/>
      <c r="AZ16" s="13"/>
      <c r="BA16" s="10"/>
      <c r="BB16" s="10"/>
      <c r="BC16" s="13"/>
      <c r="BD16" s="10"/>
      <c r="BE16" s="10"/>
      <c r="BF16" s="13"/>
      <c r="BG16" s="10"/>
      <c r="BH16" s="10"/>
      <c r="BI16" s="13"/>
      <c r="BJ16" s="10"/>
      <c r="BK16" s="10"/>
      <c r="BL16" s="13"/>
      <c r="BM16" s="10"/>
      <c r="BN16" s="10"/>
      <c r="BO16" s="13"/>
      <c r="BP16" s="10"/>
      <c r="BQ16" s="10"/>
      <c r="BR16" s="13"/>
      <c r="BS16" s="10"/>
      <c r="BT16" s="10"/>
      <c r="BU16" s="13"/>
      <c r="BV16" s="10"/>
      <c r="BW16" s="10"/>
      <c r="BX16" s="13"/>
      <c r="BY16" s="10"/>
      <c r="BZ16" s="10"/>
      <c r="CA16" s="13"/>
      <c r="CB16" s="10"/>
      <c r="CC16" s="10"/>
      <c r="CD16" s="13"/>
      <c r="CE16" s="10"/>
      <c r="CF16" s="10"/>
      <c r="CG16" s="13"/>
      <c r="CH16" s="10"/>
      <c r="CI16" s="10"/>
      <c r="CJ16" s="13"/>
      <c r="CK16" s="10"/>
      <c r="CL16" s="10"/>
      <c r="CM16" s="13"/>
      <c r="CN16" s="10"/>
      <c r="CO16" s="10"/>
      <c r="CP16" s="13"/>
      <c r="CQ16" s="10"/>
      <c r="CR16" s="10"/>
      <c r="CS16" s="13"/>
      <c r="CT16" s="10"/>
      <c r="CU16" s="10"/>
      <c r="CV16" s="13"/>
      <c r="CW16" s="10"/>
      <c r="CX16" s="10"/>
      <c r="CY16" s="13"/>
      <c r="CZ16" s="10"/>
      <c r="DA16" s="10"/>
      <c r="DB16" s="13"/>
    </row>
    <row r="17" spans="1:106" x14ac:dyDescent="0.3">
      <c r="A17" s="13"/>
      <c r="B17" s="100" t="s">
        <v>241</v>
      </c>
      <c r="C17" s="101" t="s">
        <v>242</v>
      </c>
      <c r="D17" s="8" t="s">
        <v>243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</row>
    <row r="18" spans="1:106" x14ac:dyDescent="0.3">
      <c r="A18" s="2"/>
      <c r="C18" s="3"/>
      <c r="D18" s="2"/>
      <c r="G18" s="2"/>
      <c r="J18" s="2"/>
      <c r="M18" s="2"/>
      <c r="P18" s="2"/>
      <c r="S18" s="2"/>
      <c r="V18" s="2"/>
      <c r="Y18" s="2"/>
      <c r="AB18" s="2"/>
      <c r="AE18" s="2"/>
      <c r="AH18" s="2"/>
      <c r="AK18" s="2"/>
      <c r="AN18" s="2"/>
      <c r="AQ18" s="2"/>
      <c r="AT18" s="2"/>
      <c r="AW18" s="2"/>
      <c r="AZ18" s="2"/>
      <c r="BC18" s="2"/>
      <c r="BF18" s="2"/>
      <c r="BI18" s="2"/>
      <c r="BL18" s="2"/>
      <c r="BO18" s="2"/>
      <c r="BR18" s="2"/>
      <c r="BU18" s="2"/>
      <c r="BX18" s="2"/>
      <c r="CA18" s="2"/>
      <c r="CD18" s="2"/>
      <c r="CG18" s="2"/>
      <c r="CJ18" s="2"/>
      <c r="CM18" s="2"/>
      <c r="CP18" s="2"/>
      <c r="CS18" s="2"/>
      <c r="CV18" s="2"/>
      <c r="CY18" s="2"/>
      <c r="DB18" s="2"/>
    </row>
    <row r="19" spans="1:106" x14ac:dyDescent="0.3">
      <c r="A19" s="5" t="s">
        <v>235</v>
      </c>
      <c r="B19" s="4" t="s">
        <v>42</v>
      </c>
      <c r="C19" s="4" t="s">
        <v>41</v>
      </c>
      <c r="D19" s="2"/>
      <c r="G19" s="2"/>
      <c r="J19" s="2"/>
      <c r="M19" s="2"/>
      <c r="P19" s="2"/>
      <c r="S19" s="2"/>
      <c r="V19" s="2"/>
      <c r="Y19" s="2"/>
      <c r="AB19" s="2"/>
      <c r="AE19" s="2"/>
      <c r="AH19" s="2"/>
      <c r="AK19" s="2"/>
      <c r="AN19" s="2"/>
      <c r="AQ19" s="2"/>
      <c r="AT19" s="2"/>
      <c r="AW19" s="2"/>
      <c r="AZ19" s="2"/>
      <c r="BC19" s="2"/>
      <c r="BF19" s="2"/>
      <c r="BI19" s="2"/>
      <c r="BL19" s="2"/>
      <c r="BO19" s="2"/>
      <c r="BR19" s="2"/>
      <c r="BU19" s="2"/>
      <c r="BX19" s="2"/>
      <c r="CA19" s="2"/>
      <c r="CD19" s="2"/>
      <c r="CG19" s="2"/>
      <c r="CJ19" s="2"/>
      <c r="CM19" s="2"/>
      <c r="CP19" s="2"/>
      <c r="CS19" s="2"/>
      <c r="CV19" s="2"/>
      <c r="CY19" s="2"/>
      <c r="DB19" s="2"/>
    </row>
    <row r="20" spans="1:106" x14ac:dyDescent="0.3">
      <c r="A20" s="2" t="s">
        <v>30</v>
      </c>
      <c r="B20">
        <f>IF(B2&lt;=150,0,1)</f>
        <v>0</v>
      </c>
      <c r="C20">
        <f t="shared" ref="C20:BN21" si="0">IF(C2&lt;=150,0,1)</f>
        <v>0</v>
      </c>
      <c r="D20" s="2">
        <f t="shared" si="0"/>
        <v>0</v>
      </c>
      <c r="E20">
        <f t="shared" si="0"/>
        <v>0</v>
      </c>
      <c r="F20">
        <f t="shared" si="0"/>
        <v>0</v>
      </c>
      <c r="G20" s="2">
        <f t="shared" si="0"/>
        <v>0</v>
      </c>
      <c r="H20">
        <f t="shared" si="0"/>
        <v>0</v>
      </c>
      <c r="I20">
        <f t="shared" si="0"/>
        <v>0</v>
      </c>
      <c r="J20" s="2">
        <f t="shared" si="0"/>
        <v>0</v>
      </c>
      <c r="K20">
        <f t="shared" si="0"/>
        <v>0</v>
      </c>
      <c r="L20">
        <f t="shared" si="0"/>
        <v>0</v>
      </c>
      <c r="M20" s="2">
        <f t="shared" si="0"/>
        <v>0</v>
      </c>
      <c r="N20">
        <f t="shared" si="0"/>
        <v>0</v>
      </c>
      <c r="O20">
        <f t="shared" si="0"/>
        <v>0</v>
      </c>
      <c r="P20" s="2">
        <f t="shared" si="0"/>
        <v>0</v>
      </c>
      <c r="Q20">
        <f t="shared" si="0"/>
        <v>0</v>
      </c>
      <c r="R20">
        <f t="shared" si="0"/>
        <v>0</v>
      </c>
      <c r="S20" s="2">
        <f t="shared" si="0"/>
        <v>0</v>
      </c>
      <c r="T20">
        <f t="shared" si="0"/>
        <v>0</v>
      </c>
      <c r="U20">
        <f t="shared" si="0"/>
        <v>0</v>
      </c>
      <c r="V20" s="2">
        <f t="shared" si="0"/>
        <v>0</v>
      </c>
      <c r="W20">
        <f t="shared" si="0"/>
        <v>0</v>
      </c>
      <c r="X20">
        <f t="shared" si="0"/>
        <v>0</v>
      </c>
      <c r="Y20" s="2">
        <f t="shared" si="0"/>
        <v>0</v>
      </c>
      <c r="Z20">
        <f t="shared" si="0"/>
        <v>0</v>
      </c>
      <c r="AA20">
        <f t="shared" si="0"/>
        <v>0</v>
      </c>
      <c r="AB20" s="2">
        <f t="shared" si="0"/>
        <v>0</v>
      </c>
      <c r="AC20">
        <f t="shared" si="0"/>
        <v>0</v>
      </c>
      <c r="AD20">
        <f t="shared" si="0"/>
        <v>0</v>
      </c>
      <c r="AE20" s="2">
        <f t="shared" si="0"/>
        <v>0</v>
      </c>
      <c r="AF20">
        <f t="shared" si="0"/>
        <v>0</v>
      </c>
      <c r="AG20">
        <f t="shared" si="0"/>
        <v>0</v>
      </c>
      <c r="AH20" s="2">
        <f t="shared" si="0"/>
        <v>0</v>
      </c>
      <c r="AI20">
        <f t="shared" si="0"/>
        <v>0</v>
      </c>
      <c r="AJ20">
        <f t="shared" si="0"/>
        <v>0</v>
      </c>
      <c r="AK20" s="2">
        <f t="shared" si="0"/>
        <v>0</v>
      </c>
      <c r="AL20">
        <f t="shared" si="0"/>
        <v>1</v>
      </c>
      <c r="AM20">
        <f t="shared" si="0"/>
        <v>1</v>
      </c>
      <c r="AN20" s="2">
        <f t="shared" si="0"/>
        <v>1</v>
      </c>
      <c r="AO20">
        <f t="shared" si="0"/>
        <v>1</v>
      </c>
      <c r="AP20">
        <f t="shared" si="0"/>
        <v>1</v>
      </c>
      <c r="AQ20" s="2">
        <f t="shared" si="0"/>
        <v>1</v>
      </c>
      <c r="AR20">
        <f t="shared" si="0"/>
        <v>1</v>
      </c>
      <c r="AS20">
        <f t="shared" si="0"/>
        <v>1</v>
      </c>
      <c r="AT20" s="2">
        <f t="shared" si="0"/>
        <v>1</v>
      </c>
      <c r="AU20">
        <f t="shared" si="0"/>
        <v>1</v>
      </c>
      <c r="AV20">
        <f t="shared" si="0"/>
        <v>1</v>
      </c>
      <c r="AW20" s="2">
        <f t="shared" si="0"/>
        <v>1</v>
      </c>
      <c r="AX20">
        <f t="shared" si="0"/>
        <v>1</v>
      </c>
      <c r="AY20">
        <f t="shared" si="0"/>
        <v>1</v>
      </c>
      <c r="AZ20" s="2">
        <f t="shared" si="0"/>
        <v>1</v>
      </c>
      <c r="BA20">
        <f t="shared" si="0"/>
        <v>0</v>
      </c>
      <c r="BB20">
        <f t="shared" si="0"/>
        <v>0</v>
      </c>
      <c r="BC20" s="2">
        <f t="shared" si="0"/>
        <v>0</v>
      </c>
      <c r="BD20">
        <f t="shared" si="0"/>
        <v>0</v>
      </c>
      <c r="BE20">
        <f t="shared" si="0"/>
        <v>0</v>
      </c>
      <c r="BF20" s="2">
        <f t="shared" si="0"/>
        <v>0</v>
      </c>
      <c r="BG20">
        <f t="shared" si="0"/>
        <v>0</v>
      </c>
      <c r="BH20">
        <f t="shared" si="0"/>
        <v>0</v>
      </c>
      <c r="BI20" s="2">
        <f t="shared" si="0"/>
        <v>0</v>
      </c>
      <c r="BJ20">
        <f t="shared" si="0"/>
        <v>0</v>
      </c>
      <c r="BK20">
        <f>IF(BK2&lt;=150,0,1)</f>
        <v>0</v>
      </c>
      <c r="BL20" s="2">
        <f t="shared" si="0"/>
        <v>0</v>
      </c>
      <c r="BM20">
        <f t="shared" si="0"/>
        <v>0</v>
      </c>
      <c r="BN20">
        <f t="shared" si="0"/>
        <v>0</v>
      </c>
      <c r="BO20" s="2">
        <f t="shared" ref="BO20:DB21" si="1">IF(BO2&lt;=150,0,1)</f>
        <v>0</v>
      </c>
      <c r="BP20">
        <f t="shared" si="1"/>
        <v>0</v>
      </c>
      <c r="BQ20">
        <f t="shared" si="1"/>
        <v>0</v>
      </c>
      <c r="BR20" s="2">
        <f t="shared" si="1"/>
        <v>0</v>
      </c>
      <c r="BS20">
        <f t="shared" si="1"/>
        <v>1</v>
      </c>
      <c r="BT20">
        <f t="shared" si="1"/>
        <v>1</v>
      </c>
      <c r="BU20" s="2">
        <f t="shared" si="1"/>
        <v>1</v>
      </c>
      <c r="BV20">
        <f t="shared" si="1"/>
        <v>0</v>
      </c>
      <c r="BW20">
        <f t="shared" si="1"/>
        <v>0</v>
      </c>
      <c r="BX20" s="2">
        <f t="shared" si="1"/>
        <v>0</v>
      </c>
      <c r="BY20">
        <f t="shared" si="1"/>
        <v>0</v>
      </c>
      <c r="BZ20">
        <f t="shared" si="1"/>
        <v>0</v>
      </c>
      <c r="CA20" s="2">
        <f t="shared" si="1"/>
        <v>0</v>
      </c>
      <c r="CB20">
        <f t="shared" si="1"/>
        <v>0</v>
      </c>
      <c r="CC20">
        <f t="shared" si="1"/>
        <v>0</v>
      </c>
      <c r="CD20" s="2">
        <f t="shared" si="1"/>
        <v>0</v>
      </c>
      <c r="CE20">
        <f t="shared" si="1"/>
        <v>0</v>
      </c>
      <c r="CF20">
        <f t="shared" si="1"/>
        <v>0</v>
      </c>
      <c r="CG20" s="2">
        <f t="shared" si="1"/>
        <v>0</v>
      </c>
      <c r="CH20">
        <f t="shared" si="1"/>
        <v>0</v>
      </c>
      <c r="CI20">
        <f t="shared" si="1"/>
        <v>0</v>
      </c>
      <c r="CJ20" s="2">
        <f t="shared" si="1"/>
        <v>0</v>
      </c>
      <c r="CK20">
        <f t="shared" si="1"/>
        <v>0</v>
      </c>
      <c r="CL20">
        <f t="shared" si="1"/>
        <v>0</v>
      </c>
      <c r="CM20" s="2">
        <f t="shared" si="1"/>
        <v>0</v>
      </c>
      <c r="CN20">
        <f t="shared" si="1"/>
        <v>0</v>
      </c>
      <c r="CO20">
        <f t="shared" si="1"/>
        <v>0</v>
      </c>
      <c r="CP20" s="2">
        <f t="shared" si="1"/>
        <v>0</v>
      </c>
      <c r="CQ20">
        <f t="shared" si="1"/>
        <v>0</v>
      </c>
      <c r="CR20">
        <f t="shared" si="1"/>
        <v>0</v>
      </c>
      <c r="CS20" s="2">
        <f t="shared" si="1"/>
        <v>0</v>
      </c>
      <c r="CT20">
        <f t="shared" si="1"/>
        <v>0</v>
      </c>
      <c r="CU20">
        <f t="shared" si="1"/>
        <v>0</v>
      </c>
      <c r="CV20" s="2">
        <f t="shared" si="1"/>
        <v>0</v>
      </c>
      <c r="CW20">
        <f t="shared" si="1"/>
        <v>0</v>
      </c>
      <c r="CX20">
        <f t="shared" si="1"/>
        <v>0</v>
      </c>
      <c r="CY20" s="2">
        <f t="shared" si="1"/>
        <v>0</v>
      </c>
      <c r="CZ20">
        <f t="shared" si="1"/>
        <v>0</v>
      </c>
      <c r="DA20">
        <f t="shared" si="1"/>
        <v>0</v>
      </c>
      <c r="DB20" s="2">
        <f t="shared" si="1"/>
        <v>0</v>
      </c>
    </row>
    <row r="21" spans="1:106" x14ac:dyDescent="0.3">
      <c r="A21" s="2" t="s">
        <v>31</v>
      </c>
      <c r="B21" s="68">
        <f t="shared" ref="B21:BM25" si="2">IF(B3&lt;=150,0,1)</f>
        <v>0</v>
      </c>
      <c r="C21" s="68" t="s">
        <v>32</v>
      </c>
      <c r="D21" s="69">
        <f t="shared" si="2"/>
        <v>0</v>
      </c>
      <c r="E21" s="68">
        <f t="shared" si="2"/>
        <v>0</v>
      </c>
      <c r="F21" s="68" t="s">
        <v>32</v>
      </c>
      <c r="G21" s="69">
        <f t="shared" si="2"/>
        <v>0</v>
      </c>
      <c r="H21" s="68">
        <f t="shared" si="2"/>
        <v>0</v>
      </c>
      <c r="I21" s="68" t="s">
        <v>32</v>
      </c>
      <c r="J21" s="69">
        <f t="shared" si="2"/>
        <v>0</v>
      </c>
      <c r="K21" s="68">
        <f t="shared" si="2"/>
        <v>0</v>
      </c>
      <c r="L21" s="68" t="s">
        <v>32</v>
      </c>
      <c r="M21" s="69">
        <f t="shared" si="2"/>
        <v>0</v>
      </c>
      <c r="N21" s="68">
        <f t="shared" si="2"/>
        <v>0</v>
      </c>
      <c r="O21" s="68" t="s">
        <v>32</v>
      </c>
      <c r="P21" s="69">
        <f t="shared" si="2"/>
        <v>0</v>
      </c>
      <c r="Q21" s="68">
        <f t="shared" si="2"/>
        <v>0</v>
      </c>
      <c r="R21" s="68" t="s">
        <v>32</v>
      </c>
      <c r="S21" s="69">
        <f t="shared" si="2"/>
        <v>0</v>
      </c>
      <c r="T21" s="68">
        <f t="shared" si="2"/>
        <v>0</v>
      </c>
      <c r="U21" s="68" t="s">
        <v>32</v>
      </c>
      <c r="V21" s="69">
        <f t="shared" si="2"/>
        <v>0</v>
      </c>
      <c r="W21" s="68">
        <f t="shared" si="2"/>
        <v>0</v>
      </c>
      <c r="X21" s="68" t="s">
        <v>32</v>
      </c>
      <c r="Y21" s="69">
        <f t="shared" si="2"/>
        <v>0</v>
      </c>
      <c r="Z21" s="68">
        <f t="shared" si="2"/>
        <v>0</v>
      </c>
      <c r="AA21" s="68" t="s">
        <v>32</v>
      </c>
      <c r="AB21" s="69">
        <f t="shared" si="2"/>
        <v>0</v>
      </c>
      <c r="AC21" s="68">
        <f t="shared" si="2"/>
        <v>0</v>
      </c>
      <c r="AD21" s="68" t="s">
        <v>32</v>
      </c>
      <c r="AE21" s="69">
        <f t="shared" si="2"/>
        <v>0</v>
      </c>
      <c r="AF21" s="68">
        <f t="shared" si="2"/>
        <v>0</v>
      </c>
      <c r="AG21" s="68" t="s">
        <v>32</v>
      </c>
      <c r="AH21" s="69">
        <f t="shared" si="2"/>
        <v>0</v>
      </c>
      <c r="AI21" s="68">
        <f t="shared" si="2"/>
        <v>0</v>
      </c>
      <c r="AJ21" s="68" t="s">
        <v>32</v>
      </c>
      <c r="AK21" s="69">
        <f t="shared" si="2"/>
        <v>0</v>
      </c>
      <c r="AL21" s="26">
        <f t="shared" si="2"/>
        <v>0</v>
      </c>
      <c r="AM21" s="26">
        <f t="shared" si="0"/>
        <v>0</v>
      </c>
      <c r="AN21" s="67">
        <f t="shared" si="2"/>
        <v>1</v>
      </c>
      <c r="AO21" s="26">
        <f t="shared" si="2"/>
        <v>0</v>
      </c>
      <c r="AP21" s="26">
        <f t="shared" si="0"/>
        <v>0</v>
      </c>
      <c r="AQ21" s="67">
        <f t="shared" si="2"/>
        <v>1</v>
      </c>
      <c r="AR21">
        <f t="shared" si="2"/>
        <v>0</v>
      </c>
      <c r="AS21">
        <f t="shared" si="0"/>
        <v>0</v>
      </c>
      <c r="AT21" s="2">
        <f t="shared" si="2"/>
        <v>0</v>
      </c>
      <c r="AU21">
        <f t="shared" si="2"/>
        <v>0</v>
      </c>
      <c r="AV21">
        <f t="shared" si="0"/>
        <v>0</v>
      </c>
      <c r="AW21" s="2">
        <f t="shared" si="2"/>
        <v>0</v>
      </c>
      <c r="AX21">
        <f t="shared" si="2"/>
        <v>0</v>
      </c>
      <c r="AY21">
        <f t="shared" si="0"/>
        <v>0</v>
      </c>
      <c r="AZ21" s="2">
        <f t="shared" si="2"/>
        <v>0</v>
      </c>
      <c r="BA21">
        <f t="shared" si="2"/>
        <v>0</v>
      </c>
      <c r="BB21">
        <f t="shared" si="0"/>
        <v>0</v>
      </c>
      <c r="BC21" s="2">
        <f t="shared" si="2"/>
        <v>0</v>
      </c>
      <c r="BD21">
        <f t="shared" si="2"/>
        <v>0</v>
      </c>
      <c r="BE21">
        <f t="shared" si="0"/>
        <v>0</v>
      </c>
      <c r="BF21" s="2">
        <f t="shared" si="2"/>
        <v>0</v>
      </c>
      <c r="BG21">
        <f t="shared" si="2"/>
        <v>0</v>
      </c>
      <c r="BH21">
        <f t="shared" si="0"/>
        <v>0</v>
      </c>
      <c r="BI21" s="2">
        <f t="shared" si="2"/>
        <v>0</v>
      </c>
      <c r="BJ21">
        <f t="shared" si="2"/>
        <v>0</v>
      </c>
      <c r="BK21">
        <f>IF(BK3&lt;=150,0,1)</f>
        <v>0</v>
      </c>
      <c r="BL21" s="2">
        <f t="shared" si="2"/>
        <v>0</v>
      </c>
      <c r="BM21">
        <f t="shared" si="2"/>
        <v>0</v>
      </c>
      <c r="BN21">
        <f t="shared" si="0"/>
        <v>0</v>
      </c>
      <c r="BO21" s="2">
        <f t="shared" si="1"/>
        <v>0</v>
      </c>
      <c r="BP21">
        <f t="shared" si="1"/>
        <v>0</v>
      </c>
      <c r="BQ21">
        <f t="shared" si="1"/>
        <v>0</v>
      </c>
      <c r="BR21" s="2">
        <f t="shared" si="1"/>
        <v>0</v>
      </c>
      <c r="BS21">
        <f t="shared" si="1"/>
        <v>0</v>
      </c>
      <c r="BT21">
        <f t="shared" si="1"/>
        <v>0</v>
      </c>
      <c r="BU21" s="2">
        <f t="shared" si="1"/>
        <v>0</v>
      </c>
      <c r="BV21">
        <f t="shared" si="1"/>
        <v>0</v>
      </c>
      <c r="BW21">
        <f t="shared" si="1"/>
        <v>0</v>
      </c>
      <c r="BX21" s="2">
        <f t="shared" si="1"/>
        <v>0</v>
      </c>
      <c r="BY21">
        <f t="shared" si="1"/>
        <v>0</v>
      </c>
      <c r="BZ21">
        <f t="shared" si="1"/>
        <v>0</v>
      </c>
      <c r="CA21" s="2">
        <f t="shared" si="1"/>
        <v>0</v>
      </c>
      <c r="CB21">
        <f t="shared" si="1"/>
        <v>0</v>
      </c>
      <c r="CC21">
        <f t="shared" si="1"/>
        <v>0</v>
      </c>
      <c r="CD21" s="2">
        <f t="shared" si="1"/>
        <v>0</v>
      </c>
      <c r="CE21">
        <f t="shared" si="1"/>
        <v>0</v>
      </c>
      <c r="CF21">
        <f t="shared" si="1"/>
        <v>0</v>
      </c>
      <c r="CG21" s="2">
        <f t="shared" si="1"/>
        <v>0</v>
      </c>
      <c r="CH21">
        <f t="shared" si="1"/>
        <v>0</v>
      </c>
      <c r="CI21">
        <f t="shared" si="1"/>
        <v>0</v>
      </c>
      <c r="CJ21" s="2">
        <f t="shared" si="1"/>
        <v>0</v>
      </c>
      <c r="CK21">
        <f t="shared" si="1"/>
        <v>0</v>
      </c>
      <c r="CL21">
        <f t="shared" si="1"/>
        <v>0</v>
      </c>
      <c r="CM21" s="2">
        <f t="shared" si="1"/>
        <v>0</v>
      </c>
      <c r="CN21">
        <f t="shared" si="1"/>
        <v>0</v>
      </c>
      <c r="CO21">
        <f t="shared" si="1"/>
        <v>0</v>
      </c>
      <c r="CP21" s="2">
        <f t="shared" si="1"/>
        <v>0</v>
      </c>
      <c r="CQ21">
        <f t="shared" si="1"/>
        <v>0</v>
      </c>
      <c r="CR21">
        <f t="shared" si="1"/>
        <v>0</v>
      </c>
      <c r="CS21" s="2">
        <f t="shared" si="1"/>
        <v>0</v>
      </c>
      <c r="CT21">
        <f t="shared" si="1"/>
        <v>0</v>
      </c>
      <c r="CU21">
        <f t="shared" si="1"/>
        <v>0</v>
      </c>
      <c r="CV21" s="2">
        <f t="shared" si="1"/>
        <v>0</v>
      </c>
      <c r="CW21">
        <f t="shared" si="1"/>
        <v>0</v>
      </c>
      <c r="CX21">
        <f t="shared" si="1"/>
        <v>0</v>
      </c>
      <c r="CY21" s="2">
        <f t="shared" si="1"/>
        <v>0</v>
      </c>
      <c r="CZ21">
        <f t="shared" si="1"/>
        <v>0</v>
      </c>
      <c r="DA21">
        <f t="shared" si="1"/>
        <v>0</v>
      </c>
      <c r="DB21" s="2">
        <f t="shared" si="1"/>
        <v>0</v>
      </c>
    </row>
    <row r="22" spans="1:106" x14ac:dyDescent="0.3">
      <c r="A22" s="2" t="s">
        <v>33</v>
      </c>
      <c r="B22">
        <f t="shared" si="2"/>
        <v>0</v>
      </c>
      <c r="C22">
        <f t="shared" si="2"/>
        <v>0</v>
      </c>
      <c r="D22" s="2">
        <f t="shared" si="2"/>
        <v>0</v>
      </c>
      <c r="E22">
        <f t="shared" si="2"/>
        <v>0</v>
      </c>
      <c r="F22">
        <f t="shared" si="2"/>
        <v>0</v>
      </c>
      <c r="G22" s="2">
        <f t="shared" si="2"/>
        <v>0</v>
      </c>
      <c r="H22">
        <f t="shared" si="2"/>
        <v>0</v>
      </c>
      <c r="I22">
        <f t="shared" si="2"/>
        <v>0</v>
      </c>
      <c r="J22" s="2">
        <f t="shared" si="2"/>
        <v>0</v>
      </c>
      <c r="K22">
        <f t="shared" si="2"/>
        <v>0</v>
      </c>
      <c r="L22">
        <f t="shared" si="2"/>
        <v>0</v>
      </c>
      <c r="M22" s="2">
        <f t="shared" si="2"/>
        <v>0</v>
      </c>
      <c r="N22">
        <f t="shared" si="2"/>
        <v>0</v>
      </c>
      <c r="O22">
        <f t="shared" si="2"/>
        <v>0</v>
      </c>
      <c r="P22" s="2">
        <f t="shared" si="2"/>
        <v>0</v>
      </c>
      <c r="Q22">
        <f t="shared" si="2"/>
        <v>0</v>
      </c>
      <c r="R22">
        <f t="shared" si="2"/>
        <v>0</v>
      </c>
      <c r="S22" s="2">
        <f t="shared" si="2"/>
        <v>0</v>
      </c>
      <c r="T22">
        <f t="shared" si="2"/>
        <v>0</v>
      </c>
      <c r="U22">
        <f t="shared" si="2"/>
        <v>0</v>
      </c>
      <c r="V22" s="2">
        <f t="shared" si="2"/>
        <v>0</v>
      </c>
      <c r="W22">
        <f t="shared" si="2"/>
        <v>0</v>
      </c>
      <c r="X22">
        <f t="shared" si="2"/>
        <v>0</v>
      </c>
      <c r="Y22" s="2">
        <f t="shared" si="2"/>
        <v>0</v>
      </c>
      <c r="Z22">
        <f t="shared" si="2"/>
        <v>0</v>
      </c>
      <c r="AA22">
        <f t="shared" si="2"/>
        <v>0</v>
      </c>
      <c r="AB22" s="2">
        <f t="shared" si="2"/>
        <v>0</v>
      </c>
      <c r="AC22">
        <f t="shared" si="2"/>
        <v>0</v>
      </c>
      <c r="AD22">
        <f t="shared" si="2"/>
        <v>0</v>
      </c>
      <c r="AE22" s="2">
        <f t="shared" si="2"/>
        <v>0</v>
      </c>
      <c r="AF22">
        <f t="shared" si="2"/>
        <v>0</v>
      </c>
      <c r="AG22">
        <f t="shared" si="2"/>
        <v>0</v>
      </c>
      <c r="AH22" s="2">
        <f t="shared" si="2"/>
        <v>0</v>
      </c>
      <c r="AI22">
        <f t="shared" si="2"/>
        <v>0</v>
      </c>
      <c r="AJ22">
        <f t="shared" si="2"/>
        <v>0</v>
      </c>
      <c r="AK22" s="2">
        <f t="shared" si="2"/>
        <v>0</v>
      </c>
      <c r="AL22">
        <f t="shared" si="2"/>
        <v>1</v>
      </c>
      <c r="AM22">
        <f t="shared" si="2"/>
        <v>1</v>
      </c>
      <c r="AN22" s="2">
        <f t="shared" si="2"/>
        <v>1</v>
      </c>
      <c r="AO22" s="9">
        <f t="shared" si="2"/>
        <v>1</v>
      </c>
      <c r="AP22" s="9">
        <f t="shared" si="2"/>
        <v>1</v>
      </c>
      <c r="AQ22" s="11">
        <f t="shared" si="2"/>
        <v>1</v>
      </c>
      <c r="AR22" s="8">
        <f t="shared" si="2"/>
        <v>1</v>
      </c>
      <c r="AS22" s="8">
        <f t="shared" si="2"/>
        <v>0</v>
      </c>
      <c r="AT22" s="19">
        <f t="shared" si="2"/>
        <v>0</v>
      </c>
      <c r="AU22">
        <f t="shared" si="2"/>
        <v>1</v>
      </c>
      <c r="AV22">
        <f t="shared" si="2"/>
        <v>1</v>
      </c>
      <c r="AW22" s="2">
        <f t="shared" si="2"/>
        <v>1</v>
      </c>
      <c r="AX22">
        <f t="shared" si="2"/>
        <v>0</v>
      </c>
      <c r="AY22">
        <f t="shared" si="2"/>
        <v>0</v>
      </c>
      <c r="AZ22" s="2">
        <f t="shared" si="2"/>
        <v>0</v>
      </c>
      <c r="BA22">
        <f t="shared" si="2"/>
        <v>0</v>
      </c>
      <c r="BB22">
        <f t="shared" si="2"/>
        <v>0</v>
      </c>
      <c r="BC22" s="2">
        <f t="shared" si="2"/>
        <v>0</v>
      </c>
      <c r="BD22">
        <f t="shared" si="2"/>
        <v>0</v>
      </c>
      <c r="BE22">
        <f t="shared" si="2"/>
        <v>0</v>
      </c>
      <c r="BF22" s="2">
        <f t="shared" si="2"/>
        <v>0</v>
      </c>
      <c r="BG22">
        <f t="shared" si="2"/>
        <v>0</v>
      </c>
      <c r="BH22">
        <f t="shared" si="2"/>
        <v>0</v>
      </c>
      <c r="BI22" s="2">
        <f t="shared" si="2"/>
        <v>0</v>
      </c>
      <c r="BJ22">
        <f t="shared" si="2"/>
        <v>0</v>
      </c>
      <c r="BK22">
        <f t="shared" si="2"/>
        <v>0</v>
      </c>
      <c r="BL22" s="2">
        <f t="shared" si="2"/>
        <v>0</v>
      </c>
      <c r="BM22">
        <f t="shared" si="2"/>
        <v>0</v>
      </c>
      <c r="BN22">
        <f t="shared" ref="BN22:DB28" si="3">IF(BN4&lt;=150,0,1)</f>
        <v>0</v>
      </c>
      <c r="BO22" s="2">
        <f t="shared" si="3"/>
        <v>0</v>
      </c>
      <c r="BP22">
        <f t="shared" si="3"/>
        <v>0</v>
      </c>
      <c r="BQ22">
        <f t="shared" si="3"/>
        <v>0</v>
      </c>
      <c r="BR22" s="2">
        <f t="shared" si="3"/>
        <v>0</v>
      </c>
      <c r="BS22">
        <f t="shared" si="3"/>
        <v>0</v>
      </c>
      <c r="BT22">
        <f t="shared" si="3"/>
        <v>0</v>
      </c>
      <c r="BU22" s="2">
        <f t="shared" si="3"/>
        <v>0</v>
      </c>
      <c r="BV22">
        <f t="shared" si="3"/>
        <v>1</v>
      </c>
      <c r="BW22">
        <f t="shared" si="3"/>
        <v>1</v>
      </c>
      <c r="BX22" s="2">
        <f t="shared" si="3"/>
        <v>1</v>
      </c>
      <c r="BY22">
        <f t="shared" si="3"/>
        <v>1</v>
      </c>
      <c r="BZ22">
        <f t="shared" si="3"/>
        <v>1</v>
      </c>
      <c r="CA22" s="2">
        <f t="shared" si="3"/>
        <v>1</v>
      </c>
      <c r="CB22">
        <f t="shared" si="3"/>
        <v>1</v>
      </c>
      <c r="CC22">
        <f t="shared" si="3"/>
        <v>1</v>
      </c>
      <c r="CD22" s="2">
        <f t="shared" si="3"/>
        <v>1</v>
      </c>
      <c r="CE22">
        <f t="shared" si="3"/>
        <v>1</v>
      </c>
      <c r="CF22">
        <f t="shared" si="3"/>
        <v>1</v>
      </c>
      <c r="CG22" s="2">
        <f t="shared" si="3"/>
        <v>1</v>
      </c>
      <c r="CH22">
        <f t="shared" si="3"/>
        <v>1</v>
      </c>
      <c r="CI22">
        <f t="shared" si="3"/>
        <v>1</v>
      </c>
      <c r="CJ22" s="2">
        <f t="shared" si="3"/>
        <v>1</v>
      </c>
      <c r="CK22">
        <f t="shared" si="3"/>
        <v>1</v>
      </c>
      <c r="CL22">
        <f t="shared" si="3"/>
        <v>1</v>
      </c>
      <c r="CM22" s="2">
        <f t="shared" si="3"/>
        <v>1</v>
      </c>
      <c r="CN22">
        <f t="shared" si="3"/>
        <v>0</v>
      </c>
      <c r="CO22">
        <f t="shared" si="3"/>
        <v>0</v>
      </c>
      <c r="CP22" s="2">
        <f t="shared" si="3"/>
        <v>0</v>
      </c>
      <c r="CQ22">
        <f t="shared" si="3"/>
        <v>0</v>
      </c>
      <c r="CR22">
        <f t="shared" si="3"/>
        <v>0</v>
      </c>
      <c r="CS22" s="2">
        <f t="shared" si="3"/>
        <v>0</v>
      </c>
      <c r="CT22">
        <f t="shared" si="3"/>
        <v>0</v>
      </c>
      <c r="CU22">
        <f t="shared" si="3"/>
        <v>0</v>
      </c>
      <c r="CV22" s="2">
        <f t="shared" si="3"/>
        <v>0</v>
      </c>
      <c r="CW22">
        <f t="shared" si="3"/>
        <v>0</v>
      </c>
      <c r="CX22">
        <f t="shared" si="3"/>
        <v>0</v>
      </c>
      <c r="CY22" s="2">
        <f t="shared" si="3"/>
        <v>0</v>
      </c>
      <c r="CZ22">
        <f t="shared" si="3"/>
        <v>0</v>
      </c>
      <c r="DA22">
        <f t="shared" si="3"/>
        <v>0</v>
      </c>
      <c r="DB22" s="2">
        <f t="shared" si="3"/>
        <v>0</v>
      </c>
    </row>
    <row r="23" spans="1:106" x14ac:dyDescent="0.3">
      <c r="A23" s="2" t="s">
        <v>35</v>
      </c>
      <c r="B23">
        <f t="shared" si="2"/>
        <v>0</v>
      </c>
      <c r="C23">
        <f t="shared" si="2"/>
        <v>0</v>
      </c>
      <c r="D23" s="2">
        <f t="shared" si="2"/>
        <v>0</v>
      </c>
      <c r="E23">
        <f t="shared" si="2"/>
        <v>0</v>
      </c>
      <c r="F23">
        <f t="shared" si="2"/>
        <v>0</v>
      </c>
      <c r="G23" s="2">
        <f t="shared" si="2"/>
        <v>0</v>
      </c>
      <c r="H23">
        <f t="shared" si="2"/>
        <v>0</v>
      </c>
      <c r="I23">
        <f t="shared" si="2"/>
        <v>0</v>
      </c>
      <c r="J23" s="2">
        <f t="shared" si="2"/>
        <v>0</v>
      </c>
      <c r="K23">
        <f t="shared" si="2"/>
        <v>0</v>
      </c>
      <c r="L23">
        <f t="shared" si="2"/>
        <v>0</v>
      </c>
      <c r="M23" s="2">
        <f t="shared" si="2"/>
        <v>0</v>
      </c>
      <c r="N23">
        <f t="shared" si="2"/>
        <v>0</v>
      </c>
      <c r="O23">
        <f t="shared" si="2"/>
        <v>0</v>
      </c>
      <c r="P23" s="2">
        <f t="shared" si="2"/>
        <v>0</v>
      </c>
      <c r="Q23">
        <f t="shared" si="2"/>
        <v>0</v>
      </c>
      <c r="R23">
        <f t="shared" si="2"/>
        <v>0</v>
      </c>
      <c r="S23" s="2">
        <f t="shared" si="2"/>
        <v>0</v>
      </c>
      <c r="T23">
        <f t="shared" si="2"/>
        <v>0</v>
      </c>
      <c r="U23">
        <f t="shared" si="2"/>
        <v>0</v>
      </c>
      <c r="V23" s="2">
        <f t="shared" si="2"/>
        <v>0</v>
      </c>
      <c r="W23">
        <f t="shared" si="2"/>
        <v>0</v>
      </c>
      <c r="X23">
        <f t="shared" si="2"/>
        <v>0</v>
      </c>
      <c r="Y23" s="2">
        <f t="shared" si="2"/>
        <v>0</v>
      </c>
      <c r="Z23">
        <f t="shared" si="2"/>
        <v>0</v>
      </c>
      <c r="AA23">
        <f t="shared" si="2"/>
        <v>0</v>
      </c>
      <c r="AB23" s="2">
        <f t="shared" si="2"/>
        <v>0</v>
      </c>
      <c r="AC23">
        <f t="shared" si="2"/>
        <v>0</v>
      </c>
      <c r="AD23">
        <f t="shared" si="2"/>
        <v>0</v>
      </c>
      <c r="AE23" s="2">
        <f t="shared" si="2"/>
        <v>0</v>
      </c>
      <c r="AF23">
        <f t="shared" si="2"/>
        <v>0</v>
      </c>
      <c r="AG23">
        <f t="shared" si="2"/>
        <v>0</v>
      </c>
      <c r="AH23" s="2">
        <f t="shared" si="2"/>
        <v>0</v>
      </c>
      <c r="AI23">
        <f t="shared" si="2"/>
        <v>0</v>
      </c>
      <c r="AJ23">
        <f t="shared" si="2"/>
        <v>0</v>
      </c>
      <c r="AK23" s="2">
        <f t="shared" si="2"/>
        <v>0</v>
      </c>
      <c r="AL23">
        <f t="shared" si="2"/>
        <v>1</v>
      </c>
      <c r="AM23">
        <f t="shared" si="2"/>
        <v>1</v>
      </c>
      <c r="AN23" s="2">
        <f t="shared" si="2"/>
        <v>1</v>
      </c>
      <c r="AO23">
        <f t="shared" si="2"/>
        <v>1</v>
      </c>
      <c r="AP23">
        <f t="shared" si="2"/>
        <v>1</v>
      </c>
      <c r="AQ23" s="2">
        <f t="shared" si="2"/>
        <v>1</v>
      </c>
      <c r="AR23">
        <f t="shared" si="2"/>
        <v>1</v>
      </c>
      <c r="AS23">
        <f t="shared" si="2"/>
        <v>1</v>
      </c>
      <c r="AT23" s="2">
        <f t="shared" si="2"/>
        <v>1</v>
      </c>
      <c r="AU23" s="8">
        <f t="shared" si="2"/>
        <v>0</v>
      </c>
      <c r="AV23" s="8">
        <f t="shared" si="2"/>
        <v>1</v>
      </c>
      <c r="AW23" s="19">
        <f t="shared" si="2"/>
        <v>1</v>
      </c>
      <c r="AX23">
        <f t="shared" si="2"/>
        <v>1</v>
      </c>
      <c r="AY23">
        <f t="shared" si="2"/>
        <v>1</v>
      </c>
      <c r="AZ23" s="2">
        <f t="shared" si="2"/>
        <v>1</v>
      </c>
      <c r="BA23">
        <f t="shared" si="2"/>
        <v>0</v>
      </c>
      <c r="BB23">
        <f t="shared" si="2"/>
        <v>0</v>
      </c>
      <c r="BC23" s="2">
        <f t="shared" si="2"/>
        <v>0</v>
      </c>
      <c r="BD23">
        <f t="shared" si="2"/>
        <v>0</v>
      </c>
      <c r="BE23">
        <f t="shared" si="2"/>
        <v>0</v>
      </c>
      <c r="BF23" s="2">
        <f t="shared" si="2"/>
        <v>0</v>
      </c>
      <c r="BG23">
        <f t="shared" si="2"/>
        <v>0</v>
      </c>
      <c r="BH23">
        <f t="shared" si="2"/>
        <v>0</v>
      </c>
      <c r="BI23" s="2">
        <f t="shared" si="2"/>
        <v>0</v>
      </c>
      <c r="BJ23">
        <f t="shared" si="2"/>
        <v>0</v>
      </c>
      <c r="BK23">
        <f t="shared" si="2"/>
        <v>0</v>
      </c>
      <c r="BL23" s="2">
        <f t="shared" si="2"/>
        <v>0</v>
      </c>
      <c r="BM23">
        <f t="shared" si="2"/>
        <v>0</v>
      </c>
      <c r="BN23">
        <f t="shared" si="3"/>
        <v>0</v>
      </c>
      <c r="BO23" s="2">
        <f t="shared" si="3"/>
        <v>0</v>
      </c>
      <c r="BP23">
        <f t="shared" si="3"/>
        <v>0</v>
      </c>
      <c r="BQ23">
        <f t="shared" si="3"/>
        <v>0</v>
      </c>
      <c r="BR23" s="2">
        <f t="shared" si="3"/>
        <v>0</v>
      </c>
      <c r="BS23">
        <f t="shared" si="3"/>
        <v>1</v>
      </c>
      <c r="BT23">
        <f t="shared" si="3"/>
        <v>1</v>
      </c>
      <c r="BU23" s="2">
        <f t="shared" si="3"/>
        <v>1</v>
      </c>
      <c r="BV23">
        <f t="shared" si="3"/>
        <v>0</v>
      </c>
      <c r="BW23">
        <f t="shared" si="3"/>
        <v>0</v>
      </c>
      <c r="BX23" s="2">
        <f t="shared" si="3"/>
        <v>0</v>
      </c>
      <c r="BY23">
        <f t="shared" si="3"/>
        <v>0</v>
      </c>
      <c r="BZ23">
        <f t="shared" si="3"/>
        <v>0</v>
      </c>
      <c r="CA23" s="2">
        <f t="shared" si="3"/>
        <v>0</v>
      </c>
      <c r="CB23">
        <f t="shared" si="3"/>
        <v>0</v>
      </c>
      <c r="CC23">
        <f t="shared" si="3"/>
        <v>0</v>
      </c>
      <c r="CD23" s="2">
        <f t="shared" si="3"/>
        <v>0</v>
      </c>
      <c r="CE23">
        <f t="shared" si="3"/>
        <v>0</v>
      </c>
      <c r="CF23">
        <f t="shared" si="3"/>
        <v>0</v>
      </c>
      <c r="CG23" s="2">
        <f t="shared" si="3"/>
        <v>0</v>
      </c>
      <c r="CH23">
        <f t="shared" si="3"/>
        <v>0</v>
      </c>
      <c r="CI23">
        <f t="shared" si="3"/>
        <v>0</v>
      </c>
      <c r="CJ23" s="2">
        <f t="shared" si="3"/>
        <v>0</v>
      </c>
      <c r="CK23">
        <f t="shared" si="3"/>
        <v>0</v>
      </c>
      <c r="CL23">
        <f t="shared" si="3"/>
        <v>0</v>
      </c>
      <c r="CM23" s="2">
        <f t="shared" si="3"/>
        <v>0</v>
      </c>
      <c r="CN23">
        <f t="shared" si="3"/>
        <v>0</v>
      </c>
      <c r="CO23">
        <f t="shared" si="3"/>
        <v>0</v>
      </c>
      <c r="CP23" s="2">
        <f t="shared" si="3"/>
        <v>0</v>
      </c>
      <c r="CQ23">
        <f t="shared" si="3"/>
        <v>0</v>
      </c>
      <c r="CR23">
        <f t="shared" si="3"/>
        <v>0</v>
      </c>
      <c r="CS23" s="2">
        <f t="shared" si="3"/>
        <v>0</v>
      </c>
      <c r="CT23">
        <f t="shared" si="3"/>
        <v>0</v>
      </c>
      <c r="CU23">
        <f t="shared" si="3"/>
        <v>0</v>
      </c>
      <c r="CV23" s="2">
        <f t="shared" si="3"/>
        <v>0</v>
      </c>
      <c r="CW23">
        <f t="shared" si="3"/>
        <v>0</v>
      </c>
      <c r="CX23">
        <f t="shared" si="3"/>
        <v>0</v>
      </c>
      <c r="CY23" s="2">
        <f t="shared" si="3"/>
        <v>0</v>
      </c>
      <c r="CZ23">
        <f t="shared" si="3"/>
        <v>0</v>
      </c>
      <c r="DA23">
        <f t="shared" si="3"/>
        <v>0</v>
      </c>
      <c r="DB23" s="2">
        <f t="shared" si="3"/>
        <v>0</v>
      </c>
    </row>
    <row r="24" spans="1:106" x14ac:dyDescent="0.3">
      <c r="A24" s="2" t="s">
        <v>36</v>
      </c>
      <c r="B24">
        <f t="shared" si="2"/>
        <v>1</v>
      </c>
      <c r="C24">
        <f t="shared" si="2"/>
        <v>1</v>
      </c>
      <c r="D24" s="2">
        <f t="shared" si="2"/>
        <v>1</v>
      </c>
      <c r="E24">
        <f t="shared" si="2"/>
        <v>1</v>
      </c>
      <c r="F24">
        <f t="shared" si="2"/>
        <v>1</v>
      </c>
      <c r="G24" s="2">
        <f t="shared" si="2"/>
        <v>1</v>
      </c>
      <c r="H24">
        <f t="shared" si="2"/>
        <v>1</v>
      </c>
      <c r="I24">
        <f t="shared" si="2"/>
        <v>1</v>
      </c>
      <c r="J24" s="2">
        <f t="shared" si="2"/>
        <v>1</v>
      </c>
      <c r="K24">
        <f t="shared" si="2"/>
        <v>1</v>
      </c>
      <c r="L24">
        <f t="shared" si="2"/>
        <v>1</v>
      </c>
      <c r="M24" s="2">
        <f t="shared" si="2"/>
        <v>1</v>
      </c>
      <c r="N24">
        <f t="shared" si="2"/>
        <v>1</v>
      </c>
      <c r="O24">
        <f t="shared" si="2"/>
        <v>1</v>
      </c>
      <c r="P24" s="2">
        <f t="shared" si="2"/>
        <v>1</v>
      </c>
      <c r="Q24">
        <f t="shared" si="2"/>
        <v>1</v>
      </c>
      <c r="R24">
        <f t="shared" si="2"/>
        <v>1</v>
      </c>
      <c r="S24" s="2">
        <f t="shared" si="2"/>
        <v>1</v>
      </c>
      <c r="T24">
        <f t="shared" si="2"/>
        <v>1</v>
      </c>
      <c r="U24">
        <f t="shared" si="2"/>
        <v>1</v>
      </c>
      <c r="V24" s="2">
        <f t="shared" si="2"/>
        <v>1</v>
      </c>
      <c r="W24">
        <f t="shared" si="2"/>
        <v>1</v>
      </c>
      <c r="X24">
        <f t="shared" si="2"/>
        <v>1</v>
      </c>
      <c r="Y24" s="2">
        <f t="shared" si="2"/>
        <v>1</v>
      </c>
      <c r="Z24">
        <f t="shared" si="2"/>
        <v>1</v>
      </c>
      <c r="AA24">
        <f t="shared" si="2"/>
        <v>1</v>
      </c>
      <c r="AB24" s="2">
        <f t="shared" si="2"/>
        <v>1</v>
      </c>
      <c r="AC24">
        <f t="shared" si="2"/>
        <v>1</v>
      </c>
      <c r="AD24">
        <f t="shared" si="2"/>
        <v>1</v>
      </c>
      <c r="AE24" s="2">
        <f t="shared" si="2"/>
        <v>1</v>
      </c>
      <c r="AF24">
        <f t="shared" si="2"/>
        <v>1</v>
      </c>
      <c r="AG24">
        <f t="shared" si="2"/>
        <v>1</v>
      </c>
      <c r="AH24" s="2">
        <f t="shared" si="2"/>
        <v>1</v>
      </c>
      <c r="AI24">
        <f t="shared" si="2"/>
        <v>1</v>
      </c>
      <c r="AJ24">
        <f t="shared" si="2"/>
        <v>1</v>
      </c>
      <c r="AK24" s="2">
        <f t="shared" si="2"/>
        <v>1</v>
      </c>
      <c r="AL24">
        <f t="shared" si="2"/>
        <v>1</v>
      </c>
      <c r="AM24">
        <f t="shared" si="2"/>
        <v>1</v>
      </c>
      <c r="AN24" s="2">
        <f t="shared" si="2"/>
        <v>1</v>
      </c>
      <c r="AO24">
        <f t="shared" si="2"/>
        <v>1</v>
      </c>
      <c r="AP24">
        <f t="shared" si="2"/>
        <v>1</v>
      </c>
      <c r="AQ24" s="2">
        <f t="shared" si="2"/>
        <v>1</v>
      </c>
      <c r="AR24">
        <f t="shared" si="2"/>
        <v>1</v>
      </c>
      <c r="AS24">
        <f t="shared" si="2"/>
        <v>1</v>
      </c>
      <c r="AT24" s="2">
        <f t="shared" si="2"/>
        <v>1</v>
      </c>
      <c r="AU24">
        <f t="shared" si="2"/>
        <v>1</v>
      </c>
      <c r="AV24">
        <f t="shared" si="2"/>
        <v>1</v>
      </c>
      <c r="AW24" s="2">
        <f t="shared" si="2"/>
        <v>1</v>
      </c>
      <c r="AX24">
        <f t="shared" si="2"/>
        <v>1</v>
      </c>
      <c r="AY24">
        <f t="shared" si="2"/>
        <v>1</v>
      </c>
      <c r="AZ24" s="2">
        <f t="shared" si="2"/>
        <v>1</v>
      </c>
      <c r="BA24">
        <f t="shared" si="2"/>
        <v>1</v>
      </c>
      <c r="BB24">
        <f t="shared" si="2"/>
        <v>1</v>
      </c>
      <c r="BC24" s="2">
        <f t="shared" si="2"/>
        <v>1</v>
      </c>
      <c r="BD24">
        <f t="shared" si="2"/>
        <v>1</v>
      </c>
      <c r="BE24">
        <f t="shared" si="2"/>
        <v>1</v>
      </c>
      <c r="BF24" s="2">
        <f t="shared" si="2"/>
        <v>1</v>
      </c>
      <c r="BG24">
        <f t="shared" si="2"/>
        <v>1</v>
      </c>
      <c r="BH24">
        <f t="shared" si="2"/>
        <v>1</v>
      </c>
      <c r="BI24" s="2">
        <f t="shared" si="2"/>
        <v>1</v>
      </c>
      <c r="BJ24" s="26">
        <f t="shared" si="2"/>
        <v>0</v>
      </c>
      <c r="BK24" s="26">
        <f t="shared" si="2"/>
        <v>0</v>
      </c>
      <c r="BL24" s="67">
        <f t="shared" si="2"/>
        <v>1</v>
      </c>
      <c r="BM24">
        <f t="shared" si="2"/>
        <v>1</v>
      </c>
      <c r="BN24">
        <f t="shared" si="3"/>
        <v>1</v>
      </c>
      <c r="BO24" s="2">
        <f t="shared" si="3"/>
        <v>1</v>
      </c>
      <c r="BP24">
        <f t="shared" si="3"/>
        <v>1</v>
      </c>
      <c r="BQ24">
        <f t="shared" si="3"/>
        <v>1</v>
      </c>
      <c r="BR24" s="2">
        <f t="shared" si="3"/>
        <v>1</v>
      </c>
      <c r="BS24">
        <f t="shared" si="3"/>
        <v>1</v>
      </c>
      <c r="BT24">
        <f t="shared" si="3"/>
        <v>1</v>
      </c>
      <c r="BU24" s="2">
        <f t="shared" si="3"/>
        <v>1</v>
      </c>
      <c r="BV24" s="68">
        <f t="shared" si="3"/>
        <v>0</v>
      </c>
      <c r="BW24" s="68">
        <f t="shared" si="3"/>
        <v>1</v>
      </c>
      <c r="BX24" s="69">
        <f t="shared" si="3"/>
        <v>0</v>
      </c>
      <c r="BY24">
        <f t="shared" si="3"/>
        <v>1</v>
      </c>
      <c r="BZ24">
        <f t="shared" si="3"/>
        <v>1</v>
      </c>
      <c r="CA24" s="2">
        <f t="shared" si="3"/>
        <v>1</v>
      </c>
      <c r="CB24" s="65">
        <f t="shared" si="3"/>
        <v>0</v>
      </c>
      <c r="CC24" s="65">
        <f t="shared" si="3"/>
        <v>1</v>
      </c>
      <c r="CD24" s="66">
        <f t="shared" si="3"/>
        <v>0</v>
      </c>
      <c r="CE24">
        <f t="shared" si="3"/>
        <v>1</v>
      </c>
      <c r="CF24">
        <f t="shared" si="3"/>
        <v>1</v>
      </c>
      <c r="CG24" s="2">
        <f t="shared" si="3"/>
        <v>1</v>
      </c>
      <c r="CH24">
        <f t="shared" si="3"/>
        <v>0</v>
      </c>
      <c r="CI24">
        <f t="shared" si="3"/>
        <v>0</v>
      </c>
      <c r="CJ24" s="2">
        <f t="shared" si="3"/>
        <v>0</v>
      </c>
      <c r="CK24">
        <f t="shared" si="3"/>
        <v>1</v>
      </c>
      <c r="CL24">
        <f t="shared" si="3"/>
        <v>1</v>
      </c>
      <c r="CM24" s="2">
        <f t="shared" si="3"/>
        <v>1</v>
      </c>
      <c r="CN24">
        <f t="shared" si="3"/>
        <v>0</v>
      </c>
      <c r="CO24">
        <f t="shared" si="3"/>
        <v>0</v>
      </c>
      <c r="CP24" s="2">
        <f t="shared" si="3"/>
        <v>0</v>
      </c>
      <c r="CQ24">
        <f t="shared" si="3"/>
        <v>0</v>
      </c>
      <c r="CR24">
        <f t="shared" si="3"/>
        <v>0</v>
      </c>
      <c r="CS24" s="2">
        <f t="shared" si="3"/>
        <v>0</v>
      </c>
      <c r="CT24">
        <f t="shared" si="3"/>
        <v>0</v>
      </c>
      <c r="CU24">
        <f t="shared" si="3"/>
        <v>0</v>
      </c>
      <c r="CV24" s="2">
        <f t="shared" si="3"/>
        <v>0</v>
      </c>
      <c r="CW24">
        <f t="shared" si="3"/>
        <v>0</v>
      </c>
      <c r="CX24">
        <f t="shared" si="3"/>
        <v>0</v>
      </c>
      <c r="CY24" s="2">
        <f t="shared" si="3"/>
        <v>0</v>
      </c>
      <c r="CZ24">
        <f t="shared" si="3"/>
        <v>0</v>
      </c>
      <c r="DA24">
        <f t="shared" si="3"/>
        <v>0</v>
      </c>
      <c r="DB24" s="2">
        <f t="shared" si="3"/>
        <v>0</v>
      </c>
    </row>
    <row r="25" spans="1:106" x14ac:dyDescent="0.3">
      <c r="A25" s="2" t="s">
        <v>37</v>
      </c>
      <c r="B25">
        <f t="shared" si="2"/>
        <v>0</v>
      </c>
      <c r="C25">
        <f t="shared" si="2"/>
        <v>0</v>
      </c>
      <c r="D25" s="2">
        <f t="shared" si="2"/>
        <v>0</v>
      </c>
      <c r="E25">
        <f t="shared" si="2"/>
        <v>0</v>
      </c>
      <c r="F25">
        <f t="shared" si="2"/>
        <v>0</v>
      </c>
      <c r="G25" s="2">
        <f t="shared" si="2"/>
        <v>0</v>
      </c>
      <c r="H25">
        <f t="shared" si="2"/>
        <v>1</v>
      </c>
      <c r="I25">
        <f t="shared" si="2"/>
        <v>1</v>
      </c>
      <c r="J25" s="2">
        <f t="shared" si="2"/>
        <v>1</v>
      </c>
      <c r="K25">
        <f t="shared" si="2"/>
        <v>0</v>
      </c>
      <c r="L25">
        <f t="shared" si="2"/>
        <v>0</v>
      </c>
      <c r="M25" s="2">
        <f t="shared" si="2"/>
        <v>0</v>
      </c>
      <c r="N25">
        <f t="shared" si="2"/>
        <v>0</v>
      </c>
      <c r="O25">
        <f t="shared" si="2"/>
        <v>0</v>
      </c>
      <c r="P25" s="2">
        <f t="shared" si="2"/>
        <v>0</v>
      </c>
      <c r="Q25">
        <f t="shared" si="2"/>
        <v>1</v>
      </c>
      <c r="R25">
        <f t="shared" si="2"/>
        <v>1</v>
      </c>
      <c r="S25" s="2">
        <f t="shared" si="2"/>
        <v>1</v>
      </c>
      <c r="T25">
        <f t="shared" si="2"/>
        <v>1</v>
      </c>
      <c r="U25">
        <f t="shared" si="2"/>
        <v>1</v>
      </c>
      <c r="V25" s="2">
        <f t="shared" ref="V25:BM25" si="4">IF(V7&lt;=150,0,1)</f>
        <v>1</v>
      </c>
      <c r="W25">
        <f t="shared" si="4"/>
        <v>0</v>
      </c>
      <c r="X25">
        <f t="shared" si="4"/>
        <v>0</v>
      </c>
      <c r="Y25" s="2">
        <f t="shared" si="4"/>
        <v>0</v>
      </c>
      <c r="Z25">
        <f t="shared" si="4"/>
        <v>1</v>
      </c>
      <c r="AA25">
        <f t="shared" si="4"/>
        <v>1</v>
      </c>
      <c r="AB25" s="2">
        <f t="shared" si="4"/>
        <v>1</v>
      </c>
      <c r="AC25">
        <f t="shared" si="4"/>
        <v>1</v>
      </c>
      <c r="AD25">
        <f t="shared" si="4"/>
        <v>1</v>
      </c>
      <c r="AE25" s="2">
        <f t="shared" si="4"/>
        <v>1</v>
      </c>
      <c r="AF25" s="26">
        <f t="shared" si="4"/>
        <v>1</v>
      </c>
      <c r="AG25" s="26">
        <f t="shared" si="4"/>
        <v>1</v>
      </c>
      <c r="AH25" s="67">
        <f t="shared" si="4"/>
        <v>0</v>
      </c>
      <c r="AI25">
        <f t="shared" si="4"/>
        <v>0</v>
      </c>
      <c r="AJ25">
        <f t="shared" si="4"/>
        <v>0</v>
      </c>
      <c r="AK25" s="2">
        <f t="shared" si="4"/>
        <v>0</v>
      </c>
      <c r="AL25">
        <f t="shared" si="4"/>
        <v>1</v>
      </c>
      <c r="AM25">
        <f t="shared" si="4"/>
        <v>1</v>
      </c>
      <c r="AN25" s="2">
        <f t="shared" si="4"/>
        <v>1</v>
      </c>
      <c r="AO25">
        <f t="shared" si="4"/>
        <v>1</v>
      </c>
      <c r="AP25">
        <f t="shared" si="4"/>
        <v>1</v>
      </c>
      <c r="AQ25" s="2">
        <f t="shared" si="4"/>
        <v>1</v>
      </c>
      <c r="AR25">
        <f t="shared" si="4"/>
        <v>1</v>
      </c>
      <c r="AS25">
        <f t="shared" si="4"/>
        <v>1</v>
      </c>
      <c r="AT25" s="2">
        <f t="shared" si="4"/>
        <v>1</v>
      </c>
      <c r="AU25">
        <f t="shared" si="4"/>
        <v>1</v>
      </c>
      <c r="AV25">
        <f t="shared" si="4"/>
        <v>1</v>
      </c>
      <c r="AW25" s="2">
        <f t="shared" si="4"/>
        <v>1</v>
      </c>
      <c r="AX25">
        <f t="shared" si="4"/>
        <v>1</v>
      </c>
      <c r="AY25">
        <f t="shared" si="4"/>
        <v>1</v>
      </c>
      <c r="AZ25" s="2">
        <f t="shared" si="4"/>
        <v>1</v>
      </c>
      <c r="BA25">
        <f t="shared" si="4"/>
        <v>1</v>
      </c>
      <c r="BB25">
        <f t="shared" si="4"/>
        <v>1</v>
      </c>
      <c r="BC25" s="2">
        <f t="shared" si="4"/>
        <v>1</v>
      </c>
      <c r="BD25">
        <f t="shared" si="4"/>
        <v>1</v>
      </c>
      <c r="BE25">
        <f t="shared" si="4"/>
        <v>1</v>
      </c>
      <c r="BF25" s="2">
        <f t="shared" si="4"/>
        <v>1</v>
      </c>
      <c r="BG25">
        <f t="shared" si="4"/>
        <v>1</v>
      </c>
      <c r="BH25">
        <f t="shared" si="4"/>
        <v>1</v>
      </c>
      <c r="BI25" s="2">
        <f t="shared" si="4"/>
        <v>1</v>
      </c>
      <c r="BJ25">
        <f t="shared" si="4"/>
        <v>0</v>
      </c>
      <c r="BK25">
        <f t="shared" si="4"/>
        <v>0</v>
      </c>
      <c r="BL25" s="2">
        <f t="shared" si="4"/>
        <v>0</v>
      </c>
      <c r="BM25">
        <f t="shared" si="4"/>
        <v>1</v>
      </c>
      <c r="BN25">
        <f t="shared" si="3"/>
        <v>1</v>
      </c>
      <c r="BO25" s="2">
        <f t="shared" si="3"/>
        <v>1</v>
      </c>
      <c r="BP25">
        <f t="shared" si="3"/>
        <v>1</v>
      </c>
      <c r="BQ25">
        <f t="shared" si="3"/>
        <v>1</v>
      </c>
      <c r="BR25" s="2">
        <f t="shared" si="3"/>
        <v>1</v>
      </c>
      <c r="BS25">
        <f t="shared" si="3"/>
        <v>1</v>
      </c>
      <c r="BT25">
        <f t="shared" si="3"/>
        <v>1</v>
      </c>
      <c r="BU25" s="2">
        <f t="shared" si="3"/>
        <v>1</v>
      </c>
      <c r="BV25">
        <f t="shared" si="3"/>
        <v>0</v>
      </c>
      <c r="BW25">
        <f t="shared" si="3"/>
        <v>0</v>
      </c>
      <c r="BX25" s="2">
        <f t="shared" si="3"/>
        <v>0</v>
      </c>
      <c r="BY25">
        <f t="shared" si="3"/>
        <v>0</v>
      </c>
      <c r="BZ25">
        <f t="shared" si="3"/>
        <v>0</v>
      </c>
      <c r="CA25" s="2">
        <f t="shared" si="3"/>
        <v>0</v>
      </c>
      <c r="CB25">
        <f t="shared" si="3"/>
        <v>0</v>
      </c>
      <c r="CC25">
        <f t="shared" si="3"/>
        <v>0</v>
      </c>
      <c r="CD25" s="2">
        <f t="shared" si="3"/>
        <v>0</v>
      </c>
      <c r="CE25">
        <f t="shared" si="3"/>
        <v>0</v>
      </c>
      <c r="CF25">
        <f t="shared" si="3"/>
        <v>0</v>
      </c>
      <c r="CG25" s="2">
        <f t="shared" si="3"/>
        <v>0</v>
      </c>
      <c r="CH25">
        <f t="shared" si="3"/>
        <v>0</v>
      </c>
      <c r="CI25">
        <f t="shared" si="3"/>
        <v>0</v>
      </c>
      <c r="CJ25" s="2">
        <f t="shared" si="3"/>
        <v>0</v>
      </c>
      <c r="CK25">
        <f t="shared" si="3"/>
        <v>0</v>
      </c>
      <c r="CL25">
        <f t="shared" si="3"/>
        <v>0</v>
      </c>
      <c r="CM25" s="2">
        <f t="shared" si="3"/>
        <v>0</v>
      </c>
      <c r="CN25">
        <f t="shared" si="3"/>
        <v>0</v>
      </c>
      <c r="CO25">
        <f t="shared" si="3"/>
        <v>0</v>
      </c>
      <c r="CP25" s="2">
        <f t="shared" si="3"/>
        <v>0</v>
      </c>
      <c r="CQ25">
        <f t="shared" si="3"/>
        <v>0</v>
      </c>
      <c r="CR25">
        <f t="shared" si="3"/>
        <v>0</v>
      </c>
      <c r="CS25" s="2">
        <f t="shared" si="3"/>
        <v>0</v>
      </c>
      <c r="CT25">
        <f t="shared" si="3"/>
        <v>0</v>
      </c>
      <c r="CU25">
        <f t="shared" si="3"/>
        <v>0</v>
      </c>
      <c r="CV25" s="2">
        <f t="shared" si="3"/>
        <v>0</v>
      </c>
      <c r="CW25">
        <f t="shared" si="3"/>
        <v>0</v>
      </c>
      <c r="CX25">
        <f t="shared" si="3"/>
        <v>0</v>
      </c>
      <c r="CY25" s="2">
        <f t="shared" si="3"/>
        <v>0</v>
      </c>
      <c r="CZ25">
        <f t="shared" si="3"/>
        <v>0</v>
      </c>
      <c r="DA25">
        <f t="shared" si="3"/>
        <v>0</v>
      </c>
      <c r="DB25" s="2">
        <f t="shared" si="3"/>
        <v>0</v>
      </c>
    </row>
    <row r="26" spans="1:106" x14ac:dyDescent="0.3">
      <c r="A26" s="2" t="s">
        <v>38</v>
      </c>
      <c r="B26" s="68">
        <f t="shared" ref="B26:BM27" si="5">IF(B8&lt;=150,0,1)</f>
        <v>0</v>
      </c>
      <c r="C26" s="68">
        <f t="shared" si="5"/>
        <v>1</v>
      </c>
      <c r="D26" s="69">
        <f t="shared" si="5"/>
        <v>0</v>
      </c>
      <c r="E26">
        <f t="shared" si="5"/>
        <v>0</v>
      </c>
      <c r="F26">
        <f t="shared" si="5"/>
        <v>0</v>
      </c>
      <c r="G26" s="2">
        <f t="shared" si="5"/>
        <v>0</v>
      </c>
      <c r="H26">
        <f t="shared" si="5"/>
        <v>1</v>
      </c>
      <c r="I26">
        <f t="shared" si="5"/>
        <v>1</v>
      </c>
      <c r="J26" s="2">
        <f t="shared" si="5"/>
        <v>1</v>
      </c>
      <c r="K26">
        <f t="shared" si="5"/>
        <v>1</v>
      </c>
      <c r="L26">
        <f t="shared" si="5"/>
        <v>1</v>
      </c>
      <c r="M26" s="2">
        <f t="shared" si="5"/>
        <v>1</v>
      </c>
      <c r="N26">
        <f t="shared" si="5"/>
        <v>0</v>
      </c>
      <c r="O26">
        <f t="shared" si="5"/>
        <v>0</v>
      </c>
      <c r="P26" s="2">
        <f t="shared" si="5"/>
        <v>0</v>
      </c>
      <c r="Q26">
        <f t="shared" si="5"/>
        <v>1</v>
      </c>
      <c r="R26">
        <f t="shared" si="5"/>
        <v>1</v>
      </c>
      <c r="S26" s="2">
        <f t="shared" si="5"/>
        <v>1</v>
      </c>
      <c r="T26">
        <f t="shared" si="5"/>
        <v>1</v>
      </c>
      <c r="U26">
        <f t="shared" si="5"/>
        <v>1</v>
      </c>
      <c r="V26" s="2">
        <f t="shared" si="5"/>
        <v>1</v>
      </c>
      <c r="W26">
        <f t="shared" si="5"/>
        <v>0</v>
      </c>
      <c r="X26">
        <f t="shared" si="5"/>
        <v>0</v>
      </c>
      <c r="Y26" s="2">
        <f t="shared" si="5"/>
        <v>0</v>
      </c>
      <c r="Z26">
        <f t="shared" si="5"/>
        <v>1</v>
      </c>
      <c r="AA26">
        <f t="shared" si="5"/>
        <v>1</v>
      </c>
      <c r="AB26" s="2">
        <f t="shared" si="5"/>
        <v>1</v>
      </c>
      <c r="AC26">
        <f t="shared" si="5"/>
        <v>1</v>
      </c>
      <c r="AD26">
        <f t="shared" si="5"/>
        <v>1</v>
      </c>
      <c r="AE26" s="2">
        <f t="shared" si="5"/>
        <v>1</v>
      </c>
      <c r="AF26">
        <f t="shared" si="5"/>
        <v>1</v>
      </c>
      <c r="AG26">
        <f t="shared" si="5"/>
        <v>1</v>
      </c>
      <c r="AH26" s="2">
        <f t="shared" si="5"/>
        <v>1</v>
      </c>
      <c r="AI26">
        <f t="shared" si="5"/>
        <v>0</v>
      </c>
      <c r="AJ26">
        <f t="shared" si="5"/>
        <v>0</v>
      </c>
      <c r="AK26" s="2">
        <f t="shared" si="5"/>
        <v>0</v>
      </c>
      <c r="AL26">
        <f t="shared" si="5"/>
        <v>1</v>
      </c>
      <c r="AM26">
        <f t="shared" si="5"/>
        <v>1</v>
      </c>
      <c r="AN26" s="2">
        <f t="shared" si="5"/>
        <v>1</v>
      </c>
      <c r="AO26">
        <f t="shared" si="5"/>
        <v>1</v>
      </c>
      <c r="AP26">
        <f t="shared" si="5"/>
        <v>1</v>
      </c>
      <c r="AQ26" s="2">
        <f t="shared" si="5"/>
        <v>1</v>
      </c>
      <c r="AR26">
        <f t="shared" si="5"/>
        <v>1</v>
      </c>
      <c r="AS26">
        <f t="shared" si="5"/>
        <v>1</v>
      </c>
      <c r="AT26" s="2">
        <f t="shared" si="5"/>
        <v>1</v>
      </c>
      <c r="AU26">
        <f t="shared" si="5"/>
        <v>1</v>
      </c>
      <c r="AV26">
        <f t="shared" si="5"/>
        <v>1</v>
      </c>
      <c r="AW26" s="2">
        <f t="shared" si="5"/>
        <v>1</v>
      </c>
      <c r="AX26">
        <f t="shared" si="5"/>
        <v>1</v>
      </c>
      <c r="AY26">
        <f t="shared" si="5"/>
        <v>1</v>
      </c>
      <c r="AZ26" s="2">
        <f t="shared" si="5"/>
        <v>1</v>
      </c>
      <c r="BA26">
        <f t="shared" si="5"/>
        <v>1</v>
      </c>
      <c r="BB26">
        <f t="shared" si="5"/>
        <v>1</v>
      </c>
      <c r="BC26" s="2">
        <f t="shared" si="5"/>
        <v>1</v>
      </c>
      <c r="BD26">
        <f t="shared" si="5"/>
        <v>1</v>
      </c>
      <c r="BE26">
        <f t="shared" si="5"/>
        <v>1</v>
      </c>
      <c r="BF26" s="2">
        <f t="shared" si="5"/>
        <v>1</v>
      </c>
      <c r="BG26">
        <f t="shared" si="5"/>
        <v>1</v>
      </c>
      <c r="BH26">
        <f t="shared" si="5"/>
        <v>1</v>
      </c>
      <c r="BI26" s="2">
        <f t="shared" si="5"/>
        <v>1</v>
      </c>
      <c r="BJ26">
        <f t="shared" si="5"/>
        <v>0</v>
      </c>
      <c r="BK26">
        <f t="shared" si="5"/>
        <v>0</v>
      </c>
      <c r="BL26" s="2">
        <f t="shared" si="5"/>
        <v>0</v>
      </c>
      <c r="BM26">
        <f t="shared" si="5"/>
        <v>1</v>
      </c>
      <c r="BN26">
        <f t="shared" si="3"/>
        <v>1</v>
      </c>
      <c r="BO26" s="2">
        <f t="shared" si="3"/>
        <v>1</v>
      </c>
      <c r="BP26">
        <f t="shared" si="3"/>
        <v>1</v>
      </c>
      <c r="BQ26">
        <f t="shared" si="3"/>
        <v>1</v>
      </c>
      <c r="BR26" s="2">
        <f t="shared" si="3"/>
        <v>1</v>
      </c>
      <c r="BS26">
        <f t="shared" si="3"/>
        <v>1</v>
      </c>
      <c r="BT26">
        <f t="shared" si="3"/>
        <v>1</v>
      </c>
      <c r="BU26" s="2">
        <f t="shared" si="3"/>
        <v>1</v>
      </c>
      <c r="BV26">
        <f t="shared" si="3"/>
        <v>0</v>
      </c>
      <c r="BW26">
        <f t="shared" si="3"/>
        <v>0</v>
      </c>
      <c r="BX26" s="2">
        <f t="shared" si="3"/>
        <v>0</v>
      </c>
      <c r="BY26">
        <f t="shared" si="3"/>
        <v>1</v>
      </c>
      <c r="BZ26">
        <f t="shared" si="3"/>
        <v>1</v>
      </c>
      <c r="CA26" s="2">
        <f t="shared" si="3"/>
        <v>1</v>
      </c>
      <c r="CB26">
        <f t="shared" si="3"/>
        <v>1</v>
      </c>
      <c r="CC26">
        <f t="shared" si="3"/>
        <v>1</v>
      </c>
      <c r="CD26" s="2">
        <f t="shared" si="3"/>
        <v>1</v>
      </c>
      <c r="CE26">
        <f t="shared" si="3"/>
        <v>1</v>
      </c>
      <c r="CF26">
        <f t="shared" si="3"/>
        <v>1</v>
      </c>
      <c r="CG26" s="2">
        <f t="shared" si="3"/>
        <v>1</v>
      </c>
      <c r="CH26">
        <f t="shared" si="3"/>
        <v>0</v>
      </c>
      <c r="CI26">
        <f t="shared" si="3"/>
        <v>0</v>
      </c>
      <c r="CJ26" s="2">
        <f t="shared" si="3"/>
        <v>0</v>
      </c>
      <c r="CK26">
        <f t="shared" si="3"/>
        <v>1</v>
      </c>
      <c r="CL26">
        <f t="shared" si="3"/>
        <v>1</v>
      </c>
      <c r="CM26" s="2">
        <f t="shared" si="3"/>
        <v>1</v>
      </c>
      <c r="CN26">
        <f t="shared" si="3"/>
        <v>0</v>
      </c>
      <c r="CO26">
        <f t="shared" si="3"/>
        <v>0</v>
      </c>
      <c r="CP26" s="2">
        <f t="shared" si="3"/>
        <v>0</v>
      </c>
      <c r="CQ26">
        <f t="shared" si="3"/>
        <v>0</v>
      </c>
      <c r="CR26">
        <f t="shared" si="3"/>
        <v>0</v>
      </c>
      <c r="CS26" s="2">
        <f t="shared" si="3"/>
        <v>0</v>
      </c>
      <c r="CT26">
        <f t="shared" si="3"/>
        <v>0</v>
      </c>
      <c r="CU26">
        <f t="shared" si="3"/>
        <v>0</v>
      </c>
      <c r="CV26" s="2">
        <f t="shared" si="3"/>
        <v>0</v>
      </c>
      <c r="CW26">
        <f t="shared" si="3"/>
        <v>0</v>
      </c>
      <c r="CX26">
        <f t="shared" si="3"/>
        <v>0</v>
      </c>
      <c r="CY26" s="2">
        <f t="shared" si="3"/>
        <v>0</v>
      </c>
      <c r="CZ26">
        <f t="shared" si="3"/>
        <v>0</v>
      </c>
      <c r="DA26">
        <f t="shared" si="3"/>
        <v>0</v>
      </c>
      <c r="DB26" s="2">
        <f t="shared" si="3"/>
        <v>0</v>
      </c>
    </row>
    <row r="27" spans="1:106" x14ac:dyDescent="0.3">
      <c r="A27" s="2" t="s">
        <v>39</v>
      </c>
      <c r="B27" s="26">
        <f t="shared" si="5"/>
        <v>0</v>
      </c>
      <c r="C27" s="26">
        <f t="shared" si="5"/>
        <v>0</v>
      </c>
      <c r="D27" s="67" t="s">
        <v>32</v>
      </c>
      <c r="E27" s="26">
        <f t="shared" si="5"/>
        <v>0</v>
      </c>
      <c r="F27" s="26">
        <f t="shared" si="5"/>
        <v>0</v>
      </c>
      <c r="G27" s="67" t="s">
        <v>32</v>
      </c>
      <c r="H27" s="26">
        <f t="shared" si="5"/>
        <v>0</v>
      </c>
      <c r="I27" s="26">
        <f t="shared" si="5"/>
        <v>0</v>
      </c>
      <c r="J27" s="67" t="s">
        <v>32</v>
      </c>
      <c r="K27" s="26">
        <f t="shared" si="5"/>
        <v>0</v>
      </c>
      <c r="L27" s="26">
        <f t="shared" si="5"/>
        <v>0</v>
      </c>
      <c r="M27" s="67" t="s">
        <v>32</v>
      </c>
      <c r="N27" s="26">
        <f t="shared" si="5"/>
        <v>0</v>
      </c>
      <c r="O27" s="26">
        <f t="shared" si="5"/>
        <v>0</v>
      </c>
      <c r="P27" s="67" t="s">
        <v>32</v>
      </c>
      <c r="Q27" s="8">
        <f t="shared" si="5"/>
        <v>1</v>
      </c>
      <c r="R27" s="8">
        <f t="shared" si="5"/>
        <v>0</v>
      </c>
      <c r="S27" s="19" t="s">
        <v>32</v>
      </c>
      <c r="T27" s="26">
        <f t="shared" si="5"/>
        <v>0</v>
      </c>
      <c r="U27" s="26">
        <f t="shared" si="5"/>
        <v>0</v>
      </c>
      <c r="V27" s="67" t="s">
        <v>32</v>
      </c>
      <c r="W27" s="26">
        <f t="shared" si="5"/>
        <v>0</v>
      </c>
      <c r="X27" s="26">
        <f t="shared" si="5"/>
        <v>0</v>
      </c>
      <c r="Y27" s="67" t="s">
        <v>32</v>
      </c>
      <c r="Z27" s="26">
        <f t="shared" si="5"/>
        <v>0</v>
      </c>
      <c r="AA27" s="26">
        <f t="shared" si="5"/>
        <v>0</v>
      </c>
      <c r="AB27" s="67" t="s">
        <v>32</v>
      </c>
      <c r="AC27" s="26">
        <f t="shared" si="5"/>
        <v>1</v>
      </c>
      <c r="AD27" s="26">
        <f t="shared" si="5"/>
        <v>1</v>
      </c>
      <c r="AE27" s="67" t="s">
        <v>32</v>
      </c>
      <c r="AF27" s="26">
        <f t="shared" si="5"/>
        <v>0</v>
      </c>
      <c r="AG27" s="26">
        <f t="shared" si="5"/>
        <v>0</v>
      </c>
      <c r="AH27" s="67" t="s">
        <v>32</v>
      </c>
      <c r="AI27" s="26">
        <f t="shared" si="5"/>
        <v>0</v>
      </c>
      <c r="AJ27" s="26">
        <f t="shared" si="5"/>
        <v>0</v>
      </c>
      <c r="AK27" s="67" t="s">
        <v>32</v>
      </c>
      <c r="AL27">
        <f t="shared" si="5"/>
        <v>1</v>
      </c>
      <c r="AM27">
        <f t="shared" si="5"/>
        <v>1</v>
      </c>
      <c r="AN27" s="2">
        <f t="shared" si="5"/>
        <v>1</v>
      </c>
      <c r="AO27">
        <f t="shared" si="5"/>
        <v>1</v>
      </c>
      <c r="AP27">
        <f t="shared" si="5"/>
        <v>1</v>
      </c>
      <c r="AQ27" s="2">
        <f t="shared" si="5"/>
        <v>1</v>
      </c>
      <c r="AR27">
        <f t="shared" si="5"/>
        <v>1</v>
      </c>
      <c r="AS27">
        <f t="shared" si="5"/>
        <v>1</v>
      </c>
      <c r="AT27" s="2">
        <f t="shared" si="5"/>
        <v>1</v>
      </c>
      <c r="AU27">
        <f t="shared" si="5"/>
        <v>1</v>
      </c>
      <c r="AV27">
        <f t="shared" si="5"/>
        <v>1</v>
      </c>
      <c r="AW27" s="2">
        <f t="shared" si="5"/>
        <v>1</v>
      </c>
      <c r="AX27">
        <f t="shared" si="5"/>
        <v>1</v>
      </c>
      <c r="AY27">
        <f t="shared" si="5"/>
        <v>1</v>
      </c>
      <c r="AZ27" s="2">
        <f t="shared" si="5"/>
        <v>1</v>
      </c>
      <c r="BA27">
        <f t="shared" si="5"/>
        <v>0</v>
      </c>
      <c r="BB27">
        <f t="shared" si="5"/>
        <v>0</v>
      </c>
      <c r="BC27" s="2">
        <f t="shared" si="5"/>
        <v>0</v>
      </c>
      <c r="BD27">
        <f t="shared" si="5"/>
        <v>0</v>
      </c>
      <c r="BE27">
        <f t="shared" si="5"/>
        <v>0</v>
      </c>
      <c r="BF27" s="2">
        <f t="shared" si="5"/>
        <v>0</v>
      </c>
      <c r="BG27">
        <f t="shared" si="5"/>
        <v>0</v>
      </c>
      <c r="BH27">
        <f t="shared" si="5"/>
        <v>0</v>
      </c>
      <c r="BI27" s="2">
        <f t="shared" si="5"/>
        <v>0</v>
      </c>
      <c r="BJ27">
        <f t="shared" si="5"/>
        <v>0</v>
      </c>
      <c r="BK27">
        <f t="shared" si="5"/>
        <v>0</v>
      </c>
      <c r="BL27" s="2">
        <f t="shared" si="5"/>
        <v>0</v>
      </c>
      <c r="BM27">
        <f t="shared" si="5"/>
        <v>0</v>
      </c>
      <c r="BN27">
        <f t="shared" si="3"/>
        <v>0</v>
      </c>
      <c r="BO27" s="2">
        <f t="shared" ref="BO27" si="6">IF(BO9&lt;=150,0,1)</f>
        <v>0</v>
      </c>
      <c r="BP27">
        <f t="shared" si="3"/>
        <v>0</v>
      </c>
      <c r="BQ27">
        <f t="shared" si="3"/>
        <v>0</v>
      </c>
      <c r="BR27" s="2">
        <f t="shared" ref="BR27" si="7">IF(BR9&lt;=150,0,1)</f>
        <v>0</v>
      </c>
      <c r="BS27" s="68">
        <f t="shared" si="3"/>
        <v>0</v>
      </c>
      <c r="BT27" s="68">
        <f t="shared" si="3"/>
        <v>1</v>
      </c>
      <c r="BU27" s="69">
        <f t="shared" ref="BU27" si="8">IF(BU9&lt;=150,0,1)</f>
        <v>0</v>
      </c>
      <c r="BV27">
        <f t="shared" si="3"/>
        <v>0</v>
      </c>
      <c r="BW27">
        <f t="shared" si="3"/>
        <v>0</v>
      </c>
      <c r="BX27" s="2">
        <f t="shared" ref="BX27" si="9">IF(BX9&lt;=150,0,1)</f>
        <v>0</v>
      </c>
      <c r="BY27">
        <f t="shared" si="3"/>
        <v>1</v>
      </c>
      <c r="BZ27">
        <f t="shared" si="3"/>
        <v>1</v>
      </c>
      <c r="CA27" s="2">
        <f t="shared" ref="CA27" si="10">IF(CA9&lt;=150,0,1)</f>
        <v>1</v>
      </c>
      <c r="CB27">
        <f t="shared" si="3"/>
        <v>0</v>
      </c>
      <c r="CC27">
        <f t="shared" si="3"/>
        <v>0</v>
      </c>
      <c r="CD27" s="2">
        <f t="shared" ref="CD27" si="11">IF(CD9&lt;=150,0,1)</f>
        <v>0</v>
      </c>
      <c r="CE27">
        <f t="shared" si="3"/>
        <v>1</v>
      </c>
      <c r="CF27">
        <f t="shared" si="3"/>
        <v>1</v>
      </c>
      <c r="CG27" s="2">
        <f t="shared" ref="CG27" si="12">IF(CG9&lt;=150,0,1)</f>
        <v>1</v>
      </c>
      <c r="CH27">
        <f t="shared" si="3"/>
        <v>0</v>
      </c>
      <c r="CI27">
        <f t="shared" si="3"/>
        <v>0</v>
      </c>
      <c r="CJ27" s="2">
        <f t="shared" ref="CJ27" si="13">IF(CJ9&lt;=150,0,1)</f>
        <v>0</v>
      </c>
      <c r="CK27">
        <f t="shared" si="3"/>
        <v>0</v>
      </c>
      <c r="CL27">
        <f t="shared" si="3"/>
        <v>0</v>
      </c>
      <c r="CM27" s="2">
        <f t="shared" ref="CM27" si="14">IF(CM9&lt;=150,0,1)</f>
        <v>0</v>
      </c>
      <c r="CN27">
        <f t="shared" si="3"/>
        <v>0</v>
      </c>
      <c r="CO27">
        <f t="shared" si="3"/>
        <v>0</v>
      </c>
      <c r="CP27" s="2">
        <f t="shared" ref="CP27" si="15">IF(CP9&lt;=150,0,1)</f>
        <v>0</v>
      </c>
      <c r="CQ27">
        <f t="shared" si="3"/>
        <v>0</v>
      </c>
      <c r="CR27">
        <f t="shared" si="3"/>
        <v>0</v>
      </c>
      <c r="CS27" s="2">
        <f t="shared" ref="CS27" si="16">IF(CS9&lt;=150,0,1)</f>
        <v>0</v>
      </c>
      <c r="CT27">
        <f t="shared" si="3"/>
        <v>0</v>
      </c>
      <c r="CU27">
        <f t="shared" si="3"/>
        <v>0</v>
      </c>
      <c r="CV27" s="2">
        <f t="shared" ref="CV27" si="17">IF(CV9&lt;=150,0,1)</f>
        <v>0</v>
      </c>
      <c r="CW27">
        <f t="shared" si="3"/>
        <v>0</v>
      </c>
      <c r="CX27">
        <f t="shared" si="3"/>
        <v>0</v>
      </c>
      <c r="CY27" s="2">
        <f t="shared" ref="CY27" si="18">IF(CY9&lt;=150,0,1)</f>
        <v>0</v>
      </c>
      <c r="CZ27">
        <f t="shared" si="3"/>
        <v>0</v>
      </c>
      <c r="DA27">
        <f t="shared" si="3"/>
        <v>0</v>
      </c>
      <c r="DB27" s="2">
        <f t="shared" ref="DB27" si="19">IF(DB9&lt;=150,0,1)</f>
        <v>0</v>
      </c>
    </row>
    <row r="28" spans="1:106" x14ac:dyDescent="0.3">
      <c r="A28" s="2" t="s">
        <v>116</v>
      </c>
      <c r="B28">
        <f t="shared" ref="B28:BM28" si="20">IF(B10&lt;=150,0,1)</f>
        <v>0</v>
      </c>
      <c r="C28">
        <f t="shared" si="20"/>
        <v>0</v>
      </c>
      <c r="D28" s="2">
        <f t="shared" si="20"/>
        <v>0</v>
      </c>
      <c r="E28">
        <f t="shared" si="20"/>
        <v>0</v>
      </c>
      <c r="F28">
        <f t="shared" si="20"/>
        <v>0</v>
      </c>
      <c r="G28" s="2">
        <f t="shared" si="20"/>
        <v>0</v>
      </c>
      <c r="H28">
        <f t="shared" si="20"/>
        <v>0</v>
      </c>
      <c r="I28">
        <f t="shared" si="20"/>
        <v>0</v>
      </c>
      <c r="J28" s="2">
        <f t="shared" si="20"/>
        <v>0</v>
      </c>
      <c r="K28">
        <f t="shared" si="20"/>
        <v>0</v>
      </c>
      <c r="L28">
        <f t="shared" si="20"/>
        <v>0</v>
      </c>
      <c r="M28" s="2">
        <f t="shared" si="20"/>
        <v>0</v>
      </c>
      <c r="N28">
        <f t="shared" si="20"/>
        <v>0</v>
      </c>
      <c r="O28">
        <f t="shared" si="20"/>
        <v>0</v>
      </c>
      <c r="P28">
        <f t="shared" si="20"/>
        <v>0</v>
      </c>
      <c r="Q28" s="7">
        <f t="shared" si="20"/>
        <v>0</v>
      </c>
      <c r="R28">
        <f t="shared" si="20"/>
        <v>0</v>
      </c>
      <c r="S28" s="2">
        <f t="shared" si="20"/>
        <v>0</v>
      </c>
      <c r="T28" s="13">
        <f t="shared" si="20"/>
        <v>0</v>
      </c>
      <c r="U28" s="13">
        <f t="shared" si="20"/>
        <v>0</v>
      </c>
      <c r="V28" s="2">
        <f t="shared" si="20"/>
        <v>0</v>
      </c>
      <c r="W28" s="13">
        <f t="shared" si="20"/>
        <v>0</v>
      </c>
      <c r="X28" s="13">
        <f t="shared" si="20"/>
        <v>0</v>
      </c>
      <c r="Y28" s="2">
        <f t="shared" si="20"/>
        <v>0</v>
      </c>
      <c r="Z28" s="13">
        <f t="shared" si="20"/>
        <v>0</v>
      </c>
      <c r="AA28" s="13">
        <f t="shared" si="20"/>
        <v>0</v>
      </c>
      <c r="AB28" s="2">
        <f t="shared" si="20"/>
        <v>0</v>
      </c>
      <c r="AC28" s="26">
        <f t="shared" si="20"/>
        <v>1</v>
      </c>
      <c r="AD28" s="26">
        <f t="shared" si="20"/>
        <v>1</v>
      </c>
      <c r="AE28" s="67">
        <f t="shared" si="20"/>
        <v>0</v>
      </c>
      <c r="AF28">
        <f t="shared" si="20"/>
        <v>0</v>
      </c>
      <c r="AG28">
        <f t="shared" si="20"/>
        <v>0</v>
      </c>
      <c r="AH28" s="2">
        <f t="shared" si="20"/>
        <v>0</v>
      </c>
      <c r="AI28">
        <f t="shared" si="20"/>
        <v>0</v>
      </c>
      <c r="AJ28">
        <f t="shared" si="20"/>
        <v>0</v>
      </c>
      <c r="AK28" s="2">
        <f t="shared" si="20"/>
        <v>0</v>
      </c>
      <c r="AL28">
        <f t="shared" si="20"/>
        <v>0</v>
      </c>
      <c r="AM28">
        <f t="shared" si="20"/>
        <v>0</v>
      </c>
      <c r="AN28" s="2">
        <f t="shared" si="20"/>
        <v>0</v>
      </c>
      <c r="AO28" s="26">
        <f t="shared" si="20"/>
        <v>0</v>
      </c>
      <c r="AP28" s="26">
        <f t="shared" si="20"/>
        <v>0</v>
      </c>
      <c r="AQ28" s="67">
        <f t="shared" si="20"/>
        <v>1</v>
      </c>
      <c r="AR28">
        <f t="shared" si="20"/>
        <v>0</v>
      </c>
      <c r="AS28">
        <f t="shared" si="20"/>
        <v>0</v>
      </c>
      <c r="AT28" s="2">
        <f t="shared" si="20"/>
        <v>0</v>
      </c>
      <c r="AU28" s="68">
        <f t="shared" si="20"/>
        <v>0</v>
      </c>
      <c r="AV28" s="68">
        <f t="shared" si="20"/>
        <v>1</v>
      </c>
      <c r="AW28" s="69">
        <f t="shared" si="20"/>
        <v>0</v>
      </c>
      <c r="AX28" s="26">
        <f t="shared" si="20"/>
        <v>0</v>
      </c>
      <c r="AY28" s="26">
        <f t="shared" si="20"/>
        <v>0</v>
      </c>
      <c r="AZ28" s="67">
        <f t="shared" si="20"/>
        <v>1</v>
      </c>
      <c r="BA28">
        <f t="shared" si="20"/>
        <v>0</v>
      </c>
      <c r="BB28">
        <f t="shared" si="20"/>
        <v>0</v>
      </c>
      <c r="BC28" s="2">
        <f t="shared" si="20"/>
        <v>0</v>
      </c>
      <c r="BD28">
        <f t="shared" si="20"/>
        <v>0</v>
      </c>
      <c r="BE28">
        <f t="shared" si="20"/>
        <v>0</v>
      </c>
      <c r="BF28" s="2">
        <f t="shared" si="20"/>
        <v>0</v>
      </c>
      <c r="BG28">
        <f t="shared" si="20"/>
        <v>0</v>
      </c>
      <c r="BH28">
        <f t="shared" si="20"/>
        <v>0</v>
      </c>
      <c r="BI28" s="2">
        <f t="shared" si="20"/>
        <v>0</v>
      </c>
      <c r="BJ28">
        <f t="shared" si="20"/>
        <v>0</v>
      </c>
      <c r="BK28">
        <f t="shared" si="20"/>
        <v>0</v>
      </c>
      <c r="BL28" s="2">
        <f t="shared" si="20"/>
        <v>0</v>
      </c>
      <c r="BM28">
        <f t="shared" si="20"/>
        <v>0</v>
      </c>
      <c r="BN28">
        <f t="shared" si="3"/>
        <v>0</v>
      </c>
      <c r="BO28" s="2">
        <f t="shared" si="3"/>
        <v>0</v>
      </c>
      <c r="BP28">
        <f t="shared" si="3"/>
        <v>0</v>
      </c>
      <c r="BQ28">
        <f t="shared" si="3"/>
        <v>0</v>
      </c>
      <c r="BR28" s="2">
        <f t="shared" si="3"/>
        <v>0</v>
      </c>
      <c r="BS28">
        <f t="shared" si="3"/>
        <v>0</v>
      </c>
      <c r="BT28">
        <f t="shared" si="3"/>
        <v>0</v>
      </c>
      <c r="BU28" s="2">
        <f t="shared" si="3"/>
        <v>0</v>
      </c>
      <c r="BV28">
        <f t="shared" si="3"/>
        <v>0</v>
      </c>
      <c r="BW28">
        <f t="shared" si="3"/>
        <v>0</v>
      </c>
      <c r="BX28" s="2">
        <f t="shared" si="3"/>
        <v>0</v>
      </c>
      <c r="BY28">
        <f t="shared" si="3"/>
        <v>1</v>
      </c>
      <c r="BZ28">
        <f t="shared" si="3"/>
        <v>1</v>
      </c>
      <c r="CA28" s="2">
        <f t="shared" si="3"/>
        <v>1</v>
      </c>
      <c r="CB28">
        <f t="shared" si="3"/>
        <v>1</v>
      </c>
      <c r="CC28">
        <f t="shared" si="3"/>
        <v>1</v>
      </c>
      <c r="CD28" s="2">
        <f t="shared" si="3"/>
        <v>1</v>
      </c>
      <c r="CE28">
        <f t="shared" si="3"/>
        <v>1</v>
      </c>
      <c r="CF28">
        <f t="shared" si="3"/>
        <v>1</v>
      </c>
      <c r="CG28" s="2">
        <f t="shared" si="3"/>
        <v>1</v>
      </c>
      <c r="CH28">
        <f t="shared" si="3"/>
        <v>0</v>
      </c>
      <c r="CI28">
        <f t="shared" si="3"/>
        <v>0</v>
      </c>
      <c r="CJ28" s="2">
        <f t="shared" si="3"/>
        <v>0</v>
      </c>
      <c r="CK28">
        <f t="shared" ref="CK28:DB28" si="21">IF(CK10&lt;=150,0,1)</f>
        <v>1</v>
      </c>
      <c r="CL28">
        <f t="shared" si="21"/>
        <v>1</v>
      </c>
      <c r="CM28" s="2">
        <f t="shared" si="21"/>
        <v>1</v>
      </c>
      <c r="CN28">
        <f t="shared" si="21"/>
        <v>0</v>
      </c>
      <c r="CO28">
        <f t="shared" si="21"/>
        <v>0</v>
      </c>
      <c r="CP28" s="2">
        <f t="shared" si="21"/>
        <v>0</v>
      </c>
      <c r="CQ28">
        <f t="shared" si="21"/>
        <v>0</v>
      </c>
      <c r="CR28">
        <f t="shared" si="21"/>
        <v>0</v>
      </c>
      <c r="CS28" s="2">
        <f t="shared" si="21"/>
        <v>0</v>
      </c>
      <c r="CT28">
        <f t="shared" si="21"/>
        <v>0</v>
      </c>
      <c r="CU28">
        <f t="shared" si="21"/>
        <v>0</v>
      </c>
      <c r="CV28" s="2">
        <f t="shared" si="21"/>
        <v>0</v>
      </c>
      <c r="CW28" s="8">
        <f t="shared" si="21"/>
        <v>1</v>
      </c>
      <c r="CX28" s="8">
        <f t="shared" si="21"/>
        <v>0</v>
      </c>
      <c r="CY28" s="19">
        <f t="shared" si="21"/>
        <v>0</v>
      </c>
      <c r="CZ28">
        <f t="shared" si="21"/>
        <v>0</v>
      </c>
      <c r="DA28">
        <f t="shared" si="21"/>
        <v>0</v>
      </c>
      <c r="DB28" s="2">
        <f t="shared" si="21"/>
        <v>0</v>
      </c>
    </row>
    <row r="29" spans="1:106" x14ac:dyDescent="0.3">
      <c r="A29" s="2" t="s">
        <v>117</v>
      </c>
      <c r="B29">
        <f t="shared" ref="B29:I29" si="22">IF(B11&lt;=150,0,1)</f>
        <v>0</v>
      </c>
      <c r="C29">
        <f t="shared" si="22"/>
        <v>0</v>
      </c>
      <c r="D29" s="2">
        <f t="shared" si="22"/>
        <v>0</v>
      </c>
      <c r="E29">
        <f t="shared" si="22"/>
        <v>0</v>
      </c>
      <c r="F29">
        <f t="shared" si="22"/>
        <v>0</v>
      </c>
      <c r="G29" s="2">
        <f t="shared" si="22"/>
        <v>0</v>
      </c>
      <c r="H29">
        <f t="shared" si="22"/>
        <v>0</v>
      </c>
      <c r="I29">
        <f t="shared" si="22"/>
        <v>0</v>
      </c>
      <c r="J29" s="2">
        <f t="shared" ref="J29:BM29" si="23">IF(J11&lt;=150,0,1)</f>
        <v>0</v>
      </c>
      <c r="K29">
        <f t="shared" si="23"/>
        <v>0</v>
      </c>
      <c r="L29">
        <f t="shared" si="23"/>
        <v>0</v>
      </c>
      <c r="M29" s="2">
        <f t="shared" si="23"/>
        <v>0</v>
      </c>
      <c r="N29">
        <f t="shared" ref="N29:R29" si="24">IF(N11&lt;=150,0,1)</f>
        <v>0</v>
      </c>
      <c r="O29">
        <f t="shared" si="24"/>
        <v>0</v>
      </c>
      <c r="P29">
        <f t="shared" si="24"/>
        <v>0</v>
      </c>
      <c r="Q29" s="7">
        <f t="shared" si="24"/>
        <v>0</v>
      </c>
      <c r="R29">
        <f t="shared" si="24"/>
        <v>0</v>
      </c>
      <c r="S29" s="2">
        <f t="shared" si="23"/>
        <v>0</v>
      </c>
      <c r="T29" s="13">
        <f t="shared" si="23"/>
        <v>0</v>
      </c>
      <c r="U29" s="13">
        <f t="shared" si="23"/>
        <v>0</v>
      </c>
      <c r="V29" s="2">
        <f t="shared" si="23"/>
        <v>0</v>
      </c>
      <c r="W29" s="13">
        <f t="shared" si="23"/>
        <v>0</v>
      </c>
      <c r="X29" s="13">
        <f t="shared" si="23"/>
        <v>0</v>
      </c>
      <c r="Y29" s="2">
        <f t="shared" si="23"/>
        <v>0</v>
      </c>
      <c r="Z29" s="13">
        <f t="shared" si="23"/>
        <v>0</v>
      </c>
      <c r="AA29" s="13">
        <f t="shared" si="23"/>
        <v>0</v>
      </c>
      <c r="AB29" s="2">
        <f t="shared" si="23"/>
        <v>0</v>
      </c>
      <c r="AC29" s="7">
        <f t="shared" si="23"/>
        <v>0</v>
      </c>
      <c r="AD29" s="13">
        <f t="shared" si="23"/>
        <v>0</v>
      </c>
      <c r="AE29" s="2">
        <f t="shared" si="23"/>
        <v>0</v>
      </c>
      <c r="AF29">
        <f t="shared" si="23"/>
        <v>0</v>
      </c>
      <c r="AG29">
        <f t="shared" si="23"/>
        <v>0</v>
      </c>
      <c r="AH29" s="2">
        <f t="shared" si="23"/>
        <v>0</v>
      </c>
      <c r="AI29">
        <f t="shared" si="23"/>
        <v>0</v>
      </c>
      <c r="AJ29">
        <f t="shared" si="23"/>
        <v>0</v>
      </c>
      <c r="AK29" s="2">
        <f t="shared" si="23"/>
        <v>0</v>
      </c>
      <c r="AL29">
        <f t="shared" si="23"/>
        <v>1</v>
      </c>
      <c r="AM29">
        <f t="shared" si="23"/>
        <v>1</v>
      </c>
      <c r="AN29" s="2">
        <f t="shared" si="23"/>
        <v>1</v>
      </c>
      <c r="AO29">
        <f t="shared" si="23"/>
        <v>1</v>
      </c>
      <c r="AP29">
        <f t="shared" si="23"/>
        <v>1</v>
      </c>
      <c r="AQ29" s="2">
        <f t="shared" si="23"/>
        <v>1</v>
      </c>
      <c r="AR29">
        <f t="shared" si="23"/>
        <v>1</v>
      </c>
      <c r="AS29">
        <f t="shared" si="23"/>
        <v>1</v>
      </c>
      <c r="AT29" s="2">
        <f t="shared" si="23"/>
        <v>1</v>
      </c>
      <c r="AU29">
        <f t="shared" si="23"/>
        <v>1</v>
      </c>
      <c r="AV29">
        <f t="shared" si="23"/>
        <v>1</v>
      </c>
      <c r="AW29" s="2">
        <f t="shared" si="23"/>
        <v>1</v>
      </c>
      <c r="AX29">
        <f t="shared" si="23"/>
        <v>1</v>
      </c>
      <c r="AY29">
        <f t="shared" si="23"/>
        <v>1</v>
      </c>
      <c r="AZ29" s="2">
        <f t="shared" si="23"/>
        <v>1</v>
      </c>
      <c r="BA29">
        <f t="shared" si="23"/>
        <v>1</v>
      </c>
      <c r="BB29">
        <f t="shared" si="23"/>
        <v>1</v>
      </c>
      <c r="BC29" s="2">
        <f t="shared" si="23"/>
        <v>1</v>
      </c>
      <c r="BD29" s="68">
        <f t="shared" si="23"/>
        <v>0</v>
      </c>
      <c r="BE29" s="68">
        <f t="shared" si="23"/>
        <v>1</v>
      </c>
      <c r="BF29" s="69">
        <f t="shared" si="23"/>
        <v>0</v>
      </c>
      <c r="BG29">
        <f t="shared" si="23"/>
        <v>1</v>
      </c>
      <c r="BH29">
        <f t="shared" si="23"/>
        <v>1</v>
      </c>
      <c r="BI29" s="2">
        <f t="shared" si="23"/>
        <v>1</v>
      </c>
      <c r="BJ29">
        <f t="shared" si="23"/>
        <v>0</v>
      </c>
      <c r="BK29">
        <f t="shared" si="23"/>
        <v>0</v>
      </c>
      <c r="BL29" s="2">
        <f t="shared" si="23"/>
        <v>0</v>
      </c>
      <c r="BM29" s="8">
        <f t="shared" si="23"/>
        <v>0</v>
      </c>
      <c r="BN29" s="8">
        <f t="shared" ref="BN29:DB29" si="25">IF(BN11&lt;=150,0,1)</f>
        <v>1</v>
      </c>
      <c r="BO29" s="19">
        <f t="shared" si="25"/>
        <v>1</v>
      </c>
      <c r="BP29">
        <f t="shared" si="25"/>
        <v>0</v>
      </c>
      <c r="BQ29">
        <f t="shared" si="25"/>
        <v>0</v>
      </c>
      <c r="BR29" s="2">
        <f t="shared" si="25"/>
        <v>0</v>
      </c>
      <c r="BS29">
        <f t="shared" si="25"/>
        <v>1</v>
      </c>
      <c r="BT29">
        <f t="shared" si="25"/>
        <v>1</v>
      </c>
      <c r="BU29" s="2">
        <f t="shared" si="25"/>
        <v>1</v>
      </c>
      <c r="BV29">
        <f t="shared" si="25"/>
        <v>0</v>
      </c>
      <c r="BW29">
        <f t="shared" si="25"/>
        <v>0</v>
      </c>
      <c r="BX29" s="2">
        <f t="shared" si="25"/>
        <v>0</v>
      </c>
      <c r="BY29">
        <f t="shared" si="25"/>
        <v>1</v>
      </c>
      <c r="BZ29">
        <f t="shared" si="25"/>
        <v>1</v>
      </c>
      <c r="CA29" s="2">
        <f t="shared" si="25"/>
        <v>1</v>
      </c>
      <c r="CB29" s="26">
        <f t="shared" si="25"/>
        <v>1</v>
      </c>
      <c r="CC29" s="26">
        <f t="shared" si="25"/>
        <v>1</v>
      </c>
      <c r="CD29" s="67">
        <f t="shared" si="25"/>
        <v>0</v>
      </c>
      <c r="CE29">
        <f t="shared" si="25"/>
        <v>1</v>
      </c>
      <c r="CF29">
        <f t="shared" si="25"/>
        <v>1</v>
      </c>
      <c r="CG29" s="2">
        <f t="shared" si="25"/>
        <v>1</v>
      </c>
      <c r="CH29">
        <f t="shared" si="25"/>
        <v>0</v>
      </c>
      <c r="CI29">
        <f t="shared" si="25"/>
        <v>0</v>
      </c>
      <c r="CJ29" s="2">
        <f t="shared" si="25"/>
        <v>0</v>
      </c>
      <c r="CK29">
        <f t="shared" si="25"/>
        <v>1</v>
      </c>
      <c r="CL29">
        <f t="shared" si="25"/>
        <v>1</v>
      </c>
      <c r="CM29" s="2">
        <f t="shared" si="25"/>
        <v>1</v>
      </c>
      <c r="CN29">
        <f t="shared" si="25"/>
        <v>0</v>
      </c>
      <c r="CO29">
        <f t="shared" si="25"/>
        <v>0</v>
      </c>
      <c r="CP29" s="2">
        <f t="shared" si="25"/>
        <v>0</v>
      </c>
      <c r="CQ29">
        <f t="shared" si="25"/>
        <v>0</v>
      </c>
      <c r="CR29">
        <f t="shared" si="25"/>
        <v>0</v>
      </c>
      <c r="CS29" s="2">
        <f t="shared" si="25"/>
        <v>0</v>
      </c>
      <c r="CT29">
        <f t="shared" si="25"/>
        <v>0</v>
      </c>
      <c r="CU29">
        <f t="shared" si="25"/>
        <v>0</v>
      </c>
      <c r="CV29" s="2">
        <f t="shared" si="25"/>
        <v>0</v>
      </c>
      <c r="CW29">
        <f t="shared" si="25"/>
        <v>0</v>
      </c>
      <c r="CX29">
        <f t="shared" si="25"/>
        <v>0</v>
      </c>
      <c r="CY29" s="2">
        <f t="shared" si="25"/>
        <v>0</v>
      </c>
      <c r="CZ29">
        <f t="shared" si="25"/>
        <v>0</v>
      </c>
      <c r="DA29">
        <f t="shared" si="25"/>
        <v>0</v>
      </c>
      <c r="DB29" s="2">
        <f t="shared" si="25"/>
        <v>0</v>
      </c>
    </row>
    <row r="30" spans="1:106" x14ac:dyDescent="0.3">
      <c r="A30" s="11" t="s">
        <v>143</v>
      </c>
      <c r="B30">
        <f t="shared" ref="B30:I30" si="26">IF(B12&lt;=150,0,1)</f>
        <v>0</v>
      </c>
      <c r="C30">
        <f t="shared" si="26"/>
        <v>0</v>
      </c>
      <c r="D30" s="2">
        <f t="shared" si="26"/>
        <v>0</v>
      </c>
      <c r="E30">
        <f t="shared" si="26"/>
        <v>0</v>
      </c>
      <c r="F30">
        <f t="shared" si="26"/>
        <v>0</v>
      </c>
      <c r="G30" s="2">
        <f t="shared" si="26"/>
        <v>0</v>
      </c>
      <c r="H30" s="68">
        <f t="shared" si="26"/>
        <v>0</v>
      </c>
      <c r="I30" s="68">
        <f t="shared" si="26"/>
        <v>1</v>
      </c>
      <c r="J30" s="69">
        <f t="shared" ref="J30:L30" si="27">IF(J12&lt;=150,0,1)</f>
        <v>0</v>
      </c>
      <c r="K30">
        <f t="shared" si="27"/>
        <v>0</v>
      </c>
      <c r="L30">
        <f t="shared" si="27"/>
        <v>0</v>
      </c>
      <c r="M30" s="2">
        <f t="shared" ref="M30:P30" si="28">IF(M12&lt;=150,0,1)</f>
        <v>0</v>
      </c>
      <c r="N30">
        <f t="shared" si="28"/>
        <v>0</v>
      </c>
      <c r="O30">
        <f t="shared" si="28"/>
        <v>0</v>
      </c>
      <c r="P30">
        <f t="shared" si="28"/>
        <v>0</v>
      </c>
      <c r="Q30" s="7">
        <f t="shared" ref="Q30:R30" si="29">IF(Q12&lt;=150,0,1)</f>
        <v>0</v>
      </c>
      <c r="R30">
        <f t="shared" si="29"/>
        <v>0</v>
      </c>
      <c r="S30" s="2">
        <f t="shared" ref="S30:AB30" si="30">IF(S12&lt;=150,0,1)</f>
        <v>0</v>
      </c>
      <c r="T30" s="13">
        <f t="shared" si="30"/>
        <v>0</v>
      </c>
      <c r="U30" s="13">
        <f t="shared" si="30"/>
        <v>0</v>
      </c>
      <c r="V30" s="2">
        <f t="shared" si="30"/>
        <v>0</v>
      </c>
      <c r="W30" s="13">
        <f t="shared" si="30"/>
        <v>0</v>
      </c>
      <c r="X30" s="13">
        <f t="shared" si="30"/>
        <v>0</v>
      </c>
      <c r="Y30" s="2">
        <f t="shared" si="30"/>
        <v>0</v>
      </c>
      <c r="Z30" s="13">
        <f t="shared" si="30"/>
        <v>0</v>
      </c>
      <c r="AA30" s="13">
        <f t="shared" si="30"/>
        <v>0</v>
      </c>
      <c r="AB30" s="2">
        <f t="shared" si="30"/>
        <v>0</v>
      </c>
      <c r="AC30" s="7">
        <f t="shared" ref="AC30:AE30" si="31">IF(AC12&lt;=150,0,1)</f>
        <v>1</v>
      </c>
      <c r="AD30" s="13">
        <f t="shared" si="31"/>
        <v>1</v>
      </c>
      <c r="AE30" s="2">
        <f t="shared" si="31"/>
        <v>1</v>
      </c>
      <c r="AF30">
        <f t="shared" ref="AF30:AK30" si="32">IF(AF12&lt;=150,0,1)</f>
        <v>0</v>
      </c>
      <c r="AG30">
        <f t="shared" si="32"/>
        <v>0</v>
      </c>
      <c r="AH30" s="2">
        <f t="shared" si="32"/>
        <v>0</v>
      </c>
      <c r="AI30">
        <f t="shared" si="32"/>
        <v>0</v>
      </c>
      <c r="AJ30">
        <f t="shared" si="32"/>
        <v>0</v>
      </c>
      <c r="AK30" s="2">
        <f t="shared" si="32"/>
        <v>0</v>
      </c>
      <c r="AL30" s="8">
        <f t="shared" ref="AL30:CU30" si="33">IF(AL12&lt;=150,0,1)</f>
        <v>0</v>
      </c>
      <c r="AM30" s="8">
        <f t="shared" si="33"/>
        <v>1</v>
      </c>
      <c r="AN30" s="19">
        <f t="shared" si="33"/>
        <v>1</v>
      </c>
      <c r="AO30" s="26">
        <f t="shared" si="33"/>
        <v>0</v>
      </c>
      <c r="AP30" s="26">
        <f t="shared" si="33"/>
        <v>0</v>
      </c>
      <c r="AQ30" s="67">
        <f t="shared" si="33"/>
        <v>1</v>
      </c>
      <c r="AR30" s="26">
        <f t="shared" si="33"/>
        <v>0</v>
      </c>
      <c r="AS30" s="26">
        <f t="shared" si="33"/>
        <v>0</v>
      </c>
      <c r="AT30" s="67">
        <f t="shared" si="33"/>
        <v>1</v>
      </c>
      <c r="AU30">
        <f t="shared" si="33"/>
        <v>0</v>
      </c>
      <c r="AV30">
        <f t="shared" si="33"/>
        <v>0</v>
      </c>
      <c r="AW30" s="2">
        <f t="shared" si="33"/>
        <v>0</v>
      </c>
      <c r="AX30">
        <f t="shared" si="33"/>
        <v>0</v>
      </c>
      <c r="AY30">
        <f t="shared" si="33"/>
        <v>0</v>
      </c>
      <c r="AZ30" s="2">
        <f t="shared" si="33"/>
        <v>0</v>
      </c>
      <c r="BA30">
        <f t="shared" si="33"/>
        <v>0</v>
      </c>
      <c r="BB30">
        <f t="shared" si="33"/>
        <v>0</v>
      </c>
      <c r="BC30" s="2">
        <f t="shared" si="33"/>
        <v>0</v>
      </c>
      <c r="BD30" s="9">
        <f t="shared" si="33"/>
        <v>0</v>
      </c>
      <c r="BE30" s="9">
        <f t="shared" si="33"/>
        <v>0</v>
      </c>
      <c r="BF30" s="11">
        <f t="shared" si="33"/>
        <v>0</v>
      </c>
      <c r="BG30">
        <f t="shared" si="33"/>
        <v>0</v>
      </c>
      <c r="BH30">
        <f t="shared" si="33"/>
        <v>0</v>
      </c>
      <c r="BI30" s="2">
        <f t="shared" si="33"/>
        <v>0</v>
      </c>
      <c r="BJ30">
        <f t="shared" si="33"/>
        <v>0</v>
      </c>
      <c r="BK30">
        <f t="shared" si="33"/>
        <v>0</v>
      </c>
      <c r="BL30" s="2">
        <f t="shared" si="33"/>
        <v>0</v>
      </c>
      <c r="BM30" s="9">
        <f t="shared" si="33"/>
        <v>0</v>
      </c>
      <c r="BN30" s="9">
        <f t="shared" si="33"/>
        <v>0</v>
      </c>
      <c r="BO30" s="11">
        <f t="shared" si="33"/>
        <v>0</v>
      </c>
      <c r="BP30">
        <f t="shared" si="33"/>
        <v>0</v>
      </c>
      <c r="BQ30">
        <f t="shared" si="33"/>
        <v>0</v>
      </c>
      <c r="BR30" s="2">
        <f t="shared" si="33"/>
        <v>0</v>
      </c>
      <c r="BS30" s="8">
        <f t="shared" si="33"/>
        <v>0</v>
      </c>
      <c r="BT30" s="8">
        <f t="shared" si="33"/>
        <v>1</v>
      </c>
      <c r="BU30" s="19">
        <f t="shared" si="33"/>
        <v>1</v>
      </c>
      <c r="BV30">
        <f t="shared" si="33"/>
        <v>0</v>
      </c>
      <c r="BW30">
        <f t="shared" si="33"/>
        <v>0</v>
      </c>
      <c r="BX30" s="2">
        <f t="shared" si="33"/>
        <v>0</v>
      </c>
      <c r="BY30">
        <f t="shared" si="33"/>
        <v>1</v>
      </c>
      <c r="BZ30">
        <f t="shared" si="33"/>
        <v>1</v>
      </c>
      <c r="CA30" s="2">
        <f t="shared" si="33"/>
        <v>1</v>
      </c>
      <c r="CB30" s="9">
        <f t="shared" si="33"/>
        <v>1</v>
      </c>
      <c r="CC30" s="9">
        <f t="shared" si="33"/>
        <v>1</v>
      </c>
      <c r="CD30" s="11">
        <f t="shared" si="33"/>
        <v>1</v>
      </c>
      <c r="CE30">
        <f t="shared" si="33"/>
        <v>1</v>
      </c>
      <c r="CF30">
        <f t="shared" si="33"/>
        <v>1</v>
      </c>
      <c r="CG30" s="2">
        <f t="shared" si="33"/>
        <v>1</v>
      </c>
      <c r="CH30">
        <f t="shared" si="33"/>
        <v>0</v>
      </c>
      <c r="CI30">
        <f t="shared" si="33"/>
        <v>0</v>
      </c>
      <c r="CJ30" s="2">
        <f t="shared" si="33"/>
        <v>0</v>
      </c>
      <c r="CK30">
        <f t="shared" si="33"/>
        <v>1</v>
      </c>
      <c r="CL30">
        <f t="shared" si="33"/>
        <v>1</v>
      </c>
      <c r="CM30" s="2">
        <f t="shared" si="33"/>
        <v>1</v>
      </c>
      <c r="CN30">
        <f t="shared" si="33"/>
        <v>0</v>
      </c>
      <c r="CO30">
        <f t="shared" si="33"/>
        <v>0</v>
      </c>
      <c r="CP30" s="2">
        <f t="shared" si="33"/>
        <v>0</v>
      </c>
      <c r="CQ30">
        <f t="shared" si="33"/>
        <v>0</v>
      </c>
      <c r="CR30">
        <f t="shared" si="33"/>
        <v>0</v>
      </c>
      <c r="CS30" s="2">
        <f t="shared" si="33"/>
        <v>0</v>
      </c>
      <c r="CT30">
        <f t="shared" si="33"/>
        <v>0</v>
      </c>
      <c r="CU30">
        <f t="shared" si="33"/>
        <v>0</v>
      </c>
      <c r="CV30" s="2">
        <f t="shared" ref="CV30:DB30" si="34">IF(CV12&lt;=150,0,1)</f>
        <v>0</v>
      </c>
      <c r="CW30">
        <f t="shared" si="34"/>
        <v>0</v>
      </c>
      <c r="CX30">
        <f t="shared" si="34"/>
        <v>0</v>
      </c>
      <c r="CY30" s="2">
        <f t="shared" si="34"/>
        <v>0</v>
      </c>
      <c r="CZ30">
        <f t="shared" si="34"/>
        <v>0</v>
      </c>
      <c r="DA30">
        <f t="shared" si="34"/>
        <v>0</v>
      </c>
      <c r="DB30" s="2">
        <f t="shared" si="34"/>
        <v>0</v>
      </c>
    </row>
    <row r="31" spans="1:106" x14ac:dyDescent="0.3">
      <c r="A31" s="11" t="s">
        <v>144</v>
      </c>
      <c r="B31">
        <f t="shared" ref="B31:I31" si="35">IF(B13&lt;=150,0,1)</f>
        <v>0</v>
      </c>
      <c r="C31">
        <f t="shared" si="35"/>
        <v>0</v>
      </c>
      <c r="D31" s="2">
        <f t="shared" si="35"/>
        <v>0</v>
      </c>
      <c r="E31">
        <f t="shared" si="35"/>
        <v>0</v>
      </c>
      <c r="F31">
        <f t="shared" si="35"/>
        <v>0</v>
      </c>
      <c r="G31" s="2">
        <f t="shared" si="35"/>
        <v>0</v>
      </c>
      <c r="H31" s="26">
        <f t="shared" si="35"/>
        <v>1</v>
      </c>
      <c r="I31" s="26">
        <f t="shared" si="35"/>
        <v>1</v>
      </c>
      <c r="J31" s="67">
        <f t="shared" ref="J31:L31" si="36">IF(J13&lt;=150,0,1)</f>
        <v>0</v>
      </c>
      <c r="K31" s="8">
        <f t="shared" si="36"/>
        <v>1</v>
      </c>
      <c r="L31" s="8">
        <f t="shared" si="36"/>
        <v>0</v>
      </c>
      <c r="M31" s="19">
        <f t="shared" ref="M31:P31" si="37">IF(M13&lt;=150,0,1)</f>
        <v>0</v>
      </c>
      <c r="N31">
        <f t="shared" si="37"/>
        <v>0</v>
      </c>
      <c r="O31">
        <f t="shared" si="37"/>
        <v>0</v>
      </c>
      <c r="P31">
        <f t="shared" si="37"/>
        <v>0</v>
      </c>
      <c r="Q31" s="7">
        <f t="shared" ref="Q31:R31" si="38">IF(Q13&lt;=150,0,1)</f>
        <v>0</v>
      </c>
      <c r="R31">
        <f t="shared" si="38"/>
        <v>0</v>
      </c>
      <c r="S31" s="2">
        <f t="shared" ref="S31:AB31" si="39">IF(S13&lt;=150,0,1)</f>
        <v>0</v>
      </c>
      <c r="T31" s="13">
        <f t="shared" si="39"/>
        <v>0</v>
      </c>
      <c r="U31" s="13">
        <f t="shared" si="39"/>
        <v>0</v>
      </c>
      <c r="V31" s="2">
        <f t="shared" si="39"/>
        <v>0</v>
      </c>
      <c r="W31" s="13">
        <f t="shared" si="39"/>
        <v>0</v>
      </c>
      <c r="X31" s="13">
        <f t="shared" si="39"/>
        <v>0</v>
      </c>
      <c r="Y31" s="2">
        <f t="shared" si="39"/>
        <v>0</v>
      </c>
      <c r="Z31" s="71">
        <f t="shared" si="39"/>
        <v>1</v>
      </c>
      <c r="AA31" s="71">
        <f t="shared" si="39"/>
        <v>0</v>
      </c>
      <c r="AB31" s="69">
        <f t="shared" si="39"/>
        <v>1</v>
      </c>
      <c r="AC31" s="70">
        <f t="shared" ref="AC31:AE31" si="40">IF(AC13&lt;=150,0,1)</f>
        <v>1</v>
      </c>
      <c r="AD31" s="55">
        <f t="shared" si="40"/>
        <v>1</v>
      </c>
      <c r="AE31" s="67">
        <f t="shared" si="40"/>
        <v>0</v>
      </c>
      <c r="AF31">
        <f t="shared" ref="AF31:AK31" si="41">IF(AF13&lt;=150,0,1)</f>
        <v>0</v>
      </c>
      <c r="AG31">
        <f t="shared" si="41"/>
        <v>0</v>
      </c>
      <c r="AH31" s="2">
        <f t="shared" si="41"/>
        <v>0</v>
      </c>
      <c r="AI31">
        <f t="shared" si="41"/>
        <v>0</v>
      </c>
      <c r="AJ31">
        <f t="shared" si="41"/>
        <v>0</v>
      </c>
      <c r="AK31" s="2">
        <f t="shared" si="41"/>
        <v>0</v>
      </c>
      <c r="AL31">
        <f t="shared" ref="AL31:CU31" si="42">IF(AL13&lt;=150,0,1)</f>
        <v>1</v>
      </c>
      <c r="AM31">
        <f t="shared" si="42"/>
        <v>1</v>
      </c>
      <c r="AN31" s="2">
        <f t="shared" si="42"/>
        <v>1</v>
      </c>
      <c r="AO31">
        <f t="shared" si="42"/>
        <v>1</v>
      </c>
      <c r="AP31">
        <f t="shared" si="42"/>
        <v>1</v>
      </c>
      <c r="AQ31" s="2">
        <f t="shared" si="42"/>
        <v>1</v>
      </c>
      <c r="AR31">
        <f t="shared" si="42"/>
        <v>1</v>
      </c>
      <c r="AS31">
        <f t="shared" si="42"/>
        <v>1</v>
      </c>
      <c r="AT31" s="2">
        <f t="shared" si="42"/>
        <v>1</v>
      </c>
      <c r="AU31">
        <f t="shared" si="42"/>
        <v>1</v>
      </c>
      <c r="AV31">
        <f t="shared" si="42"/>
        <v>1</v>
      </c>
      <c r="AW31" s="2">
        <f t="shared" si="42"/>
        <v>1</v>
      </c>
      <c r="AX31">
        <f t="shared" si="42"/>
        <v>1</v>
      </c>
      <c r="AY31">
        <f t="shared" si="42"/>
        <v>1</v>
      </c>
      <c r="AZ31" s="2">
        <f t="shared" si="42"/>
        <v>1</v>
      </c>
      <c r="BA31">
        <f t="shared" si="42"/>
        <v>1</v>
      </c>
      <c r="BB31">
        <f t="shared" si="42"/>
        <v>1</v>
      </c>
      <c r="BC31" s="2">
        <f t="shared" si="42"/>
        <v>1</v>
      </c>
      <c r="BD31" s="9">
        <f t="shared" si="42"/>
        <v>0</v>
      </c>
      <c r="BE31" s="9">
        <f t="shared" si="42"/>
        <v>0</v>
      </c>
      <c r="BF31" s="11">
        <f t="shared" si="42"/>
        <v>0</v>
      </c>
      <c r="BG31">
        <f t="shared" si="42"/>
        <v>0</v>
      </c>
      <c r="BH31">
        <f t="shared" si="42"/>
        <v>0</v>
      </c>
      <c r="BI31" s="2">
        <f t="shared" si="42"/>
        <v>0</v>
      </c>
      <c r="BJ31">
        <f t="shared" si="42"/>
        <v>0</v>
      </c>
      <c r="BK31">
        <f t="shared" si="42"/>
        <v>0</v>
      </c>
      <c r="BL31" s="2">
        <f t="shared" si="42"/>
        <v>0</v>
      </c>
      <c r="BM31" s="9">
        <f t="shared" si="42"/>
        <v>0</v>
      </c>
      <c r="BN31" s="9">
        <f t="shared" si="42"/>
        <v>0</v>
      </c>
      <c r="BO31" s="11">
        <f t="shared" si="42"/>
        <v>0</v>
      </c>
      <c r="BP31">
        <f t="shared" si="42"/>
        <v>0</v>
      </c>
      <c r="BQ31">
        <f t="shared" si="42"/>
        <v>0</v>
      </c>
      <c r="BR31" s="2">
        <f t="shared" si="42"/>
        <v>0</v>
      </c>
      <c r="BS31">
        <f t="shared" si="42"/>
        <v>1</v>
      </c>
      <c r="BT31">
        <f t="shared" si="42"/>
        <v>1</v>
      </c>
      <c r="BU31" s="2">
        <f t="shared" si="42"/>
        <v>1</v>
      </c>
      <c r="BV31" s="8">
        <f t="shared" si="42"/>
        <v>0</v>
      </c>
      <c r="BW31" s="8">
        <f t="shared" si="42"/>
        <v>1</v>
      </c>
      <c r="BX31" s="19">
        <f t="shared" si="42"/>
        <v>1</v>
      </c>
      <c r="BY31">
        <f t="shared" si="42"/>
        <v>0</v>
      </c>
      <c r="BZ31">
        <f t="shared" si="42"/>
        <v>0</v>
      </c>
      <c r="CA31" s="2">
        <f t="shared" si="42"/>
        <v>0</v>
      </c>
      <c r="CB31" s="26">
        <f t="shared" si="42"/>
        <v>0</v>
      </c>
      <c r="CC31" s="26">
        <f t="shared" si="42"/>
        <v>0</v>
      </c>
      <c r="CD31" s="67">
        <f t="shared" si="42"/>
        <v>1</v>
      </c>
      <c r="CE31">
        <f t="shared" si="42"/>
        <v>0</v>
      </c>
      <c r="CF31">
        <f t="shared" si="42"/>
        <v>0</v>
      </c>
      <c r="CG31" s="2">
        <f t="shared" si="42"/>
        <v>0</v>
      </c>
      <c r="CH31">
        <f t="shared" si="42"/>
        <v>0</v>
      </c>
      <c r="CI31">
        <f t="shared" si="42"/>
        <v>0</v>
      </c>
      <c r="CJ31" s="2">
        <f t="shared" si="42"/>
        <v>0</v>
      </c>
      <c r="CK31">
        <f t="shared" si="42"/>
        <v>0</v>
      </c>
      <c r="CL31">
        <f t="shared" si="42"/>
        <v>0</v>
      </c>
      <c r="CM31" s="2">
        <f t="shared" si="42"/>
        <v>0</v>
      </c>
      <c r="CN31">
        <f t="shared" si="42"/>
        <v>0</v>
      </c>
      <c r="CO31">
        <f t="shared" si="42"/>
        <v>0</v>
      </c>
      <c r="CP31" s="2">
        <f t="shared" si="42"/>
        <v>0</v>
      </c>
      <c r="CQ31">
        <f t="shared" si="42"/>
        <v>0</v>
      </c>
      <c r="CR31">
        <f t="shared" si="42"/>
        <v>0</v>
      </c>
      <c r="CS31" s="2">
        <f t="shared" si="42"/>
        <v>0</v>
      </c>
      <c r="CT31">
        <f t="shared" si="42"/>
        <v>0</v>
      </c>
      <c r="CU31">
        <f t="shared" si="42"/>
        <v>0</v>
      </c>
      <c r="CV31" s="2">
        <f t="shared" ref="CV31:DB31" si="43">IF(CV13&lt;=150,0,1)</f>
        <v>0</v>
      </c>
      <c r="CW31">
        <f t="shared" si="43"/>
        <v>0</v>
      </c>
      <c r="CX31">
        <f t="shared" si="43"/>
        <v>0</v>
      </c>
      <c r="CY31" s="2">
        <f t="shared" si="43"/>
        <v>0</v>
      </c>
      <c r="CZ31">
        <f t="shared" si="43"/>
        <v>0</v>
      </c>
      <c r="DA31">
        <f t="shared" si="43"/>
        <v>0</v>
      </c>
      <c r="DB31" s="2">
        <f t="shared" si="43"/>
        <v>0</v>
      </c>
    </row>
    <row r="34" spans="1:6" x14ac:dyDescent="0.3">
      <c r="A34" s="22" t="s">
        <v>122</v>
      </c>
      <c r="E34" s="22" t="s">
        <v>123</v>
      </c>
      <c r="F34" s="22"/>
    </row>
    <row r="35" spans="1:6" s="9" customFormat="1" x14ac:dyDescent="0.3">
      <c r="A35" s="9" t="s">
        <v>240</v>
      </c>
      <c r="B35">
        <f>(12*35)-12</f>
        <v>408</v>
      </c>
    </row>
    <row r="36" spans="1:6" x14ac:dyDescent="0.3">
      <c r="A36" t="s">
        <v>146</v>
      </c>
      <c r="B36">
        <f>391/B35</f>
        <v>0.95833333333333337</v>
      </c>
      <c r="E36" t="s">
        <v>147</v>
      </c>
      <c r="F36">
        <f>387/B35</f>
        <v>0.94852941176470584</v>
      </c>
    </row>
    <row r="37" spans="1:6" x14ac:dyDescent="0.3">
      <c r="A37" t="s">
        <v>113</v>
      </c>
      <c r="E37" t="s">
        <v>113</v>
      </c>
    </row>
    <row r="38" spans="1:6" x14ac:dyDescent="0.3">
      <c r="A38" s="26" t="s">
        <v>121</v>
      </c>
      <c r="B38" s="26">
        <f>(B36-0.5)/0.5</f>
        <v>0.91666666666666674</v>
      </c>
      <c r="E38" s="26" t="s">
        <v>121</v>
      </c>
      <c r="F38" s="26">
        <f>(F36-0.5)/0.5</f>
        <v>0.89705882352941169</v>
      </c>
    </row>
  </sheetData>
  <mergeCells count="35">
    <mergeCell ref="CN1:CP1"/>
    <mergeCell ref="CQ1:CS1"/>
    <mergeCell ref="CT1:CV1"/>
    <mergeCell ref="CW1:CY1"/>
    <mergeCell ref="CZ1:DB1"/>
    <mergeCell ref="CK1:CM1"/>
    <mergeCell ref="BD1:BF1"/>
    <mergeCell ref="BG1:BI1"/>
    <mergeCell ref="BJ1:BL1"/>
    <mergeCell ref="BM1:BO1"/>
    <mergeCell ref="BP1:BR1"/>
    <mergeCell ref="BS1:BU1"/>
    <mergeCell ref="BV1:BX1"/>
    <mergeCell ref="BY1:CA1"/>
    <mergeCell ref="CB1:CD1"/>
    <mergeCell ref="CE1:CG1"/>
    <mergeCell ref="CH1:CJ1"/>
    <mergeCell ref="BA1:BC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Q1:S1"/>
    <mergeCell ref="B1:D1"/>
    <mergeCell ref="E1:G1"/>
    <mergeCell ref="H1:J1"/>
    <mergeCell ref="K1:M1"/>
    <mergeCell ref="N1:P1"/>
  </mergeCells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93DFF-8A0A-4743-81D4-1DFC97A037FF}">
  <dimension ref="A1:Q427"/>
  <sheetViews>
    <sheetView topLeftCell="G412" zoomScaleNormal="100" workbookViewId="0">
      <selection activeCell="N424" sqref="N424:P424"/>
    </sheetView>
  </sheetViews>
  <sheetFormatPr baseColWidth="10" defaultRowHeight="14.4" x14ac:dyDescent="0.3"/>
  <cols>
    <col min="1" max="1" width="16.21875" customWidth="1"/>
    <col min="2" max="2" width="22.6640625" customWidth="1"/>
    <col min="12" max="12" width="18.33203125" customWidth="1"/>
    <col min="15" max="15" width="13.5546875" customWidth="1"/>
    <col min="16" max="16" width="13.33203125" customWidth="1"/>
  </cols>
  <sheetData>
    <row r="1" spans="1:17" ht="15" thickBot="1" x14ac:dyDescent="0.35">
      <c r="A1" s="48" t="s">
        <v>156</v>
      </c>
      <c r="B1" s="49" t="s">
        <v>125</v>
      </c>
      <c r="C1" s="50" t="s">
        <v>157</v>
      </c>
      <c r="D1" s="50" t="s">
        <v>158</v>
      </c>
      <c r="E1" s="50" t="s">
        <v>159</v>
      </c>
      <c r="F1" s="50" t="s">
        <v>160</v>
      </c>
      <c r="G1" s="52" t="s">
        <v>138</v>
      </c>
      <c r="H1" s="52" t="s">
        <v>141</v>
      </c>
      <c r="I1" s="52" t="s">
        <v>161</v>
      </c>
      <c r="J1" s="52" t="s">
        <v>162</v>
      </c>
      <c r="K1" s="52" t="s">
        <v>163</v>
      </c>
      <c r="L1" s="55" t="s">
        <v>164</v>
      </c>
      <c r="M1" s="112" t="s">
        <v>165</v>
      </c>
      <c r="N1" s="113" t="s">
        <v>166</v>
      </c>
      <c r="O1" s="113" t="s">
        <v>167</v>
      </c>
      <c r="P1" s="113" t="s">
        <v>168</v>
      </c>
      <c r="Q1" s="114" t="s">
        <v>169</v>
      </c>
    </row>
    <row r="2" spans="1:17" ht="15" thickTop="1" x14ac:dyDescent="0.3">
      <c r="A2" s="2" t="s">
        <v>30</v>
      </c>
      <c r="B2" s="31" t="s">
        <v>181</v>
      </c>
      <c r="C2" s="41">
        <f>VLOOKUP(A2,'Laboratory B'!A:D,2,0)</f>
        <v>73</v>
      </c>
      <c r="D2" s="37">
        <f>_xlfn.RANK.AVG(C2,C$2:C$419,1)</f>
        <v>204.5</v>
      </c>
      <c r="E2" s="37">
        <f>VLOOKUP(A2,'Laboratory B'!A:D,3,0)</f>
        <v>72</v>
      </c>
      <c r="F2" s="37">
        <f>_xlfn.RANK.AVG(E2,E$2:E$419,1)</f>
        <v>192.5</v>
      </c>
      <c r="G2" s="58">
        <f>D2-F2</f>
        <v>12</v>
      </c>
      <c r="H2" s="58">
        <f>G2^2</f>
        <v>144</v>
      </c>
      <c r="I2">
        <f>(C2+E2)/2</f>
        <v>72.5</v>
      </c>
      <c r="J2">
        <f>((C2-I2)^2+(E2-I2)^2)/2</f>
        <v>0.25</v>
      </c>
      <c r="K2">
        <f>SQRT(J2)</f>
        <v>0.5</v>
      </c>
      <c r="L2">
        <f>(K2/I2)*100</f>
        <v>0.68965517241379315</v>
      </c>
      <c r="M2" s="115">
        <f>(D2-$D$425)</f>
        <v>1.1299019607843093</v>
      </c>
      <c r="N2" s="13">
        <f>(F2-$F$425)</f>
        <v>-10.685049019607845</v>
      </c>
      <c r="O2" s="13">
        <f>(M2)^2</f>
        <v>1.2766784409842267</v>
      </c>
      <c r="P2" s="13">
        <f>(N2)^2</f>
        <v>114.17027255142257</v>
      </c>
      <c r="Q2" s="109">
        <f>(M2*N2)</f>
        <v>-12.073057838331366</v>
      </c>
    </row>
    <row r="3" spans="1:17" x14ac:dyDescent="0.3">
      <c r="A3" s="2" t="s">
        <v>31</v>
      </c>
      <c r="B3" s="31" t="s">
        <v>0</v>
      </c>
      <c r="C3" s="41"/>
      <c r="D3" s="37"/>
      <c r="E3" s="37"/>
      <c r="F3" s="37"/>
      <c r="G3" s="59"/>
      <c r="H3" s="60"/>
      <c r="M3" s="115"/>
      <c r="N3" s="13"/>
      <c r="O3" s="13"/>
      <c r="P3" s="13"/>
      <c r="Q3" s="109"/>
    </row>
    <row r="4" spans="1:17" x14ac:dyDescent="0.3">
      <c r="A4" s="2" t="s">
        <v>33</v>
      </c>
      <c r="B4" s="31" t="s">
        <v>0</v>
      </c>
      <c r="C4" s="41">
        <f>VLOOKUP(A4,'Laboratory B'!A:D,2,0)</f>
        <v>69</v>
      </c>
      <c r="D4" s="37">
        <f t="shared" ref="D4:D10" si="0">_xlfn.RANK.AVG(C4,C$2:C$419,1)</f>
        <v>195</v>
      </c>
      <c r="E4" s="37">
        <f>VLOOKUP(A4,'Laboratory B'!A:D,3,0)</f>
        <v>62</v>
      </c>
      <c r="F4" s="37">
        <f t="shared" ref="F4:F10" si="1">_xlfn.RANK.AVG(E4,E$2:E$419,1)</f>
        <v>176</v>
      </c>
      <c r="G4" s="59">
        <f t="shared" ref="G4:G78" si="2">D4-F4</f>
        <v>19</v>
      </c>
      <c r="H4" s="60">
        <f t="shared" ref="H4:H78" si="3">G4^2</f>
        <v>361</v>
      </c>
      <c r="I4">
        <f t="shared" ref="I4:I78" si="4">(C4+E4)/2</f>
        <v>65.5</v>
      </c>
      <c r="J4">
        <f t="shared" ref="J4:J78" si="5">((C4-I4)^2+(E4-I4)^2)/2</f>
        <v>12.25</v>
      </c>
      <c r="K4">
        <f t="shared" ref="K4:K78" si="6">SQRT(J4)</f>
        <v>3.5</v>
      </c>
      <c r="L4">
        <f t="shared" ref="L4:L78" si="7">(K4/I4)*100</f>
        <v>5.343511450381679</v>
      </c>
      <c r="M4" s="115">
        <f t="shared" ref="M4:M66" si="8">(D4-$D$425)</f>
        <v>-8.3700980392156907</v>
      </c>
      <c r="N4" s="13">
        <f t="shared" ref="N4:N66" si="9">(F4-$F$425)</f>
        <v>-27.185049019607845</v>
      </c>
      <c r="O4" s="13">
        <f t="shared" ref="O4:O66" si="10">(M4)^2</f>
        <v>70.058541186082351</v>
      </c>
      <c r="P4" s="13">
        <f t="shared" ref="P4:P66" si="11">(N4)^2</f>
        <v>739.02689019848151</v>
      </c>
      <c r="Q4" s="109">
        <f t="shared" ref="Q4:Q66" si="12">(M4*N4)</f>
        <v>227.54152549500205</v>
      </c>
    </row>
    <row r="5" spans="1:17" x14ac:dyDescent="0.3">
      <c r="A5" s="2" t="s">
        <v>35</v>
      </c>
      <c r="B5" s="31" t="s">
        <v>0</v>
      </c>
      <c r="C5" s="41">
        <f>VLOOKUP(A5,'Laboratory B'!A:D,2,0)</f>
        <v>36</v>
      </c>
      <c r="D5" s="37">
        <f t="shared" si="0"/>
        <v>121</v>
      </c>
      <c r="E5" s="37">
        <f>VLOOKUP(A5,'Laboratory B'!A:D,3,0)</f>
        <v>19</v>
      </c>
      <c r="F5" s="37">
        <f t="shared" si="1"/>
        <v>59.5</v>
      </c>
      <c r="G5" s="59">
        <f t="shared" si="2"/>
        <v>61.5</v>
      </c>
      <c r="H5" s="60">
        <f t="shared" si="3"/>
        <v>3782.25</v>
      </c>
      <c r="I5">
        <f t="shared" si="4"/>
        <v>27.5</v>
      </c>
      <c r="J5">
        <f t="shared" si="5"/>
        <v>72.25</v>
      </c>
      <c r="K5">
        <f t="shared" si="6"/>
        <v>8.5</v>
      </c>
      <c r="L5">
        <f t="shared" si="7"/>
        <v>30.909090909090907</v>
      </c>
      <c r="M5" s="115">
        <f t="shared" si="8"/>
        <v>-82.370098039215691</v>
      </c>
      <c r="N5" s="13">
        <f t="shared" si="9"/>
        <v>-143.68504901960785</v>
      </c>
      <c r="O5" s="13">
        <f t="shared" si="10"/>
        <v>6784.8330509900043</v>
      </c>
      <c r="P5" s="13">
        <f t="shared" si="11"/>
        <v>20645.393311767108</v>
      </c>
      <c r="Q5" s="109">
        <f t="shared" si="12"/>
        <v>11835.351574514611</v>
      </c>
    </row>
    <row r="6" spans="1:17" x14ac:dyDescent="0.3">
      <c r="A6" s="2" t="s">
        <v>36</v>
      </c>
      <c r="B6" s="31" t="s">
        <v>0</v>
      </c>
      <c r="C6" s="41">
        <f>VLOOKUP(A6,'Laboratory B'!A:D,2,0)</f>
        <v>1038</v>
      </c>
      <c r="D6" s="37">
        <f t="shared" si="0"/>
        <v>357</v>
      </c>
      <c r="E6" s="37">
        <f>VLOOKUP(A6,'Laboratory B'!A:D,3,0)</f>
        <v>1134</v>
      </c>
      <c r="F6" s="37">
        <f t="shared" si="1"/>
        <v>365</v>
      </c>
      <c r="G6" s="59">
        <f t="shared" si="2"/>
        <v>-8</v>
      </c>
      <c r="H6" s="60">
        <f t="shared" si="3"/>
        <v>64</v>
      </c>
      <c r="I6">
        <f t="shared" si="4"/>
        <v>1086</v>
      </c>
      <c r="J6">
        <f t="shared" si="5"/>
        <v>2304</v>
      </c>
      <c r="K6">
        <f t="shared" si="6"/>
        <v>48</v>
      </c>
      <c r="L6">
        <f t="shared" si="7"/>
        <v>4.4198895027624303</v>
      </c>
      <c r="M6" s="115">
        <f t="shared" si="8"/>
        <v>153.62990196078431</v>
      </c>
      <c r="N6" s="13">
        <f t="shared" si="9"/>
        <v>161.81495098039215</v>
      </c>
      <c r="O6" s="13">
        <f t="shared" si="10"/>
        <v>23602.1467764802</v>
      </c>
      <c r="P6" s="13">
        <f t="shared" si="11"/>
        <v>26184.078360786716</v>
      </c>
      <c r="Q6" s="109">
        <f t="shared" si="12"/>
        <v>24859.615054906764</v>
      </c>
    </row>
    <row r="7" spans="1:17" x14ac:dyDescent="0.3">
      <c r="A7" s="2" t="s">
        <v>37</v>
      </c>
      <c r="B7" s="31" t="s">
        <v>0</v>
      </c>
      <c r="C7" s="41">
        <f>VLOOKUP(A7,'Laboratory B'!A:D,2,0)</f>
        <v>62</v>
      </c>
      <c r="D7" s="37">
        <f t="shared" si="0"/>
        <v>180</v>
      </c>
      <c r="E7" s="37">
        <f>VLOOKUP(A7,'Laboratory B'!A:D,3,0)</f>
        <v>87</v>
      </c>
      <c r="F7" s="37">
        <f t="shared" si="1"/>
        <v>221.5</v>
      </c>
      <c r="G7" s="59">
        <f t="shared" si="2"/>
        <v>-41.5</v>
      </c>
      <c r="H7" s="60">
        <f t="shared" si="3"/>
        <v>1722.25</v>
      </c>
      <c r="I7">
        <f t="shared" si="4"/>
        <v>74.5</v>
      </c>
      <c r="J7">
        <f t="shared" si="5"/>
        <v>156.25</v>
      </c>
      <c r="K7">
        <f t="shared" si="6"/>
        <v>12.5</v>
      </c>
      <c r="L7">
        <f t="shared" si="7"/>
        <v>16.778523489932887</v>
      </c>
      <c r="M7" s="115">
        <f t="shared" si="8"/>
        <v>-23.370098039215691</v>
      </c>
      <c r="N7" s="13">
        <f t="shared" si="9"/>
        <v>18.314950980392155</v>
      </c>
      <c r="O7" s="13">
        <f t="shared" si="10"/>
        <v>546.1614823625531</v>
      </c>
      <c r="P7" s="13">
        <f t="shared" si="11"/>
        <v>335.43742941416753</v>
      </c>
      <c r="Q7" s="109">
        <f t="shared" si="12"/>
        <v>-428.02219999519417</v>
      </c>
    </row>
    <row r="8" spans="1:17" x14ac:dyDescent="0.3">
      <c r="A8" s="2" t="s">
        <v>38</v>
      </c>
      <c r="B8" s="31" t="s">
        <v>0</v>
      </c>
      <c r="C8" s="41">
        <f>VLOOKUP(A8,'Laboratory B'!A:D,2,0)</f>
        <v>118</v>
      </c>
      <c r="D8" s="37">
        <f t="shared" si="0"/>
        <v>257.5</v>
      </c>
      <c r="E8" s="37">
        <f>VLOOKUP(A8,'Laboratory B'!A:D,3,0)</f>
        <v>180</v>
      </c>
      <c r="F8" s="37">
        <f t="shared" si="1"/>
        <v>284.5</v>
      </c>
      <c r="G8" s="59">
        <f t="shared" si="2"/>
        <v>-27</v>
      </c>
      <c r="H8" s="60">
        <f t="shared" si="3"/>
        <v>729</v>
      </c>
      <c r="I8">
        <f t="shared" si="4"/>
        <v>149</v>
      </c>
      <c r="J8">
        <f t="shared" si="5"/>
        <v>961</v>
      </c>
      <c r="K8">
        <f t="shared" si="6"/>
        <v>31</v>
      </c>
      <c r="L8">
        <f t="shared" si="7"/>
        <v>20.80536912751678</v>
      </c>
      <c r="M8" s="115">
        <f t="shared" si="8"/>
        <v>54.129901960784309</v>
      </c>
      <c r="N8" s="13">
        <f t="shared" si="9"/>
        <v>81.314950980392155</v>
      </c>
      <c r="O8" s="13">
        <f t="shared" si="10"/>
        <v>2930.0462862841209</v>
      </c>
      <c r="P8" s="13">
        <f t="shared" si="11"/>
        <v>6612.1212529435788</v>
      </c>
      <c r="Q8" s="109">
        <f t="shared" si="12"/>
        <v>4401.5703245146096</v>
      </c>
    </row>
    <row r="9" spans="1:17" x14ac:dyDescent="0.3">
      <c r="A9" s="2" t="s">
        <v>39</v>
      </c>
      <c r="B9" s="31" t="s">
        <v>0</v>
      </c>
      <c r="C9" s="41">
        <f>VLOOKUP(A9,'Laboratory B'!A:D,2,0)</f>
        <v>90</v>
      </c>
      <c r="D9" s="37">
        <f t="shared" si="0"/>
        <v>227</v>
      </c>
      <c r="E9" s="37">
        <f>VLOOKUP(A9,'Laboratory B'!A:D,3,0)</f>
        <v>99</v>
      </c>
      <c r="F9" s="37">
        <f t="shared" si="1"/>
        <v>237.5</v>
      </c>
      <c r="G9" s="59">
        <f t="shared" si="2"/>
        <v>-10.5</v>
      </c>
      <c r="H9" s="60">
        <f t="shared" si="3"/>
        <v>110.25</v>
      </c>
      <c r="I9">
        <f t="shared" si="4"/>
        <v>94.5</v>
      </c>
      <c r="J9">
        <f t="shared" si="5"/>
        <v>20.25</v>
      </c>
      <c r="K9">
        <f t="shared" si="6"/>
        <v>4.5</v>
      </c>
      <c r="L9">
        <f t="shared" si="7"/>
        <v>4.7619047619047619</v>
      </c>
      <c r="M9" s="115">
        <f t="shared" si="8"/>
        <v>23.629901960784309</v>
      </c>
      <c r="N9" s="13">
        <f t="shared" si="9"/>
        <v>34.314950980392155</v>
      </c>
      <c r="O9" s="13">
        <f t="shared" si="10"/>
        <v>558.37226667627817</v>
      </c>
      <c r="P9" s="13">
        <f t="shared" si="11"/>
        <v>1177.5158607867165</v>
      </c>
      <c r="Q9" s="109">
        <f t="shared" si="12"/>
        <v>810.85892745578599</v>
      </c>
    </row>
    <row r="10" spans="1:17" x14ac:dyDescent="0.3">
      <c r="A10" s="2" t="s">
        <v>114</v>
      </c>
      <c r="B10" s="31" t="s">
        <v>0</v>
      </c>
      <c r="C10" s="41">
        <f>VLOOKUP(A10,'Laboratory B'!A:D,2,0)</f>
        <v>26</v>
      </c>
      <c r="D10" s="37">
        <f t="shared" si="0"/>
        <v>81.5</v>
      </c>
      <c r="E10" s="37">
        <f>VLOOKUP(A10,'Laboratory B'!A:D,3,0)</f>
        <v>43</v>
      </c>
      <c r="F10" s="37">
        <f t="shared" si="1"/>
        <v>132</v>
      </c>
      <c r="G10" s="59">
        <f t="shared" si="2"/>
        <v>-50.5</v>
      </c>
      <c r="H10" s="60">
        <f t="shared" si="3"/>
        <v>2550.25</v>
      </c>
      <c r="I10">
        <f t="shared" si="4"/>
        <v>34.5</v>
      </c>
      <c r="J10">
        <f t="shared" si="5"/>
        <v>72.25</v>
      </c>
      <c r="K10">
        <f t="shared" si="6"/>
        <v>8.5</v>
      </c>
      <c r="L10">
        <f t="shared" si="7"/>
        <v>24.637681159420293</v>
      </c>
      <c r="M10" s="115">
        <f t="shared" si="8"/>
        <v>-121.87009803921569</v>
      </c>
      <c r="N10" s="13">
        <f t="shared" si="9"/>
        <v>-71.185049019607845</v>
      </c>
      <c r="O10" s="13">
        <f t="shared" si="10"/>
        <v>14852.320796088045</v>
      </c>
      <c r="P10" s="13">
        <f t="shared" si="11"/>
        <v>5067.3112039239722</v>
      </c>
      <c r="Q10" s="109">
        <f t="shared" si="12"/>
        <v>8675.3289029459829</v>
      </c>
    </row>
    <row r="11" spans="1:17" x14ac:dyDescent="0.3">
      <c r="A11" s="2" t="s">
        <v>115</v>
      </c>
      <c r="B11" s="31" t="s">
        <v>0</v>
      </c>
      <c r="C11">
        <f>VLOOKUP(A11,'Laboratory B'!A:D,2,0)</f>
        <v>52</v>
      </c>
      <c r="D11" s="37">
        <f t="shared" ref="D11:D13" si="13">_xlfn.RANK.AVG(C11,C$2:C$419,1)</f>
        <v>154.5</v>
      </c>
      <c r="E11" s="37">
        <f>VLOOKUP(A11,'Laboratory B'!A:D,3,0)</f>
        <v>57</v>
      </c>
      <c r="F11" s="37">
        <f t="shared" ref="F11:F13" si="14">_xlfn.RANK.AVG(E11,E$2:E$419,1)</f>
        <v>168</v>
      </c>
      <c r="G11" s="59">
        <f t="shared" si="2"/>
        <v>-13.5</v>
      </c>
      <c r="H11" s="60">
        <f t="shared" si="3"/>
        <v>182.25</v>
      </c>
      <c r="I11">
        <f t="shared" si="4"/>
        <v>54.5</v>
      </c>
      <c r="J11">
        <f t="shared" si="5"/>
        <v>6.25</v>
      </c>
      <c r="K11">
        <f t="shared" si="6"/>
        <v>2.5</v>
      </c>
      <c r="L11">
        <f t="shared" si="7"/>
        <v>4.5871559633027523</v>
      </c>
      <c r="M11" s="115">
        <f t="shared" si="8"/>
        <v>-48.870098039215691</v>
      </c>
      <c r="N11" s="13">
        <f t="shared" si="9"/>
        <v>-35.185049019607845</v>
      </c>
      <c r="O11" s="13">
        <f t="shared" si="10"/>
        <v>2388.2864823625532</v>
      </c>
      <c r="P11" s="13">
        <f t="shared" si="11"/>
        <v>1237.9876745122069</v>
      </c>
      <c r="Q11" s="109">
        <f t="shared" si="12"/>
        <v>1719.4967951028452</v>
      </c>
    </row>
    <row r="12" spans="1:17" x14ac:dyDescent="0.3">
      <c r="A12" s="2" t="s">
        <v>143</v>
      </c>
      <c r="B12" s="31" t="s">
        <v>0</v>
      </c>
      <c r="C12">
        <f>VLOOKUP(A12,'Laboratory B'!A:D,2,0)</f>
        <v>66</v>
      </c>
      <c r="D12" s="37">
        <f t="shared" si="13"/>
        <v>189</v>
      </c>
      <c r="E12" s="37">
        <f>VLOOKUP(A12,'Laboratory B'!A:D,3,0)</f>
        <v>115</v>
      </c>
      <c r="F12" s="37">
        <f t="shared" si="14"/>
        <v>250</v>
      </c>
      <c r="G12" s="59">
        <f t="shared" si="2"/>
        <v>-61</v>
      </c>
      <c r="H12" s="60">
        <f t="shared" si="3"/>
        <v>3721</v>
      </c>
      <c r="I12">
        <f t="shared" si="4"/>
        <v>90.5</v>
      </c>
      <c r="J12">
        <f t="shared" si="5"/>
        <v>600.25</v>
      </c>
      <c r="K12">
        <f t="shared" si="6"/>
        <v>24.5</v>
      </c>
      <c r="L12">
        <f t="shared" si="7"/>
        <v>27.071823204419886</v>
      </c>
      <c r="M12" s="115">
        <f t="shared" si="8"/>
        <v>-14.370098039215691</v>
      </c>
      <c r="N12" s="13">
        <f t="shared" si="9"/>
        <v>46.814950980392155</v>
      </c>
      <c r="O12" s="13">
        <f t="shared" si="10"/>
        <v>206.49971765667064</v>
      </c>
      <c r="P12" s="13">
        <f t="shared" si="11"/>
        <v>2191.6396352965203</v>
      </c>
      <c r="Q12" s="109">
        <f t="shared" si="12"/>
        <v>-672.73543528931202</v>
      </c>
    </row>
    <row r="13" spans="1:17" ht="15" thickBot="1" x14ac:dyDescent="0.35">
      <c r="A13" s="2" t="s">
        <v>144</v>
      </c>
      <c r="B13" s="31" t="s">
        <v>0</v>
      </c>
      <c r="C13">
        <f>VLOOKUP(A13,'Laboratory B'!A:D,2,0)</f>
        <v>56</v>
      </c>
      <c r="D13" s="37">
        <f t="shared" si="13"/>
        <v>167</v>
      </c>
      <c r="E13" s="37">
        <f>VLOOKUP(A13,'Laboratory B'!A:D,3,0)</f>
        <v>95</v>
      </c>
      <c r="F13" s="37">
        <f t="shared" si="14"/>
        <v>228</v>
      </c>
      <c r="G13" s="59">
        <f t="shared" si="2"/>
        <v>-61</v>
      </c>
      <c r="H13" s="60">
        <f t="shared" si="3"/>
        <v>3721</v>
      </c>
      <c r="I13">
        <f t="shared" si="4"/>
        <v>75.5</v>
      </c>
      <c r="J13">
        <f t="shared" si="5"/>
        <v>380.25</v>
      </c>
      <c r="K13">
        <f t="shared" si="6"/>
        <v>19.5</v>
      </c>
      <c r="L13">
        <f t="shared" si="7"/>
        <v>25.827814569536422</v>
      </c>
      <c r="M13" s="115">
        <f t="shared" si="8"/>
        <v>-36.370098039215691</v>
      </c>
      <c r="N13" s="13">
        <f t="shared" si="9"/>
        <v>24.814950980392155</v>
      </c>
      <c r="O13" s="13">
        <f t="shared" si="10"/>
        <v>1322.7840313821609</v>
      </c>
      <c r="P13" s="13">
        <f t="shared" si="11"/>
        <v>615.78179215926559</v>
      </c>
      <c r="Q13" s="109">
        <f t="shared" si="12"/>
        <v>-902.52219999519423</v>
      </c>
    </row>
    <row r="14" spans="1:17" ht="15" thickTop="1" x14ac:dyDescent="0.3">
      <c r="A14" s="30" t="s">
        <v>30</v>
      </c>
      <c r="B14" s="32" t="s">
        <v>196</v>
      </c>
      <c r="C14" s="45">
        <f>VLOOKUP(A14,'Laboratory B'!A:G,5,0)</f>
        <v>11</v>
      </c>
      <c r="D14" s="38">
        <f>_xlfn.RANK.AVG(C14,C$2:C$419,1)</f>
        <v>46</v>
      </c>
      <c r="E14" s="38">
        <f>VLOOKUP(A14,'Laboratory B'!A:G,6,0)</f>
        <v>9</v>
      </c>
      <c r="F14" s="38">
        <f>_xlfn.RANK.AVG(E14,E$2:E$419,1)</f>
        <v>41.5</v>
      </c>
      <c r="G14" s="59">
        <f t="shared" si="2"/>
        <v>4.5</v>
      </c>
      <c r="H14" s="60">
        <f t="shared" si="3"/>
        <v>20.25</v>
      </c>
      <c r="I14">
        <f t="shared" si="4"/>
        <v>10</v>
      </c>
      <c r="J14">
        <f t="shared" si="5"/>
        <v>1</v>
      </c>
      <c r="K14">
        <f t="shared" si="6"/>
        <v>1</v>
      </c>
      <c r="L14">
        <f t="shared" si="7"/>
        <v>10</v>
      </c>
      <c r="M14" s="115">
        <f t="shared" si="8"/>
        <v>-157.37009803921569</v>
      </c>
      <c r="N14" s="13">
        <f t="shared" si="9"/>
        <v>-161.68504901960785</v>
      </c>
      <c r="O14" s="13">
        <f t="shared" si="10"/>
        <v>24765.347756872357</v>
      </c>
      <c r="P14" s="13">
        <f t="shared" si="11"/>
        <v>26142.055076472992</v>
      </c>
      <c r="Q14" s="109">
        <f t="shared" si="12"/>
        <v>25444.392015691083</v>
      </c>
    </row>
    <row r="15" spans="1:17" x14ac:dyDescent="0.3">
      <c r="A15" s="2" t="s">
        <v>31</v>
      </c>
      <c r="B15" s="31" t="s">
        <v>1</v>
      </c>
      <c r="C15" s="41"/>
      <c r="D15" s="37"/>
      <c r="E15" s="37"/>
      <c r="F15" s="37"/>
      <c r="G15" s="59"/>
      <c r="H15" s="60"/>
      <c r="M15" s="115"/>
      <c r="N15" s="13"/>
      <c r="O15" s="13"/>
      <c r="P15" s="13"/>
      <c r="Q15" s="109"/>
    </row>
    <row r="16" spans="1:17" x14ac:dyDescent="0.3">
      <c r="A16" s="2" t="s">
        <v>33</v>
      </c>
      <c r="B16" s="31" t="s">
        <v>1</v>
      </c>
      <c r="C16" s="41">
        <f>VLOOKUP(A16,'Laboratory B'!A:G,5,0)</f>
        <v>29</v>
      </c>
      <c r="D16" s="37">
        <f t="shared" ref="D16:D22" si="15">_xlfn.RANK.AVG(C16,C$2:C$419,1)</f>
        <v>91.5</v>
      </c>
      <c r="E16" s="37">
        <f>VLOOKUP(A16,'Laboratory B'!A:G,6,0)</f>
        <v>29</v>
      </c>
      <c r="F16" s="37">
        <f t="shared" ref="F16:F22" si="16">_xlfn.RANK.AVG(E16,E$2:E$419,1)</f>
        <v>95</v>
      </c>
      <c r="G16" s="59">
        <f t="shared" si="2"/>
        <v>-3.5</v>
      </c>
      <c r="H16" s="60">
        <f t="shared" si="3"/>
        <v>12.25</v>
      </c>
      <c r="I16">
        <f t="shared" si="4"/>
        <v>29</v>
      </c>
      <c r="J16">
        <f t="shared" si="5"/>
        <v>0</v>
      </c>
      <c r="K16">
        <f t="shared" si="6"/>
        <v>0</v>
      </c>
      <c r="L16">
        <f t="shared" si="7"/>
        <v>0</v>
      </c>
      <c r="M16" s="115">
        <f t="shared" si="8"/>
        <v>-111.87009803921569</v>
      </c>
      <c r="N16" s="13">
        <f t="shared" si="9"/>
        <v>-108.18504901960785</v>
      </c>
      <c r="O16" s="13">
        <f t="shared" si="10"/>
        <v>12514.91883530373</v>
      </c>
      <c r="P16" s="13">
        <f t="shared" si="11"/>
        <v>11704.004831374952</v>
      </c>
      <c r="Q16" s="109">
        <f t="shared" si="12"/>
        <v>12102.672040200885</v>
      </c>
    </row>
    <row r="17" spans="1:17" x14ac:dyDescent="0.3">
      <c r="A17" s="2" t="s">
        <v>35</v>
      </c>
      <c r="B17" s="31" t="s">
        <v>1</v>
      </c>
      <c r="C17" s="41">
        <f>VLOOKUP(A17,'Laboratory B'!A:G,5,0)</f>
        <v>20</v>
      </c>
      <c r="D17" s="37">
        <f t="shared" si="15"/>
        <v>63.5</v>
      </c>
      <c r="E17" s="37">
        <f>VLOOKUP(A17,'Laboratory B'!A:G,6,0)</f>
        <v>28</v>
      </c>
      <c r="F17" s="37">
        <f t="shared" si="16"/>
        <v>89.5</v>
      </c>
      <c r="G17" s="59">
        <f t="shared" si="2"/>
        <v>-26</v>
      </c>
      <c r="H17" s="60">
        <f t="shared" si="3"/>
        <v>676</v>
      </c>
      <c r="I17">
        <f t="shared" si="4"/>
        <v>24</v>
      </c>
      <c r="J17">
        <f t="shared" si="5"/>
        <v>16</v>
      </c>
      <c r="K17">
        <f t="shared" si="6"/>
        <v>4</v>
      </c>
      <c r="L17">
        <f t="shared" si="7"/>
        <v>16.666666666666664</v>
      </c>
      <c r="M17" s="115">
        <f t="shared" si="8"/>
        <v>-139.87009803921569</v>
      </c>
      <c r="N17" s="13">
        <f t="shared" si="9"/>
        <v>-113.68504901960785</v>
      </c>
      <c r="O17" s="13">
        <f t="shared" si="10"/>
        <v>19563.644325499808</v>
      </c>
      <c r="P17" s="13">
        <f t="shared" si="11"/>
        <v>12924.290370590639</v>
      </c>
      <c r="Q17" s="109">
        <f t="shared" si="12"/>
        <v>15901.138951965591</v>
      </c>
    </row>
    <row r="18" spans="1:17" x14ac:dyDescent="0.3">
      <c r="A18" s="2" t="s">
        <v>36</v>
      </c>
      <c r="B18" s="31" t="s">
        <v>1</v>
      </c>
      <c r="C18" s="41">
        <f>VLOOKUP(A18,'Laboratory B'!A:G,5,0)</f>
        <v>256</v>
      </c>
      <c r="D18" s="37">
        <f t="shared" si="15"/>
        <v>315.5</v>
      </c>
      <c r="E18" s="37">
        <f>VLOOKUP(A18,'Laboratory B'!A:G,6,0)</f>
        <v>349</v>
      </c>
      <c r="F18" s="37">
        <f t="shared" si="16"/>
        <v>332</v>
      </c>
      <c r="G18" s="59">
        <f t="shared" si="2"/>
        <v>-16.5</v>
      </c>
      <c r="H18" s="60">
        <f t="shared" si="3"/>
        <v>272.25</v>
      </c>
      <c r="I18">
        <f t="shared" si="4"/>
        <v>302.5</v>
      </c>
      <c r="J18">
        <f t="shared" si="5"/>
        <v>2162.25</v>
      </c>
      <c r="K18">
        <f t="shared" si="6"/>
        <v>46.5</v>
      </c>
      <c r="L18">
        <f t="shared" si="7"/>
        <v>15.37190082644628</v>
      </c>
      <c r="M18" s="115">
        <f t="shared" si="8"/>
        <v>112.12990196078431</v>
      </c>
      <c r="N18" s="13">
        <f t="shared" si="9"/>
        <v>128.81495098039215</v>
      </c>
      <c r="O18" s="13">
        <f t="shared" si="10"/>
        <v>12573.1149137351</v>
      </c>
      <c r="P18" s="13">
        <f t="shared" si="11"/>
        <v>16593.291596080835</v>
      </c>
      <c r="Q18" s="109">
        <f t="shared" si="12"/>
        <v>14444.007824514609</v>
      </c>
    </row>
    <row r="19" spans="1:17" x14ac:dyDescent="0.3">
      <c r="A19" s="2" t="s">
        <v>37</v>
      </c>
      <c r="B19" s="31" t="s">
        <v>1</v>
      </c>
      <c r="C19" s="41">
        <f>VLOOKUP(A19,'Laboratory B'!A:G,5,0)</f>
        <v>35</v>
      </c>
      <c r="D19" s="37">
        <f t="shared" si="15"/>
        <v>117.5</v>
      </c>
      <c r="E19" s="37">
        <f>VLOOKUP(A19,'Laboratory B'!A:G,6,0)</f>
        <v>41</v>
      </c>
      <c r="F19" s="37">
        <f t="shared" si="16"/>
        <v>127.5</v>
      </c>
      <c r="G19" s="59">
        <f t="shared" si="2"/>
        <v>-10</v>
      </c>
      <c r="H19" s="60">
        <f t="shared" si="3"/>
        <v>100</v>
      </c>
      <c r="I19">
        <f t="shared" si="4"/>
        <v>38</v>
      </c>
      <c r="J19">
        <f t="shared" si="5"/>
        <v>9</v>
      </c>
      <c r="K19">
        <f t="shared" si="6"/>
        <v>3</v>
      </c>
      <c r="L19">
        <f t="shared" si="7"/>
        <v>7.8947368421052628</v>
      </c>
      <c r="M19" s="115">
        <f t="shared" si="8"/>
        <v>-85.870098039215691</v>
      </c>
      <c r="N19" s="13">
        <f t="shared" si="9"/>
        <v>-75.685049019607845</v>
      </c>
      <c r="O19" s="13">
        <f t="shared" si="10"/>
        <v>7373.6737372645148</v>
      </c>
      <c r="P19" s="13">
        <f t="shared" si="11"/>
        <v>5728.2266451004425</v>
      </c>
      <c r="Q19" s="109">
        <f t="shared" si="12"/>
        <v>6499.0825794165712</v>
      </c>
    </row>
    <row r="20" spans="1:17" x14ac:dyDescent="0.3">
      <c r="A20" s="2" t="s">
        <v>38</v>
      </c>
      <c r="B20" s="31" t="s">
        <v>1</v>
      </c>
      <c r="C20" s="41">
        <f>VLOOKUP(A20,'Laboratory B'!A:G,5,0)</f>
        <v>70</v>
      </c>
      <c r="D20" s="37">
        <f t="shared" si="15"/>
        <v>199.5</v>
      </c>
      <c r="E20" s="37">
        <f>VLOOKUP(A20,'Laboratory B'!A:G,6,0)</f>
        <v>96</v>
      </c>
      <c r="F20" s="37">
        <f t="shared" si="16"/>
        <v>231.5</v>
      </c>
      <c r="G20" s="59">
        <f t="shared" si="2"/>
        <v>-32</v>
      </c>
      <c r="H20" s="60">
        <f t="shared" si="3"/>
        <v>1024</v>
      </c>
      <c r="I20">
        <f t="shared" si="4"/>
        <v>83</v>
      </c>
      <c r="J20">
        <f t="shared" si="5"/>
        <v>169</v>
      </c>
      <c r="K20">
        <f t="shared" si="6"/>
        <v>13</v>
      </c>
      <c r="L20">
        <f t="shared" si="7"/>
        <v>15.66265060240964</v>
      </c>
      <c r="M20" s="115">
        <f t="shared" si="8"/>
        <v>-3.8700980392156907</v>
      </c>
      <c r="N20" s="13">
        <f t="shared" si="9"/>
        <v>28.314950980392155</v>
      </c>
      <c r="O20" s="13">
        <f t="shared" si="10"/>
        <v>14.977658833141135</v>
      </c>
      <c r="P20" s="13">
        <f t="shared" si="11"/>
        <v>801.73644902201067</v>
      </c>
      <c r="Q20" s="109">
        <f t="shared" si="12"/>
        <v>-109.58163626970408</v>
      </c>
    </row>
    <row r="21" spans="1:17" x14ac:dyDescent="0.3">
      <c r="A21" s="2" t="s">
        <v>39</v>
      </c>
      <c r="B21" s="31" t="s">
        <v>1</v>
      </c>
      <c r="C21" s="41">
        <f>VLOOKUP(A21,'Laboratory B'!A:G,5,0)</f>
        <v>74</v>
      </c>
      <c r="D21" s="37">
        <f t="shared" si="15"/>
        <v>207.5</v>
      </c>
      <c r="E21" s="37">
        <f>VLOOKUP(A21,'Laboratory B'!A:G,6,0)</f>
        <v>75</v>
      </c>
      <c r="F21" s="37">
        <f t="shared" si="16"/>
        <v>199.5</v>
      </c>
      <c r="G21" s="59">
        <f t="shared" si="2"/>
        <v>8</v>
      </c>
      <c r="H21" s="60">
        <f t="shared" si="3"/>
        <v>64</v>
      </c>
      <c r="I21">
        <f t="shared" si="4"/>
        <v>74.5</v>
      </c>
      <c r="J21">
        <f t="shared" si="5"/>
        <v>0.25</v>
      </c>
      <c r="K21">
        <f t="shared" si="6"/>
        <v>0.5</v>
      </c>
      <c r="L21">
        <f t="shared" si="7"/>
        <v>0.67114093959731547</v>
      </c>
      <c r="M21" s="115">
        <f t="shared" si="8"/>
        <v>4.1299019607843093</v>
      </c>
      <c r="N21" s="13">
        <f t="shared" si="9"/>
        <v>-3.6850490196078454</v>
      </c>
      <c r="O21" s="13">
        <f t="shared" si="10"/>
        <v>17.056090205690083</v>
      </c>
      <c r="P21" s="13">
        <f t="shared" si="11"/>
        <v>13.579586276912742</v>
      </c>
      <c r="Q21" s="109">
        <f t="shared" si="12"/>
        <v>-15.218891171664737</v>
      </c>
    </row>
    <row r="22" spans="1:17" x14ac:dyDescent="0.3">
      <c r="A22" s="2" t="s">
        <v>114</v>
      </c>
      <c r="B22" s="31" t="s">
        <v>1</v>
      </c>
      <c r="C22" s="41">
        <f>VLOOKUP(A22,'Laboratory B'!A:G,5,0)</f>
        <v>0</v>
      </c>
      <c r="D22" s="37">
        <f t="shared" si="15"/>
        <v>17</v>
      </c>
      <c r="E22" s="37">
        <f>VLOOKUP(A22,'Laboratory B'!A:G,6,0)</f>
        <v>0</v>
      </c>
      <c r="F22" s="37">
        <f t="shared" si="16"/>
        <v>17</v>
      </c>
      <c r="G22" s="59">
        <f t="shared" si="2"/>
        <v>0</v>
      </c>
      <c r="H22" s="60">
        <f t="shared" si="3"/>
        <v>0</v>
      </c>
      <c r="I22">
        <f t="shared" si="4"/>
        <v>0</v>
      </c>
      <c r="J22">
        <f t="shared" si="5"/>
        <v>0</v>
      </c>
      <c r="K22">
        <f t="shared" si="6"/>
        <v>0</v>
      </c>
      <c r="L22">
        <v>0</v>
      </c>
      <c r="M22" s="115">
        <f t="shared" si="8"/>
        <v>-186.37009803921569</v>
      </c>
      <c r="N22" s="13">
        <f t="shared" si="9"/>
        <v>-186.18504901960785</v>
      </c>
      <c r="O22" s="13">
        <f t="shared" si="10"/>
        <v>34733.813443146872</v>
      </c>
      <c r="P22" s="13">
        <f t="shared" si="11"/>
        <v>34664.872478433776</v>
      </c>
      <c r="Q22" s="109">
        <f t="shared" si="12"/>
        <v>34699.325839220495</v>
      </c>
    </row>
    <row r="23" spans="1:17" x14ac:dyDescent="0.3">
      <c r="A23" s="2" t="s">
        <v>115</v>
      </c>
      <c r="B23" s="31" t="s">
        <v>1</v>
      </c>
      <c r="C23" s="41">
        <f>VLOOKUP(A23,'Laboratory B'!A:G,5,0)</f>
        <v>13</v>
      </c>
      <c r="D23" s="37">
        <f t="shared" ref="D23:D25" si="17">_xlfn.RANK.AVG(C23,C$2:C$419,1)</f>
        <v>48</v>
      </c>
      <c r="E23" s="37">
        <f>VLOOKUP(A23,'Laboratory B'!A:G,6,0)</f>
        <v>15</v>
      </c>
      <c r="F23" s="37">
        <f t="shared" ref="F23:F25" si="18">_xlfn.RANK.AVG(E23,E$2:E$419,1)</f>
        <v>48</v>
      </c>
      <c r="G23" s="59">
        <f t="shared" si="2"/>
        <v>0</v>
      </c>
      <c r="H23" s="60">
        <f t="shared" si="3"/>
        <v>0</v>
      </c>
      <c r="I23">
        <f t="shared" si="4"/>
        <v>14</v>
      </c>
      <c r="J23">
        <f t="shared" si="5"/>
        <v>1</v>
      </c>
      <c r="K23">
        <f t="shared" si="6"/>
        <v>1</v>
      </c>
      <c r="L23">
        <v>0</v>
      </c>
      <c r="M23" s="115">
        <f t="shared" si="8"/>
        <v>-155.37009803921569</v>
      </c>
      <c r="N23" s="13">
        <f t="shared" si="9"/>
        <v>-155.18504901960785</v>
      </c>
      <c r="O23" s="13">
        <f t="shared" si="10"/>
        <v>24139.867364715494</v>
      </c>
      <c r="P23" s="13">
        <f t="shared" si="11"/>
        <v>24082.39943921809</v>
      </c>
      <c r="Q23" s="109">
        <f t="shared" si="12"/>
        <v>24111.116280396964</v>
      </c>
    </row>
    <row r="24" spans="1:17" x14ac:dyDescent="0.3">
      <c r="A24" s="2" t="s">
        <v>143</v>
      </c>
      <c r="B24" s="31" t="s">
        <v>1</v>
      </c>
      <c r="C24" s="41">
        <f>VLOOKUP(A24,'Laboratory B'!A:G,5,0)</f>
        <v>121</v>
      </c>
      <c r="D24" s="37">
        <f t="shared" si="17"/>
        <v>260</v>
      </c>
      <c r="E24" s="37">
        <f>VLOOKUP(A24,'Laboratory B'!A:G,6,0)</f>
        <v>84</v>
      </c>
      <c r="F24" s="37">
        <f t="shared" si="18"/>
        <v>216.5</v>
      </c>
      <c r="G24" s="59">
        <f t="shared" si="2"/>
        <v>43.5</v>
      </c>
      <c r="H24" s="60">
        <f t="shared" si="3"/>
        <v>1892.25</v>
      </c>
      <c r="I24">
        <f t="shared" si="4"/>
        <v>102.5</v>
      </c>
      <c r="J24">
        <f t="shared" si="5"/>
        <v>342.25</v>
      </c>
      <c r="K24">
        <f t="shared" si="6"/>
        <v>18.5</v>
      </c>
      <c r="L24">
        <v>0</v>
      </c>
      <c r="M24" s="115">
        <f t="shared" si="8"/>
        <v>56.629901960784309</v>
      </c>
      <c r="N24" s="13">
        <f t="shared" si="9"/>
        <v>13.314950980392155</v>
      </c>
      <c r="O24" s="13">
        <f t="shared" si="10"/>
        <v>3206.9457960880427</v>
      </c>
      <c r="P24" s="13">
        <f t="shared" si="11"/>
        <v>177.28791961024601</v>
      </c>
      <c r="Q24" s="109">
        <f t="shared" si="12"/>
        <v>754.0243686322566</v>
      </c>
    </row>
    <row r="25" spans="1:17" ht="15" thickBot="1" x14ac:dyDescent="0.35">
      <c r="A25" s="2" t="s">
        <v>144</v>
      </c>
      <c r="B25" s="31" t="s">
        <v>1</v>
      </c>
      <c r="C25" s="41">
        <f>VLOOKUP(A25,'Laboratory B'!A:G,5,0)</f>
        <v>39</v>
      </c>
      <c r="D25" s="37">
        <f t="shared" si="17"/>
        <v>129.5</v>
      </c>
      <c r="E25" s="37">
        <f>VLOOKUP(A25,'Laboratory B'!A:G,6,0)</f>
        <v>15</v>
      </c>
      <c r="F25" s="37">
        <f t="shared" si="18"/>
        <v>48</v>
      </c>
      <c r="G25" s="59">
        <f t="shared" si="2"/>
        <v>81.5</v>
      </c>
      <c r="H25" s="60">
        <f t="shared" si="3"/>
        <v>6642.25</v>
      </c>
      <c r="I25">
        <f t="shared" si="4"/>
        <v>27</v>
      </c>
      <c r="J25">
        <f t="shared" si="5"/>
        <v>144</v>
      </c>
      <c r="K25">
        <f t="shared" si="6"/>
        <v>12</v>
      </c>
      <c r="L25">
        <v>0</v>
      </c>
      <c r="M25" s="115">
        <f t="shared" si="8"/>
        <v>-73.870098039215691</v>
      </c>
      <c r="N25" s="13">
        <f t="shared" si="9"/>
        <v>-155.18504901960785</v>
      </c>
      <c r="O25" s="13">
        <f t="shared" si="10"/>
        <v>5456.7913843233382</v>
      </c>
      <c r="P25" s="13">
        <f t="shared" si="11"/>
        <v>24082.39943921809</v>
      </c>
      <c r="Q25" s="109">
        <f t="shared" si="12"/>
        <v>11463.534785298923</v>
      </c>
    </row>
    <row r="26" spans="1:17" ht="15" thickTop="1" x14ac:dyDescent="0.3">
      <c r="A26" s="30" t="s">
        <v>30</v>
      </c>
      <c r="B26" s="32" t="s">
        <v>197</v>
      </c>
      <c r="C26" s="45">
        <f>VLOOKUP(A26,'Laboratory B'!A:J,8,0)</f>
        <v>140</v>
      </c>
      <c r="D26" s="38">
        <f>_xlfn.RANK.AVG(C26,C$2:C$419,1)</f>
        <v>270</v>
      </c>
      <c r="E26" s="38">
        <f>VLOOKUP(A26,'Laboratory B'!A:J,9,0)</f>
        <v>146</v>
      </c>
      <c r="F26" s="38">
        <f>_xlfn.RANK.AVG(E26,E$2:E$419,1)</f>
        <v>268</v>
      </c>
      <c r="G26" s="59">
        <f t="shared" si="2"/>
        <v>2</v>
      </c>
      <c r="H26" s="60">
        <f t="shared" si="3"/>
        <v>4</v>
      </c>
      <c r="I26">
        <f t="shared" si="4"/>
        <v>143</v>
      </c>
      <c r="J26">
        <f t="shared" si="5"/>
        <v>9</v>
      </c>
      <c r="K26">
        <f t="shared" si="6"/>
        <v>3</v>
      </c>
      <c r="L26">
        <f t="shared" si="7"/>
        <v>2.0979020979020979</v>
      </c>
      <c r="M26" s="115">
        <f t="shared" si="8"/>
        <v>66.629901960784309</v>
      </c>
      <c r="N26" s="13">
        <f t="shared" si="9"/>
        <v>64.814950980392155</v>
      </c>
      <c r="O26" s="13">
        <f t="shared" si="10"/>
        <v>4439.5438353037289</v>
      </c>
      <c r="P26" s="13">
        <f t="shared" si="11"/>
        <v>4200.9778705906383</v>
      </c>
      <c r="Q26" s="109">
        <f t="shared" si="12"/>
        <v>4318.6138294165703</v>
      </c>
    </row>
    <row r="27" spans="1:17" x14ac:dyDescent="0.3">
      <c r="A27" s="2" t="s">
        <v>31</v>
      </c>
      <c r="B27" s="31" t="s">
        <v>2</v>
      </c>
      <c r="C27" s="41"/>
      <c r="D27" s="37"/>
      <c r="E27" s="37"/>
      <c r="F27" s="37"/>
      <c r="G27" s="59"/>
      <c r="H27" s="60"/>
      <c r="M27" s="115"/>
      <c r="N27" s="13"/>
      <c r="O27" s="13"/>
      <c r="P27" s="13"/>
      <c r="Q27" s="109"/>
    </row>
    <row r="28" spans="1:17" x14ac:dyDescent="0.3">
      <c r="A28" s="2" t="s">
        <v>33</v>
      </c>
      <c r="B28" s="31" t="s">
        <v>2</v>
      </c>
      <c r="C28" s="41">
        <f>VLOOKUP(A28,'Laboratory B'!A:J,8,0)</f>
        <v>53</v>
      </c>
      <c r="D28" s="37">
        <f t="shared" ref="D28:D34" si="19">_xlfn.RANK.AVG(C28,C$2:C$419,1)</f>
        <v>159</v>
      </c>
      <c r="E28" s="37">
        <f>VLOOKUP(A28,'Laboratory B'!A:J,9,0)</f>
        <v>52</v>
      </c>
      <c r="F28" s="37">
        <f t="shared" ref="F28:F34" si="20">_xlfn.RANK.AVG(E28,E$2:E$419,1)</f>
        <v>161</v>
      </c>
      <c r="G28" s="59">
        <f t="shared" si="2"/>
        <v>-2</v>
      </c>
      <c r="H28" s="60">
        <f t="shared" si="3"/>
        <v>4</v>
      </c>
      <c r="I28">
        <f t="shared" si="4"/>
        <v>52.5</v>
      </c>
      <c r="J28">
        <f t="shared" si="5"/>
        <v>0.25</v>
      </c>
      <c r="K28">
        <f t="shared" si="6"/>
        <v>0.5</v>
      </c>
      <c r="L28">
        <f t="shared" si="7"/>
        <v>0.95238095238095244</v>
      </c>
      <c r="M28" s="115">
        <f t="shared" si="8"/>
        <v>-44.370098039215691</v>
      </c>
      <c r="N28" s="13">
        <f t="shared" si="9"/>
        <v>-42.185049019607845</v>
      </c>
      <c r="O28" s="13">
        <f t="shared" si="10"/>
        <v>1968.705600009612</v>
      </c>
      <c r="P28" s="13">
        <f t="shared" si="11"/>
        <v>1779.5783607867168</v>
      </c>
      <c r="Q28" s="109">
        <f t="shared" si="12"/>
        <v>1871.7547607891199</v>
      </c>
    </row>
    <row r="29" spans="1:17" x14ac:dyDescent="0.3">
      <c r="A29" s="2" t="s">
        <v>35</v>
      </c>
      <c r="B29" s="31" t="s">
        <v>2</v>
      </c>
      <c r="C29" s="41">
        <f>VLOOKUP(A29,'Laboratory B'!A:J,8,0)</f>
        <v>52</v>
      </c>
      <c r="D29" s="37">
        <f t="shared" si="19"/>
        <v>154.5</v>
      </c>
      <c r="E29" s="37">
        <f>VLOOKUP(A29,'Laboratory B'!A:J,9,0)</f>
        <v>63</v>
      </c>
      <c r="F29" s="37">
        <f t="shared" si="20"/>
        <v>180</v>
      </c>
      <c r="G29" s="59">
        <f t="shared" si="2"/>
        <v>-25.5</v>
      </c>
      <c r="H29" s="60">
        <f t="shared" si="3"/>
        <v>650.25</v>
      </c>
      <c r="I29">
        <f t="shared" si="4"/>
        <v>57.5</v>
      </c>
      <c r="J29">
        <f t="shared" si="5"/>
        <v>30.25</v>
      </c>
      <c r="K29">
        <f t="shared" si="6"/>
        <v>5.5</v>
      </c>
      <c r="L29">
        <f t="shared" si="7"/>
        <v>9.5652173913043477</v>
      </c>
      <c r="M29" s="115">
        <f t="shared" si="8"/>
        <v>-48.870098039215691</v>
      </c>
      <c r="N29" s="13">
        <f t="shared" si="9"/>
        <v>-23.185049019607845</v>
      </c>
      <c r="O29" s="13">
        <f t="shared" si="10"/>
        <v>2388.2864823625532</v>
      </c>
      <c r="P29" s="13">
        <f t="shared" si="11"/>
        <v>537.54649804161875</v>
      </c>
      <c r="Q29" s="109">
        <f t="shared" si="12"/>
        <v>1133.0556186322569</v>
      </c>
    </row>
    <row r="30" spans="1:17" x14ac:dyDescent="0.3">
      <c r="A30" s="2" t="s">
        <v>36</v>
      </c>
      <c r="B30" s="31" t="s">
        <v>2</v>
      </c>
      <c r="C30" s="41">
        <f>VLOOKUP(A30,'Laboratory B'!A:J,8,0)</f>
        <v>1783</v>
      </c>
      <c r="D30" s="37">
        <f t="shared" si="19"/>
        <v>377</v>
      </c>
      <c r="E30" s="37">
        <f>VLOOKUP(A30,'Laboratory B'!A:J,9,0)</f>
        <v>1891</v>
      </c>
      <c r="F30" s="37">
        <f t="shared" si="20"/>
        <v>378</v>
      </c>
      <c r="G30" s="59">
        <f t="shared" si="2"/>
        <v>-1</v>
      </c>
      <c r="H30" s="60">
        <f t="shared" si="3"/>
        <v>1</v>
      </c>
      <c r="I30">
        <f t="shared" si="4"/>
        <v>1837</v>
      </c>
      <c r="J30">
        <f t="shared" si="5"/>
        <v>2916</v>
      </c>
      <c r="K30">
        <f t="shared" si="6"/>
        <v>54</v>
      </c>
      <c r="L30">
        <f t="shared" si="7"/>
        <v>2.9395753946652148</v>
      </c>
      <c r="M30" s="115">
        <f t="shared" si="8"/>
        <v>173.62990196078431</v>
      </c>
      <c r="N30" s="13">
        <f t="shared" si="9"/>
        <v>174.81495098039215</v>
      </c>
      <c r="O30" s="13">
        <f t="shared" si="10"/>
        <v>30147.342854911571</v>
      </c>
      <c r="P30" s="13">
        <f t="shared" si="11"/>
        <v>30560.267086276912</v>
      </c>
      <c r="Q30" s="109">
        <f t="shared" si="12"/>
        <v>30353.102800004806</v>
      </c>
    </row>
    <row r="31" spans="1:17" x14ac:dyDescent="0.3">
      <c r="A31" s="2" t="s">
        <v>37</v>
      </c>
      <c r="B31" s="31" t="s">
        <v>2</v>
      </c>
      <c r="C31" s="41">
        <f>VLOOKUP(A31,'Laboratory B'!A:J,8,0)</f>
        <v>234</v>
      </c>
      <c r="D31" s="37">
        <f t="shared" si="19"/>
        <v>311</v>
      </c>
      <c r="E31" s="37">
        <f>VLOOKUP(A31,'Laboratory B'!A:J,9,0)</f>
        <v>241</v>
      </c>
      <c r="F31" s="37">
        <f t="shared" si="20"/>
        <v>308</v>
      </c>
      <c r="G31" s="59">
        <f t="shared" si="2"/>
        <v>3</v>
      </c>
      <c r="H31" s="60">
        <f t="shared" si="3"/>
        <v>9</v>
      </c>
      <c r="I31">
        <f t="shared" si="4"/>
        <v>237.5</v>
      </c>
      <c r="J31">
        <f t="shared" si="5"/>
        <v>12.25</v>
      </c>
      <c r="K31">
        <f t="shared" si="6"/>
        <v>3.5</v>
      </c>
      <c r="L31">
        <f t="shared" si="7"/>
        <v>1.4736842105263157</v>
      </c>
      <c r="M31" s="115">
        <f t="shared" si="8"/>
        <v>107.62990196078431</v>
      </c>
      <c r="N31" s="13">
        <f t="shared" si="9"/>
        <v>104.81495098039215</v>
      </c>
      <c r="O31" s="13">
        <f t="shared" si="10"/>
        <v>11584.195796088043</v>
      </c>
      <c r="P31" s="13">
        <f t="shared" si="11"/>
        <v>10986.17394902201</v>
      </c>
      <c r="Q31" s="109">
        <f t="shared" si="12"/>
        <v>11281.222898044021</v>
      </c>
    </row>
    <row r="32" spans="1:17" x14ac:dyDescent="0.3">
      <c r="A32" s="2" t="s">
        <v>38</v>
      </c>
      <c r="B32" s="31" t="s">
        <v>2</v>
      </c>
      <c r="C32" s="41">
        <f>VLOOKUP(A32,'Laboratory B'!A:J,8,0)</f>
        <v>191</v>
      </c>
      <c r="D32" s="37">
        <f t="shared" si="19"/>
        <v>295</v>
      </c>
      <c r="E32" s="37">
        <f>VLOOKUP(A32,'Laboratory B'!A:J,9,0)</f>
        <v>196</v>
      </c>
      <c r="F32" s="37">
        <f t="shared" si="20"/>
        <v>292.5</v>
      </c>
      <c r="G32" s="59">
        <f t="shared" si="2"/>
        <v>2.5</v>
      </c>
      <c r="H32" s="60">
        <f t="shared" si="3"/>
        <v>6.25</v>
      </c>
      <c r="I32">
        <f t="shared" si="4"/>
        <v>193.5</v>
      </c>
      <c r="J32">
        <f t="shared" si="5"/>
        <v>6.25</v>
      </c>
      <c r="K32">
        <f t="shared" si="6"/>
        <v>2.5</v>
      </c>
      <c r="L32">
        <f t="shared" si="7"/>
        <v>1.2919896640826873</v>
      </c>
      <c r="M32" s="115">
        <f t="shared" si="8"/>
        <v>91.629901960784309</v>
      </c>
      <c r="N32" s="13">
        <f t="shared" si="9"/>
        <v>89.314950980392155</v>
      </c>
      <c r="O32" s="13">
        <f t="shared" si="10"/>
        <v>8396.0389333429448</v>
      </c>
      <c r="P32" s="13">
        <f t="shared" si="11"/>
        <v>7977.1604686298533</v>
      </c>
      <c r="Q32" s="109">
        <f t="shared" si="12"/>
        <v>8183.9202019655895</v>
      </c>
    </row>
    <row r="33" spans="1:17" x14ac:dyDescent="0.3">
      <c r="A33" s="2" t="s">
        <v>39</v>
      </c>
      <c r="B33" s="31" t="s">
        <v>2</v>
      </c>
      <c r="C33" s="41">
        <f>VLOOKUP(A33,'Laboratory B'!A:J,8,0)</f>
        <v>106</v>
      </c>
      <c r="D33" s="37">
        <f t="shared" si="19"/>
        <v>246</v>
      </c>
      <c r="E33" s="37">
        <f>VLOOKUP(A33,'Laboratory B'!A:J,9,0)</f>
        <v>107</v>
      </c>
      <c r="F33" s="37">
        <f t="shared" si="20"/>
        <v>247</v>
      </c>
      <c r="G33" s="59">
        <f t="shared" si="2"/>
        <v>-1</v>
      </c>
      <c r="H33" s="60">
        <f t="shared" si="3"/>
        <v>1</v>
      </c>
      <c r="I33">
        <f t="shared" si="4"/>
        <v>106.5</v>
      </c>
      <c r="J33">
        <f t="shared" si="5"/>
        <v>0.25</v>
      </c>
      <c r="K33">
        <f t="shared" si="6"/>
        <v>0.5</v>
      </c>
      <c r="L33">
        <f t="shared" si="7"/>
        <v>0.46948356807511737</v>
      </c>
      <c r="M33" s="115">
        <f t="shared" si="8"/>
        <v>42.629901960784309</v>
      </c>
      <c r="N33" s="13">
        <f t="shared" si="9"/>
        <v>43.814950980392155</v>
      </c>
      <c r="O33" s="13">
        <f t="shared" si="10"/>
        <v>1817.3085411860818</v>
      </c>
      <c r="P33" s="13">
        <f t="shared" si="11"/>
        <v>1919.7499294141674</v>
      </c>
      <c r="Q33" s="109">
        <f t="shared" si="12"/>
        <v>1867.8270647106879</v>
      </c>
    </row>
    <row r="34" spans="1:17" x14ac:dyDescent="0.3">
      <c r="A34" s="2" t="s">
        <v>114</v>
      </c>
      <c r="B34" s="31" t="s">
        <v>2</v>
      </c>
      <c r="C34" s="41">
        <f>VLOOKUP(A34,'Laboratory B'!A:J,8,0)</f>
        <v>42</v>
      </c>
      <c r="D34" s="37">
        <f t="shared" si="19"/>
        <v>135</v>
      </c>
      <c r="E34" s="37">
        <f>VLOOKUP(A34,'Laboratory B'!A:J,9,0)</f>
        <v>42</v>
      </c>
      <c r="F34" s="37">
        <f t="shared" si="20"/>
        <v>130</v>
      </c>
      <c r="G34" s="59">
        <f t="shared" si="2"/>
        <v>5</v>
      </c>
      <c r="H34" s="60">
        <f t="shared" si="3"/>
        <v>25</v>
      </c>
      <c r="I34">
        <f t="shared" si="4"/>
        <v>42</v>
      </c>
      <c r="J34">
        <f t="shared" si="5"/>
        <v>0</v>
      </c>
      <c r="K34">
        <f t="shared" si="6"/>
        <v>0</v>
      </c>
      <c r="L34">
        <f t="shared" si="7"/>
        <v>0</v>
      </c>
      <c r="M34" s="115">
        <f t="shared" si="8"/>
        <v>-68.370098039215691</v>
      </c>
      <c r="N34" s="13">
        <f t="shared" si="9"/>
        <v>-73.185049019607845</v>
      </c>
      <c r="O34" s="13">
        <f t="shared" si="10"/>
        <v>4674.4703058919649</v>
      </c>
      <c r="P34" s="13">
        <f t="shared" si="11"/>
        <v>5356.0514000024032</v>
      </c>
      <c r="Q34" s="109">
        <f t="shared" si="12"/>
        <v>5003.6689764753946</v>
      </c>
    </row>
    <row r="35" spans="1:17" x14ac:dyDescent="0.3">
      <c r="A35" s="2" t="s">
        <v>115</v>
      </c>
      <c r="B35" s="31" t="s">
        <v>2</v>
      </c>
      <c r="C35" s="41">
        <f>VLOOKUP(A35,'Laboratory B'!A:J,8,0)</f>
        <v>92</v>
      </c>
      <c r="D35" s="37">
        <f t="shared" ref="D35:D37" si="21">_xlfn.RANK.AVG(C35,C$2:C$419,1)</f>
        <v>231</v>
      </c>
      <c r="E35" s="37">
        <f>VLOOKUP(A35,'Laboratory B'!A:J,9,0)</f>
        <v>96</v>
      </c>
      <c r="F35" s="37">
        <f t="shared" ref="F35:F37" si="22">_xlfn.RANK.AVG(E35,E$2:E$419,1)</f>
        <v>231.5</v>
      </c>
      <c r="G35" s="59">
        <f t="shared" si="2"/>
        <v>-0.5</v>
      </c>
      <c r="H35" s="60">
        <f t="shared" si="3"/>
        <v>0.25</v>
      </c>
      <c r="I35">
        <f t="shared" si="4"/>
        <v>94</v>
      </c>
      <c r="J35">
        <f t="shared" si="5"/>
        <v>4</v>
      </c>
      <c r="K35">
        <f t="shared" si="6"/>
        <v>2</v>
      </c>
      <c r="L35">
        <f t="shared" si="7"/>
        <v>2.1276595744680851</v>
      </c>
      <c r="M35" s="115">
        <f t="shared" si="8"/>
        <v>27.629901960784309</v>
      </c>
      <c r="N35" s="13">
        <f t="shared" si="9"/>
        <v>28.314950980392155</v>
      </c>
      <c r="O35" s="13">
        <f t="shared" si="10"/>
        <v>763.41148236255265</v>
      </c>
      <c r="P35" s="13">
        <f t="shared" si="11"/>
        <v>801.73644902201067</v>
      </c>
      <c r="Q35" s="109">
        <f t="shared" si="12"/>
        <v>782.33931961264875</v>
      </c>
    </row>
    <row r="36" spans="1:17" x14ac:dyDescent="0.3">
      <c r="A36" s="2" t="s">
        <v>143</v>
      </c>
      <c r="B36" s="31" t="s">
        <v>2</v>
      </c>
      <c r="C36" s="41">
        <f>VLOOKUP(A36,'Laboratory B'!A:J,8,0)</f>
        <v>140</v>
      </c>
      <c r="D36" s="37">
        <f t="shared" si="21"/>
        <v>270</v>
      </c>
      <c r="E36" s="37">
        <f>VLOOKUP(A36,'Laboratory B'!A:J,9,0)</f>
        <v>180</v>
      </c>
      <c r="F36" s="37">
        <f t="shared" si="22"/>
        <v>284.5</v>
      </c>
      <c r="G36" s="59">
        <f t="shared" si="2"/>
        <v>-14.5</v>
      </c>
      <c r="H36" s="60">
        <f t="shared" si="3"/>
        <v>210.25</v>
      </c>
      <c r="I36">
        <f t="shared" si="4"/>
        <v>160</v>
      </c>
      <c r="J36">
        <f t="shared" si="5"/>
        <v>400</v>
      </c>
      <c r="K36">
        <f t="shared" si="6"/>
        <v>20</v>
      </c>
      <c r="L36">
        <f t="shared" si="7"/>
        <v>12.5</v>
      </c>
      <c r="M36" s="115">
        <f t="shared" si="8"/>
        <v>66.629901960784309</v>
      </c>
      <c r="N36" s="13">
        <f t="shared" si="9"/>
        <v>81.314950980392155</v>
      </c>
      <c r="O36" s="13">
        <f t="shared" si="10"/>
        <v>4439.5438353037289</v>
      </c>
      <c r="P36" s="13">
        <f t="shared" si="11"/>
        <v>6612.1212529435788</v>
      </c>
      <c r="Q36" s="109">
        <f t="shared" si="12"/>
        <v>5418.0072117695108</v>
      </c>
    </row>
    <row r="37" spans="1:17" ht="15" thickBot="1" x14ac:dyDescent="0.35">
      <c r="A37" s="2" t="s">
        <v>144</v>
      </c>
      <c r="B37" s="31" t="s">
        <v>2</v>
      </c>
      <c r="C37" s="41">
        <f>VLOOKUP(A37,'Laboratory B'!A:J,8,0)</f>
        <v>188</v>
      </c>
      <c r="D37" s="37">
        <f t="shared" si="21"/>
        <v>290.5</v>
      </c>
      <c r="E37" s="37">
        <f>VLOOKUP(A37,'Laboratory B'!A:J,9,0)</f>
        <v>177</v>
      </c>
      <c r="F37" s="37">
        <f t="shared" si="22"/>
        <v>280.5</v>
      </c>
      <c r="G37" s="59">
        <f t="shared" si="2"/>
        <v>10</v>
      </c>
      <c r="H37" s="60">
        <f t="shared" si="3"/>
        <v>100</v>
      </c>
      <c r="I37">
        <f t="shared" si="4"/>
        <v>182.5</v>
      </c>
      <c r="J37">
        <f t="shared" si="5"/>
        <v>30.25</v>
      </c>
      <c r="K37">
        <f t="shared" si="6"/>
        <v>5.5</v>
      </c>
      <c r="L37">
        <f t="shared" si="7"/>
        <v>3.0136986301369864</v>
      </c>
      <c r="M37" s="115">
        <f t="shared" si="8"/>
        <v>87.129901960784309</v>
      </c>
      <c r="N37" s="13">
        <f t="shared" si="9"/>
        <v>77.314950980392155</v>
      </c>
      <c r="O37" s="13">
        <f t="shared" si="10"/>
        <v>7591.6198156958853</v>
      </c>
      <c r="P37" s="13">
        <f t="shared" si="11"/>
        <v>5977.6016451004416</v>
      </c>
      <c r="Q37" s="109">
        <f t="shared" si="12"/>
        <v>6736.4440990244129</v>
      </c>
    </row>
    <row r="38" spans="1:17" ht="15" thickTop="1" x14ac:dyDescent="0.3">
      <c r="A38" s="30" t="s">
        <v>30</v>
      </c>
      <c r="B38" s="32" t="s">
        <v>198</v>
      </c>
      <c r="C38" s="45">
        <f>VLOOKUP(A38,'Laboratory B'!A:M,11,0)</f>
        <v>0</v>
      </c>
      <c r="D38" s="38">
        <f>_xlfn.RANK.AVG(C38,C$2:C$419,1)</f>
        <v>17</v>
      </c>
      <c r="E38" s="38">
        <f>VLOOKUP(A38,'Laboratory B'!A:M,12,0)</f>
        <v>0</v>
      </c>
      <c r="F38" s="38">
        <f>_xlfn.RANK.AVG(E38,E$2:E$419,1)</f>
        <v>17</v>
      </c>
      <c r="G38" s="59">
        <f t="shared" si="2"/>
        <v>0</v>
      </c>
      <c r="H38" s="60">
        <f t="shared" si="3"/>
        <v>0</v>
      </c>
      <c r="I38">
        <f t="shared" si="4"/>
        <v>0</v>
      </c>
      <c r="J38">
        <f t="shared" si="5"/>
        <v>0</v>
      </c>
      <c r="K38">
        <f t="shared" si="6"/>
        <v>0</v>
      </c>
      <c r="L38">
        <v>0</v>
      </c>
      <c r="M38" s="115">
        <f t="shared" si="8"/>
        <v>-186.37009803921569</v>
      </c>
      <c r="N38" s="13">
        <f t="shared" si="9"/>
        <v>-186.18504901960785</v>
      </c>
      <c r="O38" s="13">
        <f t="shared" si="10"/>
        <v>34733.813443146872</v>
      </c>
      <c r="P38" s="13">
        <f t="shared" si="11"/>
        <v>34664.872478433776</v>
      </c>
      <c r="Q38" s="109">
        <f t="shared" si="12"/>
        <v>34699.325839220495</v>
      </c>
    </row>
    <row r="39" spans="1:17" x14ac:dyDescent="0.3">
      <c r="A39" s="2" t="s">
        <v>31</v>
      </c>
      <c r="B39" s="31" t="s">
        <v>3</v>
      </c>
      <c r="C39" s="41"/>
      <c r="D39" s="37"/>
      <c r="E39" s="37"/>
      <c r="F39" s="37"/>
      <c r="G39" s="59"/>
      <c r="H39" s="60"/>
      <c r="M39" s="115"/>
      <c r="N39" s="13"/>
      <c r="O39" s="13"/>
      <c r="P39" s="13"/>
      <c r="Q39" s="109"/>
    </row>
    <row r="40" spans="1:17" x14ac:dyDescent="0.3">
      <c r="A40" s="2" t="s">
        <v>33</v>
      </c>
      <c r="B40" s="31" t="s">
        <v>3</v>
      </c>
      <c r="C40" s="41">
        <f>VLOOKUP(A40,'Laboratory B'!A:M,11,0)</f>
        <v>0</v>
      </c>
      <c r="D40" s="37">
        <f t="shared" ref="D40:D46" si="23">_xlfn.RANK.AVG(C40,C$2:C$419,1)</f>
        <v>17</v>
      </c>
      <c r="E40" s="37">
        <f>VLOOKUP(A40,'Laboratory B'!A:M,12,0)</f>
        <v>0</v>
      </c>
      <c r="F40" s="37">
        <f t="shared" ref="F40:F46" si="24">_xlfn.RANK.AVG(E40,E$2:E$419,1)</f>
        <v>17</v>
      </c>
      <c r="G40" s="59">
        <f t="shared" si="2"/>
        <v>0</v>
      </c>
      <c r="H40" s="60">
        <f t="shared" si="3"/>
        <v>0</v>
      </c>
      <c r="I40">
        <f t="shared" si="4"/>
        <v>0</v>
      </c>
      <c r="J40">
        <f t="shared" si="5"/>
        <v>0</v>
      </c>
      <c r="K40">
        <f t="shared" si="6"/>
        <v>0</v>
      </c>
      <c r="L40">
        <v>0</v>
      </c>
      <c r="M40" s="115">
        <f t="shared" si="8"/>
        <v>-186.37009803921569</v>
      </c>
      <c r="N40" s="13">
        <f t="shared" si="9"/>
        <v>-186.18504901960785</v>
      </c>
      <c r="O40" s="13">
        <f t="shared" si="10"/>
        <v>34733.813443146872</v>
      </c>
      <c r="P40" s="13">
        <f t="shared" si="11"/>
        <v>34664.872478433776</v>
      </c>
      <c r="Q40" s="109">
        <f t="shared" si="12"/>
        <v>34699.325839220495</v>
      </c>
    </row>
    <row r="41" spans="1:17" x14ac:dyDescent="0.3">
      <c r="A41" s="2" t="s">
        <v>35</v>
      </c>
      <c r="B41" s="31" t="s">
        <v>3</v>
      </c>
      <c r="C41" s="41">
        <f>VLOOKUP(A41,'Laboratory B'!A:M,11,0)</f>
        <v>0</v>
      </c>
      <c r="D41" s="37">
        <f t="shared" si="23"/>
        <v>17</v>
      </c>
      <c r="E41" s="37">
        <f>VLOOKUP(A41,'Laboratory B'!A:M,12,0)</f>
        <v>0</v>
      </c>
      <c r="F41" s="37">
        <f t="shared" si="24"/>
        <v>17</v>
      </c>
      <c r="G41" s="59">
        <f t="shared" si="2"/>
        <v>0</v>
      </c>
      <c r="H41" s="60">
        <f t="shared" si="3"/>
        <v>0</v>
      </c>
      <c r="I41">
        <f t="shared" si="4"/>
        <v>0</v>
      </c>
      <c r="J41">
        <f t="shared" si="5"/>
        <v>0</v>
      </c>
      <c r="K41">
        <f t="shared" si="6"/>
        <v>0</v>
      </c>
      <c r="L41">
        <v>0</v>
      </c>
      <c r="M41" s="115">
        <f t="shared" si="8"/>
        <v>-186.37009803921569</v>
      </c>
      <c r="N41" s="13">
        <f t="shared" si="9"/>
        <v>-186.18504901960785</v>
      </c>
      <c r="O41" s="13">
        <f t="shared" si="10"/>
        <v>34733.813443146872</v>
      </c>
      <c r="P41" s="13">
        <f t="shared" si="11"/>
        <v>34664.872478433776</v>
      </c>
      <c r="Q41" s="109">
        <f t="shared" si="12"/>
        <v>34699.325839220495</v>
      </c>
    </row>
    <row r="42" spans="1:17" x14ac:dyDescent="0.3">
      <c r="A42" s="2" t="s">
        <v>36</v>
      </c>
      <c r="B42" s="31" t="s">
        <v>3</v>
      </c>
      <c r="C42" s="41">
        <f>VLOOKUP(A42,'Laboratory B'!A:M,11,0)</f>
        <v>3159</v>
      </c>
      <c r="D42" s="37">
        <f t="shared" si="23"/>
        <v>396</v>
      </c>
      <c r="E42" s="37">
        <f>VLOOKUP(A42,'Laboratory B'!A:M,12,0)</f>
        <v>3142</v>
      </c>
      <c r="F42" s="37">
        <f t="shared" si="24"/>
        <v>393</v>
      </c>
      <c r="G42" s="59">
        <f t="shared" si="2"/>
        <v>3</v>
      </c>
      <c r="H42" s="60">
        <f t="shared" si="3"/>
        <v>9</v>
      </c>
      <c r="I42">
        <f t="shared" si="4"/>
        <v>3150.5</v>
      </c>
      <c r="J42">
        <f t="shared" si="5"/>
        <v>72.25</v>
      </c>
      <c r="K42">
        <f t="shared" si="6"/>
        <v>8.5</v>
      </c>
      <c r="L42">
        <f t="shared" si="7"/>
        <v>0.26979844469131886</v>
      </c>
      <c r="M42" s="115">
        <f t="shared" si="8"/>
        <v>192.62990196078431</v>
      </c>
      <c r="N42" s="13">
        <f t="shared" si="9"/>
        <v>189.81495098039215</v>
      </c>
      <c r="O42" s="13">
        <f t="shared" si="10"/>
        <v>37106.279129421375</v>
      </c>
      <c r="P42" s="13">
        <f t="shared" si="11"/>
        <v>36029.715615688678</v>
      </c>
      <c r="Q42" s="109">
        <f t="shared" si="12"/>
        <v>36564.03539804402</v>
      </c>
    </row>
    <row r="43" spans="1:17" x14ac:dyDescent="0.3">
      <c r="A43" s="2" t="s">
        <v>37</v>
      </c>
      <c r="B43" s="31" t="s">
        <v>3</v>
      </c>
      <c r="C43" s="41">
        <f>VLOOKUP(A43,'Laboratory B'!A:M,11,0)</f>
        <v>0</v>
      </c>
      <c r="D43" s="37">
        <f t="shared" si="23"/>
        <v>17</v>
      </c>
      <c r="E43" s="37">
        <f>VLOOKUP(A43,'Laboratory B'!A:M,12,0)</f>
        <v>0</v>
      </c>
      <c r="F43" s="37">
        <f t="shared" si="24"/>
        <v>17</v>
      </c>
      <c r="G43" s="59">
        <f t="shared" si="2"/>
        <v>0</v>
      </c>
      <c r="H43" s="60">
        <f t="shared" si="3"/>
        <v>0</v>
      </c>
      <c r="I43">
        <f t="shared" si="4"/>
        <v>0</v>
      </c>
      <c r="J43">
        <f t="shared" si="5"/>
        <v>0</v>
      </c>
      <c r="K43">
        <f t="shared" si="6"/>
        <v>0</v>
      </c>
      <c r="L43">
        <v>0</v>
      </c>
      <c r="M43" s="115">
        <f t="shared" si="8"/>
        <v>-186.37009803921569</v>
      </c>
      <c r="N43" s="13">
        <f t="shared" si="9"/>
        <v>-186.18504901960785</v>
      </c>
      <c r="O43" s="13">
        <f t="shared" si="10"/>
        <v>34733.813443146872</v>
      </c>
      <c r="P43" s="13">
        <f t="shared" si="11"/>
        <v>34664.872478433776</v>
      </c>
      <c r="Q43" s="109">
        <f t="shared" si="12"/>
        <v>34699.325839220495</v>
      </c>
    </row>
    <row r="44" spans="1:17" x14ac:dyDescent="0.3">
      <c r="A44" s="2" t="s">
        <v>38</v>
      </c>
      <c r="B44" s="31" t="s">
        <v>3</v>
      </c>
      <c r="C44" s="41">
        <f>VLOOKUP(A44,'Laboratory B'!A:M,11,0)</f>
        <v>241</v>
      </c>
      <c r="D44" s="37">
        <f t="shared" si="23"/>
        <v>312.5</v>
      </c>
      <c r="E44" s="37">
        <f>VLOOKUP(A44,'Laboratory B'!A:M,12,0)</f>
        <v>249</v>
      </c>
      <c r="F44" s="37">
        <f t="shared" si="24"/>
        <v>311</v>
      </c>
      <c r="G44" s="59">
        <f t="shared" si="2"/>
        <v>1.5</v>
      </c>
      <c r="H44" s="60">
        <f t="shared" si="3"/>
        <v>2.25</v>
      </c>
      <c r="I44">
        <f t="shared" si="4"/>
        <v>245</v>
      </c>
      <c r="J44">
        <f t="shared" si="5"/>
        <v>16</v>
      </c>
      <c r="K44">
        <f t="shared" si="6"/>
        <v>4</v>
      </c>
      <c r="L44">
        <f t="shared" si="7"/>
        <v>1.6326530612244898</v>
      </c>
      <c r="M44" s="115">
        <f t="shared" si="8"/>
        <v>109.12990196078431</v>
      </c>
      <c r="N44" s="13">
        <f t="shared" si="9"/>
        <v>107.81495098039215</v>
      </c>
      <c r="O44" s="13">
        <f t="shared" si="10"/>
        <v>11909.335501970396</v>
      </c>
      <c r="P44" s="13">
        <f t="shared" si="11"/>
        <v>11624.063654904363</v>
      </c>
      <c r="Q44" s="109">
        <f t="shared" si="12"/>
        <v>11765.835030396962</v>
      </c>
    </row>
    <row r="45" spans="1:17" x14ac:dyDescent="0.3">
      <c r="A45" s="2" t="s">
        <v>39</v>
      </c>
      <c r="B45" s="31" t="s">
        <v>3</v>
      </c>
      <c r="C45" s="41">
        <f>VLOOKUP(A45,'Laboratory B'!A:M,11,0)</f>
        <v>35</v>
      </c>
      <c r="D45" s="37">
        <f t="shared" si="23"/>
        <v>117.5</v>
      </c>
      <c r="E45" s="37">
        <f>VLOOKUP(A45,'Laboratory B'!A:M,12,0)</f>
        <v>29</v>
      </c>
      <c r="F45" s="37">
        <f t="shared" si="24"/>
        <v>95</v>
      </c>
      <c r="G45" s="59">
        <f t="shared" si="2"/>
        <v>22.5</v>
      </c>
      <c r="H45" s="60">
        <f t="shared" si="3"/>
        <v>506.25</v>
      </c>
      <c r="I45">
        <f t="shared" si="4"/>
        <v>32</v>
      </c>
      <c r="J45">
        <f t="shared" si="5"/>
        <v>9</v>
      </c>
      <c r="K45">
        <f t="shared" si="6"/>
        <v>3</v>
      </c>
      <c r="L45">
        <f t="shared" si="7"/>
        <v>9.375</v>
      </c>
      <c r="M45" s="115">
        <f t="shared" si="8"/>
        <v>-85.870098039215691</v>
      </c>
      <c r="N45" s="13">
        <f t="shared" si="9"/>
        <v>-108.18504901960785</v>
      </c>
      <c r="O45" s="13">
        <f t="shared" si="10"/>
        <v>7373.6737372645148</v>
      </c>
      <c r="P45" s="13">
        <f t="shared" si="11"/>
        <v>11704.004831374952</v>
      </c>
      <c r="Q45" s="109">
        <f t="shared" si="12"/>
        <v>9289.8607656910808</v>
      </c>
    </row>
    <row r="46" spans="1:17" x14ac:dyDescent="0.3">
      <c r="A46" s="2" t="s">
        <v>114</v>
      </c>
      <c r="B46" s="31" t="s">
        <v>3</v>
      </c>
      <c r="C46" s="41">
        <f>VLOOKUP(A46,'Laboratory B'!A:M,11,0)</f>
        <v>27</v>
      </c>
      <c r="D46" s="37">
        <f t="shared" si="23"/>
        <v>86</v>
      </c>
      <c r="E46" s="37">
        <f>VLOOKUP(A46,'Laboratory B'!A:M,12,0)</f>
        <v>93</v>
      </c>
      <c r="F46" s="37">
        <f t="shared" si="24"/>
        <v>223.5</v>
      </c>
      <c r="G46" s="59">
        <f t="shared" si="2"/>
        <v>-137.5</v>
      </c>
      <c r="H46" s="60">
        <f t="shared" si="3"/>
        <v>18906.25</v>
      </c>
      <c r="I46">
        <f t="shared" si="4"/>
        <v>60</v>
      </c>
      <c r="J46">
        <f t="shared" si="5"/>
        <v>1089</v>
      </c>
      <c r="K46">
        <f t="shared" si="6"/>
        <v>33</v>
      </c>
      <c r="L46">
        <f t="shared" si="7"/>
        <v>55.000000000000007</v>
      </c>
      <c r="M46" s="115">
        <f t="shared" si="8"/>
        <v>-117.37009803921569</v>
      </c>
      <c r="N46" s="13">
        <f t="shared" si="9"/>
        <v>20.314950980392155</v>
      </c>
      <c r="O46" s="13">
        <f t="shared" si="10"/>
        <v>13775.739913735102</v>
      </c>
      <c r="P46" s="13">
        <f t="shared" si="11"/>
        <v>412.69723333573614</v>
      </c>
      <c r="Q46" s="109">
        <f t="shared" si="12"/>
        <v>-2384.3677882304883</v>
      </c>
    </row>
    <row r="47" spans="1:17" x14ac:dyDescent="0.3">
      <c r="A47" s="2" t="s">
        <v>115</v>
      </c>
      <c r="B47" s="31" t="s">
        <v>3</v>
      </c>
      <c r="C47" s="41">
        <f>VLOOKUP(A47,'Laboratory B'!A:M,11,0)</f>
        <v>0</v>
      </c>
      <c r="D47" s="37">
        <f t="shared" ref="D47:D49" si="25">_xlfn.RANK.AVG(C47,C$2:C$419,1)</f>
        <v>17</v>
      </c>
      <c r="E47" s="37">
        <f>VLOOKUP(A47,'Laboratory B'!A:M,12,0)</f>
        <v>0</v>
      </c>
      <c r="F47" s="37">
        <f t="shared" ref="F47:F49" si="26">_xlfn.RANK.AVG(E47,E$2:E$419,1)</f>
        <v>17</v>
      </c>
      <c r="G47" s="59">
        <f t="shared" si="2"/>
        <v>0</v>
      </c>
      <c r="H47" s="60">
        <f t="shared" si="3"/>
        <v>0</v>
      </c>
      <c r="I47">
        <f t="shared" si="4"/>
        <v>0</v>
      </c>
      <c r="J47">
        <f t="shared" si="5"/>
        <v>0</v>
      </c>
      <c r="K47">
        <f t="shared" si="6"/>
        <v>0</v>
      </c>
      <c r="L47">
        <v>0</v>
      </c>
      <c r="M47" s="115">
        <f t="shared" si="8"/>
        <v>-186.37009803921569</v>
      </c>
      <c r="N47" s="13">
        <f t="shared" si="9"/>
        <v>-186.18504901960785</v>
      </c>
      <c r="O47" s="13">
        <f t="shared" si="10"/>
        <v>34733.813443146872</v>
      </c>
      <c r="P47" s="13">
        <f t="shared" si="11"/>
        <v>34664.872478433776</v>
      </c>
      <c r="Q47" s="109">
        <f t="shared" si="12"/>
        <v>34699.325839220495</v>
      </c>
    </row>
    <row r="48" spans="1:17" x14ac:dyDescent="0.3">
      <c r="A48" s="2" t="s">
        <v>143</v>
      </c>
      <c r="B48" s="31" t="s">
        <v>3</v>
      </c>
      <c r="C48" s="41">
        <f>VLOOKUP(A48,'Laboratory B'!A:M,11,0)</f>
        <v>25</v>
      </c>
      <c r="D48" s="37">
        <f t="shared" si="25"/>
        <v>76</v>
      </c>
      <c r="E48" s="37">
        <f>VLOOKUP(A48,'Laboratory B'!A:M,12,0)</f>
        <v>13</v>
      </c>
      <c r="F48" s="37">
        <f t="shared" si="26"/>
        <v>45</v>
      </c>
      <c r="G48" s="59">
        <f t="shared" si="2"/>
        <v>31</v>
      </c>
      <c r="H48" s="60">
        <f t="shared" si="3"/>
        <v>961</v>
      </c>
      <c r="I48">
        <f t="shared" si="4"/>
        <v>19</v>
      </c>
      <c r="J48">
        <f t="shared" si="5"/>
        <v>36</v>
      </c>
      <c r="K48">
        <f t="shared" si="6"/>
        <v>6</v>
      </c>
      <c r="L48">
        <f t="shared" si="7"/>
        <v>31.578947368421051</v>
      </c>
      <c r="M48" s="115">
        <f t="shared" si="8"/>
        <v>-127.37009803921569</v>
      </c>
      <c r="N48" s="13">
        <f t="shared" si="9"/>
        <v>-158.18504901960785</v>
      </c>
      <c r="O48" s="13">
        <f t="shared" si="10"/>
        <v>16223.141874519417</v>
      </c>
      <c r="P48" s="13">
        <f t="shared" si="11"/>
        <v>25022.509733335737</v>
      </c>
      <c r="Q48" s="109">
        <f t="shared" si="12"/>
        <v>20148.04520196559</v>
      </c>
    </row>
    <row r="49" spans="1:17" ht="15" thickBot="1" x14ac:dyDescent="0.35">
      <c r="A49" s="2" t="s">
        <v>144</v>
      </c>
      <c r="B49" s="31" t="s">
        <v>3</v>
      </c>
      <c r="C49" s="41">
        <f>VLOOKUP(A49,'Laboratory B'!A:M,11,0)</f>
        <v>190</v>
      </c>
      <c r="D49" s="37">
        <f t="shared" si="25"/>
        <v>293</v>
      </c>
      <c r="E49" s="37">
        <f>VLOOKUP(A49,'Laboratory B'!A:M,12,0)</f>
        <v>129</v>
      </c>
      <c r="F49" s="37">
        <f t="shared" si="26"/>
        <v>259</v>
      </c>
      <c r="G49" s="59">
        <f t="shared" si="2"/>
        <v>34</v>
      </c>
      <c r="H49" s="60">
        <f t="shared" si="3"/>
        <v>1156</v>
      </c>
      <c r="I49">
        <f t="shared" si="4"/>
        <v>159.5</v>
      </c>
      <c r="J49">
        <f t="shared" si="5"/>
        <v>930.25</v>
      </c>
      <c r="K49">
        <f t="shared" si="6"/>
        <v>30.5</v>
      </c>
      <c r="L49">
        <f t="shared" si="7"/>
        <v>19.122257053291534</v>
      </c>
      <c r="M49" s="115">
        <f t="shared" si="8"/>
        <v>89.629901960784309</v>
      </c>
      <c r="N49" s="13">
        <f t="shared" si="9"/>
        <v>55.814950980392155</v>
      </c>
      <c r="O49" s="13">
        <f t="shared" si="10"/>
        <v>8033.5193254998067</v>
      </c>
      <c r="P49" s="13">
        <f t="shared" si="11"/>
        <v>3115.3087529435793</v>
      </c>
      <c r="Q49" s="109">
        <f t="shared" si="12"/>
        <v>5002.688584318531</v>
      </c>
    </row>
    <row r="50" spans="1:17" ht="15" thickTop="1" x14ac:dyDescent="0.3">
      <c r="A50" s="30" t="s">
        <v>30</v>
      </c>
      <c r="B50" s="32" t="s">
        <v>199</v>
      </c>
      <c r="C50" s="45">
        <f>VLOOKUP(A50,'Laboratory B'!A:P,14,0)</f>
        <v>26</v>
      </c>
      <c r="D50" s="38">
        <f>_xlfn.RANK.AVG(C50,C$2:C$419,1)</f>
        <v>81.5</v>
      </c>
      <c r="E50" s="38">
        <f>VLOOKUP(A50,'Laboratory B'!A:P,15,0)</f>
        <v>24</v>
      </c>
      <c r="F50" s="38">
        <f>_xlfn.RANK.AVG(E50,E$2:E$419,1)</f>
        <v>70.5</v>
      </c>
      <c r="G50" s="59">
        <f t="shared" si="2"/>
        <v>11</v>
      </c>
      <c r="H50" s="60">
        <f t="shared" si="3"/>
        <v>121</v>
      </c>
      <c r="I50">
        <f t="shared" si="4"/>
        <v>25</v>
      </c>
      <c r="J50">
        <f t="shared" si="5"/>
        <v>1</v>
      </c>
      <c r="K50">
        <f t="shared" si="6"/>
        <v>1</v>
      </c>
      <c r="L50">
        <f t="shared" si="7"/>
        <v>4</v>
      </c>
      <c r="M50" s="115">
        <f t="shared" si="8"/>
        <v>-121.87009803921569</v>
      </c>
      <c r="N50" s="13">
        <f t="shared" si="9"/>
        <v>-132.68504901960785</v>
      </c>
      <c r="O50" s="13">
        <f t="shared" si="10"/>
        <v>14852.320796088045</v>
      </c>
      <c r="P50" s="13">
        <f t="shared" si="11"/>
        <v>17605.322233335737</v>
      </c>
      <c r="Q50" s="109">
        <f t="shared" si="12"/>
        <v>16170.339932357749</v>
      </c>
    </row>
    <row r="51" spans="1:17" x14ac:dyDescent="0.3">
      <c r="A51" s="2" t="s">
        <v>31</v>
      </c>
      <c r="B51" s="31" t="s">
        <v>4</v>
      </c>
      <c r="C51" s="41"/>
      <c r="D51" s="37"/>
      <c r="E51" s="37"/>
      <c r="F51" s="37"/>
      <c r="G51" s="59"/>
      <c r="H51" s="60"/>
      <c r="M51" s="115"/>
      <c r="N51" s="13"/>
      <c r="O51" s="13"/>
      <c r="P51" s="13"/>
      <c r="Q51" s="109"/>
    </row>
    <row r="52" spans="1:17" x14ac:dyDescent="0.3">
      <c r="A52" s="2" t="s">
        <v>33</v>
      </c>
      <c r="B52" s="31" t="s">
        <v>4</v>
      </c>
      <c r="C52" s="41">
        <f>VLOOKUP(A52,'Laboratory B'!A:P,14,0)</f>
        <v>32</v>
      </c>
      <c r="D52" s="37">
        <f t="shared" ref="D52:D58" si="27">_xlfn.RANK.AVG(C52,C$2:C$419,1)</f>
        <v>104</v>
      </c>
      <c r="E52" s="37">
        <f>VLOOKUP(A52,'Laboratory B'!A:P,15,0)</f>
        <v>27</v>
      </c>
      <c r="F52" s="37">
        <f t="shared" ref="F52:F57" si="28">_xlfn.RANK.AVG(E52,E$2:E$419,1)</f>
        <v>84.5</v>
      </c>
      <c r="G52" s="59">
        <f t="shared" si="2"/>
        <v>19.5</v>
      </c>
      <c r="H52" s="60">
        <f t="shared" si="3"/>
        <v>380.25</v>
      </c>
      <c r="I52">
        <f t="shared" si="4"/>
        <v>29.5</v>
      </c>
      <c r="J52">
        <f t="shared" si="5"/>
        <v>6.25</v>
      </c>
      <c r="K52">
        <f t="shared" si="6"/>
        <v>2.5</v>
      </c>
      <c r="L52">
        <f t="shared" si="7"/>
        <v>8.4745762711864394</v>
      </c>
      <c r="M52" s="115">
        <f t="shared" si="8"/>
        <v>-99.370098039215691</v>
      </c>
      <c r="N52" s="13">
        <f t="shared" si="9"/>
        <v>-118.68504901960785</v>
      </c>
      <c r="O52" s="13">
        <f t="shared" si="10"/>
        <v>9874.4163843233382</v>
      </c>
      <c r="P52" s="13">
        <f t="shared" si="11"/>
        <v>14086.140860786718</v>
      </c>
      <c r="Q52" s="109">
        <f t="shared" si="12"/>
        <v>11793.744956867551</v>
      </c>
    </row>
    <row r="53" spans="1:17" x14ac:dyDescent="0.3">
      <c r="A53" s="2" t="s">
        <v>35</v>
      </c>
      <c r="B53" s="31" t="s">
        <v>4</v>
      </c>
      <c r="C53" s="41">
        <f>VLOOKUP(A53,'Laboratory B'!A:P,14,0)</f>
        <v>19</v>
      </c>
      <c r="D53" s="37">
        <f t="shared" si="27"/>
        <v>60.5</v>
      </c>
      <c r="E53" s="37">
        <f>VLOOKUP(A53,'Laboratory B'!A:P,15,0)</f>
        <v>26</v>
      </c>
      <c r="F53" s="37">
        <f t="shared" si="28"/>
        <v>79.5</v>
      </c>
      <c r="G53" s="59">
        <f t="shared" si="2"/>
        <v>-19</v>
      </c>
      <c r="H53" s="60">
        <f t="shared" si="3"/>
        <v>361</v>
      </c>
      <c r="I53">
        <f t="shared" si="4"/>
        <v>22.5</v>
      </c>
      <c r="J53">
        <f t="shared" si="5"/>
        <v>12.25</v>
      </c>
      <c r="K53">
        <f t="shared" si="6"/>
        <v>3.5</v>
      </c>
      <c r="L53">
        <f t="shared" si="7"/>
        <v>15.555555555555555</v>
      </c>
      <c r="M53" s="115">
        <f t="shared" si="8"/>
        <v>-142.87009803921569</v>
      </c>
      <c r="N53" s="13">
        <f t="shared" si="9"/>
        <v>-123.68504901960785</v>
      </c>
      <c r="O53" s="13">
        <f t="shared" si="10"/>
        <v>20411.864913735102</v>
      </c>
      <c r="P53" s="13">
        <f t="shared" si="11"/>
        <v>15297.991350982795</v>
      </c>
      <c r="Q53" s="109">
        <f t="shared" si="12"/>
        <v>17670.895079416572</v>
      </c>
    </row>
    <row r="54" spans="1:17" x14ac:dyDescent="0.3">
      <c r="A54" s="2" t="s">
        <v>36</v>
      </c>
      <c r="B54" s="31" t="s">
        <v>4</v>
      </c>
      <c r="C54" s="41">
        <f>VLOOKUP(A54,'Laboratory B'!A:P,14,0)</f>
        <v>708</v>
      </c>
      <c r="D54" s="37">
        <f t="shared" si="27"/>
        <v>349</v>
      </c>
      <c r="E54" s="37">
        <f>VLOOKUP(A54,'Laboratory B'!A:P,15,0)</f>
        <v>765</v>
      </c>
      <c r="F54" s="37">
        <f t="shared" si="28"/>
        <v>355</v>
      </c>
      <c r="G54" s="59">
        <f t="shared" si="2"/>
        <v>-6</v>
      </c>
      <c r="H54" s="60">
        <f t="shared" si="3"/>
        <v>36</v>
      </c>
      <c r="I54">
        <f t="shared" si="4"/>
        <v>736.5</v>
      </c>
      <c r="J54">
        <f t="shared" si="5"/>
        <v>812.25</v>
      </c>
      <c r="K54">
        <f t="shared" si="6"/>
        <v>28.5</v>
      </c>
      <c r="L54">
        <f t="shared" si="7"/>
        <v>3.8696537678207736</v>
      </c>
      <c r="M54" s="115">
        <f t="shared" si="8"/>
        <v>145.62990196078431</v>
      </c>
      <c r="N54" s="13">
        <f t="shared" si="9"/>
        <v>151.81495098039215</v>
      </c>
      <c r="O54" s="13">
        <f t="shared" si="10"/>
        <v>21208.068345107651</v>
      </c>
      <c r="P54" s="13">
        <f t="shared" si="11"/>
        <v>23047.779341178873</v>
      </c>
      <c r="Q54" s="109">
        <f t="shared" si="12"/>
        <v>22108.796427455785</v>
      </c>
    </row>
    <row r="55" spans="1:17" x14ac:dyDescent="0.3">
      <c r="A55" s="2" t="s">
        <v>37</v>
      </c>
      <c r="B55" s="31" t="s">
        <v>4</v>
      </c>
      <c r="C55" s="41">
        <f>VLOOKUP(A55,'Laboratory B'!A:P,14,0)</f>
        <v>45</v>
      </c>
      <c r="D55" s="37">
        <f t="shared" si="27"/>
        <v>141.5</v>
      </c>
      <c r="E55" s="37">
        <f>VLOOKUP(A55,'Laboratory B'!A:P,15,0)</f>
        <v>33</v>
      </c>
      <c r="F55" s="37">
        <f t="shared" si="28"/>
        <v>109</v>
      </c>
      <c r="G55" s="59">
        <f t="shared" si="2"/>
        <v>32.5</v>
      </c>
      <c r="H55" s="60">
        <f t="shared" si="3"/>
        <v>1056.25</v>
      </c>
      <c r="I55">
        <f t="shared" si="4"/>
        <v>39</v>
      </c>
      <c r="J55">
        <f t="shared" si="5"/>
        <v>36</v>
      </c>
      <c r="K55">
        <f t="shared" si="6"/>
        <v>6</v>
      </c>
      <c r="L55">
        <f t="shared" si="7"/>
        <v>15.384615384615385</v>
      </c>
      <c r="M55" s="115">
        <f t="shared" si="8"/>
        <v>-61.870098039215691</v>
      </c>
      <c r="N55" s="13">
        <f t="shared" si="9"/>
        <v>-94.185049019607845</v>
      </c>
      <c r="O55" s="13">
        <f t="shared" si="10"/>
        <v>3827.9090313821612</v>
      </c>
      <c r="P55" s="13">
        <f t="shared" si="11"/>
        <v>8870.8234588259329</v>
      </c>
      <c r="Q55" s="109">
        <f t="shared" si="12"/>
        <v>5827.2382166714733</v>
      </c>
    </row>
    <row r="56" spans="1:17" x14ac:dyDescent="0.3">
      <c r="A56" s="2" t="s">
        <v>38</v>
      </c>
      <c r="B56" s="31" t="s">
        <v>4</v>
      </c>
      <c r="C56" s="41">
        <f>VLOOKUP(A56,'Laboratory B'!A:P,14,0)</f>
        <v>99</v>
      </c>
      <c r="D56" s="37">
        <f t="shared" si="27"/>
        <v>239</v>
      </c>
      <c r="E56" s="37">
        <f>VLOOKUP(A56,'Laboratory B'!A:P,15,0)</f>
        <v>100</v>
      </c>
      <c r="F56" s="37">
        <f t="shared" si="28"/>
        <v>240</v>
      </c>
      <c r="G56" s="59">
        <f t="shared" si="2"/>
        <v>-1</v>
      </c>
      <c r="H56" s="60">
        <f t="shared" si="3"/>
        <v>1</v>
      </c>
      <c r="I56">
        <f t="shared" si="4"/>
        <v>99.5</v>
      </c>
      <c r="J56">
        <f t="shared" si="5"/>
        <v>0.25</v>
      </c>
      <c r="K56">
        <f t="shared" si="6"/>
        <v>0.5</v>
      </c>
      <c r="L56">
        <f t="shared" si="7"/>
        <v>0.50251256281407031</v>
      </c>
      <c r="M56" s="115">
        <f t="shared" si="8"/>
        <v>35.629901960784309</v>
      </c>
      <c r="N56" s="13">
        <f t="shared" si="9"/>
        <v>36.814950980392155</v>
      </c>
      <c r="O56" s="13">
        <f t="shared" si="10"/>
        <v>1269.4899137351015</v>
      </c>
      <c r="P56" s="13">
        <f t="shared" si="11"/>
        <v>1355.3406156886772</v>
      </c>
      <c r="Q56" s="109">
        <f t="shared" si="12"/>
        <v>1311.7130941224527</v>
      </c>
    </row>
    <row r="57" spans="1:17" x14ac:dyDescent="0.3">
      <c r="A57" s="2" t="s">
        <v>39</v>
      </c>
      <c r="B57" s="31" t="s">
        <v>4</v>
      </c>
      <c r="C57" s="41">
        <f>VLOOKUP(A57,'Laboratory B'!A:P,14,0)</f>
        <v>65</v>
      </c>
      <c r="D57" s="37">
        <f t="shared" si="27"/>
        <v>186</v>
      </c>
      <c r="E57" s="37">
        <f>VLOOKUP(A57,'Laboratory B'!A:P,15,0)</f>
        <v>62</v>
      </c>
      <c r="F57" s="37">
        <f t="shared" si="28"/>
        <v>176</v>
      </c>
      <c r="G57" s="59">
        <f t="shared" si="2"/>
        <v>10</v>
      </c>
      <c r="H57" s="60">
        <f t="shared" si="3"/>
        <v>100</v>
      </c>
      <c r="I57">
        <f t="shared" si="4"/>
        <v>63.5</v>
      </c>
      <c r="J57">
        <f t="shared" si="5"/>
        <v>2.25</v>
      </c>
      <c r="K57">
        <f t="shared" si="6"/>
        <v>1.5</v>
      </c>
      <c r="L57">
        <f t="shared" si="7"/>
        <v>2.3622047244094486</v>
      </c>
      <c r="M57" s="115">
        <f t="shared" si="8"/>
        <v>-17.370098039215691</v>
      </c>
      <c r="N57" s="13">
        <f t="shared" si="9"/>
        <v>-27.185049019607845</v>
      </c>
      <c r="O57" s="13">
        <f t="shared" si="10"/>
        <v>301.72030589196476</v>
      </c>
      <c r="P57" s="13">
        <f t="shared" si="11"/>
        <v>739.02689019848151</v>
      </c>
      <c r="Q57" s="109">
        <f t="shared" si="12"/>
        <v>472.20696667147268</v>
      </c>
    </row>
    <row r="58" spans="1:17" x14ac:dyDescent="0.3">
      <c r="A58" s="2" t="s">
        <v>114</v>
      </c>
      <c r="B58" s="31" t="s">
        <v>4</v>
      </c>
      <c r="C58" s="41">
        <f>VLOOKUP(A58,'Laboratory B'!A:P,14,0)</f>
        <v>2</v>
      </c>
      <c r="D58" s="37">
        <f t="shared" si="27"/>
        <v>36</v>
      </c>
      <c r="E58" s="37">
        <f>VLOOKUP(A58,'Laboratory B'!A:P,15,0)</f>
        <v>0</v>
      </c>
      <c r="F58" s="37">
        <f t="shared" ref="F58:F61" si="29">_xlfn.RANK.AVG(E58,E$2:E$419,1)</f>
        <v>17</v>
      </c>
      <c r="G58" s="59">
        <f t="shared" si="2"/>
        <v>19</v>
      </c>
      <c r="H58" s="60">
        <f t="shared" si="3"/>
        <v>361</v>
      </c>
      <c r="I58">
        <f t="shared" si="4"/>
        <v>1</v>
      </c>
      <c r="J58">
        <f t="shared" si="5"/>
        <v>1</v>
      </c>
      <c r="K58">
        <f t="shared" si="6"/>
        <v>1</v>
      </c>
      <c r="L58">
        <f t="shared" si="7"/>
        <v>100</v>
      </c>
      <c r="M58" s="115">
        <f t="shared" si="8"/>
        <v>-167.37009803921569</v>
      </c>
      <c r="N58" s="13">
        <f t="shared" si="9"/>
        <v>-186.18504901960785</v>
      </c>
      <c r="O58" s="13">
        <f t="shared" si="10"/>
        <v>28012.749717656672</v>
      </c>
      <c r="P58" s="13">
        <f t="shared" si="11"/>
        <v>34664.872478433776</v>
      </c>
      <c r="Q58" s="109">
        <f t="shared" si="12"/>
        <v>31161.809907847943</v>
      </c>
    </row>
    <row r="59" spans="1:17" x14ac:dyDescent="0.3">
      <c r="A59" s="2" t="s">
        <v>115</v>
      </c>
      <c r="B59" s="31" t="s">
        <v>4</v>
      </c>
      <c r="C59" s="41">
        <f>VLOOKUP(A59,'Laboratory B'!A:P,14,0)</f>
        <v>19</v>
      </c>
      <c r="D59" s="37">
        <f t="shared" ref="D59:D61" si="30">_xlfn.RANK.AVG(C59,C$2:C$419,1)</f>
        <v>60.5</v>
      </c>
      <c r="E59" s="37">
        <f>VLOOKUP(A59,'Laboratory B'!A:P,15,0)</f>
        <v>20</v>
      </c>
      <c r="F59" s="37">
        <f t="shared" si="29"/>
        <v>61.5</v>
      </c>
      <c r="G59" s="59">
        <f t="shared" si="2"/>
        <v>-1</v>
      </c>
      <c r="H59" s="60">
        <f t="shared" si="3"/>
        <v>1</v>
      </c>
      <c r="I59">
        <f t="shared" si="4"/>
        <v>19.5</v>
      </c>
      <c r="J59">
        <f t="shared" si="5"/>
        <v>0.25</v>
      </c>
      <c r="K59">
        <f t="shared" si="6"/>
        <v>0.5</v>
      </c>
      <c r="L59">
        <f t="shared" si="7"/>
        <v>2.5641025641025639</v>
      </c>
      <c r="M59" s="115">
        <f t="shared" si="8"/>
        <v>-142.87009803921569</v>
      </c>
      <c r="N59" s="13">
        <f t="shared" si="9"/>
        <v>-141.68504901960785</v>
      </c>
      <c r="O59" s="13">
        <f t="shared" si="10"/>
        <v>20411.864913735102</v>
      </c>
      <c r="P59" s="13">
        <f t="shared" si="11"/>
        <v>20074.653115688678</v>
      </c>
      <c r="Q59" s="109">
        <f t="shared" si="12"/>
        <v>20242.556844122453</v>
      </c>
    </row>
    <row r="60" spans="1:17" x14ac:dyDescent="0.3">
      <c r="A60" s="2" t="s">
        <v>143</v>
      </c>
      <c r="B60" s="31" t="s">
        <v>4</v>
      </c>
      <c r="C60" s="41">
        <f>VLOOKUP(A60,'Laboratory B'!A:P,14,0)</f>
        <v>32</v>
      </c>
      <c r="D60" s="37">
        <f t="shared" si="30"/>
        <v>104</v>
      </c>
      <c r="E60" s="37">
        <f>VLOOKUP(A60,'Laboratory B'!A:P,15,0)</f>
        <v>23</v>
      </c>
      <c r="F60" s="37">
        <f t="shared" si="29"/>
        <v>67</v>
      </c>
      <c r="G60" s="59">
        <f t="shared" si="2"/>
        <v>37</v>
      </c>
      <c r="H60" s="60">
        <f t="shared" si="3"/>
        <v>1369</v>
      </c>
      <c r="I60">
        <f t="shared" si="4"/>
        <v>27.5</v>
      </c>
      <c r="J60">
        <f t="shared" si="5"/>
        <v>20.25</v>
      </c>
      <c r="K60">
        <f t="shared" si="6"/>
        <v>4.5</v>
      </c>
      <c r="L60">
        <f t="shared" si="7"/>
        <v>16.363636363636363</v>
      </c>
      <c r="M60" s="115">
        <f t="shared" si="8"/>
        <v>-99.370098039215691</v>
      </c>
      <c r="N60" s="13">
        <f t="shared" si="9"/>
        <v>-136.18504901960785</v>
      </c>
      <c r="O60" s="13">
        <f t="shared" si="10"/>
        <v>9874.4163843233382</v>
      </c>
      <c r="P60" s="13">
        <f t="shared" si="11"/>
        <v>18546.367576472992</v>
      </c>
      <c r="Q60" s="109">
        <f t="shared" si="12"/>
        <v>13532.721672553826</v>
      </c>
    </row>
    <row r="61" spans="1:17" ht="15" thickBot="1" x14ac:dyDescent="0.35">
      <c r="A61" s="2" t="s">
        <v>144</v>
      </c>
      <c r="B61" s="31" t="s">
        <v>4</v>
      </c>
      <c r="C61" s="41">
        <f>VLOOKUP(A61,'Laboratory B'!A:P,14,0)</f>
        <v>56</v>
      </c>
      <c r="D61" s="37">
        <f t="shared" si="30"/>
        <v>167</v>
      </c>
      <c r="E61" s="37">
        <f>VLOOKUP(A61,'Laboratory B'!A:P,15,0)</f>
        <v>34</v>
      </c>
      <c r="F61" s="37">
        <f t="shared" si="29"/>
        <v>113</v>
      </c>
      <c r="G61" s="59">
        <f t="shared" si="2"/>
        <v>54</v>
      </c>
      <c r="H61" s="60">
        <f t="shared" si="3"/>
        <v>2916</v>
      </c>
      <c r="I61">
        <f t="shared" si="4"/>
        <v>45</v>
      </c>
      <c r="J61">
        <f t="shared" si="5"/>
        <v>121</v>
      </c>
      <c r="K61">
        <f t="shared" si="6"/>
        <v>11</v>
      </c>
      <c r="L61">
        <f t="shared" si="7"/>
        <v>24.444444444444443</v>
      </c>
      <c r="M61" s="115">
        <f t="shared" si="8"/>
        <v>-36.370098039215691</v>
      </c>
      <c r="N61" s="13">
        <f t="shared" si="9"/>
        <v>-90.185049019607845</v>
      </c>
      <c r="O61" s="13">
        <f t="shared" si="10"/>
        <v>1322.7840313821609</v>
      </c>
      <c r="P61" s="13">
        <f t="shared" si="11"/>
        <v>8133.3430666690701</v>
      </c>
      <c r="Q61" s="109">
        <f t="shared" si="12"/>
        <v>3280.0390745146101</v>
      </c>
    </row>
    <row r="62" spans="1:17" ht="15" thickTop="1" x14ac:dyDescent="0.3">
      <c r="A62" s="30" t="s">
        <v>30</v>
      </c>
      <c r="B62" s="32" t="s">
        <v>200</v>
      </c>
      <c r="C62" s="45">
        <f>VLOOKUP(A62,'Laboratory B'!A:S,17,0)</f>
        <v>113</v>
      </c>
      <c r="D62" s="38">
        <f>_xlfn.RANK.AVG(C62,C$2:C$419,1)</f>
        <v>253</v>
      </c>
      <c r="E62" s="38">
        <f>VLOOKUP(A62,'Laboratory B'!A:S,18,0)</f>
        <v>97</v>
      </c>
      <c r="F62" s="38">
        <f>_xlfn.RANK.AVG(E62,E$2:E$419,1)</f>
        <v>234</v>
      </c>
      <c r="G62" s="59">
        <f t="shared" si="2"/>
        <v>19</v>
      </c>
      <c r="H62" s="60">
        <f t="shared" si="3"/>
        <v>361</v>
      </c>
      <c r="I62">
        <f t="shared" si="4"/>
        <v>105</v>
      </c>
      <c r="J62">
        <f t="shared" si="5"/>
        <v>64</v>
      </c>
      <c r="K62">
        <f t="shared" si="6"/>
        <v>8</v>
      </c>
      <c r="L62">
        <f t="shared" si="7"/>
        <v>7.6190476190476195</v>
      </c>
      <c r="M62" s="115">
        <f t="shared" si="8"/>
        <v>49.629901960784309</v>
      </c>
      <c r="N62" s="13">
        <f t="shared" si="9"/>
        <v>30.814950980392155</v>
      </c>
      <c r="O62" s="13">
        <f t="shared" si="10"/>
        <v>2463.1271686370624</v>
      </c>
      <c r="P62" s="13">
        <f t="shared" si="11"/>
        <v>949.56120392397145</v>
      </c>
      <c r="Q62" s="109">
        <f t="shared" si="12"/>
        <v>1529.342996083237</v>
      </c>
    </row>
    <row r="63" spans="1:17" x14ac:dyDescent="0.3">
      <c r="A63" s="2" t="s">
        <v>31</v>
      </c>
      <c r="B63" s="31" t="s">
        <v>5</v>
      </c>
      <c r="C63" s="41"/>
      <c r="D63" s="37"/>
      <c r="E63" s="37"/>
      <c r="F63" s="37"/>
      <c r="G63" s="59"/>
      <c r="H63" s="60"/>
      <c r="M63" s="115"/>
      <c r="N63" s="13"/>
      <c r="O63" s="13"/>
      <c r="P63" s="13"/>
      <c r="Q63" s="109"/>
    </row>
    <row r="64" spans="1:17" x14ac:dyDescent="0.3">
      <c r="A64" s="2" t="s">
        <v>33</v>
      </c>
      <c r="B64" s="31" t="s">
        <v>5</v>
      </c>
      <c r="C64" s="41">
        <f>VLOOKUP(A64,'Laboratory B'!A:S,17,0)</f>
        <v>48</v>
      </c>
      <c r="D64" s="37">
        <f t="shared" ref="D64:D70" si="31">_xlfn.RANK.AVG(C64,C$2:C$419,1)</f>
        <v>148</v>
      </c>
      <c r="E64" s="37">
        <f>VLOOKUP(A64,'Laboratory B'!A:S,18,0)</f>
        <v>44</v>
      </c>
      <c r="F64" s="37">
        <f t="shared" ref="F64:F70" si="32">_xlfn.RANK.AVG(E64,E$2:E$419,1)</f>
        <v>135.5</v>
      </c>
      <c r="G64" s="59">
        <f t="shared" si="2"/>
        <v>12.5</v>
      </c>
      <c r="H64" s="60">
        <f t="shared" si="3"/>
        <v>156.25</v>
      </c>
      <c r="I64">
        <f t="shared" si="4"/>
        <v>46</v>
      </c>
      <c r="J64">
        <f t="shared" si="5"/>
        <v>4</v>
      </c>
      <c r="K64">
        <f t="shared" si="6"/>
        <v>2</v>
      </c>
      <c r="L64">
        <f t="shared" si="7"/>
        <v>4.3478260869565215</v>
      </c>
      <c r="M64" s="115">
        <f t="shared" si="8"/>
        <v>-55.370098039215691</v>
      </c>
      <c r="N64" s="13">
        <f t="shared" si="9"/>
        <v>-67.685049019607845</v>
      </c>
      <c r="O64" s="13">
        <f t="shared" si="10"/>
        <v>3065.8477568723574</v>
      </c>
      <c r="P64" s="13">
        <f t="shared" si="11"/>
        <v>4581.265860786717</v>
      </c>
      <c r="Q64" s="109">
        <f t="shared" si="12"/>
        <v>3747.7278000048063</v>
      </c>
    </row>
    <row r="65" spans="1:17" x14ac:dyDescent="0.3">
      <c r="A65" s="2" t="s">
        <v>35</v>
      </c>
      <c r="B65" s="31" t="s">
        <v>5</v>
      </c>
      <c r="C65" s="41">
        <f>VLOOKUP(A65,'Laboratory B'!A:S,17,0)</f>
        <v>38</v>
      </c>
      <c r="D65" s="37">
        <f t="shared" si="31"/>
        <v>126</v>
      </c>
      <c r="E65" s="37">
        <f>VLOOKUP(A65,'Laboratory B'!A:S,18,0)</f>
        <v>41</v>
      </c>
      <c r="F65" s="37">
        <f t="shared" si="32"/>
        <v>127.5</v>
      </c>
      <c r="G65" s="59">
        <f t="shared" si="2"/>
        <v>-1.5</v>
      </c>
      <c r="H65" s="60">
        <f t="shared" si="3"/>
        <v>2.25</v>
      </c>
      <c r="I65">
        <f t="shared" si="4"/>
        <v>39.5</v>
      </c>
      <c r="J65">
        <f t="shared" si="5"/>
        <v>2.25</v>
      </c>
      <c r="K65">
        <f t="shared" si="6"/>
        <v>1.5</v>
      </c>
      <c r="L65">
        <f t="shared" si="7"/>
        <v>3.79746835443038</v>
      </c>
      <c r="M65" s="115">
        <f t="shared" si="8"/>
        <v>-77.370098039215691</v>
      </c>
      <c r="N65" s="13">
        <f t="shared" si="9"/>
        <v>-75.685049019607845</v>
      </c>
      <c r="O65" s="13">
        <f t="shared" si="10"/>
        <v>5986.1320705978478</v>
      </c>
      <c r="P65" s="13">
        <f t="shared" si="11"/>
        <v>5728.2266451004425</v>
      </c>
      <c r="Q65" s="109">
        <f t="shared" si="12"/>
        <v>5855.7596627499042</v>
      </c>
    </row>
    <row r="66" spans="1:17" x14ac:dyDescent="0.3">
      <c r="A66" s="2" t="s">
        <v>36</v>
      </c>
      <c r="B66" s="31" t="s">
        <v>5</v>
      </c>
      <c r="C66" s="41">
        <f>VLOOKUP(A66,'Laboratory B'!A:S,17,0)</f>
        <v>1033</v>
      </c>
      <c r="D66" s="37">
        <f t="shared" si="31"/>
        <v>356</v>
      </c>
      <c r="E66" s="37">
        <f>VLOOKUP(A66,'Laboratory B'!A:S,18,0)</f>
        <v>1195</v>
      </c>
      <c r="F66" s="37">
        <f t="shared" si="32"/>
        <v>367</v>
      </c>
      <c r="G66" s="59">
        <f t="shared" si="2"/>
        <v>-11</v>
      </c>
      <c r="H66" s="60">
        <f t="shared" si="3"/>
        <v>121</v>
      </c>
      <c r="I66">
        <f t="shared" si="4"/>
        <v>1114</v>
      </c>
      <c r="J66">
        <f t="shared" si="5"/>
        <v>6561</v>
      </c>
      <c r="K66">
        <f t="shared" si="6"/>
        <v>81</v>
      </c>
      <c r="L66">
        <f t="shared" si="7"/>
        <v>7.2710951526032312</v>
      </c>
      <c r="M66" s="115">
        <f t="shared" si="8"/>
        <v>152.62990196078431</v>
      </c>
      <c r="N66" s="13">
        <f t="shared" si="9"/>
        <v>163.81495098039215</v>
      </c>
      <c r="O66" s="13">
        <f t="shared" si="10"/>
        <v>23295.88697255863</v>
      </c>
      <c r="P66" s="13">
        <f t="shared" si="11"/>
        <v>26835.338164708286</v>
      </c>
      <c r="Q66" s="109">
        <f t="shared" si="12"/>
        <v>25003.059907847943</v>
      </c>
    </row>
    <row r="67" spans="1:17" x14ac:dyDescent="0.3">
      <c r="A67" s="2" t="s">
        <v>37</v>
      </c>
      <c r="B67" s="31" t="s">
        <v>5</v>
      </c>
      <c r="C67" s="41">
        <f>VLOOKUP(A67,'Laboratory B'!A:S,17,0)</f>
        <v>197</v>
      </c>
      <c r="D67" s="37">
        <f t="shared" si="31"/>
        <v>300</v>
      </c>
      <c r="E67" s="37">
        <f>VLOOKUP(A67,'Laboratory B'!A:S,18,0)</f>
        <v>189</v>
      </c>
      <c r="F67" s="37">
        <f t="shared" si="32"/>
        <v>290</v>
      </c>
      <c r="G67" s="59">
        <f t="shared" si="2"/>
        <v>10</v>
      </c>
      <c r="H67" s="60">
        <f t="shared" si="3"/>
        <v>100</v>
      </c>
      <c r="I67">
        <f t="shared" si="4"/>
        <v>193</v>
      </c>
      <c r="J67">
        <f t="shared" si="5"/>
        <v>16</v>
      </c>
      <c r="K67">
        <f t="shared" si="6"/>
        <v>4</v>
      </c>
      <c r="L67">
        <f t="shared" si="7"/>
        <v>2.0725388601036272</v>
      </c>
      <c r="M67" s="115">
        <f t="shared" ref="M67:M130" si="33">(D67-$D$425)</f>
        <v>96.629901960784309</v>
      </c>
      <c r="N67" s="13">
        <f t="shared" ref="N67:N130" si="34">(F67-$F$425)</f>
        <v>86.814950980392155</v>
      </c>
      <c r="O67" s="13">
        <f t="shared" ref="O67:O130" si="35">(M67)^2</f>
        <v>9337.3379529507874</v>
      </c>
      <c r="P67" s="13">
        <f t="shared" ref="P67:P130" si="36">(N67)^2</f>
        <v>7536.8357137278927</v>
      </c>
      <c r="Q67" s="109">
        <f t="shared" ref="Q67:Q130" si="37">(M67*N67)</f>
        <v>8388.9202019655895</v>
      </c>
    </row>
    <row r="68" spans="1:17" x14ac:dyDescent="0.3">
      <c r="A68" s="2" t="s">
        <v>38</v>
      </c>
      <c r="B68" s="31" t="s">
        <v>5</v>
      </c>
      <c r="C68" s="41">
        <f>VLOOKUP(A68,'Laboratory B'!A:S,17,0)</f>
        <v>269</v>
      </c>
      <c r="D68" s="37">
        <f t="shared" si="31"/>
        <v>317</v>
      </c>
      <c r="E68" s="37">
        <f>VLOOKUP(A68,'Laboratory B'!A:S,18,0)</f>
        <v>268</v>
      </c>
      <c r="F68" s="37">
        <f t="shared" si="32"/>
        <v>317</v>
      </c>
      <c r="G68" s="59">
        <f t="shared" si="2"/>
        <v>0</v>
      </c>
      <c r="H68" s="60">
        <f t="shared" si="3"/>
        <v>0</v>
      </c>
      <c r="I68">
        <f t="shared" si="4"/>
        <v>268.5</v>
      </c>
      <c r="J68">
        <f t="shared" si="5"/>
        <v>0.25</v>
      </c>
      <c r="K68">
        <f t="shared" si="6"/>
        <v>0.5</v>
      </c>
      <c r="L68">
        <f t="shared" si="7"/>
        <v>0.18621973929236499</v>
      </c>
      <c r="M68" s="115">
        <f t="shared" si="33"/>
        <v>113.62990196078431</v>
      </c>
      <c r="N68" s="13">
        <f t="shared" si="34"/>
        <v>113.81495098039215</v>
      </c>
      <c r="O68" s="13">
        <f t="shared" si="35"/>
        <v>12911.754619617453</v>
      </c>
      <c r="P68" s="13">
        <f t="shared" si="36"/>
        <v>12953.843066669069</v>
      </c>
      <c r="Q68" s="109">
        <f t="shared" si="37"/>
        <v>12932.781721573432</v>
      </c>
    </row>
    <row r="69" spans="1:17" x14ac:dyDescent="0.3">
      <c r="A69" s="2" t="s">
        <v>39</v>
      </c>
      <c r="B69" s="31" t="s">
        <v>5</v>
      </c>
      <c r="C69" s="41">
        <f>VLOOKUP(A69,'Laboratory B'!A:S,17,0)</f>
        <v>158</v>
      </c>
      <c r="D69" s="37">
        <f t="shared" si="31"/>
        <v>280.5</v>
      </c>
      <c r="E69" s="37">
        <f>VLOOKUP(A69,'Laboratory B'!A:S,18,0)</f>
        <v>136</v>
      </c>
      <c r="F69" s="37">
        <f t="shared" si="32"/>
        <v>265.5</v>
      </c>
      <c r="G69" s="59">
        <f t="shared" si="2"/>
        <v>15</v>
      </c>
      <c r="H69" s="60">
        <f t="shared" si="3"/>
        <v>225</v>
      </c>
      <c r="I69">
        <f t="shared" si="4"/>
        <v>147</v>
      </c>
      <c r="J69">
        <f t="shared" si="5"/>
        <v>121</v>
      </c>
      <c r="K69">
        <f t="shared" si="6"/>
        <v>11</v>
      </c>
      <c r="L69">
        <f t="shared" si="7"/>
        <v>7.4829931972789119</v>
      </c>
      <c r="M69" s="115">
        <f t="shared" si="33"/>
        <v>77.129901960784309</v>
      </c>
      <c r="N69" s="13">
        <f t="shared" si="34"/>
        <v>62.314950980392155</v>
      </c>
      <c r="O69" s="13">
        <f t="shared" si="35"/>
        <v>5949.0217764801992</v>
      </c>
      <c r="P69" s="13">
        <f t="shared" si="36"/>
        <v>3883.1531156886772</v>
      </c>
      <c r="Q69" s="109">
        <f t="shared" si="37"/>
        <v>4806.3460598087267</v>
      </c>
    </row>
    <row r="70" spans="1:17" x14ac:dyDescent="0.3">
      <c r="A70" s="2" t="s">
        <v>114</v>
      </c>
      <c r="B70" s="31" t="s">
        <v>5</v>
      </c>
      <c r="C70" s="41">
        <f>VLOOKUP(A70,'Laboratory B'!A:S,17,0)</f>
        <v>66</v>
      </c>
      <c r="D70" s="37">
        <f t="shared" si="31"/>
        <v>189</v>
      </c>
      <c r="E70" s="37">
        <f>VLOOKUP(A70,'Laboratory B'!A:S,18,0)</f>
        <v>68</v>
      </c>
      <c r="F70" s="37">
        <f t="shared" si="32"/>
        <v>189</v>
      </c>
      <c r="G70" s="59">
        <f t="shared" si="2"/>
        <v>0</v>
      </c>
      <c r="H70" s="60">
        <f t="shared" si="3"/>
        <v>0</v>
      </c>
      <c r="I70">
        <f t="shared" si="4"/>
        <v>67</v>
      </c>
      <c r="J70">
        <f t="shared" si="5"/>
        <v>1</v>
      </c>
      <c r="K70">
        <f t="shared" si="6"/>
        <v>1</v>
      </c>
      <c r="L70">
        <f t="shared" si="7"/>
        <v>1.4925373134328357</v>
      </c>
      <c r="M70" s="115">
        <f t="shared" si="33"/>
        <v>-14.370098039215691</v>
      </c>
      <c r="N70" s="13">
        <f t="shared" si="34"/>
        <v>-14.185049019607845</v>
      </c>
      <c r="O70" s="13">
        <f t="shared" si="35"/>
        <v>206.49971765667064</v>
      </c>
      <c r="P70" s="13">
        <f t="shared" si="36"/>
        <v>201.2156156886775</v>
      </c>
      <c r="Q70" s="109">
        <f t="shared" si="37"/>
        <v>203.84054510284514</v>
      </c>
    </row>
    <row r="71" spans="1:17" x14ac:dyDescent="0.3">
      <c r="A71" s="2" t="s">
        <v>115</v>
      </c>
      <c r="B71" s="31" t="s">
        <v>5</v>
      </c>
      <c r="C71" s="41">
        <f>VLOOKUP(A71,'Laboratory B'!A:S,17,0)</f>
        <v>70</v>
      </c>
      <c r="D71" s="37">
        <f t="shared" ref="D71:D73" si="38">_xlfn.RANK.AVG(C71,C$2:C$419,1)</f>
        <v>199.5</v>
      </c>
      <c r="E71" s="37">
        <f>VLOOKUP(A71,'Laboratory B'!A:S,18,0)</f>
        <v>62</v>
      </c>
      <c r="F71" s="37">
        <f t="shared" ref="F71:F73" si="39">_xlfn.RANK.AVG(E71,E$2:E$419,1)</f>
        <v>176</v>
      </c>
      <c r="G71" s="59">
        <f t="shared" si="2"/>
        <v>23.5</v>
      </c>
      <c r="H71" s="60">
        <f t="shared" si="3"/>
        <v>552.25</v>
      </c>
      <c r="I71">
        <f t="shared" si="4"/>
        <v>66</v>
      </c>
      <c r="J71">
        <f t="shared" si="5"/>
        <v>16</v>
      </c>
      <c r="K71">
        <f t="shared" si="6"/>
        <v>4</v>
      </c>
      <c r="L71">
        <f t="shared" si="7"/>
        <v>6.0606060606060606</v>
      </c>
      <c r="M71" s="115">
        <f t="shared" si="33"/>
        <v>-3.8700980392156907</v>
      </c>
      <c r="N71" s="13">
        <f t="shared" si="34"/>
        <v>-27.185049019607845</v>
      </c>
      <c r="O71" s="13">
        <f t="shared" si="35"/>
        <v>14.977658833141135</v>
      </c>
      <c r="P71" s="13">
        <f t="shared" si="36"/>
        <v>739.02689019848151</v>
      </c>
      <c r="Q71" s="109">
        <f t="shared" si="37"/>
        <v>105.20880490676676</v>
      </c>
    </row>
    <row r="72" spans="1:17" x14ac:dyDescent="0.3">
      <c r="A72" s="2" t="s">
        <v>143</v>
      </c>
      <c r="B72" s="31" t="s">
        <v>5</v>
      </c>
      <c r="C72" s="41">
        <f>VLOOKUP(A72,'Laboratory B'!A:S,17,0)</f>
        <v>140</v>
      </c>
      <c r="D72" s="37">
        <f t="shared" si="38"/>
        <v>270</v>
      </c>
      <c r="E72" s="37">
        <f>VLOOKUP(A72,'Laboratory B'!A:S,18,0)</f>
        <v>82</v>
      </c>
      <c r="F72" s="37">
        <f t="shared" si="39"/>
        <v>212</v>
      </c>
      <c r="G72" s="59">
        <f t="shared" si="2"/>
        <v>58</v>
      </c>
      <c r="H72" s="60">
        <f t="shared" si="3"/>
        <v>3364</v>
      </c>
      <c r="I72">
        <f t="shared" si="4"/>
        <v>111</v>
      </c>
      <c r="J72">
        <f t="shared" si="5"/>
        <v>841</v>
      </c>
      <c r="K72">
        <f t="shared" si="6"/>
        <v>29</v>
      </c>
      <c r="L72">
        <f t="shared" si="7"/>
        <v>26.126126126126124</v>
      </c>
      <c r="M72" s="115">
        <f t="shared" si="33"/>
        <v>66.629901960784309</v>
      </c>
      <c r="N72" s="13">
        <f t="shared" si="34"/>
        <v>8.8149509803921546</v>
      </c>
      <c r="O72" s="13">
        <f t="shared" si="35"/>
        <v>4439.5438353037289</v>
      </c>
      <c r="P72" s="13">
        <f t="shared" si="36"/>
        <v>77.703360786716601</v>
      </c>
      <c r="Q72" s="109">
        <f t="shared" si="37"/>
        <v>587.33931961264875</v>
      </c>
    </row>
    <row r="73" spans="1:17" ht="15" thickBot="1" x14ac:dyDescent="0.35">
      <c r="A73" s="2" t="s">
        <v>144</v>
      </c>
      <c r="B73" s="31" t="s">
        <v>5</v>
      </c>
      <c r="C73" s="41">
        <f>VLOOKUP(A73,'Laboratory B'!A:S,17,0)</f>
        <v>136</v>
      </c>
      <c r="D73" s="37">
        <f t="shared" si="38"/>
        <v>268</v>
      </c>
      <c r="E73" s="37">
        <f>VLOOKUP(A73,'Laboratory B'!A:S,18,0)</f>
        <v>136</v>
      </c>
      <c r="F73" s="37">
        <f t="shared" si="39"/>
        <v>265.5</v>
      </c>
      <c r="G73" s="59">
        <f t="shared" si="2"/>
        <v>2.5</v>
      </c>
      <c r="H73" s="60">
        <f t="shared" si="3"/>
        <v>6.25</v>
      </c>
      <c r="I73">
        <f t="shared" si="4"/>
        <v>136</v>
      </c>
      <c r="J73">
        <f t="shared" si="5"/>
        <v>0</v>
      </c>
      <c r="K73">
        <f t="shared" si="6"/>
        <v>0</v>
      </c>
      <c r="L73">
        <f t="shared" si="7"/>
        <v>0</v>
      </c>
      <c r="M73" s="115">
        <f t="shared" si="33"/>
        <v>64.629901960784309</v>
      </c>
      <c r="N73" s="13">
        <f t="shared" si="34"/>
        <v>62.314950980392155</v>
      </c>
      <c r="O73" s="13">
        <f t="shared" si="35"/>
        <v>4177.0242274605916</v>
      </c>
      <c r="P73" s="13">
        <f t="shared" si="36"/>
        <v>3883.1531156886772</v>
      </c>
      <c r="Q73" s="109">
        <f t="shared" si="37"/>
        <v>4027.4091725538251</v>
      </c>
    </row>
    <row r="74" spans="1:17" ht="15" thickTop="1" x14ac:dyDescent="0.3">
      <c r="A74" s="30" t="s">
        <v>30</v>
      </c>
      <c r="B74" s="32" t="s">
        <v>201</v>
      </c>
      <c r="C74" s="45">
        <f>VLOOKUP(A74,'Laboratory B'!A:V,20,0)</f>
        <v>77</v>
      </c>
      <c r="D74" s="38">
        <f>_xlfn.RANK.AVG(C74,C$2:C$419,1)</f>
        <v>213.5</v>
      </c>
      <c r="E74" s="38">
        <f>VLOOKUP(A74,'Laboratory B'!A:V,21,0)</f>
        <v>72</v>
      </c>
      <c r="F74" s="38">
        <f>_xlfn.RANK.AVG(E74,E$2:E$419,1)</f>
        <v>192.5</v>
      </c>
      <c r="G74" s="59">
        <f t="shared" si="2"/>
        <v>21</v>
      </c>
      <c r="H74" s="60">
        <f t="shared" si="3"/>
        <v>441</v>
      </c>
      <c r="I74">
        <f t="shared" si="4"/>
        <v>74.5</v>
      </c>
      <c r="J74">
        <f t="shared" si="5"/>
        <v>6.25</v>
      </c>
      <c r="K74">
        <f t="shared" si="6"/>
        <v>2.5</v>
      </c>
      <c r="L74">
        <f t="shared" si="7"/>
        <v>3.3557046979865772</v>
      </c>
      <c r="M74" s="115">
        <f t="shared" si="33"/>
        <v>10.129901960784309</v>
      </c>
      <c r="N74" s="13">
        <f t="shared" si="34"/>
        <v>-10.685049019607845</v>
      </c>
      <c r="O74" s="13">
        <f t="shared" si="35"/>
        <v>102.61491373510179</v>
      </c>
      <c r="P74" s="13">
        <f t="shared" si="36"/>
        <v>114.17027255142257</v>
      </c>
      <c r="Q74" s="109">
        <f t="shared" si="37"/>
        <v>-108.23849901480197</v>
      </c>
    </row>
    <row r="75" spans="1:17" x14ac:dyDescent="0.3">
      <c r="A75" s="2" t="s">
        <v>31</v>
      </c>
      <c r="B75" s="31" t="s">
        <v>6</v>
      </c>
      <c r="C75" s="41"/>
      <c r="D75" s="37"/>
      <c r="E75" s="37"/>
      <c r="F75" s="37"/>
      <c r="G75" s="59"/>
      <c r="H75" s="60"/>
      <c r="M75" s="115"/>
      <c r="N75" s="13"/>
      <c r="O75" s="13"/>
      <c r="P75" s="13"/>
      <c r="Q75" s="109"/>
    </row>
    <row r="76" spans="1:17" x14ac:dyDescent="0.3">
      <c r="A76" s="2" t="s">
        <v>33</v>
      </c>
      <c r="B76" s="31" t="s">
        <v>6</v>
      </c>
      <c r="C76" s="41">
        <f>VLOOKUP(A76,'Laboratory B'!A:V,20,0)</f>
        <v>30</v>
      </c>
      <c r="D76" s="37">
        <f t="shared" ref="D76:D82" si="40">_xlfn.RANK.AVG(C76,C$2:C$419,1)</f>
        <v>95.5</v>
      </c>
      <c r="E76" s="37">
        <f>VLOOKUP(A76,'Laboratory B'!A:V,21,0)</f>
        <v>28</v>
      </c>
      <c r="F76" s="37">
        <f t="shared" ref="F76:F82" si="41">_xlfn.RANK.AVG(E76,E$2:E$419,1)</f>
        <v>89.5</v>
      </c>
      <c r="G76" s="59">
        <f t="shared" si="2"/>
        <v>6</v>
      </c>
      <c r="H76" s="60">
        <f t="shared" si="3"/>
        <v>36</v>
      </c>
      <c r="I76">
        <f t="shared" si="4"/>
        <v>29</v>
      </c>
      <c r="J76">
        <f t="shared" si="5"/>
        <v>1</v>
      </c>
      <c r="K76">
        <f t="shared" si="6"/>
        <v>1</v>
      </c>
      <c r="L76">
        <f t="shared" si="7"/>
        <v>3.4482758620689653</v>
      </c>
      <c r="M76" s="115">
        <f t="shared" si="33"/>
        <v>-107.87009803921569</v>
      </c>
      <c r="N76" s="13">
        <f t="shared" si="34"/>
        <v>-113.68504901960785</v>
      </c>
      <c r="O76" s="13">
        <f t="shared" si="35"/>
        <v>11635.958050990004</v>
      </c>
      <c r="P76" s="13">
        <f t="shared" si="36"/>
        <v>12924.290370590639</v>
      </c>
      <c r="Q76" s="109">
        <f t="shared" si="37"/>
        <v>12263.21738333814</v>
      </c>
    </row>
    <row r="77" spans="1:17" x14ac:dyDescent="0.3">
      <c r="A77" s="2" t="s">
        <v>35</v>
      </c>
      <c r="B77" s="31" t="s">
        <v>6</v>
      </c>
      <c r="C77" s="41">
        <f>VLOOKUP(A77,'Laboratory B'!A:V,20,0)</f>
        <v>15</v>
      </c>
      <c r="D77" s="37">
        <f t="shared" si="40"/>
        <v>54</v>
      </c>
      <c r="E77" s="37">
        <f>VLOOKUP(A77,'Laboratory B'!A:V,21,0)</f>
        <v>25</v>
      </c>
      <c r="F77" s="37">
        <f t="shared" si="41"/>
        <v>74.5</v>
      </c>
      <c r="G77" s="59">
        <f t="shared" si="2"/>
        <v>-20.5</v>
      </c>
      <c r="H77" s="60">
        <f t="shared" si="3"/>
        <v>420.25</v>
      </c>
      <c r="I77">
        <f t="shared" si="4"/>
        <v>20</v>
      </c>
      <c r="J77">
        <f t="shared" si="5"/>
        <v>25</v>
      </c>
      <c r="K77">
        <f t="shared" si="6"/>
        <v>5</v>
      </c>
      <c r="L77">
        <f t="shared" si="7"/>
        <v>25</v>
      </c>
      <c r="M77" s="115">
        <f t="shared" si="33"/>
        <v>-149.37009803921569</v>
      </c>
      <c r="N77" s="13">
        <f t="shared" si="34"/>
        <v>-128.68504901960785</v>
      </c>
      <c r="O77" s="13">
        <f t="shared" si="35"/>
        <v>22311.426188244906</v>
      </c>
      <c r="P77" s="13">
        <f t="shared" si="36"/>
        <v>16559.841841178873</v>
      </c>
      <c r="Q77" s="109">
        <f t="shared" si="37"/>
        <v>19221.6983882401</v>
      </c>
    </row>
    <row r="78" spans="1:17" x14ac:dyDescent="0.3">
      <c r="A78" s="2" t="s">
        <v>36</v>
      </c>
      <c r="B78" s="31" t="s">
        <v>6</v>
      </c>
      <c r="C78" s="41">
        <f>VLOOKUP(A78,'Laboratory B'!A:V,20,0)</f>
        <v>2432</v>
      </c>
      <c r="D78" s="37">
        <f t="shared" si="40"/>
        <v>385</v>
      </c>
      <c r="E78" s="37">
        <f>VLOOKUP(A78,'Laboratory B'!A:V,21,0)</f>
        <v>2565</v>
      </c>
      <c r="F78" s="37">
        <f t="shared" si="41"/>
        <v>389</v>
      </c>
      <c r="G78" s="59">
        <f t="shared" si="2"/>
        <v>-4</v>
      </c>
      <c r="H78" s="60">
        <f t="shared" si="3"/>
        <v>16</v>
      </c>
      <c r="I78">
        <f t="shared" si="4"/>
        <v>2498.5</v>
      </c>
      <c r="J78">
        <f t="shared" si="5"/>
        <v>4422.25</v>
      </c>
      <c r="K78">
        <f t="shared" si="6"/>
        <v>66.5</v>
      </c>
      <c r="L78">
        <f t="shared" si="7"/>
        <v>2.6615969581749046</v>
      </c>
      <c r="M78" s="115">
        <f t="shared" si="33"/>
        <v>181.62990196078431</v>
      </c>
      <c r="N78" s="13">
        <f t="shared" si="34"/>
        <v>185.81495098039215</v>
      </c>
      <c r="O78" s="13">
        <f t="shared" si="35"/>
        <v>32989.421286284123</v>
      </c>
      <c r="P78" s="13">
        <f t="shared" si="36"/>
        <v>34527.196007845538</v>
      </c>
      <c r="Q78" s="109">
        <f t="shared" si="37"/>
        <v>33749.551329416572</v>
      </c>
    </row>
    <row r="79" spans="1:17" x14ac:dyDescent="0.3">
      <c r="A79" s="2" t="s">
        <v>37</v>
      </c>
      <c r="B79" s="31" t="s">
        <v>6</v>
      </c>
      <c r="C79" s="41">
        <f>VLOOKUP(A79,'Laboratory B'!A:V,20,0)</f>
        <v>295</v>
      </c>
      <c r="D79" s="37">
        <f t="shared" si="40"/>
        <v>322.5</v>
      </c>
      <c r="E79" s="37">
        <f>VLOOKUP(A79,'Laboratory B'!A:V,21,0)</f>
        <v>297</v>
      </c>
      <c r="F79" s="37">
        <f t="shared" si="41"/>
        <v>320</v>
      </c>
      <c r="G79" s="59">
        <f t="shared" ref="G79:G154" si="42">D79-F79</f>
        <v>2.5</v>
      </c>
      <c r="H79" s="60">
        <f t="shared" ref="H79:H154" si="43">G79^2</f>
        <v>6.25</v>
      </c>
      <c r="I79">
        <f t="shared" ref="I79:I154" si="44">(C79+E79)/2</f>
        <v>296</v>
      </c>
      <c r="J79">
        <f t="shared" ref="J79:J154" si="45">((C79-I79)^2+(E79-I79)^2)/2</f>
        <v>1</v>
      </c>
      <c r="K79">
        <f t="shared" ref="K79:K154" si="46">SQRT(J79)</f>
        <v>1</v>
      </c>
      <c r="L79">
        <f t="shared" ref="L79:L154" si="47">(K79/I79)*100</f>
        <v>0.33783783783783783</v>
      </c>
      <c r="M79" s="115">
        <f t="shared" si="33"/>
        <v>119.12990196078431</v>
      </c>
      <c r="N79" s="13">
        <f t="shared" si="34"/>
        <v>116.81495098039215</v>
      </c>
      <c r="O79" s="13">
        <f t="shared" si="35"/>
        <v>14191.933541186081</v>
      </c>
      <c r="P79" s="13">
        <f t="shared" si="36"/>
        <v>13645.732772551422</v>
      </c>
      <c r="Q79" s="109">
        <f t="shared" si="37"/>
        <v>13916.153657847943</v>
      </c>
    </row>
    <row r="80" spans="1:17" x14ac:dyDescent="0.3">
      <c r="A80" s="2" t="s">
        <v>38</v>
      </c>
      <c r="B80" s="31" t="s">
        <v>6</v>
      </c>
      <c r="C80" s="41">
        <f>VLOOKUP(A80,'Laboratory B'!A:V,20,0)</f>
        <v>325</v>
      </c>
      <c r="D80" s="37">
        <f t="shared" si="40"/>
        <v>330</v>
      </c>
      <c r="E80" s="37">
        <f>VLOOKUP(A80,'Laboratory B'!A:V,21,0)</f>
        <v>299</v>
      </c>
      <c r="F80" s="37">
        <f t="shared" si="41"/>
        <v>322</v>
      </c>
      <c r="G80" s="59">
        <f t="shared" si="42"/>
        <v>8</v>
      </c>
      <c r="H80" s="60">
        <f t="shared" si="43"/>
        <v>64</v>
      </c>
      <c r="I80">
        <f t="shared" si="44"/>
        <v>312</v>
      </c>
      <c r="J80">
        <f t="shared" si="45"/>
        <v>169</v>
      </c>
      <c r="K80">
        <f t="shared" si="46"/>
        <v>13</v>
      </c>
      <c r="L80">
        <f t="shared" si="47"/>
        <v>4.1666666666666661</v>
      </c>
      <c r="M80" s="115">
        <f t="shared" si="33"/>
        <v>126.62990196078431</v>
      </c>
      <c r="N80" s="13">
        <f t="shared" si="34"/>
        <v>118.81495098039215</v>
      </c>
      <c r="O80" s="13">
        <f t="shared" si="35"/>
        <v>16035.132070597845</v>
      </c>
      <c r="P80" s="13">
        <f t="shared" si="36"/>
        <v>14116.992576472991</v>
      </c>
      <c r="Q80" s="109">
        <f t="shared" si="37"/>
        <v>15045.525594122451</v>
      </c>
    </row>
    <row r="81" spans="1:17" x14ac:dyDescent="0.3">
      <c r="A81" s="2" t="s">
        <v>39</v>
      </c>
      <c r="B81" s="31" t="s">
        <v>6</v>
      </c>
      <c r="C81" s="41">
        <f>VLOOKUP(A81,'Laboratory B'!A:V,20,0)</f>
        <v>30</v>
      </c>
      <c r="D81" s="37">
        <f t="shared" si="40"/>
        <v>95.5</v>
      </c>
      <c r="E81" s="37">
        <f>VLOOKUP(A81,'Laboratory B'!A:V,21,0)</f>
        <v>36</v>
      </c>
      <c r="F81" s="37">
        <f t="shared" si="41"/>
        <v>119</v>
      </c>
      <c r="G81" s="59">
        <f t="shared" si="42"/>
        <v>-23.5</v>
      </c>
      <c r="H81" s="60">
        <f t="shared" si="43"/>
        <v>552.25</v>
      </c>
      <c r="I81">
        <f t="shared" si="44"/>
        <v>33</v>
      </c>
      <c r="J81">
        <f t="shared" si="45"/>
        <v>9</v>
      </c>
      <c r="K81">
        <f t="shared" si="46"/>
        <v>3</v>
      </c>
      <c r="L81">
        <f t="shared" si="47"/>
        <v>9.0909090909090917</v>
      </c>
      <c r="M81" s="115">
        <f t="shared" si="33"/>
        <v>-107.87009803921569</v>
      </c>
      <c r="N81" s="13">
        <f t="shared" si="34"/>
        <v>-84.185049019607845</v>
      </c>
      <c r="O81" s="13">
        <f t="shared" si="35"/>
        <v>11635.958050990004</v>
      </c>
      <c r="P81" s="13">
        <f t="shared" si="36"/>
        <v>7087.1224784337755</v>
      </c>
      <c r="Q81" s="109">
        <f t="shared" si="37"/>
        <v>9081.0494911812766</v>
      </c>
    </row>
    <row r="82" spans="1:17" x14ac:dyDescent="0.3">
      <c r="A82" s="2" t="s">
        <v>114</v>
      </c>
      <c r="B82" s="31" t="s">
        <v>6</v>
      </c>
      <c r="C82" s="41">
        <f>VLOOKUP(A82,'Laboratory B'!A:V,20,0)</f>
        <v>0</v>
      </c>
      <c r="D82" s="37">
        <f t="shared" si="40"/>
        <v>17</v>
      </c>
      <c r="E82" s="37">
        <f>VLOOKUP(A82,'Laboratory B'!A:V,21,0)</f>
        <v>0</v>
      </c>
      <c r="F82" s="37">
        <f t="shared" si="41"/>
        <v>17</v>
      </c>
      <c r="G82" s="59">
        <f t="shared" si="42"/>
        <v>0</v>
      </c>
      <c r="H82" s="60">
        <f t="shared" si="43"/>
        <v>0</v>
      </c>
      <c r="I82">
        <f t="shared" si="44"/>
        <v>0</v>
      </c>
      <c r="J82">
        <f t="shared" si="45"/>
        <v>0</v>
      </c>
      <c r="K82">
        <f t="shared" si="46"/>
        <v>0</v>
      </c>
      <c r="L82">
        <v>0</v>
      </c>
      <c r="M82" s="115">
        <f t="shared" si="33"/>
        <v>-186.37009803921569</v>
      </c>
      <c r="N82" s="13">
        <f t="shared" si="34"/>
        <v>-186.18504901960785</v>
      </c>
      <c r="O82" s="13">
        <f t="shared" si="35"/>
        <v>34733.813443146872</v>
      </c>
      <c r="P82" s="13">
        <f t="shared" si="36"/>
        <v>34664.872478433776</v>
      </c>
      <c r="Q82" s="109">
        <f t="shared" si="37"/>
        <v>34699.325839220495</v>
      </c>
    </row>
    <row r="83" spans="1:17" x14ac:dyDescent="0.3">
      <c r="A83" s="2" t="s">
        <v>115</v>
      </c>
      <c r="B83" s="31" t="s">
        <v>6</v>
      </c>
      <c r="C83" s="41">
        <f>VLOOKUP(A83,'Laboratory B'!A:V,20,0)</f>
        <v>64</v>
      </c>
      <c r="D83" s="37">
        <f t="shared" ref="D83:D85" si="48">_xlfn.RANK.AVG(C83,C$2:C$419,1)</f>
        <v>185</v>
      </c>
      <c r="E83" s="37">
        <f>VLOOKUP(A83,'Laboratory B'!A:V,21,0)</f>
        <v>77</v>
      </c>
      <c r="F83" s="37">
        <f t="shared" ref="F83:F85" si="49">_xlfn.RANK.AVG(E83,E$2:E$419,1)</f>
        <v>203</v>
      </c>
      <c r="G83" s="59">
        <f t="shared" si="42"/>
        <v>-18</v>
      </c>
      <c r="H83" s="60">
        <f t="shared" si="43"/>
        <v>324</v>
      </c>
      <c r="I83">
        <f t="shared" si="44"/>
        <v>70.5</v>
      </c>
      <c r="J83">
        <f t="shared" si="45"/>
        <v>42.25</v>
      </c>
      <c r="K83">
        <f t="shared" si="46"/>
        <v>6.5</v>
      </c>
      <c r="L83">
        <f t="shared" si="47"/>
        <v>9.2198581560283674</v>
      </c>
      <c r="M83" s="115">
        <f t="shared" si="33"/>
        <v>-18.370098039215691</v>
      </c>
      <c r="N83" s="13">
        <f t="shared" si="34"/>
        <v>-0.18504901960784537</v>
      </c>
      <c r="O83" s="13">
        <f t="shared" si="35"/>
        <v>337.46050197039614</v>
      </c>
      <c r="P83" s="13">
        <f t="shared" si="36"/>
        <v>3.4243139657824738E-2</v>
      </c>
      <c r="Q83" s="109">
        <f t="shared" si="37"/>
        <v>3.3993686322568659</v>
      </c>
    </row>
    <row r="84" spans="1:17" x14ac:dyDescent="0.3">
      <c r="A84" s="2" t="s">
        <v>143</v>
      </c>
      <c r="B84" s="31" t="s">
        <v>6</v>
      </c>
      <c r="C84" s="41">
        <f>VLOOKUP(A84,'Laboratory B'!A:V,20,0)</f>
        <v>0</v>
      </c>
      <c r="D84" s="37">
        <f t="shared" si="48"/>
        <v>17</v>
      </c>
      <c r="E84" s="37">
        <f>VLOOKUP(A84,'Laboratory B'!A:V,21,0)</f>
        <v>0</v>
      </c>
      <c r="F84" s="37">
        <f t="shared" si="49"/>
        <v>17</v>
      </c>
      <c r="G84" s="59">
        <f t="shared" si="42"/>
        <v>0</v>
      </c>
      <c r="H84" s="60">
        <f t="shared" si="43"/>
        <v>0</v>
      </c>
      <c r="I84">
        <f t="shared" si="44"/>
        <v>0</v>
      </c>
      <c r="J84">
        <f t="shared" si="45"/>
        <v>0</v>
      </c>
      <c r="K84">
        <f t="shared" si="46"/>
        <v>0</v>
      </c>
      <c r="L84">
        <v>0</v>
      </c>
      <c r="M84" s="115">
        <f t="shared" si="33"/>
        <v>-186.37009803921569</v>
      </c>
      <c r="N84" s="13">
        <f t="shared" si="34"/>
        <v>-186.18504901960785</v>
      </c>
      <c r="O84" s="13">
        <f t="shared" si="35"/>
        <v>34733.813443146872</v>
      </c>
      <c r="P84" s="13">
        <f t="shared" si="36"/>
        <v>34664.872478433776</v>
      </c>
      <c r="Q84" s="109">
        <f t="shared" si="37"/>
        <v>34699.325839220495</v>
      </c>
    </row>
    <row r="85" spans="1:17" ht="15" thickBot="1" x14ac:dyDescent="0.35">
      <c r="A85" s="2" t="s">
        <v>144</v>
      </c>
      <c r="B85" s="31" t="s">
        <v>6</v>
      </c>
      <c r="C85" s="41">
        <f>VLOOKUP(A85,'Laboratory B'!A:V,20,0)</f>
        <v>73</v>
      </c>
      <c r="D85" s="37">
        <f t="shared" si="48"/>
        <v>204.5</v>
      </c>
      <c r="E85" s="37">
        <f>VLOOKUP(A85,'Laboratory B'!A:V,21,0)</f>
        <v>121</v>
      </c>
      <c r="F85" s="37">
        <f t="shared" si="49"/>
        <v>254</v>
      </c>
      <c r="G85" s="59">
        <f t="shared" si="42"/>
        <v>-49.5</v>
      </c>
      <c r="H85" s="60">
        <f t="shared" si="43"/>
        <v>2450.25</v>
      </c>
      <c r="I85">
        <f t="shared" si="44"/>
        <v>97</v>
      </c>
      <c r="J85">
        <f t="shared" si="45"/>
        <v>576</v>
      </c>
      <c r="K85">
        <f t="shared" si="46"/>
        <v>24</v>
      </c>
      <c r="L85">
        <f t="shared" si="47"/>
        <v>24.742268041237114</v>
      </c>
      <c r="M85" s="115">
        <f t="shared" si="33"/>
        <v>1.1299019607843093</v>
      </c>
      <c r="N85" s="13">
        <f t="shared" si="34"/>
        <v>50.814950980392155</v>
      </c>
      <c r="O85" s="13">
        <f t="shared" si="35"/>
        <v>1.2766784409842267</v>
      </c>
      <c r="P85" s="13">
        <f t="shared" si="36"/>
        <v>2582.1592431396575</v>
      </c>
      <c r="Q85" s="109">
        <f t="shared" si="37"/>
        <v>57.415912749903654</v>
      </c>
    </row>
    <row r="86" spans="1:17" ht="15" thickTop="1" x14ac:dyDescent="0.3">
      <c r="A86" s="30" t="s">
        <v>30</v>
      </c>
      <c r="B86" s="32" t="s">
        <v>202</v>
      </c>
      <c r="C86" s="45">
        <f>VLOOKUP(A86,'Laboratory B'!A:Y,23,0)</f>
        <v>63</v>
      </c>
      <c r="D86" s="38">
        <f>_xlfn.RANK.AVG(C86,C$2:C$419,1)</f>
        <v>183</v>
      </c>
      <c r="E86" s="38">
        <f>VLOOKUP(A86,'Laboratory B'!A:Y,24,0)</f>
        <v>49</v>
      </c>
      <c r="F86" s="38">
        <f>_xlfn.RANK.AVG(E86,E$2:E$419,1)</f>
        <v>151</v>
      </c>
      <c r="G86" s="59">
        <f t="shared" si="42"/>
        <v>32</v>
      </c>
      <c r="H86" s="60">
        <f t="shared" si="43"/>
        <v>1024</v>
      </c>
      <c r="I86">
        <f t="shared" si="44"/>
        <v>56</v>
      </c>
      <c r="J86">
        <f t="shared" si="45"/>
        <v>49</v>
      </c>
      <c r="K86">
        <f t="shared" si="46"/>
        <v>7</v>
      </c>
      <c r="L86">
        <f t="shared" si="47"/>
        <v>12.5</v>
      </c>
      <c r="M86" s="115">
        <f t="shared" si="33"/>
        <v>-20.370098039215691</v>
      </c>
      <c r="N86" s="13">
        <f t="shared" si="34"/>
        <v>-52.185049019607845</v>
      </c>
      <c r="O86" s="13">
        <f t="shared" si="35"/>
        <v>414.9408941272589</v>
      </c>
      <c r="P86" s="13">
        <f t="shared" si="36"/>
        <v>2723.2793411788739</v>
      </c>
      <c r="Q86" s="109">
        <f t="shared" si="37"/>
        <v>1063.0145647106885</v>
      </c>
    </row>
    <row r="87" spans="1:17" x14ac:dyDescent="0.3">
      <c r="A87" s="2" t="s">
        <v>31</v>
      </c>
      <c r="B87" s="31" t="s">
        <v>7</v>
      </c>
      <c r="C87" s="41"/>
      <c r="D87" s="37"/>
      <c r="E87" s="37"/>
      <c r="F87" s="37"/>
      <c r="G87" s="59"/>
      <c r="H87" s="60"/>
      <c r="M87" s="115"/>
      <c r="N87" s="13"/>
      <c r="O87" s="13"/>
      <c r="P87" s="13"/>
      <c r="Q87" s="109"/>
    </row>
    <row r="88" spans="1:17" x14ac:dyDescent="0.3">
      <c r="A88" s="2" t="s">
        <v>33</v>
      </c>
      <c r="B88" s="31" t="s">
        <v>7</v>
      </c>
      <c r="C88" s="41">
        <f>VLOOKUP(A88,'Laboratory B'!A:Y,23,0)</f>
        <v>47</v>
      </c>
      <c r="D88" s="37">
        <f t="shared" ref="D88:D94" si="50">_xlfn.RANK.AVG(C88,C$2:C$419,1)</f>
        <v>145.5</v>
      </c>
      <c r="E88" s="37">
        <f>VLOOKUP(A88,'Laboratory B'!A:Y,24,0)</f>
        <v>51</v>
      </c>
      <c r="F88" s="37">
        <f t="shared" ref="F88:F94" si="51">_xlfn.RANK.AVG(E88,E$2:E$419,1)</f>
        <v>159</v>
      </c>
      <c r="G88" s="59">
        <f t="shared" si="42"/>
        <v>-13.5</v>
      </c>
      <c r="H88" s="60">
        <f t="shared" si="43"/>
        <v>182.25</v>
      </c>
      <c r="I88">
        <f t="shared" si="44"/>
        <v>49</v>
      </c>
      <c r="J88">
        <f t="shared" si="45"/>
        <v>4</v>
      </c>
      <c r="K88">
        <f t="shared" si="46"/>
        <v>2</v>
      </c>
      <c r="L88">
        <f t="shared" si="47"/>
        <v>4.0816326530612246</v>
      </c>
      <c r="M88" s="115">
        <f t="shared" si="33"/>
        <v>-57.870098039215691</v>
      </c>
      <c r="N88" s="13">
        <f t="shared" si="34"/>
        <v>-44.185049019607845</v>
      </c>
      <c r="O88" s="13">
        <f t="shared" si="35"/>
        <v>3348.9482470684356</v>
      </c>
      <c r="P88" s="13">
        <f t="shared" si="36"/>
        <v>1952.3185568651481</v>
      </c>
      <c r="Q88" s="109">
        <f t="shared" si="37"/>
        <v>2556.9931186322569</v>
      </c>
    </row>
    <row r="89" spans="1:17" x14ac:dyDescent="0.3">
      <c r="A89" s="2" t="s">
        <v>35</v>
      </c>
      <c r="B89" s="31" t="s">
        <v>7</v>
      </c>
      <c r="C89" s="41">
        <f>VLOOKUP(A89,'Laboratory B'!A:Y,23,0)</f>
        <v>28</v>
      </c>
      <c r="D89" s="37">
        <f t="shared" si="50"/>
        <v>88.5</v>
      </c>
      <c r="E89" s="37">
        <f>VLOOKUP(A89,'Laboratory B'!A:Y,24,0)</f>
        <v>34</v>
      </c>
      <c r="F89" s="37">
        <f t="shared" si="51"/>
        <v>113</v>
      </c>
      <c r="G89" s="59">
        <f t="shared" si="42"/>
        <v>-24.5</v>
      </c>
      <c r="H89" s="60">
        <f t="shared" si="43"/>
        <v>600.25</v>
      </c>
      <c r="I89">
        <f t="shared" si="44"/>
        <v>31</v>
      </c>
      <c r="J89">
        <f t="shared" si="45"/>
        <v>9</v>
      </c>
      <c r="K89">
        <f t="shared" si="46"/>
        <v>3</v>
      </c>
      <c r="L89">
        <f t="shared" si="47"/>
        <v>9.67741935483871</v>
      </c>
      <c r="M89" s="115">
        <f t="shared" si="33"/>
        <v>-114.87009803921569</v>
      </c>
      <c r="N89" s="13">
        <f t="shared" si="34"/>
        <v>-90.185049019607845</v>
      </c>
      <c r="O89" s="13">
        <f t="shared" si="35"/>
        <v>13195.139423539025</v>
      </c>
      <c r="P89" s="13">
        <f t="shared" si="36"/>
        <v>8133.3430666690701</v>
      </c>
      <c r="Q89" s="109">
        <f t="shared" si="37"/>
        <v>10359.565422553826</v>
      </c>
    </row>
    <row r="90" spans="1:17" x14ac:dyDescent="0.3">
      <c r="A90" s="2" t="s">
        <v>36</v>
      </c>
      <c r="B90" s="31" t="s">
        <v>7</v>
      </c>
      <c r="C90" s="41">
        <f>VLOOKUP(A90,'Laboratory B'!A:Y,23,0)</f>
        <v>2087</v>
      </c>
      <c r="D90" s="37">
        <f t="shared" si="50"/>
        <v>379</v>
      </c>
      <c r="E90" s="37">
        <f>VLOOKUP(A90,'Laboratory B'!A:Y,24,0)</f>
        <v>2198</v>
      </c>
      <c r="F90" s="37">
        <f t="shared" si="51"/>
        <v>380</v>
      </c>
      <c r="G90" s="59">
        <f t="shared" si="42"/>
        <v>-1</v>
      </c>
      <c r="H90" s="60">
        <f t="shared" si="43"/>
        <v>1</v>
      </c>
      <c r="I90">
        <f t="shared" si="44"/>
        <v>2142.5</v>
      </c>
      <c r="J90">
        <f t="shared" si="45"/>
        <v>3080.25</v>
      </c>
      <c r="K90">
        <f t="shared" si="46"/>
        <v>55.5</v>
      </c>
      <c r="L90">
        <f t="shared" si="47"/>
        <v>2.5904317386231042</v>
      </c>
      <c r="M90" s="115">
        <f t="shared" si="33"/>
        <v>175.62990196078431</v>
      </c>
      <c r="N90" s="13">
        <f t="shared" si="34"/>
        <v>176.81495098039215</v>
      </c>
      <c r="O90" s="13">
        <f t="shared" si="35"/>
        <v>30845.862462754707</v>
      </c>
      <c r="P90" s="13">
        <f t="shared" si="36"/>
        <v>31263.526890198482</v>
      </c>
      <c r="Q90" s="109">
        <f t="shared" si="37"/>
        <v>31053.992505887156</v>
      </c>
    </row>
    <row r="91" spans="1:17" x14ac:dyDescent="0.3">
      <c r="A91" s="2" t="s">
        <v>37</v>
      </c>
      <c r="B91" s="31" t="s">
        <v>7</v>
      </c>
      <c r="C91" s="41">
        <f>VLOOKUP(A91,'Laboratory B'!A:Y,23,0)</f>
        <v>87</v>
      </c>
      <c r="D91" s="37">
        <f t="shared" si="50"/>
        <v>221.5</v>
      </c>
      <c r="E91" s="37">
        <f>VLOOKUP(A91,'Laboratory B'!A:Y,24,0)</f>
        <v>84</v>
      </c>
      <c r="F91" s="37">
        <f t="shared" si="51"/>
        <v>216.5</v>
      </c>
      <c r="G91" s="59">
        <f t="shared" si="42"/>
        <v>5</v>
      </c>
      <c r="H91" s="60">
        <f t="shared" si="43"/>
        <v>25</v>
      </c>
      <c r="I91">
        <f t="shared" si="44"/>
        <v>85.5</v>
      </c>
      <c r="J91">
        <f t="shared" si="45"/>
        <v>2.25</v>
      </c>
      <c r="K91">
        <f t="shared" si="46"/>
        <v>1.5</v>
      </c>
      <c r="L91">
        <f t="shared" si="47"/>
        <v>1.7543859649122806</v>
      </c>
      <c r="M91" s="115">
        <f t="shared" si="33"/>
        <v>18.129901960784309</v>
      </c>
      <c r="N91" s="13">
        <f t="shared" si="34"/>
        <v>13.314950980392155</v>
      </c>
      <c r="O91" s="13">
        <f t="shared" si="35"/>
        <v>328.69334510765071</v>
      </c>
      <c r="P91" s="13">
        <f t="shared" si="36"/>
        <v>177.28791961024601</v>
      </c>
      <c r="Q91" s="109">
        <f t="shared" si="37"/>
        <v>241.39875588715867</v>
      </c>
    </row>
    <row r="92" spans="1:17" x14ac:dyDescent="0.3">
      <c r="A92" s="2" t="s">
        <v>38</v>
      </c>
      <c r="B92" s="31" t="s">
        <v>7</v>
      </c>
      <c r="C92" s="41">
        <f>VLOOKUP(A92,'Laboratory B'!A:Y,23,0)</f>
        <v>146</v>
      </c>
      <c r="D92" s="37">
        <f t="shared" si="50"/>
        <v>272</v>
      </c>
      <c r="E92" s="37">
        <f>VLOOKUP(A92,'Laboratory B'!A:Y,24,0)</f>
        <v>126</v>
      </c>
      <c r="F92" s="37">
        <f t="shared" si="51"/>
        <v>256</v>
      </c>
      <c r="G92" s="59">
        <f t="shared" si="42"/>
        <v>16</v>
      </c>
      <c r="H92" s="60">
        <f t="shared" si="43"/>
        <v>256</v>
      </c>
      <c r="I92">
        <f t="shared" si="44"/>
        <v>136</v>
      </c>
      <c r="J92">
        <f t="shared" si="45"/>
        <v>100</v>
      </c>
      <c r="K92">
        <f t="shared" si="46"/>
        <v>10</v>
      </c>
      <c r="L92">
        <f t="shared" si="47"/>
        <v>7.3529411764705888</v>
      </c>
      <c r="M92" s="115">
        <f t="shared" si="33"/>
        <v>68.629901960784309</v>
      </c>
      <c r="N92" s="13">
        <f t="shared" si="34"/>
        <v>52.814950980392155</v>
      </c>
      <c r="O92" s="13">
        <f t="shared" si="35"/>
        <v>4710.0634431468661</v>
      </c>
      <c r="P92" s="13">
        <f t="shared" si="36"/>
        <v>2789.4190470612261</v>
      </c>
      <c r="Q92" s="109">
        <f t="shared" si="37"/>
        <v>3624.6849078479427</v>
      </c>
    </row>
    <row r="93" spans="1:17" x14ac:dyDescent="0.3">
      <c r="A93" s="2" t="s">
        <v>39</v>
      </c>
      <c r="B93" s="31" t="s">
        <v>7</v>
      </c>
      <c r="C93" s="41">
        <f>VLOOKUP(A93,'Laboratory B'!A:Y,23,0)</f>
        <v>51</v>
      </c>
      <c r="D93" s="37">
        <f t="shared" si="50"/>
        <v>150</v>
      </c>
      <c r="E93" s="37">
        <f>VLOOKUP(A93,'Laboratory B'!A:Y,24,0)</f>
        <v>44</v>
      </c>
      <c r="F93" s="37">
        <f t="shared" si="51"/>
        <v>135.5</v>
      </c>
      <c r="G93" s="59">
        <f t="shared" si="42"/>
        <v>14.5</v>
      </c>
      <c r="H93" s="60">
        <f t="shared" si="43"/>
        <v>210.25</v>
      </c>
      <c r="I93">
        <f t="shared" si="44"/>
        <v>47.5</v>
      </c>
      <c r="J93">
        <f t="shared" si="45"/>
        <v>12.25</v>
      </c>
      <c r="K93">
        <f t="shared" si="46"/>
        <v>3.5</v>
      </c>
      <c r="L93">
        <f t="shared" si="47"/>
        <v>7.3684210526315779</v>
      </c>
      <c r="M93" s="115">
        <f t="shared" si="33"/>
        <v>-53.370098039215691</v>
      </c>
      <c r="N93" s="13">
        <f t="shared" si="34"/>
        <v>-67.685049019607845</v>
      </c>
      <c r="O93" s="13">
        <f t="shared" si="35"/>
        <v>2848.3673647154947</v>
      </c>
      <c r="P93" s="13">
        <f t="shared" si="36"/>
        <v>4581.265860786717</v>
      </c>
      <c r="Q93" s="109">
        <f t="shared" si="37"/>
        <v>3612.3577019655904</v>
      </c>
    </row>
    <row r="94" spans="1:17" x14ac:dyDescent="0.3">
      <c r="A94" s="2" t="s">
        <v>114</v>
      </c>
      <c r="B94" s="31" t="s">
        <v>7</v>
      </c>
      <c r="C94" s="41">
        <f>VLOOKUP(A94,'Laboratory B'!A:Y,23,0)</f>
        <v>0</v>
      </c>
      <c r="D94" s="37">
        <f t="shared" si="50"/>
        <v>17</v>
      </c>
      <c r="E94" s="37">
        <f>VLOOKUP(A94,'Laboratory B'!A:Y,24,0)</f>
        <v>2</v>
      </c>
      <c r="F94" s="37">
        <f t="shared" si="51"/>
        <v>34.5</v>
      </c>
      <c r="G94" s="59">
        <f t="shared" si="42"/>
        <v>-17.5</v>
      </c>
      <c r="H94" s="60">
        <f t="shared" si="43"/>
        <v>306.25</v>
      </c>
      <c r="I94">
        <f t="shared" si="44"/>
        <v>1</v>
      </c>
      <c r="J94">
        <f t="shared" si="45"/>
        <v>1</v>
      </c>
      <c r="K94">
        <f t="shared" si="46"/>
        <v>1</v>
      </c>
      <c r="L94">
        <f t="shared" si="47"/>
        <v>100</v>
      </c>
      <c r="M94" s="115">
        <f t="shared" si="33"/>
        <v>-186.37009803921569</v>
      </c>
      <c r="N94" s="13">
        <f t="shared" si="34"/>
        <v>-168.68504901960785</v>
      </c>
      <c r="O94" s="13">
        <f t="shared" si="35"/>
        <v>34733.813443146872</v>
      </c>
      <c r="P94" s="13">
        <f t="shared" si="36"/>
        <v>28454.645762747503</v>
      </c>
      <c r="Q94" s="109">
        <f t="shared" si="37"/>
        <v>31437.849123534219</v>
      </c>
    </row>
    <row r="95" spans="1:17" x14ac:dyDescent="0.3">
      <c r="A95" s="2" t="s">
        <v>115</v>
      </c>
      <c r="B95" s="31" t="s">
        <v>7</v>
      </c>
      <c r="C95" s="41">
        <f>VLOOKUP(A95,'Laboratory B'!A:Y,23,0)</f>
        <v>30</v>
      </c>
      <c r="D95" s="37">
        <f t="shared" ref="D95:D97" si="52">_xlfn.RANK.AVG(C95,C$2:C$419,1)</f>
        <v>95.5</v>
      </c>
      <c r="E95" s="37">
        <f>VLOOKUP(A95,'Laboratory B'!A:Y,24,0)</f>
        <v>26</v>
      </c>
      <c r="F95" s="37">
        <f t="shared" ref="F95:F97" si="53">_xlfn.RANK.AVG(E95,E$2:E$419,1)</f>
        <v>79.5</v>
      </c>
      <c r="G95" s="59">
        <f t="shared" si="42"/>
        <v>16</v>
      </c>
      <c r="H95" s="60">
        <f t="shared" si="43"/>
        <v>256</v>
      </c>
      <c r="I95">
        <f t="shared" si="44"/>
        <v>28</v>
      </c>
      <c r="J95">
        <f t="shared" si="45"/>
        <v>4</v>
      </c>
      <c r="K95">
        <f t="shared" si="46"/>
        <v>2</v>
      </c>
      <c r="L95">
        <f t="shared" si="47"/>
        <v>7.1428571428571423</v>
      </c>
      <c r="M95" s="115">
        <f t="shared" si="33"/>
        <v>-107.87009803921569</v>
      </c>
      <c r="N95" s="13">
        <f t="shared" si="34"/>
        <v>-123.68504901960785</v>
      </c>
      <c r="O95" s="13">
        <f t="shared" si="35"/>
        <v>11635.958050990004</v>
      </c>
      <c r="P95" s="13">
        <f t="shared" si="36"/>
        <v>15297.991350982795</v>
      </c>
      <c r="Q95" s="109">
        <f t="shared" si="37"/>
        <v>13341.918363730298</v>
      </c>
    </row>
    <row r="96" spans="1:17" x14ac:dyDescent="0.3">
      <c r="A96" s="2" t="s">
        <v>143</v>
      </c>
      <c r="B96" s="31" t="s">
        <v>7</v>
      </c>
      <c r="C96" s="41">
        <f>VLOOKUP(A96,'Laboratory B'!A:Y,23,0)</f>
        <v>29</v>
      </c>
      <c r="D96" s="37">
        <f t="shared" si="52"/>
        <v>91.5</v>
      </c>
      <c r="E96" s="37">
        <f>VLOOKUP(A96,'Laboratory B'!A:Y,24,0)</f>
        <v>22</v>
      </c>
      <c r="F96" s="37">
        <f t="shared" si="53"/>
        <v>64.5</v>
      </c>
      <c r="G96" s="59">
        <f t="shared" si="42"/>
        <v>27</v>
      </c>
      <c r="H96" s="60">
        <f t="shared" si="43"/>
        <v>729</v>
      </c>
      <c r="I96">
        <f t="shared" si="44"/>
        <v>25.5</v>
      </c>
      <c r="J96">
        <f t="shared" si="45"/>
        <v>12.25</v>
      </c>
      <c r="K96">
        <f t="shared" si="46"/>
        <v>3.5</v>
      </c>
      <c r="L96">
        <f t="shared" si="47"/>
        <v>13.725490196078432</v>
      </c>
      <c r="M96" s="115">
        <f t="shared" si="33"/>
        <v>-111.87009803921569</v>
      </c>
      <c r="N96" s="13">
        <f t="shared" si="34"/>
        <v>-138.68504901960785</v>
      </c>
      <c r="O96" s="13">
        <f t="shared" si="35"/>
        <v>12514.91883530373</v>
      </c>
      <c r="P96" s="13">
        <f t="shared" si="36"/>
        <v>19233.542821571031</v>
      </c>
      <c r="Q96" s="109">
        <f t="shared" si="37"/>
        <v>15514.710030396964</v>
      </c>
    </row>
    <row r="97" spans="1:17" ht="15" thickBot="1" x14ac:dyDescent="0.35">
      <c r="A97" s="2" t="s">
        <v>144</v>
      </c>
      <c r="B97" s="31" t="s">
        <v>7</v>
      </c>
      <c r="C97" s="41">
        <f>VLOOKUP(A97,'Laboratory B'!A:Y,23,0)</f>
        <v>66</v>
      </c>
      <c r="D97" s="37">
        <f t="shared" si="52"/>
        <v>189</v>
      </c>
      <c r="E97" s="37">
        <f>VLOOKUP(A97,'Laboratory B'!A:Y,24,0)</f>
        <v>59</v>
      </c>
      <c r="F97" s="37">
        <f t="shared" si="53"/>
        <v>172</v>
      </c>
      <c r="G97" s="59">
        <f t="shared" si="42"/>
        <v>17</v>
      </c>
      <c r="H97" s="60">
        <f t="shared" si="43"/>
        <v>289</v>
      </c>
      <c r="I97">
        <f t="shared" si="44"/>
        <v>62.5</v>
      </c>
      <c r="J97">
        <f t="shared" si="45"/>
        <v>12.25</v>
      </c>
      <c r="K97">
        <f t="shared" si="46"/>
        <v>3.5</v>
      </c>
      <c r="L97">
        <f t="shared" si="47"/>
        <v>5.6000000000000005</v>
      </c>
      <c r="M97" s="115">
        <f t="shared" si="33"/>
        <v>-14.370098039215691</v>
      </c>
      <c r="N97" s="13">
        <f t="shared" si="34"/>
        <v>-31.185049019607845</v>
      </c>
      <c r="O97" s="13">
        <f t="shared" si="35"/>
        <v>206.49971765667064</v>
      </c>
      <c r="P97" s="13">
        <f t="shared" si="36"/>
        <v>972.50728235534427</v>
      </c>
      <c r="Q97" s="109">
        <f t="shared" si="37"/>
        <v>448.13221176951191</v>
      </c>
    </row>
    <row r="98" spans="1:17" ht="15" thickTop="1" x14ac:dyDescent="0.3">
      <c r="A98" s="30" t="s">
        <v>30</v>
      </c>
      <c r="B98" s="32" t="s">
        <v>203</v>
      </c>
      <c r="C98" s="45">
        <f>VLOOKUP(A98,'Laboratory B'!A:AB,26,0)</f>
        <v>16</v>
      </c>
      <c r="D98" s="38">
        <f>_xlfn.RANK.AVG(C98,C$2:C$419,1)</f>
        <v>55</v>
      </c>
      <c r="E98" s="38">
        <f>VLOOKUP(A98,'Laboratory B'!A:AB,27,0)</f>
        <v>5</v>
      </c>
      <c r="F98" s="38">
        <f>_xlfn.RANK.AVG(E98,E$2:E$419,1)</f>
        <v>37.5</v>
      </c>
      <c r="G98" s="59">
        <f t="shared" si="42"/>
        <v>17.5</v>
      </c>
      <c r="H98" s="60">
        <f t="shared" si="43"/>
        <v>306.25</v>
      </c>
      <c r="I98">
        <f t="shared" si="44"/>
        <v>10.5</v>
      </c>
      <c r="J98">
        <f t="shared" si="45"/>
        <v>30.25</v>
      </c>
      <c r="K98">
        <f t="shared" si="46"/>
        <v>5.5</v>
      </c>
      <c r="L98">
        <f t="shared" si="47"/>
        <v>52.380952380952387</v>
      </c>
      <c r="M98" s="115">
        <f t="shared" si="33"/>
        <v>-148.37009803921569</v>
      </c>
      <c r="N98" s="13">
        <f t="shared" si="34"/>
        <v>-165.68504901960785</v>
      </c>
      <c r="O98" s="13">
        <f t="shared" si="35"/>
        <v>22013.685992166476</v>
      </c>
      <c r="P98" s="13">
        <f t="shared" si="36"/>
        <v>27451.535468629856</v>
      </c>
      <c r="Q98" s="109">
        <f t="shared" si="37"/>
        <v>24582.706966671474</v>
      </c>
    </row>
    <row r="99" spans="1:17" x14ac:dyDescent="0.3">
      <c r="A99" s="2" t="s">
        <v>31</v>
      </c>
      <c r="B99" s="31" t="s">
        <v>8</v>
      </c>
      <c r="C99" s="41"/>
      <c r="D99" s="37"/>
      <c r="E99" s="37"/>
      <c r="F99" s="37"/>
      <c r="G99" s="59"/>
      <c r="H99" s="60"/>
      <c r="M99" s="115"/>
      <c r="N99" s="13"/>
      <c r="O99" s="13"/>
      <c r="P99" s="13"/>
      <c r="Q99" s="109"/>
    </row>
    <row r="100" spans="1:17" x14ac:dyDescent="0.3">
      <c r="A100" s="2" t="s">
        <v>33</v>
      </c>
      <c r="B100" s="31" t="s">
        <v>8</v>
      </c>
      <c r="C100" s="41">
        <f>VLOOKUP(A100,'Laboratory B'!A:AB,26,0)</f>
        <v>57</v>
      </c>
      <c r="D100" s="37">
        <f t="shared" ref="D100:D106" si="54">_xlfn.RANK.AVG(C100,C$2:C$419,1)</f>
        <v>171</v>
      </c>
      <c r="E100" s="37">
        <f>VLOOKUP(A100,'Laboratory B'!A:AB,27,0)</f>
        <v>42</v>
      </c>
      <c r="F100" s="37">
        <f t="shared" ref="F100:F106" si="55">_xlfn.RANK.AVG(E100,E$2:E$419,1)</f>
        <v>130</v>
      </c>
      <c r="G100" s="59">
        <f t="shared" si="42"/>
        <v>41</v>
      </c>
      <c r="H100" s="60">
        <f t="shared" si="43"/>
        <v>1681</v>
      </c>
      <c r="I100">
        <f t="shared" si="44"/>
        <v>49.5</v>
      </c>
      <c r="J100">
        <f t="shared" si="45"/>
        <v>56.25</v>
      </c>
      <c r="K100">
        <f t="shared" si="46"/>
        <v>7.5</v>
      </c>
      <c r="L100">
        <f t="shared" si="47"/>
        <v>15.151515151515152</v>
      </c>
      <c r="M100" s="115">
        <f t="shared" si="33"/>
        <v>-32.370098039215691</v>
      </c>
      <c r="N100" s="13">
        <f t="shared" si="34"/>
        <v>-73.185049019607845</v>
      </c>
      <c r="O100" s="13">
        <f t="shared" si="35"/>
        <v>1047.8232470684354</v>
      </c>
      <c r="P100" s="13">
        <f t="shared" si="36"/>
        <v>5356.0514000024032</v>
      </c>
      <c r="Q100" s="109">
        <f t="shared" si="37"/>
        <v>2369.0072117695122</v>
      </c>
    </row>
    <row r="101" spans="1:17" x14ac:dyDescent="0.3">
      <c r="A101" s="2" t="s">
        <v>35</v>
      </c>
      <c r="B101" s="31" t="s">
        <v>8</v>
      </c>
      <c r="C101" s="41">
        <f>VLOOKUP(A101,'Laboratory B'!A:AB,26,0)</f>
        <v>21</v>
      </c>
      <c r="D101" s="37">
        <f t="shared" si="54"/>
        <v>66</v>
      </c>
      <c r="E101" s="37">
        <f>VLOOKUP(A101,'Laboratory B'!A:AB,27,0)</f>
        <v>26</v>
      </c>
      <c r="F101" s="37">
        <f t="shared" si="55"/>
        <v>79.5</v>
      </c>
      <c r="G101" s="59">
        <f t="shared" si="42"/>
        <v>-13.5</v>
      </c>
      <c r="H101" s="60">
        <f t="shared" si="43"/>
        <v>182.25</v>
      </c>
      <c r="I101">
        <f t="shared" si="44"/>
        <v>23.5</v>
      </c>
      <c r="J101">
        <f t="shared" si="45"/>
        <v>6.25</v>
      </c>
      <c r="K101">
        <f t="shared" si="46"/>
        <v>2.5</v>
      </c>
      <c r="L101">
        <f t="shared" si="47"/>
        <v>10.638297872340425</v>
      </c>
      <c r="M101" s="115">
        <f t="shared" si="33"/>
        <v>-137.37009803921569</v>
      </c>
      <c r="N101" s="13">
        <f t="shared" si="34"/>
        <v>-123.68504901960785</v>
      </c>
      <c r="O101" s="13">
        <f t="shared" si="35"/>
        <v>18870.543835303732</v>
      </c>
      <c r="P101" s="13">
        <f t="shared" si="36"/>
        <v>15297.991350982795</v>
      </c>
      <c r="Q101" s="109">
        <f t="shared" si="37"/>
        <v>16990.627309808729</v>
      </c>
    </row>
    <row r="102" spans="1:17" x14ac:dyDescent="0.3">
      <c r="A102" s="2" t="s">
        <v>36</v>
      </c>
      <c r="B102" s="31" t="s">
        <v>8</v>
      </c>
      <c r="C102" s="41">
        <f>VLOOKUP(A102,'Laboratory B'!A:AB,26,0)</f>
        <v>1446</v>
      </c>
      <c r="D102" s="37">
        <f t="shared" si="54"/>
        <v>373</v>
      </c>
      <c r="E102" s="37">
        <f>VLOOKUP(A102,'Laboratory B'!A:AB,27,0)</f>
        <v>1507</v>
      </c>
      <c r="F102" s="37">
        <f t="shared" si="55"/>
        <v>372</v>
      </c>
      <c r="G102" s="59">
        <f t="shared" si="42"/>
        <v>1</v>
      </c>
      <c r="H102" s="60">
        <f t="shared" si="43"/>
        <v>1</v>
      </c>
      <c r="I102">
        <f t="shared" si="44"/>
        <v>1476.5</v>
      </c>
      <c r="J102">
        <f t="shared" si="45"/>
        <v>930.25</v>
      </c>
      <c r="K102">
        <f t="shared" si="46"/>
        <v>30.5</v>
      </c>
      <c r="L102">
        <f t="shared" si="47"/>
        <v>2.0656959024720623</v>
      </c>
      <c r="M102" s="115">
        <f t="shared" si="33"/>
        <v>169.62990196078431</v>
      </c>
      <c r="N102" s="13">
        <f t="shared" si="34"/>
        <v>168.81495098039215</v>
      </c>
      <c r="O102" s="13">
        <f t="shared" si="35"/>
        <v>28774.303639225298</v>
      </c>
      <c r="P102" s="13">
        <f t="shared" si="36"/>
        <v>28498.487674512206</v>
      </c>
      <c r="Q102" s="109">
        <f t="shared" si="37"/>
        <v>28636.06358431853</v>
      </c>
    </row>
    <row r="103" spans="1:17" x14ac:dyDescent="0.3">
      <c r="A103" s="2" t="s">
        <v>37</v>
      </c>
      <c r="B103" s="31" t="s">
        <v>8</v>
      </c>
      <c r="C103" s="41">
        <f>VLOOKUP(A103,'Laboratory B'!A:AB,26,0)</f>
        <v>216</v>
      </c>
      <c r="D103" s="37">
        <f t="shared" si="54"/>
        <v>308</v>
      </c>
      <c r="E103" s="37">
        <f>VLOOKUP(A103,'Laboratory B'!A:AB,27,0)</f>
        <v>231</v>
      </c>
      <c r="F103" s="37">
        <f t="shared" si="55"/>
        <v>304.5</v>
      </c>
      <c r="G103" s="59">
        <f t="shared" si="42"/>
        <v>3.5</v>
      </c>
      <c r="H103" s="60">
        <f t="shared" si="43"/>
        <v>12.25</v>
      </c>
      <c r="I103">
        <f t="shared" si="44"/>
        <v>223.5</v>
      </c>
      <c r="J103">
        <f t="shared" si="45"/>
        <v>56.25</v>
      </c>
      <c r="K103">
        <f t="shared" si="46"/>
        <v>7.5</v>
      </c>
      <c r="L103">
        <f t="shared" si="47"/>
        <v>3.3557046979865772</v>
      </c>
      <c r="M103" s="115">
        <f t="shared" si="33"/>
        <v>104.62990196078431</v>
      </c>
      <c r="N103" s="13">
        <f t="shared" si="34"/>
        <v>101.31495098039215</v>
      </c>
      <c r="O103" s="13">
        <f t="shared" si="35"/>
        <v>10947.416384323336</v>
      </c>
      <c r="P103" s="13">
        <f t="shared" si="36"/>
        <v>10264.719292159265</v>
      </c>
      <c r="Q103" s="109">
        <f t="shared" si="37"/>
        <v>10600.5733882401</v>
      </c>
    </row>
    <row r="104" spans="1:17" x14ac:dyDescent="0.3">
      <c r="A104" s="2" t="s">
        <v>38</v>
      </c>
      <c r="B104" s="31" t="s">
        <v>8</v>
      </c>
      <c r="C104" s="41">
        <f>VLOOKUP(A104,'Laboratory B'!A:AB,26,0)</f>
        <v>154</v>
      </c>
      <c r="D104" s="37">
        <f t="shared" si="54"/>
        <v>278.5</v>
      </c>
      <c r="E104" s="37">
        <f>VLOOKUP(A104,'Laboratory B'!A:AB,27,0)</f>
        <v>151</v>
      </c>
      <c r="F104" s="37">
        <f t="shared" si="55"/>
        <v>272.5</v>
      </c>
      <c r="G104" s="59">
        <f t="shared" si="42"/>
        <v>6</v>
      </c>
      <c r="H104" s="60">
        <f t="shared" si="43"/>
        <v>36</v>
      </c>
      <c r="I104">
        <f t="shared" si="44"/>
        <v>152.5</v>
      </c>
      <c r="J104">
        <f t="shared" si="45"/>
        <v>2.25</v>
      </c>
      <c r="K104">
        <f t="shared" si="46"/>
        <v>1.5</v>
      </c>
      <c r="L104">
        <f t="shared" si="47"/>
        <v>0.98360655737704927</v>
      </c>
      <c r="M104" s="115">
        <f t="shared" si="33"/>
        <v>75.129901960784309</v>
      </c>
      <c r="N104" s="13">
        <f t="shared" si="34"/>
        <v>69.314950980392155</v>
      </c>
      <c r="O104" s="13">
        <f t="shared" si="35"/>
        <v>5644.5021686370619</v>
      </c>
      <c r="P104" s="13">
        <f t="shared" si="36"/>
        <v>4804.5624294141671</v>
      </c>
      <c r="Q104" s="109">
        <f t="shared" si="37"/>
        <v>5207.6254715734331</v>
      </c>
    </row>
    <row r="105" spans="1:17" x14ac:dyDescent="0.3">
      <c r="A105" s="2" t="s">
        <v>39</v>
      </c>
      <c r="B105" s="31" t="s">
        <v>8</v>
      </c>
      <c r="C105" s="41">
        <f>VLOOKUP(A105,'Laboratory B'!A:AB,26,0)</f>
        <v>85</v>
      </c>
      <c r="D105" s="37">
        <f t="shared" si="54"/>
        <v>220</v>
      </c>
      <c r="E105" s="37">
        <f>VLOOKUP(A105,'Laboratory B'!A:AB,27,0)</f>
        <v>99</v>
      </c>
      <c r="F105" s="37">
        <f t="shared" si="55"/>
        <v>237.5</v>
      </c>
      <c r="G105" s="59">
        <f t="shared" si="42"/>
        <v>-17.5</v>
      </c>
      <c r="H105" s="60">
        <f t="shared" si="43"/>
        <v>306.25</v>
      </c>
      <c r="I105">
        <f t="shared" si="44"/>
        <v>92</v>
      </c>
      <c r="J105">
        <f t="shared" si="45"/>
        <v>49</v>
      </c>
      <c r="K105">
        <f t="shared" si="46"/>
        <v>7</v>
      </c>
      <c r="L105">
        <f t="shared" si="47"/>
        <v>7.608695652173914</v>
      </c>
      <c r="M105" s="115">
        <f t="shared" si="33"/>
        <v>16.629901960784309</v>
      </c>
      <c r="N105" s="13">
        <f t="shared" si="34"/>
        <v>34.314950980392155</v>
      </c>
      <c r="O105" s="13">
        <f t="shared" si="35"/>
        <v>276.55363922529779</v>
      </c>
      <c r="P105" s="13">
        <f t="shared" si="36"/>
        <v>1177.5158607867165</v>
      </c>
      <c r="Q105" s="109">
        <f t="shared" si="37"/>
        <v>570.65427059304091</v>
      </c>
    </row>
    <row r="106" spans="1:17" x14ac:dyDescent="0.3">
      <c r="A106" s="2" t="s">
        <v>114</v>
      </c>
      <c r="B106" s="31" t="s">
        <v>8</v>
      </c>
      <c r="C106" s="41">
        <f>VLOOKUP(A106,'Laboratory B'!A:AB,26,0)</f>
        <v>0</v>
      </c>
      <c r="D106" s="37">
        <f t="shared" si="54"/>
        <v>17</v>
      </c>
      <c r="E106" s="37">
        <f>VLOOKUP(A106,'Laboratory B'!A:AB,27,0)</f>
        <v>0</v>
      </c>
      <c r="F106" s="37">
        <f t="shared" si="55"/>
        <v>17</v>
      </c>
      <c r="G106" s="59">
        <f t="shared" si="42"/>
        <v>0</v>
      </c>
      <c r="H106" s="60">
        <f t="shared" si="43"/>
        <v>0</v>
      </c>
      <c r="I106">
        <f t="shared" si="44"/>
        <v>0</v>
      </c>
      <c r="J106">
        <f t="shared" si="45"/>
        <v>0</v>
      </c>
      <c r="K106">
        <f t="shared" si="46"/>
        <v>0</v>
      </c>
      <c r="L106">
        <v>0</v>
      </c>
      <c r="M106" s="115">
        <f t="shared" si="33"/>
        <v>-186.37009803921569</v>
      </c>
      <c r="N106" s="13">
        <f t="shared" si="34"/>
        <v>-186.18504901960785</v>
      </c>
      <c r="O106" s="13">
        <f t="shared" si="35"/>
        <v>34733.813443146872</v>
      </c>
      <c r="P106" s="13">
        <f t="shared" si="36"/>
        <v>34664.872478433776</v>
      </c>
      <c r="Q106" s="109">
        <f t="shared" si="37"/>
        <v>34699.325839220495</v>
      </c>
    </row>
    <row r="107" spans="1:17" x14ac:dyDescent="0.3">
      <c r="A107" s="2" t="s">
        <v>115</v>
      </c>
      <c r="B107" s="31" t="s">
        <v>8</v>
      </c>
      <c r="C107" s="41">
        <f>VLOOKUP(A107,'Laboratory B'!A:AB,26,0)</f>
        <v>53</v>
      </c>
      <c r="D107" s="37">
        <f t="shared" ref="D107:D109" si="56">_xlfn.RANK.AVG(C107,C$2:C$419,1)</f>
        <v>159</v>
      </c>
      <c r="E107" s="37">
        <f>VLOOKUP(A107,'Laboratory B'!A:AB,27,0)</f>
        <v>50</v>
      </c>
      <c r="F107" s="37">
        <f t="shared" ref="F107:F109" si="57">_xlfn.RANK.AVG(E107,E$2:E$419,1)</f>
        <v>154.5</v>
      </c>
      <c r="G107" s="59">
        <f t="shared" si="42"/>
        <v>4.5</v>
      </c>
      <c r="H107" s="60">
        <f t="shared" si="43"/>
        <v>20.25</v>
      </c>
      <c r="I107">
        <f t="shared" si="44"/>
        <v>51.5</v>
      </c>
      <c r="J107">
        <f t="shared" si="45"/>
        <v>2.25</v>
      </c>
      <c r="K107">
        <f t="shared" si="46"/>
        <v>1.5</v>
      </c>
      <c r="L107">
        <f t="shared" si="47"/>
        <v>2.912621359223301</v>
      </c>
      <c r="M107" s="115">
        <f t="shared" si="33"/>
        <v>-44.370098039215691</v>
      </c>
      <c r="N107" s="13">
        <f t="shared" si="34"/>
        <v>-48.685049019607845</v>
      </c>
      <c r="O107" s="13">
        <f t="shared" si="35"/>
        <v>1968.705600009612</v>
      </c>
      <c r="P107" s="13">
        <f t="shared" si="36"/>
        <v>2370.2339980416186</v>
      </c>
      <c r="Q107" s="109">
        <f t="shared" si="37"/>
        <v>2160.1603980440218</v>
      </c>
    </row>
    <row r="108" spans="1:17" x14ac:dyDescent="0.3">
      <c r="A108" s="2" t="s">
        <v>143</v>
      </c>
      <c r="B108" s="31" t="s">
        <v>8</v>
      </c>
      <c r="C108" s="41">
        <f>VLOOKUP(A108,'Laboratory B'!A:AB,26,0)</f>
        <v>67</v>
      </c>
      <c r="D108" s="37">
        <f t="shared" si="56"/>
        <v>192</v>
      </c>
      <c r="E108" s="37">
        <f>VLOOKUP(A108,'Laboratory B'!A:AB,27,0)</f>
        <v>51</v>
      </c>
      <c r="F108" s="37">
        <f t="shared" si="57"/>
        <v>159</v>
      </c>
      <c r="G108" s="59">
        <f t="shared" si="42"/>
        <v>33</v>
      </c>
      <c r="H108" s="60">
        <f t="shared" si="43"/>
        <v>1089</v>
      </c>
      <c r="I108">
        <f t="shared" si="44"/>
        <v>59</v>
      </c>
      <c r="J108">
        <f t="shared" si="45"/>
        <v>64</v>
      </c>
      <c r="K108">
        <f t="shared" si="46"/>
        <v>8</v>
      </c>
      <c r="L108">
        <f t="shared" si="47"/>
        <v>13.559322033898304</v>
      </c>
      <c r="M108" s="115">
        <f t="shared" si="33"/>
        <v>-11.370098039215691</v>
      </c>
      <c r="N108" s="13">
        <f t="shared" si="34"/>
        <v>-44.185049019607845</v>
      </c>
      <c r="O108" s="13">
        <f t="shared" si="35"/>
        <v>129.2791294213765</v>
      </c>
      <c r="P108" s="13">
        <f t="shared" si="36"/>
        <v>1952.3185568651481</v>
      </c>
      <c r="Q108" s="109">
        <f t="shared" si="37"/>
        <v>502.38833922049236</v>
      </c>
    </row>
    <row r="109" spans="1:17" ht="15" thickBot="1" x14ac:dyDescent="0.35">
      <c r="A109" s="2" t="s">
        <v>144</v>
      </c>
      <c r="B109" s="31" t="s">
        <v>8</v>
      </c>
      <c r="C109" s="41">
        <f>VLOOKUP(A109,'Laboratory B'!A:AB,26,0)</f>
        <v>163</v>
      </c>
      <c r="D109" s="37">
        <f t="shared" si="56"/>
        <v>282</v>
      </c>
      <c r="E109" s="37">
        <f>VLOOKUP(A109,'Laboratory B'!A:AB,27,0)</f>
        <v>130</v>
      </c>
      <c r="F109" s="37">
        <f t="shared" si="57"/>
        <v>260.5</v>
      </c>
      <c r="G109" s="59">
        <f t="shared" si="42"/>
        <v>21.5</v>
      </c>
      <c r="H109" s="60">
        <f t="shared" si="43"/>
        <v>462.25</v>
      </c>
      <c r="I109">
        <f t="shared" si="44"/>
        <v>146.5</v>
      </c>
      <c r="J109">
        <f t="shared" si="45"/>
        <v>272.25</v>
      </c>
      <c r="K109">
        <f t="shared" si="46"/>
        <v>16.5</v>
      </c>
      <c r="L109">
        <f t="shared" si="47"/>
        <v>11.262798634812286</v>
      </c>
      <c r="M109" s="115">
        <f t="shared" si="33"/>
        <v>78.629901960784309</v>
      </c>
      <c r="N109" s="13">
        <f t="shared" si="34"/>
        <v>57.314950980392155</v>
      </c>
      <c r="O109" s="13">
        <f t="shared" si="35"/>
        <v>6182.6614823625523</v>
      </c>
      <c r="P109" s="13">
        <f t="shared" si="36"/>
        <v>3285.0036058847554</v>
      </c>
      <c r="Q109" s="109">
        <f t="shared" si="37"/>
        <v>4506.6689764753937</v>
      </c>
    </row>
    <row r="110" spans="1:17" ht="15" thickTop="1" x14ac:dyDescent="0.3">
      <c r="A110" s="30" t="s">
        <v>30</v>
      </c>
      <c r="B110" s="32" t="s">
        <v>204</v>
      </c>
      <c r="C110" s="45">
        <f>VLOOKUP(A110,'Laboratory B'!A:AE,29,0)</f>
        <v>69</v>
      </c>
      <c r="D110" s="38">
        <f>_xlfn.RANK.AVG(C110,C$2:C$419,1)</f>
        <v>195</v>
      </c>
      <c r="E110" s="38">
        <f>VLOOKUP(A110,'Laboratory B'!A:AE,30,0)</f>
        <v>63</v>
      </c>
      <c r="F110" s="38">
        <f>_xlfn.RANK.AVG(E110,E$2:E$419,1)</f>
        <v>180</v>
      </c>
      <c r="G110" s="59">
        <f t="shared" si="42"/>
        <v>15</v>
      </c>
      <c r="H110" s="60">
        <f t="shared" si="43"/>
        <v>225</v>
      </c>
      <c r="I110">
        <f t="shared" si="44"/>
        <v>66</v>
      </c>
      <c r="J110">
        <f t="shared" si="45"/>
        <v>9</v>
      </c>
      <c r="K110">
        <f t="shared" si="46"/>
        <v>3</v>
      </c>
      <c r="L110">
        <f t="shared" si="47"/>
        <v>4.5454545454545459</v>
      </c>
      <c r="M110" s="115">
        <f t="shared" si="33"/>
        <v>-8.3700980392156907</v>
      </c>
      <c r="N110" s="13">
        <f t="shared" si="34"/>
        <v>-23.185049019607845</v>
      </c>
      <c r="O110" s="13">
        <f t="shared" si="35"/>
        <v>70.058541186082351</v>
      </c>
      <c r="P110" s="13">
        <f t="shared" si="36"/>
        <v>537.54649804161875</v>
      </c>
      <c r="Q110" s="109">
        <f t="shared" si="37"/>
        <v>194.06113333813929</v>
      </c>
    </row>
    <row r="111" spans="1:17" x14ac:dyDescent="0.3">
      <c r="A111" s="2" t="s">
        <v>31</v>
      </c>
      <c r="B111" s="31" t="s">
        <v>9</v>
      </c>
      <c r="C111" s="41"/>
      <c r="D111" s="37"/>
      <c r="E111" s="37"/>
      <c r="F111" s="37"/>
      <c r="G111" s="59"/>
      <c r="H111" s="60"/>
      <c r="M111" s="115"/>
      <c r="N111" s="13"/>
      <c r="O111" s="13"/>
      <c r="P111" s="13"/>
      <c r="Q111" s="109"/>
    </row>
    <row r="112" spans="1:17" x14ac:dyDescent="0.3">
      <c r="A112" s="2" t="s">
        <v>33</v>
      </c>
      <c r="B112" s="31" t="s">
        <v>9</v>
      </c>
      <c r="C112" s="41">
        <f>VLOOKUP(A112,'Laboratory B'!A:AE,29,0)</f>
        <v>41</v>
      </c>
      <c r="D112" s="37">
        <f t="shared" ref="D112:D118" si="58">_xlfn.RANK.AVG(C112,C$2:C$419,1)</f>
        <v>133</v>
      </c>
      <c r="E112" s="37">
        <f>VLOOKUP(A112,'Laboratory B'!A:AE,30,0)</f>
        <v>45</v>
      </c>
      <c r="F112" s="37">
        <f t="shared" ref="F112:F118" si="59">_xlfn.RANK.AVG(E112,E$2:E$419,1)</f>
        <v>141</v>
      </c>
      <c r="G112" s="59">
        <f t="shared" si="42"/>
        <v>-8</v>
      </c>
      <c r="H112" s="60">
        <f t="shared" si="43"/>
        <v>64</v>
      </c>
      <c r="I112">
        <f t="shared" si="44"/>
        <v>43</v>
      </c>
      <c r="J112">
        <f t="shared" si="45"/>
        <v>4</v>
      </c>
      <c r="K112">
        <f t="shared" si="46"/>
        <v>2</v>
      </c>
      <c r="L112">
        <f t="shared" si="47"/>
        <v>4.6511627906976747</v>
      </c>
      <c r="M112" s="115">
        <f t="shared" si="33"/>
        <v>-70.370098039215691</v>
      </c>
      <c r="N112" s="13">
        <f t="shared" si="34"/>
        <v>-62.185049019607845</v>
      </c>
      <c r="O112" s="13">
        <f t="shared" si="35"/>
        <v>4951.9506980488277</v>
      </c>
      <c r="P112" s="13">
        <f t="shared" si="36"/>
        <v>3866.9803215710308</v>
      </c>
      <c r="Q112" s="109">
        <f t="shared" si="37"/>
        <v>4375.9679960832373</v>
      </c>
    </row>
    <row r="113" spans="1:17" x14ac:dyDescent="0.3">
      <c r="A113" s="2" t="s">
        <v>35</v>
      </c>
      <c r="B113" s="31" t="s">
        <v>9</v>
      </c>
      <c r="C113" s="41">
        <f>VLOOKUP(A113,'Laboratory B'!A:AE,29,0)</f>
        <v>31</v>
      </c>
      <c r="D113" s="37">
        <f t="shared" si="58"/>
        <v>99.5</v>
      </c>
      <c r="E113" s="37">
        <f>VLOOKUP(A113,'Laboratory B'!A:AE,30,0)</f>
        <v>44</v>
      </c>
      <c r="F113" s="37">
        <f t="shared" si="59"/>
        <v>135.5</v>
      </c>
      <c r="G113" s="59">
        <f t="shared" si="42"/>
        <v>-36</v>
      </c>
      <c r="H113" s="60">
        <f t="shared" si="43"/>
        <v>1296</v>
      </c>
      <c r="I113">
        <f t="shared" si="44"/>
        <v>37.5</v>
      </c>
      <c r="J113">
        <f t="shared" si="45"/>
        <v>42.25</v>
      </c>
      <c r="K113">
        <f t="shared" si="46"/>
        <v>6.5</v>
      </c>
      <c r="L113">
        <f t="shared" si="47"/>
        <v>17.333333333333336</v>
      </c>
      <c r="M113" s="115">
        <f t="shared" si="33"/>
        <v>-103.87009803921569</v>
      </c>
      <c r="N113" s="13">
        <f t="shared" si="34"/>
        <v>-67.685049019607845</v>
      </c>
      <c r="O113" s="13">
        <f t="shared" si="35"/>
        <v>10788.997266676279</v>
      </c>
      <c r="P113" s="13">
        <f t="shared" si="36"/>
        <v>4581.265860786717</v>
      </c>
      <c r="Q113" s="109">
        <f t="shared" si="37"/>
        <v>7030.4526774557871</v>
      </c>
    </row>
    <row r="114" spans="1:17" x14ac:dyDescent="0.3">
      <c r="A114" s="2" t="s">
        <v>36</v>
      </c>
      <c r="B114" s="31" t="s">
        <v>9</v>
      </c>
      <c r="C114" s="41">
        <f>VLOOKUP(A114,'Laboratory B'!A:AE,29,0)</f>
        <v>1896</v>
      </c>
      <c r="D114" s="37">
        <f t="shared" si="58"/>
        <v>378</v>
      </c>
      <c r="E114" s="37">
        <f>VLOOKUP(A114,'Laboratory B'!A:AE,30,0)</f>
        <v>1946</v>
      </c>
      <c r="F114" s="37">
        <f t="shared" si="59"/>
        <v>379</v>
      </c>
      <c r="G114" s="59">
        <f t="shared" si="42"/>
        <v>-1</v>
      </c>
      <c r="H114" s="60">
        <f t="shared" si="43"/>
        <v>1</v>
      </c>
      <c r="I114">
        <f t="shared" si="44"/>
        <v>1921</v>
      </c>
      <c r="J114">
        <f t="shared" si="45"/>
        <v>625</v>
      </c>
      <c r="K114">
        <f t="shared" si="46"/>
        <v>25</v>
      </c>
      <c r="L114">
        <f t="shared" si="47"/>
        <v>1.3014055179593962</v>
      </c>
      <c r="M114" s="115">
        <f t="shared" si="33"/>
        <v>174.62990196078431</v>
      </c>
      <c r="N114" s="13">
        <f t="shared" si="34"/>
        <v>175.81495098039215</v>
      </c>
      <c r="O114" s="13">
        <f t="shared" si="35"/>
        <v>30495.602658833141</v>
      </c>
      <c r="P114" s="13">
        <f t="shared" si="36"/>
        <v>30910.896988237695</v>
      </c>
      <c r="Q114" s="109">
        <f t="shared" si="37"/>
        <v>30702.547652945981</v>
      </c>
    </row>
    <row r="115" spans="1:17" x14ac:dyDescent="0.3">
      <c r="A115" s="2" t="s">
        <v>37</v>
      </c>
      <c r="B115" s="31" t="s">
        <v>9</v>
      </c>
      <c r="C115" s="41">
        <f>VLOOKUP(A115,'Laboratory B'!A:AE,29,0)</f>
        <v>185</v>
      </c>
      <c r="D115" s="37">
        <f t="shared" si="58"/>
        <v>289</v>
      </c>
      <c r="E115" s="37">
        <f>VLOOKUP(A115,'Laboratory B'!A:AE,30,0)</f>
        <v>181</v>
      </c>
      <c r="F115" s="37">
        <f t="shared" si="59"/>
        <v>287</v>
      </c>
      <c r="G115" s="59">
        <f t="shared" si="42"/>
        <v>2</v>
      </c>
      <c r="H115" s="60">
        <f t="shared" si="43"/>
        <v>4</v>
      </c>
      <c r="I115">
        <f t="shared" si="44"/>
        <v>183</v>
      </c>
      <c r="J115">
        <f t="shared" si="45"/>
        <v>4</v>
      </c>
      <c r="K115">
        <f t="shared" si="46"/>
        <v>2</v>
      </c>
      <c r="L115">
        <f t="shared" si="47"/>
        <v>1.0928961748633881</v>
      </c>
      <c r="M115" s="115">
        <f t="shared" si="33"/>
        <v>85.629901960784309</v>
      </c>
      <c r="N115" s="13">
        <f t="shared" si="34"/>
        <v>83.814950980392155</v>
      </c>
      <c r="O115" s="13">
        <f t="shared" si="35"/>
        <v>7332.4801098135322</v>
      </c>
      <c r="P115" s="13">
        <f t="shared" si="36"/>
        <v>7024.9460078455395</v>
      </c>
      <c r="Q115" s="109">
        <f t="shared" si="37"/>
        <v>7177.0660352989225</v>
      </c>
    </row>
    <row r="116" spans="1:17" x14ac:dyDescent="0.3">
      <c r="A116" s="2" t="s">
        <v>38</v>
      </c>
      <c r="B116" s="31" t="s">
        <v>9</v>
      </c>
      <c r="C116" s="41">
        <f>VLOOKUP(A116,'Laboratory B'!A:AE,29,0)</f>
        <v>170</v>
      </c>
      <c r="D116" s="37">
        <f t="shared" si="58"/>
        <v>284</v>
      </c>
      <c r="E116" s="37">
        <f>VLOOKUP(A116,'Laboratory B'!A:AE,30,0)</f>
        <v>168</v>
      </c>
      <c r="F116" s="37">
        <f t="shared" si="59"/>
        <v>276.5</v>
      </c>
      <c r="G116" s="59">
        <f t="shared" si="42"/>
        <v>7.5</v>
      </c>
      <c r="H116" s="60">
        <f t="shared" si="43"/>
        <v>56.25</v>
      </c>
      <c r="I116">
        <f t="shared" si="44"/>
        <v>169</v>
      </c>
      <c r="J116">
        <f t="shared" si="45"/>
        <v>1</v>
      </c>
      <c r="K116">
        <f t="shared" si="46"/>
        <v>1</v>
      </c>
      <c r="L116">
        <f t="shared" si="47"/>
        <v>0.59171597633136097</v>
      </c>
      <c r="M116" s="115">
        <f t="shared" si="33"/>
        <v>80.629901960784309</v>
      </c>
      <c r="N116" s="13">
        <f t="shared" si="34"/>
        <v>73.314950980392155</v>
      </c>
      <c r="O116" s="13">
        <f t="shared" si="35"/>
        <v>6501.1810902056895</v>
      </c>
      <c r="P116" s="13">
        <f t="shared" si="36"/>
        <v>5375.0820372573044</v>
      </c>
      <c r="Q116" s="109">
        <f t="shared" si="37"/>
        <v>5911.3773098087267</v>
      </c>
    </row>
    <row r="117" spans="1:17" x14ac:dyDescent="0.3">
      <c r="A117" s="2" t="s">
        <v>39</v>
      </c>
      <c r="B117" s="31" t="s">
        <v>9</v>
      </c>
      <c r="C117" s="41">
        <f>VLOOKUP(A117,'Laboratory B'!A:AE,29,0)</f>
        <v>756</v>
      </c>
      <c r="D117" s="37">
        <f t="shared" si="58"/>
        <v>351</v>
      </c>
      <c r="E117" s="37">
        <f>VLOOKUP(A117,'Laboratory B'!A:AE,30,0)</f>
        <v>714</v>
      </c>
      <c r="F117" s="37">
        <f t="shared" si="59"/>
        <v>353</v>
      </c>
      <c r="G117" s="59">
        <f t="shared" si="42"/>
        <v>-2</v>
      </c>
      <c r="H117" s="60">
        <f t="shared" si="43"/>
        <v>4</v>
      </c>
      <c r="I117">
        <f t="shared" si="44"/>
        <v>735</v>
      </c>
      <c r="J117">
        <f t="shared" si="45"/>
        <v>441</v>
      </c>
      <c r="K117">
        <f t="shared" si="46"/>
        <v>21</v>
      </c>
      <c r="L117">
        <f t="shared" si="47"/>
        <v>2.8571428571428572</v>
      </c>
      <c r="M117" s="115">
        <f t="shared" si="33"/>
        <v>147.62990196078431</v>
      </c>
      <c r="N117" s="13">
        <f t="shared" si="34"/>
        <v>149.81495098039215</v>
      </c>
      <c r="O117" s="13">
        <f t="shared" si="35"/>
        <v>21794.587952950787</v>
      </c>
      <c r="P117" s="13">
        <f t="shared" si="36"/>
        <v>22444.519537257303</v>
      </c>
      <c r="Q117" s="109">
        <f t="shared" si="37"/>
        <v>22117.166525495002</v>
      </c>
    </row>
    <row r="118" spans="1:17" x14ac:dyDescent="0.3">
      <c r="A118" s="2" t="s">
        <v>114</v>
      </c>
      <c r="B118" s="31" t="s">
        <v>9</v>
      </c>
      <c r="C118" s="41">
        <f>VLOOKUP(A118,'Laboratory B'!A:AE,29,0)</f>
        <v>174</v>
      </c>
      <c r="D118" s="37">
        <f t="shared" si="58"/>
        <v>285.5</v>
      </c>
      <c r="E118" s="37">
        <f>VLOOKUP(A118,'Laboratory B'!A:AE,30,0)</f>
        <v>243</v>
      </c>
      <c r="F118" s="37">
        <f t="shared" si="59"/>
        <v>309.5</v>
      </c>
      <c r="G118" s="59">
        <f t="shared" si="42"/>
        <v>-24</v>
      </c>
      <c r="H118" s="60">
        <f t="shared" si="43"/>
        <v>576</v>
      </c>
      <c r="I118">
        <f t="shared" si="44"/>
        <v>208.5</v>
      </c>
      <c r="J118">
        <f t="shared" si="45"/>
        <v>1190.25</v>
      </c>
      <c r="K118">
        <f t="shared" si="46"/>
        <v>34.5</v>
      </c>
      <c r="L118">
        <f t="shared" si="47"/>
        <v>16.546762589928058</v>
      </c>
      <c r="M118" s="115">
        <f t="shared" si="33"/>
        <v>82.129901960784309</v>
      </c>
      <c r="N118" s="13">
        <f t="shared" si="34"/>
        <v>106.31495098039215</v>
      </c>
      <c r="O118" s="13">
        <f t="shared" si="35"/>
        <v>6745.3207960880427</v>
      </c>
      <c r="P118" s="13">
        <f t="shared" si="36"/>
        <v>11302.868801963186</v>
      </c>
      <c r="Q118" s="109">
        <f t="shared" si="37"/>
        <v>8731.6365009851979</v>
      </c>
    </row>
    <row r="119" spans="1:17" x14ac:dyDescent="0.3">
      <c r="A119" s="2" t="s">
        <v>115</v>
      </c>
      <c r="B119" s="31" t="s">
        <v>9</v>
      </c>
      <c r="C119" s="41">
        <f>VLOOKUP(A119,'Laboratory B'!A:AE,29,0)</f>
        <v>51</v>
      </c>
      <c r="D119" s="37">
        <f t="shared" ref="D119:D121" si="60">_xlfn.RANK.AVG(C119,C$2:C$419,1)</f>
        <v>150</v>
      </c>
      <c r="E119" s="37">
        <f>VLOOKUP(A119,'Laboratory B'!A:AE,30,0)</f>
        <v>50</v>
      </c>
      <c r="F119" s="37">
        <f t="shared" ref="F119:F121" si="61">_xlfn.RANK.AVG(E119,E$2:E$419,1)</f>
        <v>154.5</v>
      </c>
      <c r="G119" s="59">
        <f t="shared" si="42"/>
        <v>-4.5</v>
      </c>
      <c r="H119" s="60">
        <f t="shared" si="43"/>
        <v>20.25</v>
      </c>
      <c r="I119">
        <f t="shared" si="44"/>
        <v>50.5</v>
      </c>
      <c r="J119">
        <f t="shared" si="45"/>
        <v>0.25</v>
      </c>
      <c r="K119">
        <f t="shared" si="46"/>
        <v>0.5</v>
      </c>
      <c r="L119">
        <f t="shared" si="47"/>
        <v>0.99009900990099009</v>
      </c>
      <c r="M119" s="115">
        <f t="shared" si="33"/>
        <v>-53.370098039215691</v>
      </c>
      <c r="N119" s="13">
        <f t="shared" si="34"/>
        <v>-48.685049019607845</v>
      </c>
      <c r="O119" s="13">
        <f t="shared" si="35"/>
        <v>2848.3673647154947</v>
      </c>
      <c r="P119" s="13">
        <f t="shared" si="36"/>
        <v>2370.2339980416186</v>
      </c>
      <c r="Q119" s="109">
        <f t="shared" si="37"/>
        <v>2598.3258392204925</v>
      </c>
    </row>
    <row r="120" spans="1:17" x14ac:dyDescent="0.3">
      <c r="A120" s="2" t="s">
        <v>143</v>
      </c>
      <c r="B120" s="31" t="s">
        <v>9</v>
      </c>
      <c r="C120" s="41">
        <f>VLOOKUP(A120,'Laboratory B'!A:AE,29,0)</f>
        <v>362</v>
      </c>
      <c r="D120" s="37">
        <f t="shared" si="60"/>
        <v>335</v>
      </c>
      <c r="E120" s="37">
        <f>VLOOKUP(A120,'Laboratory B'!A:AE,30,0)</f>
        <v>331</v>
      </c>
      <c r="F120" s="37">
        <f t="shared" si="61"/>
        <v>329</v>
      </c>
      <c r="G120" s="59">
        <f t="shared" si="42"/>
        <v>6</v>
      </c>
      <c r="H120" s="60">
        <f t="shared" si="43"/>
        <v>36</v>
      </c>
      <c r="I120">
        <f t="shared" si="44"/>
        <v>346.5</v>
      </c>
      <c r="J120">
        <f t="shared" si="45"/>
        <v>240.25</v>
      </c>
      <c r="K120">
        <f t="shared" si="46"/>
        <v>15.5</v>
      </c>
      <c r="L120">
        <f t="shared" si="47"/>
        <v>4.4733044733044736</v>
      </c>
      <c r="M120" s="115">
        <f t="shared" si="33"/>
        <v>131.62990196078431</v>
      </c>
      <c r="N120" s="13">
        <f t="shared" si="34"/>
        <v>125.81495098039215</v>
      </c>
      <c r="O120" s="13">
        <f t="shared" si="35"/>
        <v>17326.43109020569</v>
      </c>
      <c r="P120" s="13">
        <f t="shared" si="36"/>
        <v>15829.40189019848</v>
      </c>
      <c r="Q120" s="109">
        <f t="shared" si="37"/>
        <v>16561.009662749904</v>
      </c>
    </row>
    <row r="121" spans="1:17" ht="15" thickBot="1" x14ac:dyDescent="0.35">
      <c r="A121" s="2" t="s">
        <v>144</v>
      </c>
      <c r="B121" s="31" t="s">
        <v>9</v>
      </c>
      <c r="C121" s="41">
        <f>VLOOKUP(A121,'Laboratory B'!A:AE,29,0)</f>
        <v>364</v>
      </c>
      <c r="D121" s="37">
        <f t="shared" si="60"/>
        <v>336</v>
      </c>
      <c r="E121" s="37">
        <f>VLOOKUP(A121,'Laboratory B'!A:AE,30,0)</f>
        <v>396</v>
      </c>
      <c r="F121" s="37">
        <f t="shared" si="61"/>
        <v>342</v>
      </c>
      <c r="G121" s="59">
        <f t="shared" si="42"/>
        <v>-6</v>
      </c>
      <c r="H121" s="60">
        <f t="shared" si="43"/>
        <v>36</v>
      </c>
      <c r="I121">
        <f t="shared" si="44"/>
        <v>380</v>
      </c>
      <c r="J121">
        <f t="shared" si="45"/>
        <v>256</v>
      </c>
      <c r="K121">
        <f t="shared" si="46"/>
        <v>16</v>
      </c>
      <c r="L121">
        <f t="shared" si="47"/>
        <v>4.2105263157894735</v>
      </c>
      <c r="M121" s="115">
        <f t="shared" si="33"/>
        <v>132.62990196078431</v>
      </c>
      <c r="N121" s="13">
        <f t="shared" si="34"/>
        <v>138.81495098039215</v>
      </c>
      <c r="O121" s="13">
        <f t="shared" si="35"/>
        <v>17590.690894127256</v>
      </c>
      <c r="P121" s="13">
        <f t="shared" si="36"/>
        <v>19269.590615688678</v>
      </c>
      <c r="Q121" s="109">
        <f t="shared" si="37"/>
        <v>18411.013339220492</v>
      </c>
    </row>
    <row r="122" spans="1:17" ht="15" thickTop="1" x14ac:dyDescent="0.3">
      <c r="A122" s="30" t="s">
        <v>30</v>
      </c>
      <c r="B122" s="32" t="s">
        <v>205</v>
      </c>
      <c r="C122" s="45">
        <f>VLOOKUP(A122,'Laboratory B'!A:AH,32,0)</f>
        <v>79</v>
      </c>
      <c r="D122" s="38">
        <f>_xlfn.RANK.AVG(C122,C$2:C$419,1)</f>
        <v>216</v>
      </c>
      <c r="E122" s="38">
        <f>VLOOKUP(A122,'Laboratory B'!A:AH,33,0)</f>
        <v>70</v>
      </c>
      <c r="F122" s="38">
        <f>_xlfn.RANK.AVG(E122,E$2:E$419,1)</f>
        <v>190</v>
      </c>
      <c r="G122" s="59">
        <f t="shared" si="42"/>
        <v>26</v>
      </c>
      <c r="H122" s="60">
        <f t="shared" si="43"/>
        <v>676</v>
      </c>
      <c r="I122">
        <f t="shared" si="44"/>
        <v>74.5</v>
      </c>
      <c r="J122">
        <f t="shared" si="45"/>
        <v>20.25</v>
      </c>
      <c r="K122">
        <f t="shared" si="46"/>
        <v>4.5</v>
      </c>
      <c r="L122">
        <f t="shared" si="47"/>
        <v>6.0402684563758395</v>
      </c>
      <c r="M122" s="115">
        <f t="shared" si="33"/>
        <v>12.629901960784309</v>
      </c>
      <c r="N122" s="13">
        <f t="shared" si="34"/>
        <v>-13.185049019607845</v>
      </c>
      <c r="O122" s="13">
        <f t="shared" si="35"/>
        <v>159.51442353902334</v>
      </c>
      <c r="P122" s="13">
        <f t="shared" si="36"/>
        <v>173.84551764946181</v>
      </c>
      <c r="Q122" s="109">
        <f t="shared" si="37"/>
        <v>-166.52587646578237</v>
      </c>
    </row>
    <row r="123" spans="1:17" x14ac:dyDescent="0.3">
      <c r="A123" s="2" t="s">
        <v>31</v>
      </c>
      <c r="B123" s="31" t="s">
        <v>10</v>
      </c>
      <c r="C123" s="41"/>
      <c r="D123" s="37"/>
      <c r="E123" s="37"/>
      <c r="F123" s="37"/>
      <c r="G123" s="59"/>
      <c r="H123" s="60"/>
      <c r="M123" s="115"/>
      <c r="N123" s="13"/>
      <c r="O123" s="13"/>
      <c r="P123" s="13"/>
      <c r="Q123" s="109"/>
    </row>
    <row r="124" spans="1:17" x14ac:dyDescent="0.3">
      <c r="A124" s="2" t="s">
        <v>33</v>
      </c>
      <c r="B124" s="31" t="s">
        <v>10</v>
      </c>
      <c r="C124" s="41">
        <f>VLOOKUP(A124,'Laboratory B'!A:AH,32,0)</f>
        <v>45</v>
      </c>
      <c r="D124" s="37">
        <f t="shared" ref="D124:D130" si="62">_xlfn.RANK.AVG(C124,C$2:C$419,1)</f>
        <v>141.5</v>
      </c>
      <c r="E124" s="37">
        <f>VLOOKUP(A124,'Laboratory B'!A:AH,33,0)</f>
        <v>34</v>
      </c>
      <c r="F124" s="37">
        <f t="shared" ref="F124:F130" si="63">_xlfn.RANK.AVG(E124,E$2:E$419,1)</f>
        <v>113</v>
      </c>
      <c r="G124" s="59">
        <f t="shared" si="42"/>
        <v>28.5</v>
      </c>
      <c r="H124" s="60">
        <f t="shared" si="43"/>
        <v>812.25</v>
      </c>
      <c r="I124">
        <f t="shared" si="44"/>
        <v>39.5</v>
      </c>
      <c r="J124">
        <f t="shared" si="45"/>
        <v>30.25</v>
      </c>
      <c r="K124">
        <f t="shared" si="46"/>
        <v>5.5</v>
      </c>
      <c r="L124">
        <f t="shared" si="47"/>
        <v>13.924050632911392</v>
      </c>
      <c r="M124" s="115">
        <f t="shared" si="33"/>
        <v>-61.870098039215691</v>
      </c>
      <c r="N124" s="13">
        <f t="shared" si="34"/>
        <v>-90.185049019607845</v>
      </c>
      <c r="O124" s="13">
        <f t="shared" si="35"/>
        <v>3827.9090313821612</v>
      </c>
      <c r="P124" s="13">
        <f t="shared" si="36"/>
        <v>8133.3430666690701</v>
      </c>
      <c r="Q124" s="109">
        <f t="shared" si="37"/>
        <v>5579.7578245146105</v>
      </c>
    </row>
    <row r="125" spans="1:17" x14ac:dyDescent="0.3">
      <c r="A125" s="2" t="s">
        <v>35</v>
      </c>
      <c r="B125" s="31" t="s">
        <v>10</v>
      </c>
      <c r="C125" s="41">
        <f>VLOOKUP(A125,'Laboratory B'!A:AH,32,0)</f>
        <v>32</v>
      </c>
      <c r="D125" s="37">
        <f t="shared" si="62"/>
        <v>104</v>
      </c>
      <c r="E125" s="37">
        <f>VLOOKUP(A125,'Laboratory B'!A:AH,33,0)</f>
        <v>36</v>
      </c>
      <c r="F125" s="37">
        <f t="shared" si="63"/>
        <v>119</v>
      </c>
      <c r="G125" s="59">
        <f t="shared" si="42"/>
        <v>-15</v>
      </c>
      <c r="H125" s="60">
        <f t="shared" si="43"/>
        <v>225</v>
      </c>
      <c r="I125">
        <f t="shared" si="44"/>
        <v>34</v>
      </c>
      <c r="J125">
        <f t="shared" si="45"/>
        <v>4</v>
      </c>
      <c r="K125">
        <f t="shared" si="46"/>
        <v>2</v>
      </c>
      <c r="L125">
        <f t="shared" si="47"/>
        <v>5.8823529411764701</v>
      </c>
      <c r="M125" s="115">
        <f t="shared" si="33"/>
        <v>-99.370098039215691</v>
      </c>
      <c r="N125" s="13">
        <f t="shared" si="34"/>
        <v>-84.185049019607845</v>
      </c>
      <c r="O125" s="13">
        <f t="shared" si="35"/>
        <v>9874.4163843233382</v>
      </c>
      <c r="P125" s="13">
        <f t="shared" si="36"/>
        <v>7087.1224784337755</v>
      </c>
      <c r="Q125" s="109">
        <f t="shared" si="37"/>
        <v>8365.4765745146105</v>
      </c>
    </row>
    <row r="126" spans="1:17" x14ac:dyDescent="0.3">
      <c r="A126" s="2" t="s">
        <v>36</v>
      </c>
      <c r="B126" s="31" t="s">
        <v>10</v>
      </c>
      <c r="C126" s="41">
        <f>VLOOKUP(A126,'Laboratory B'!A:AH,32,0)</f>
        <v>1418</v>
      </c>
      <c r="D126" s="37">
        <f t="shared" si="62"/>
        <v>372</v>
      </c>
      <c r="E126" s="37">
        <f>VLOOKUP(A126,'Laboratory B'!A:AH,33,0)</f>
        <v>1846</v>
      </c>
      <c r="F126" s="37">
        <f t="shared" si="63"/>
        <v>377</v>
      </c>
      <c r="G126" s="59">
        <f t="shared" si="42"/>
        <v>-5</v>
      </c>
      <c r="H126" s="60">
        <f t="shared" si="43"/>
        <v>25</v>
      </c>
      <c r="I126">
        <f t="shared" si="44"/>
        <v>1632</v>
      </c>
      <c r="J126">
        <f t="shared" si="45"/>
        <v>45796</v>
      </c>
      <c r="K126">
        <f t="shared" si="46"/>
        <v>214</v>
      </c>
      <c r="L126">
        <f t="shared" si="47"/>
        <v>13.112745098039216</v>
      </c>
      <c r="M126" s="115">
        <f t="shared" si="33"/>
        <v>168.62990196078431</v>
      </c>
      <c r="N126" s="13">
        <f t="shared" si="34"/>
        <v>173.81495098039215</v>
      </c>
      <c r="O126" s="13">
        <f t="shared" si="35"/>
        <v>28436.043835303728</v>
      </c>
      <c r="P126" s="13">
        <f t="shared" si="36"/>
        <v>30211.637184316129</v>
      </c>
      <c r="Q126" s="109">
        <f t="shared" si="37"/>
        <v>29310.398143142058</v>
      </c>
    </row>
    <row r="127" spans="1:17" x14ac:dyDescent="0.3">
      <c r="A127" s="2" t="s">
        <v>37</v>
      </c>
      <c r="B127" s="31" t="s">
        <v>10</v>
      </c>
      <c r="C127" s="41">
        <f>VLOOKUP(A127,'Laboratory B'!A:AH,32,0)</f>
        <v>174</v>
      </c>
      <c r="D127" s="37">
        <f t="shared" si="62"/>
        <v>285.5</v>
      </c>
      <c r="E127" s="37">
        <f>VLOOKUP(A127,'Laboratory B'!A:AH,33,0)</f>
        <v>194</v>
      </c>
      <c r="F127" s="37">
        <f t="shared" si="63"/>
        <v>291</v>
      </c>
      <c r="G127" s="59">
        <f t="shared" si="42"/>
        <v>-5.5</v>
      </c>
      <c r="H127" s="60">
        <f t="shared" si="43"/>
        <v>30.25</v>
      </c>
      <c r="I127">
        <f t="shared" si="44"/>
        <v>184</v>
      </c>
      <c r="J127">
        <f t="shared" si="45"/>
        <v>100</v>
      </c>
      <c r="K127">
        <f t="shared" si="46"/>
        <v>10</v>
      </c>
      <c r="L127">
        <f t="shared" si="47"/>
        <v>5.4347826086956523</v>
      </c>
      <c r="M127" s="115">
        <f t="shared" si="33"/>
        <v>82.129901960784309</v>
      </c>
      <c r="N127" s="13">
        <f t="shared" si="34"/>
        <v>87.814950980392155</v>
      </c>
      <c r="O127" s="13">
        <f t="shared" si="35"/>
        <v>6745.3207960880427</v>
      </c>
      <c r="P127" s="13">
        <f t="shared" si="36"/>
        <v>7711.4656156886767</v>
      </c>
      <c r="Q127" s="109">
        <f t="shared" si="37"/>
        <v>7212.2333147106874</v>
      </c>
    </row>
    <row r="128" spans="1:17" x14ac:dyDescent="0.3">
      <c r="A128" s="2" t="s">
        <v>38</v>
      </c>
      <c r="B128" s="31" t="s">
        <v>10</v>
      </c>
      <c r="C128" s="41">
        <f>VLOOKUP(A128,'Laboratory B'!A:AH,32,0)</f>
        <v>190</v>
      </c>
      <c r="D128" s="37">
        <f t="shared" si="62"/>
        <v>293</v>
      </c>
      <c r="E128" s="37">
        <f>VLOOKUP(A128,'Laboratory B'!A:AH,33,0)</f>
        <v>187</v>
      </c>
      <c r="F128" s="37">
        <f t="shared" si="63"/>
        <v>289</v>
      </c>
      <c r="G128" s="59">
        <f t="shared" si="42"/>
        <v>4</v>
      </c>
      <c r="H128" s="60">
        <f t="shared" si="43"/>
        <v>16</v>
      </c>
      <c r="I128">
        <f t="shared" si="44"/>
        <v>188.5</v>
      </c>
      <c r="J128">
        <f t="shared" si="45"/>
        <v>2.25</v>
      </c>
      <c r="K128">
        <f t="shared" si="46"/>
        <v>1.5</v>
      </c>
      <c r="L128">
        <f t="shared" si="47"/>
        <v>0.79575596816976124</v>
      </c>
      <c r="M128" s="115">
        <f t="shared" si="33"/>
        <v>89.629901960784309</v>
      </c>
      <c r="N128" s="13">
        <f t="shared" si="34"/>
        <v>85.814950980392155</v>
      </c>
      <c r="O128" s="13">
        <f t="shared" si="35"/>
        <v>8033.5193254998067</v>
      </c>
      <c r="P128" s="13">
        <f t="shared" si="36"/>
        <v>7364.2058117671086</v>
      </c>
      <c r="Q128" s="109">
        <f t="shared" si="37"/>
        <v>7691.5856431420598</v>
      </c>
    </row>
    <row r="129" spans="1:17" x14ac:dyDescent="0.3">
      <c r="A129" s="2" t="s">
        <v>39</v>
      </c>
      <c r="B129" s="31" t="s">
        <v>10</v>
      </c>
      <c r="C129" s="41">
        <f>VLOOKUP(A129,'Laboratory B'!A:AH,32,0)</f>
        <v>69</v>
      </c>
      <c r="D129" s="37">
        <f t="shared" si="62"/>
        <v>195</v>
      </c>
      <c r="E129" s="37">
        <f>VLOOKUP(A129,'Laboratory B'!A:AH,33,0)</f>
        <v>77</v>
      </c>
      <c r="F129" s="37">
        <f t="shared" si="63"/>
        <v>203</v>
      </c>
      <c r="G129" s="59">
        <f t="shared" si="42"/>
        <v>-8</v>
      </c>
      <c r="H129" s="60">
        <f t="shared" si="43"/>
        <v>64</v>
      </c>
      <c r="I129">
        <f t="shared" si="44"/>
        <v>73</v>
      </c>
      <c r="J129">
        <f t="shared" si="45"/>
        <v>16</v>
      </c>
      <c r="K129">
        <f t="shared" si="46"/>
        <v>4</v>
      </c>
      <c r="L129">
        <f t="shared" si="47"/>
        <v>5.4794520547945202</v>
      </c>
      <c r="M129" s="115">
        <f t="shared" si="33"/>
        <v>-8.3700980392156907</v>
      </c>
      <c r="N129" s="13">
        <f t="shared" si="34"/>
        <v>-0.18504901960784537</v>
      </c>
      <c r="O129" s="13">
        <f t="shared" si="35"/>
        <v>70.058541186082351</v>
      </c>
      <c r="P129" s="13">
        <f t="shared" si="36"/>
        <v>3.4243139657824738E-2</v>
      </c>
      <c r="Q129" s="109">
        <f t="shared" si="37"/>
        <v>1.5488784361784125</v>
      </c>
    </row>
    <row r="130" spans="1:17" x14ac:dyDescent="0.3">
      <c r="A130" s="2" t="s">
        <v>114</v>
      </c>
      <c r="B130" s="31" t="s">
        <v>10</v>
      </c>
      <c r="C130" s="41">
        <f>VLOOKUP(A130,'Laboratory B'!A:AH,32,0)</f>
        <v>4</v>
      </c>
      <c r="D130" s="37">
        <f t="shared" si="62"/>
        <v>38</v>
      </c>
      <c r="E130" s="37">
        <f>VLOOKUP(A130,'Laboratory B'!A:AH,33,0)</f>
        <v>20</v>
      </c>
      <c r="F130" s="37">
        <f t="shared" si="63"/>
        <v>61.5</v>
      </c>
      <c r="G130" s="59">
        <f t="shared" si="42"/>
        <v>-23.5</v>
      </c>
      <c r="H130" s="60">
        <f t="shared" si="43"/>
        <v>552.25</v>
      </c>
      <c r="I130">
        <f t="shared" si="44"/>
        <v>12</v>
      </c>
      <c r="J130">
        <f t="shared" si="45"/>
        <v>64</v>
      </c>
      <c r="K130">
        <f t="shared" si="46"/>
        <v>8</v>
      </c>
      <c r="L130">
        <f t="shared" si="47"/>
        <v>66.666666666666657</v>
      </c>
      <c r="M130" s="115">
        <f t="shared" si="33"/>
        <v>-165.37009803921569</v>
      </c>
      <c r="N130" s="13">
        <f t="shared" si="34"/>
        <v>-141.68504901960785</v>
      </c>
      <c r="O130" s="13">
        <f t="shared" si="35"/>
        <v>27347.269325499808</v>
      </c>
      <c r="P130" s="13">
        <f t="shared" si="36"/>
        <v>20074.653115688678</v>
      </c>
      <c r="Q130" s="109">
        <f t="shared" si="37"/>
        <v>23430.470447063632</v>
      </c>
    </row>
    <row r="131" spans="1:17" x14ac:dyDescent="0.3">
      <c r="A131" s="2" t="s">
        <v>115</v>
      </c>
      <c r="B131" s="31" t="s">
        <v>10</v>
      </c>
      <c r="C131" s="41">
        <f>VLOOKUP(A131,'Laboratory B'!A:AH,32,0)</f>
        <v>14</v>
      </c>
      <c r="D131" s="37">
        <f t="shared" ref="D131:D133" si="64">_xlfn.RANK.AVG(C131,C$2:C$419,1)</f>
        <v>51.5</v>
      </c>
      <c r="E131" s="37">
        <f>VLOOKUP(A131,'Laboratory B'!A:AH,33,0)</f>
        <v>99</v>
      </c>
      <c r="F131" s="37">
        <f t="shared" ref="F131:F133" si="65">_xlfn.RANK.AVG(E131,E$2:E$419,1)</f>
        <v>237.5</v>
      </c>
      <c r="G131" s="59">
        <f t="shared" si="42"/>
        <v>-186</v>
      </c>
      <c r="H131" s="60">
        <f t="shared" si="43"/>
        <v>34596</v>
      </c>
      <c r="I131">
        <f t="shared" si="44"/>
        <v>56.5</v>
      </c>
      <c r="J131">
        <f t="shared" si="45"/>
        <v>1806.25</v>
      </c>
      <c r="K131">
        <f t="shared" si="46"/>
        <v>42.5</v>
      </c>
      <c r="L131">
        <f t="shared" si="47"/>
        <v>75.221238938053091</v>
      </c>
      <c r="M131" s="115">
        <f t="shared" ref="M131:M194" si="66">(D131-$D$425)</f>
        <v>-151.87009803921569</v>
      </c>
      <c r="N131" s="13">
        <f t="shared" ref="N131:N194" si="67">(F131-$F$425)</f>
        <v>34.314950980392155</v>
      </c>
      <c r="O131" s="13">
        <f t="shared" ref="O131:O194" si="68">(M131)^2</f>
        <v>23064.526678440987</v>
      </c>
      <c r="P131" s="13">
        <f t="shared" ref="P131:P194" si="69">(N131)^2</f>
        <v>1177.5158607867165</v>
      </c>
      <c r="Q131" s="109">
        <f t="shared" ref="Q131:Q194" si="70">(M131*N131)</f>
        <v>-5211.4149696030372</v>
      </c>
    </row>
    <row r="132" spans="1:17" x14ac:dyDescent="0.3">
      <c r="A132" s="2" t="s">
        <v>143</v>
      </c>
      <c r="B132" s="31" t="s">
        <v>10</v>
      </c>
      <c r="C132" s="41">
        <f>VLOOKUP(A132,'Laboratory B'!A:AH,32,0)</f>
        <v>59</v>
      </c>
      <c r="D132" s="37">
        <f t="shared" si="64"/>
        <v>177</v>
      </c>
      <c r="E132" s="37">
        <f>VLOOKUP(A132,'Laboratory B'!A:AH,33,0)</f>
        <v>19</v>
      </c>
      <c r="F132" s="37">
        <f t="shared" si="65"/>
        <v>59.5</v>
      </c>
      <c r="G132" s="59">
        <f t="shared" si="42"/>
        <v>117.5</v>
      </c>
      <c r="H132" s="60">
        <f t="shared" si="43"/>
        <v>13806.25</v>
      </c>
      <c r="I132">
        <f t="shared" si="44"/>
        <v>39</v>
      </c>
      <c r="J132">
        <f t="shared" si="45"/>
        <v>400</v>
      </c>
      <c r="K132">
        <f t="shared" si="46"/>
        <v>20</v>
      </c>
      <c r="L132">
        <f t="shared" si="47"/>
        <v>51.282051282051277</v>
      </c>
      <c r="M132" s="115">
        <f t="shared" si="66"/>
        <v>-26.370098039215691</v>
      </c>
      <c r="N132" s="13">
        <f t="shared" si="67"/>
        <v>-143.68504901960785</v>
      </c>
      <c r="O132" s="13">
        <f t="shared" si="68"/>
        <v>695.38207059784725</v>
      </c>
      <c r="P132" s="13">
        <f t="shared" si="69"/>
        <v>20645.393311767108</v>
      </c>
      <c r="Q132" s="109">
        <f t="shared" si="70"/>
        <v>3788.9888294165712</v>
      </c>
    </row>
    <row r="133" spans="1:17" ht="15" thickBot="1" x14ac:dyDescent="0.35">
      <c r="A133" s="2" t="s">
        <v>144</v>
      </c>
      <c r="B133" s="31" t="s">
        <v>10</v>
      </c>
      <c r="C133" s="41">
        <f>VLOOKUP(A133,'Laboratory B'!A:AH,32,0)</f>
        <v>55</v>
      </c>
      <c r="D133" s="37">
        <f t="shared" si="64"/>
        <v>164</v>
      </c>
      <c r="E133" s="37">
        <f>VLOOKUP(A133,'Laboratory B'!A:AH,33,0)</f>
        <v>81</v>
      </c>
      <c r="F133" s="37">
        <f t="shared" si="65"/>
        <v>210</v>
      </c>
      <c r="G133" s="59">
        <f t="shared" si="42"/>
        <v>-46</v>
      </c>
      <c r="H133" s="60">
        <f t="shared" si="43"/>
        <v>2116</v>
      </c>
      <c r="I133">
        <f t="shared" si="44"/>
        <v>68</v>
      </c>
      <c r="J133">
        <f t="shared" si="45"/>
        <v>169</v>
      </c>
      <c r="K133">
        <f t="shared" si="46"/>
        <v>13</v>
      </c>
      <c r="L133">
        <f t="shared" si="47"/>
        <v>19.117647058823529</v>
      </c>
      <c r="M133" s="115">
        <f t="shared" si="66"/>
        <v>-39.370098039215691</v>
      </c>
      <c r="N133" s="13">
        <f t="shared" si="67"/>
        <v>6.8149509803921546</v>
      </c>
      <c r="O133" s="13">
        <f t="shared" si="68"/>
        <v>1550.0046196174551</v>
      </c>
      <c r="P133" s="13">
        <f t="shared" si="69"/>
        <v>46.44355686514799</v>
      </c>
      <c r="Q133" s="109">
        <f t="shared" si="70"/>
        <v>-268.3052882304882</v>
      </c>
    </row>
    <row r="134" spans="1:17" ht="15" thickTop="1" x14ac:dyDescent="0.3">
      <c r="A134" s="30" t="s">
        <v>30</v>
      </c>
      <c r="B134" s="32" t="s">
        <v>206</v>
      </c>
      <c r="C134" s="45">
        <f>VLOOKUP(A134,'Laboratory B'!A:AK,35,0)</f>
        <v>9</v>
      </c>
      <c r="D134" s="38">
        <f>_xlfn.RANK.AVG(C134,C$2:C$419,1)</f>
        <v>44</v>
      </c>
      <c r="E134" s="38">
        <f>VLOOKUP(A134,'Laboratory B'!A:AK,36,0)</f>
        <v>0</v>
      </c>
      <c r="F134" s="38">
        <f>_xlfn.RANK.AVG(E134,E$2:E$419,1)</f>
        <v>17</v>
      </c>
      <c r="G134" s="59">
        <f t="shared" si="42"/>
        <v>27</v>
      </c>
      <c r="H134" s="60">
        <f t="shared" si="43"/>
        <v>729</v>
      </c>
      <c r="I134">
        <f t="shared" si="44"/>
        <v>4.5</v>
      </c>
      <c r="J134">
        <f t="shared" si="45"/>
        <v>20.25</v>
      </c>
      <c r="K134">
        <f t="shared" si="46"/>
        <v>4.5</v>
      </c>
      <c r="L134">
        <f t="shared" si="47"/>
        <v>100</v>
      </c>
      <c r="M134" s="115">
        <f t="shared" si="66"/>
        <v>-159.37009803921569</v>
      </c>
      <c r="N134" s="13">
        <f t="shared" si="67"/>
        <v>-186.18504901960785</v>
      </c>
      <c r="O134" s="13">
        <f t="shared" si="68"/>
        <v>25398.828149029221</v>
      </c>
      <c r="P134" s="13">
        <f t="shared" si="69"/>
        <v>34664.872478433776</v>
      </c>
      <c r="Q134" s="109">
        <f t="shared" si="70"/>
        <v>29672.329515691083</v>
      </c>
    </row>
    <row r="135" spans="1:17" x14ac:dyDescent="0.3">
      <c r="A135" s="2" t="s">
        <v>31</v>
      </c>
      <c r="B135" s="31" t="s">
        <v>11</v>
      </c>
      <c r="C135" s="41"/>
      <c r="D135" s="37"/>
      <c r="E135" s="37"/>
      <c r="F135" s="37"/>
      <c r="G135" s="59"/>
      <c r="H135" s="60"/>
      <c r="M135" s="115"/>
      <c r="N135" s="13"/>
      <c r="O135" s="13"/>
      <c r="P135" s="13"/>
      <c r="Q135" s="109"/>
    </row>
    <row r="136" spans="1:17" x14ac:dyDescent="0.3">
      <c r="A136" s="2" t="s">
        <v>33</v>
      </c>
      <c r="B136" s="31" t="s">
        <v>11</v>
      </c>
      <c r="C136" s="41">
        <f>VLOOKUP(A136,'Laboratory B'!A:AK,35,0)</f>
        <v>0</v>
      </c>
      <c r="D136" s="37">
        <f t="shared" ref="D136:D142" si="71">_xlfn.RANK.AVG(C136,C$2:C$419,1)</f>
        <v>17</v>
      </c>
      <c r="E136" s="37">
        <f>VLOOKUP(A136,'Laboratory B'!A:AK,36,0)</f>
        <v>0</v>
      </c>
      <c r="F136" s="37">
        <f t="shared" ref="F136:F142" si="72">_xlfn.RANK.AVG(E136,E$2:E$419,1)</f>
        <v>17</v>
      </c>
      <c r="G136" s="59">
        <f t="shared" si="42"/>
        <v>0</v>
      </c>
      <c r="H136" s="60">
        <f t="shared" si="43"/>
        <v>0</v>
      </c>
      <c r="I136">
        <f t="shared" si="44"/>
        <v>0</v>
      </c>
      <c r="J136">
        <f t="shared" si="45"/>
        <v>0</v>
      </c>
      <c r="K136">
        <f t="shared" si="46"/>
        <v>0</v>
      </c>
      <c r="L136">
        <v>0</v>
      </c>
      <c r="M136" s="115">
        <f t="shared" si="66"/>
        <v>-186.37009803921569</v>
      </c>
      <c r="N136" s="13">
        <f t="shared" si="67"/>
        <v>-186.18504901960785</v>
      </c>
      <c r="O136" s="13">
        <f t="shared" si="68"/>
        <v>34733.813443146872</v>
      </c>
      <c r="P136" s="13">
        <f t="shared" si="69"/>
        <v>34664.872478433776</v>
      </c>
      <c r="Q136" s="109">
        <f t="shared" si="70"/>
        <v>34699.325839220495</v>
      </c>
    </row>
    <row r="137" spans="1:17" x14ac:dyDescent="0.3">
      <c r="A137" s="2" t="s">
        <v>35</v>
      </c>
      <c r="B137" s="31" t="s">
        <v>11</v>
      </c>
      <c r="C137" s="41">
        <f>VLOOKUP(A137,'Laboratory B'!A:AK,35,0)</f>
        <v>0</v>
      </c>
      <c r="D137" s="37">
        <f t="shared" si="71"/>
        <v>17</v>
      </c>
      <c r="E137" s="37">
        <f>VLOOKUP(A137,'Laboratory B'!A:AK,36,0)</f>
        <v>0</v>
      </c>
      <c r="F137" s="37">
        <f t="shared" si="72"/>
        <v>17</v>
      </c>
      <c r="G137" s="59">
        <f t="shared" si="42"/>
        <v>0</v>
      </c>
      <c r="H137" s="60">
        <f t="shared" si="43"/>
        <v>0</v>
      </c>
      <c r="I137">
        <f t="shared" si="44"/>
        <v>0</v>
      </c>
      <c r="J137">
        <f t="shared" si="45"/>
        <v>0</v>
      </c>
      <c r="K137">
        <f t="shared" si="46"/>
        <v>0</v>
      </c>
      <c r="L137">
        <v>0</v>
      </c>
      <c r="M137" s="115">
        <f t="shared" si="66"/>
        <v>-186.37009803921569</v>
      </c>
      <c r="N137" s="13">
        <f t="shared" si="67"/>
        <v>-186.18504901960785</v>
      </c>
      <c r="O137" s="13">
        <f t="shared" si="68"/>
        <v>34733.813443146872</v>
      </c>
      <c r="P137" s="13">
        <f t="shared" si="69"/>
        <v>34664.872478433776</v>
      </c>
      <c r="Q137" s="109">
        <f t="shared" si="70"/>
        <v>34699.325839220495</v>
      </c>
    </row>
    <row r="138" spans="1:17" x14ac:dyDescent="0.3">
      <c r="A138" s="2" t="s">
        <v>36</v>
      </c>
      <c r="B138" s="31" t="s">
        <v>11</v>
      </c>
      <c r="C138" s="41">
        <f>VLOOKUP(A138,'Laboratory B'!A:AK,35,0)</f>
        <v>2676</v>
      </c>
      <c r="D138" s="37">
        <f t="shared" si="71"/>
        <v>391</v>
      </c>
      <c r="E138" s="37">
        <f>VLOOKUP(A138,'Laboratory B'!A:AK,36,0)</f>
        <v>2828</v>
      </c>
      <c r="F138" s="37">
        <f t="shared" si="72"/>
        <v>391</v>
      </c>
      <c r="G138" s="59">
        <f t="shared" si="42"/>
        <v>0</v>
      </c>
      <c r="H138" s="60">
        <f t="shared" si="43"/>
        <v>0</v>
      </c>
      <c r="I138">
        <f t="shared" si="44"/>
        <v>2752</v>
      </c>
      <c r="J138">
        <f t="shared" si="45"/>
        <v>5776</v>
      </c>
      <c r="K138">
        <f t="shared" si="46"/>
        <v>76</v>
      </c>
      <c r="L138">
        <f t="shared" si="47"/>
        <v>2.7616279069767442</v>
      </c>
      <c r="M138" s="115">
        <f t="shared" si="66"/>
        <v>187.62990196078431</v>
      </c>
      <c r="N138" s="13">
        <f t="shared" si="67"/>
        <v>187.81495098039215</v>
      </c>
      <c r="O138" s="13">
        <f t="shared" si="68"/>
        <v>35204.980109813529</v>
      </c>
      <c r="P138" s="13">
        <f t="shared" si="69"/>
        <v>35274.455811767111</v>
      </c>
      <c r="Q138" s="109">
        <f t="shared" si="70"/>
        <v>35239.700839220488</v>
      </c>
    </row>
    <row r="139" spans="1:17" x14ac:dyDescent="0.3">
      <c r="A139" s="2" t="s">
        <v>37</v>
      </c>
      <c r="B139" s="31" t="s">
        <v>11</v>
      </c>
      <c r="C139" s="41">
        <f>VLOOKUP(A139,'Laboratory B'!A:AK,35,0)</f>
        <v>0</v>
      </c>
      <c r="D139" s="37">
        <f t="shared" si="71"/>
        <v>17</v>
      </c>
      <c r="E139" s="37">
        <f>VLOOKUP(A139,'Laboratory B'!A:AK,36,0)</f>
        <v>0</v>
      </c>
      <c r="F139" s="37">
        <f t="shared" si="72"/>
        <v>17</v>
      </c>
      <c r="G139" s="59">
        <f t="shared" si="42"/>
        <v>0</v>
      </c>
      <c r="H139" s="60">
        <f t="shared" si="43"/>
        <v>0</v>
      </c>
      <c r="I139">
        <f t="shared" si="44"/>
        <v>0</v>
      </c>
      <c r="J139">
        <f t="shared" si="45"/>
        <v>0</v>
      </c>
      <c r="K139">
        <f t="shared" si="46"/>
        <v>0</v>
      </c>
      <c r="L139">
        <v>0</v>
      </c>
      <c r="M139" s="115">
        <f t="shared" si="66"/>
        <v>-186.37009803921569</v>
      </c>
      <c r="N139" s="13">
        <f t="shared" si="67"/>
        <v>-186.18504901960785</v>
      </c>
      <c r="O139" s="13">
        <f t="shared" si="68"/>
        <v>34733.813443146872</v>
      </c>
      <c r="P139" s="13">
        <f t="shared" si="69"/>
        <v>34664.872478433776</v>
      </c>
      <c r="Q139" s="109">
        <f t="shared" si="70"/>
        <v>34699.325839220495</v>
      </c>
    </row>
    <row r="140" spans="1:17" x14ac:dyDescent="0.3">
      <c r="A140" s="2" t="s">
        <v>38</v>
      </c>
      <c r="B140" s="31" t="s">
        <v>11</v>
      </c>
      <c r="C140" s="41">
        <f>VLOOKUP(A140,'Laboratory B'!A:AK,35,0)</f>
        <v>111</v>
      </c>
      <c r="D140" s="37">
        <f t="shared" si="71"/>
        <v>251</v>
      </c>
      <c r="E140" s="37">
        <f>VLOOKUP(A140,'Laboratory B'!A:AK,36,0)</f>
        <v>96</v>
      </c>
      <c r="F140" s="37">
        <f t="shared" si="72"/>
        <v>231.5</v>
      </c>
      <c r="G140" s="59">
        <f t="shared" si="42"/>
        <v>19.5</v>
      </c>
      <c r="H140" s="60">
        <f t="shared" si="43"/>
        <v>380.25</v>
      </c>
      <c r="I140">
        <f t="shared" si="44"/>
        <v>103.5</v>
      </c>
      <c r="J140">
        <f t="shared" si="45"/>
        <v>56.25</v>
      </c>
      <c r="K140">
        <f t="shared" si="46"/>
        <v>7.5</v>
      </c>
      <c r="L140">
        <f t="shared" si="47"/>
        <v>7.2463768115942031</v>
      </c>
      <c r="M140" s="115">
        <f t="shared" si="66"/>
        <v>47.629901960784309</v>
      </c>
      <c r="N140" s="13">
        <f t="shared" si="67"/>
        <v>28.314950980392155</v>
      </c>
      <c r="O140" s="13">
        <f t="shared" si="68"/>
        <v>2268.6075607939251</v>
      </c>
      <c r="P140" s="13">
        <f t="shared" si="69"/>
        <v>801.73644902201067</v>
      </c>
      <c r="Q140" s="109">
        <f t="shared" si="70"/>
        <v>1348.6383392204918</v>
      </c>
    </row>
    <row r="141" spans="1:17" x14ac:dyDescent="0.3">
      <c r="A141" s="2" t="s">
        <v>39</v>
      </c>
      <c r="B141" s="31" t="s">
        <v>11</v>
      </c>
      <c r="C141" s="41">
        <f>VLOOKUP(A141,'Laboratory B'!A:AK,35,0)</f>
        <v>43</v>
      </c>
      <c r="D141" s="37">
        <f t="shared" si="71"/>
        <v>137.5</v>
      </c>
      <c r="E141" s="37">
        <f>VLOOKUP(A141,'Laboratory B'!A:AK,36,0)</f>
        <v>32</v>
      </c>
      <c r="F141" s="37">
        <f t="shared" si="72"/>
        <v>106.5</v>
      </c>
      <c r="G141" s="59">
        <f t="shared" si="42"/>
        <v>31</v>
      </c>
      <c r="H141" s="60">
        <f t="shared" si="43"/>
        <v>961</v>
      </c>
      <c r="I141">
        <f t="shared" si="44"/>
        <v>37.5</v>
      </c>
      <c r="J141">
        <f t="shared" si="45"/>
        <v>30.25</v>
      </c>
      <c r="K141">
        <f t="shared" si="46"/>
        <v>5.5</v>
      </c>
      <c r="L141">
        <f t="shared" si="47"/>
        <v>14.666666666666666</v>
      </c>
      <c r="M141" s="115">
        <f t="shared" si="66"/>
        <v>-65.870098039215691</v>
      </c>
      <c r="N141" s="13">
        <f t="shared" si="67"/>
        <v>-96.685049019607845</v>
      </c>
      <c r="O141" s="13">
        <f t="shared" si="68"/>
        <v>4338.8698156958872</v>
      </c>
      <c r="P141" s="13">
        <f t="shared" si="69"/>
        <v>9347.9987039239713</v>
      </c>
      <c r="Q141" s="109">
        <f t="shared" si="70"/>
        <v>6368.6536578479436</v>
      </c>
    </row>
    <row r="142" spans="1:17" x14ac:dyDescent="0.3">
      <c r="A142" s="2" t="s">
        <v>114</v>
      </c>
      <c r="B142" s="31" t="s">
        <v>11</v>
      </c>
      <c r="C142" s="41">
        <f>VLOOKUP(A142,'Laboratory B'!A:AK,35,0)</f>
        <v>26</v>
      </c>
      <c r="D142" s="37">
        <f t="shared" si="71"/>
        <v>81.5</v>
      </c>
      <c r="E142" s="37">
        <f>VLOOKUP(A142,'Laboratory B'!A:AK,36,0)</f>
        <v>50</v>
      </c>
      <c r="F142" s="37">
        <f t="shared" si="72"/>
        <v>154.5</v>
      </c>
      <c r="G142" s="59">
        <f t="shared" si="42"/>
        <v>-73</v>
      </c>
      <c r="H142" s="60">
        <f t="shared" si="43"/>
        <v>5329</v>
      </c>
      <c r="I142">
        <f t="shared" si="44"/>
        <v>38</v>
      </c>
      <c r="J142">
        <f t="shared" si="45"/>
        <v>144</v>
      </c>
      <c r="K142">
        <f t="shared" si="46"/>
        <v>12</v>
      </c>
      <c r="L142">
        <f t="shared" si="47"/>
        <v>31.578947368421051</v>
      </c>
      <c r="M142" s="115">
        <f t="shared" si="66"/>
        <v>-121.87009803921569</v>
      </c>
      <c r="N142" s="13">
        <f t="shared" si="67"/>
        <v>-48.685049019607845</v>
      </c>
      <c r="O142" s="13">
        <f t="shared" si="68"/>
        <v>14852.320796088045</v>
      </c>
      <c r="P142" s="13">
        <f t="shared" si="69"/>
        <v>2370.2339980416186</v>
      </c>
      <c r="Q142" s="109">
        <f t="shared" si="70"/>
        <v>5933.2516970636298</v>
      </c>
    </row>
    <row r="143" spans="1:17" x14ac:dyDescent="0.3">
      <c r="A143" s="2" t="s">
        <v>115</v>
      </c>
      <c r="B143" s="31" t="s">
        <v>11</v>
      </c>
      <c r="C143" s="41">
        <f>VLOOKUP(A143,'Laboratory B'!A:AK,35,0)</f>
        <v>0</v>
      </c>
      <c r="D143" s="37">
        <f t="shared" ref="D143:D145" si="73">_xlfn.RANK.AVG(C143,C$2:C$419,1)</f>
        <v>17</v>
      </c>
      <c r="E143" s="37">
        <f>VLOOKUP(A143,'Laboratory B'!A:AK,36,0)</f>
        <v>0</v>
      </c>
      <c r="F143" s="37">
        <f t="shared" ref="F143:F145" si="74">_xlfn.RANK.AVG(E143,E$2:E$419,1)</f>
        <v>17</v>
      </c>
      <c r="G143" s="59">
        <f t="shared" si="42"/>
        <v>0</v>
      </c>
      <c r="H143" s="60">
        <f t="shared" si="43"/>
        <v>0</v>
      </c>
      <c r="I143">
        <f t="shared" si="44"/>
        <v>0</v>
      </c>
      <c r="J143">
        <f t="shared" si="45"/>
        <v>0</v>
      </c>
      <c r="K143">
        <f t="shared" si="46"/>
        <v>0</v>
      </c>
      <c r="L143">
        <v>0</v>
      </c>
      <c r="M143" s="115">
        <f t="shared" si="66"/>
        <v>-186.37009803921569</v>
      </c>
      <c r="N143" s="13">
        <f t="shared" si="67"/>
        <v>-186.18504901960785</v>
      </c>
      <c r="O143" s="13">
        <f t="shared" si="68"/>
        <v>34733.813443146872</v>
      </c>
      <c r="P143" s="13">
        <f t="shared" si="69"/>
        <v>34664.872478433776</v>
      </c>
      <c r="Q143" s="109">
        <f t="shared" si="70"/>
        <v>34699.325839220495</v>
      </c>
    </row>
    <row r="144" spans="1:17" x14ac:dyDescent="0.3">
      <c r="A144" s="2" t="s">
        <v>143</v>
      </c>
      <c r="B144" s="31" t="s">
        <v>11</v>
      </c>
      <c r="C144" s="41">
        <f>VLOOKUP(A144,'Laboratory B'!A:AK,35,0)</f>
        <v>2</v>
      </c>
      <c r="D144" s="37">
        <f t="shared" si="73"/>
        <v>36</v>
      </c>
      <c r="E144" s="37">
        <f>VLOOKUP(A144,'Laboratory B'!A:AK,36,0)</f>
        <v>0</v>
      </c>
      <c r="F144" s="37">
        <f t="shared" si="74"/>
        <v>17</v>
      </c>
      <c r="G144" s="59">
        <f t="shared" si="42"/>
        <v>19</v>
      </c>
      <c r="H144" s="60">
        <f t="shared" si="43"/>
        <v>361</v>
      </c>
      <c r="I144">
        <f t="shared" si="44"/>
        <v>1</v>
      </c>
      <c r="J144">
        <f t="shared" si="45"/>
        <v>1</v>
      </c>
      <c r="K144">
        <f t="shared" si="46"/>
        <v>1</v>
      </c>
      <c r="L144">
        <f t="shared" si="47"/>
        <v>100</v>
      </c>
      <c r="M144" s="115">
        <f t="shared" si="66"/>
        <v>-167.37009803921569</v>
      </c>
      <c r="N144" s="13">
        <f t="shared" si="67"/>
        <v>-186.18504901960785</v>
      </c>
      <c r="O144" s="13">
        <f t="shared" si="68"/>
        <v>28012.749717656672</v>
      </c>
      <c r="P144" s="13">
        <f t="shared" si="69"/>
        <v>34664.872478433776</v>
      </c>
      <c r="Q144" s="109">
        <f t="shared" si="70"/>
        <v>31161.809907847943</v>
      </c>
    </row>
    <row r="145" spans="1:17" ht="15" thickBot="1" x14ac:dyDescent="0.35">
      <c r="A145" s="2" t="s">
        <v>144</v>
      </c>
      <c r="B145" s="31" t="s">
        <v>11</v>
      </c>
      <c r="C145" s="41">
        <f>VLOOKUP(A145,'Laboratory B'!A:AK,35,0)</f>
        <v>63</v>
      </c>
      <c r="D145" s="37">
        <f t="shared" si="73"/>
        <v>183</v>
      </c>
      <c r="E145" s="37">
        <f>VLOOKUP(A145,'Laboratory B'!A:AK,36,0)</f>
        <v>25</v>
      </c>
      <c r="F145" s="37">
        <f t="shared" si="74"/>
        <v>74.5</v>
      </c>
      <c r="G145" s="59">
        <f t="shared" si="42"/>
        <v>108.5</v>
      </c>
      <c r="H145" s="60">
        <f t="shared" si="43"/>
        <v>11772.25</v>
      </c>
      <c r="I145">
        <f t="shared" si="44"/>
        <v>44</v>
      </c>
      <c r="J145">
        <f t="shared" si="45"/>
        <v>361</v>
      </c>
      <c r="K145">
        <f t="shared" si="46"/>
        <v>19</v>
      </c>
      <c r="L145">
        <f t="shared" si="47"/>
        <v>43.18181818181818</v>
      </c>
      <c r="M145" s="115">
        <f t="shared" si="66"/>
        <v>-20.370098039215691</v>
      </c>
      <c r="N145" s="13">
        <f t="shared" si="67"/>
        <v>-128.68504901960785</v>
      </c>
      <c r="O145" s="13">
        <f t="shared" si="68"/>
        <v>414.9408941272589</v>
      </c>
      <c r="P145" s="13">
        <f t="shared" si="69"/>
        <v>16559.841841178873</v>
      </c>
      <c r="Q145" s="109">
        <f t="shared" si="70"/>
        <v>2621.3270647106888</v>
      </c>
    </row>
    <row r="146" spans="1:17" ht="15" thickTop="1" x14ac:dyDescent="0.3">
      <c r="A146" s="30" t="s">
        <v>30</v>
      </c>
      <c r="B146" s="32" t="s">
        <v>248</v>
      </c>
      <c r="C146" s="45">
        <f>VLOOKUP(A146,'Laboratory B'!A:AN,38,0)</f>
        <v>296</v>
      </c>
      <c r="D146" s="38">
        <f t="shared" ref="D146:D155" si="75">_xlfn.RANK.AVG(C146,C$2:C$419,1)</f>
        <v>325</v>
      </c>
      <c r="E146" s="38">
        <f>VLOOKUP(A146,'Laboratory B'!A:AN,39,0)</f>
        <v>320</v>
      </c>
      <c r="F146" s="38">
        <f t="shared" ref="F146:F155" si="76">_xlfn.RANK.AVG(E146,E$2:E$419,1)</f>
        <v>326</v>
      </c>
      <c r="G146" s="59">
        <f t="shared" si="42"/>
        <v>-1</v>
      </c>
      <c r="H146" s="60">
        <f t="shared" si="43"/>
        <v>1</v>
      </c>
      <c r="I146">
        <f t="shared" si="44"/>
        <v>308</v>
      </c>
      <c r="J146">
        <f t="shared" si="45"/>
        <v>144</v>
      </c>
      <c r="K146">
        <f t="shared" si="46"/>
        <v>12</v>
      </c>
      <c r="L146">
        <f t="shared" si="47"/>
        <v>3.8961038961038961</v>
      </c>
      <c r="M146" s="115">
        <f t="shared" si="66"/>
        <v>121.62990196078431</v>
      </c>
      <c r="N146" s="13">
        <f t="shared" si="67"/>
        <v>122.81495098039215</v>
      </c>
      <c r="O146" s="13">
        <f t="shared" si="68"/>
        <v>14793.833050990002</v>
      </c>
      <c r="P146" s="13">
        <f t="shared" si="69"/>
        <v>15083.512184316129</v>
      </c>
      <c r="Q146" s="109">
        <f t="shared" si="70"/>
        <v>14937.970447063628</v>
      </c>
    </row>
    <row r="147" spans="1:17" x14ac:dyDescent="0.3">
      <c r="A147" s="2" t="s">
        <v>31</v>
      </c>
      <c r="B147" s="31" t="s">
        <v>128</v>
      </c>
      <c r="C147" s="41">
        <f>VLOOKUP(A147,'Laboratory B'!A:AN,38,0)</f>
        <v>118</v>
      </c>
      <c r="D147" s="37">
        <f t="shared" si="75"/>
        <v>257.5</v>
      </c>
      <c r="E147" s="37">
        <f>VLOOKUP(A147,'Laboratory B'!A:AN,39,0)</f>
        <v>105</v>
      </c>
      <c r="F147" s="37">
        <f t="shared" si="76"/>
        <v>245.5</v>
      </c>
      <c r="G147" s="59">
        <f t="shared" si="42"/>
        <v>12</v>
      </c>
      <c r="H147" s="60">
        <f t="shared" si="43"/>
        <v>144</v>
      </c>
      <c r="I147">
        <f t="shared" si="44"/>
        <v>111.5</v>
      </c>
      <c r="J147">
        <f t="shared" si="45"/>
        <v>42.25</v>
      </c>
      <c r="K147">
        <f t="shared" si="46"/>
        <v>6.5</v>
      </c>
      <c r="L147">
        <f t="shared" si="47"/>
        <v>5.8295964125560538</v>
      </c>
      <c r="M147" s="115">
        <f t="shared" si="66"/>
        <v>54.129901960784309</v>
      </c>
      <c r="N147" s="13">
        <f t="shared" si="67"/>
        <v>42.314950980392155</v>
      </c>
      <c r="O147" s="13">
        <f t="shared" si="68"/>
        <v>2930.0462862841209</v>
      </c>
      <c r="P147" s="13">
        <f t="shared" si="69"/>
        <v>1790.555076472991</v>
      </c>
      <c r="Q147" s="109">
        <f t="shared" si="70"/>
        <v>2290.5041480440213</v>
      </c>
    </row>
    <row r="148" spans="1:17" x14ac:dyDescent="0.3">
      <c r="A148" s="2" t="s">
        <v>33</v>
      </c>
      <c r="B148" s="31" t="s">
        <v>128</v>
      </c>
      <c r="C148" s="41">
        <f>VLOOKUP(A148,'Laboratory B'!A:AN,38,0)</f>
        <v>190</v>
      </c>
      <c r="D148" s="37">
        <f t="shared" si="75"/>
        <v>293</v>
      </c>
      <c r="E148" s="37">
        <f>VLOOKUP(A148,'Laboratory B'!A:AN,39,0)</f>
        <v>177</v>
      </c>
      <c r="F148" s="37">
        <f t="shared" si="76"/>
        <v>280.5</v>
      </c>
      <c r="G148" s="59">
        <f t="shared" si="42"/>
        <v>12.5</v>
      </c>
      <c r="H148" s="60">
        <f t="shared" si="43"/>
        <v>156.25</v>
      </c>
      <c r="I148">
        <f t="shared" si="44"/>
        <v>183.5</v>
      </c>
      <c r="J148">
        <f t="shared" si="45"/>
        <v>42.25</v>
      </c>
      <c r="K148">
        <f t="shared" si="46"/>
        <v>6.5</v>
      </c>
      <c r="L148">
        <f t="shared" si="47"/>
        <v>3.5422343324250685</v>
      </c>
      <c r="M148" s="115">
        <f t="shared" si="66"/>
        <v>89.629901960784309</v>
      </c>
      <c r="N148" s="13">
        <f t="shared" si="67"/>
        <v>77.314950980392155</v>
      </c>
      <c r="O148" s="13">
        <f t="shared" si="68"/>
        <v>8033.5193254998067</v>
      </c>
      <c r="P148" s="13">
        <f t="shared" si="69"/>
        <v>5977.6016451004416</v>
      </c>
      <c r="Q148" s="109">
        <f t="shared" si="70"/>
        <v>6929.7314764753937</v>
      </c>
    </row>
    <row r="149" spans="1:17" x14ac:dyDescent="0.3">
      <c r="A149" s="2" t="s">
        <v>35</v>
      </c>
      <c r="B149" s="31" t="s">
        <v>128</v>
      </c>
      <c r="C149" s="41">
        <f>VLOOKUP(A149,'Laboratory B'!A:AN,38,0)</f>
        <v>256</v>
      </c>
      <c r="D149" s="37">
        <f t="shared" si="75"/>
        <v>315.5</v>
      </c>
      <c r="E149" s="37">
        <f>VLOOKUP(A149,'Laboratory B'!A:AN,39,0)</f>
        <v>219</v>
      </c>
      <c r="F149" s="37">
        <f t="shared" si="76"/>
        <v>299</v>
      </c>
      <c r="G149" s="59">
        <f t="shared" si="42"/>
        <v>16.5</v>
      </c>
      <c r="H149" s="60">
        <f t="shared" si="43"/>
        <v>272.25</v>
      </c>
      <c r="I149">
        <f t="shared" si="44"/>
        <v>237.5</v>
      </c>
      <c r="J149">
        <f t="shared" si="45"/>
        <v>342.25</v>
      </c>
      <c r="K149">
        <f t="shared" si="46"/>
        <v>18.5</v>
      </c>
      <c r="L149">
        <f t="shared" si="47"/>
        <v>7.7894736842105265</v>
      </c>
      <c r="M149" s="115">
        <f t="shared" si="66"/>
        <v>112.12990196078431</v>
      </c>
      <c r="N149" s="13">
        <f t="shared" si="67"/>
        <v>95.814950980392155</v>
      </c>
      <c r="O149" s="13">
        <f t="shared" si="68"/>
        <v>12573.1149137351</v>
      </c>
      <c r="P149" s="13">
        <f t="shared" si="69"/>
        <v>9180.5048313749521</v>
      </c>
      <c r="Q149" s="109">
        <f t="shared" si="70"/>
        <v>10743.721059808726</v>
      </c>
    </row>
    <row r="150" spans="1:17" x14ac:dyDescent="0.3">
      <c r="A150" s="2" t="s">
        <v>36</v>
      </c>
      <c r="B150" s="31" t="s">
        <v>128</v>
      </c>
      <c r="C150" s="41">
        <f>VLOOKUP(A150,'Laboratory B'!A:AN,38,0)</f>
        <v>3418</v>
      </c>
      <c r="D150" s="37">
        <f t="shared" si="75"/>
        <v>400</v>
      </c>
      <c r="E150" s="37">
        <f>VLOOKUP(A150,'Laboratory B'!A:AN,39,0)</f>
        <v>3441</v>
      </c>
      <c r="F150" s="37">
        <f t="shared" si="76"/>
        <v>401</v>
      </c>
      <c r="G150" s="59">
        <f t="shared" si="42"/>
        <v>-1</v>
      </c>
      <c r="H150" s="60">
        <f t="shared" si="43"/>
        <v>1</v>
      </c>
      <c r="I150">
        <f t="shared" si="44"/>
        <v>3429.5</v>
      </c>
      <c r="J150">
        <f t="shared" si="45"/>
        <v>132.25</v>
      </c>
      <c r="K150">
        <f t="shared" si="46"/>
        <v>11.5</v>
      </c>
      <c r="L150">
        <f t="shared" si="47"/>
        <v>0.3353258492491617</v>
      </c>
      <c r="M150" s="115">
        <f t="shared" si="66"/>
        <v>196.62990196078431</v>
      </c>
      <c r="N150" s="13">
        <f t="shared" si="67"/>
        <v>197.81495098039215</v>
      </c>
      <c r="O150" s="13">
        <f t="shared" si="68"/>
        <v>38663.318345107647</v>
      </c>
      <c r="P150" s="13">
        <f t="shared" si="69"/>
        <v>39130.75483137495</v>
      </c>
      <c r="Q150" s="109">
        <f t="shared" si="70"/>
        <v>38896.334417651866</v>
      </c>
    </row>
    <row r="151" spans="1:17" x14ac:dyDescent="0.3">
      <c r="A151" s="2" t="s">
        <v>37</v>
      </c>
      <c r="B151" s="31" t="s">
        <v>128</v>
      </c>
      <c r="C151" s="41">
        <f>VLOOKUP(A151,'Laboratory B'!A:AN,38,0)</f>
        <v>2328</v>
      </c>
      <c r="D151" s="37">
        <f t="shared" si="75"/>
        <v>382</v>
      </c>
      <c r="E151" s="37">
        <f>VLOOKUP(A151,'Laboratory B'!A:AN,39,0)</f>
        <v>2944</v>
      </c>
      <c r="F151" s="37">
        <f t="shared" si="76"/>
        <v>392</v>
      </c>
      <c r="G151" s="59">
        <f t="shared" si="42"/>
        <v>-10</v>
      </c>
      <c r="H151" s="60">
        <f t="shared" si="43"/>
        <v>100</v>
      </c>
      <c r="I151">
        <f t="shared" si="44"/>
        <v>2636</v>
      </c>
      <c r="J151">
        <f t="shared" si="45"/>
        <v>94864</v>
      </c>
      <c r="K151">
        <f t="shared" si="46"/>
        <v>308</v>
      </c>
      <c r="L151">
        <f t="shared" si="47"/>
        <v>11.684370257966616</v>
      </c>
      <c r="M151" s="115">
        <f t="shared" si="66"/>
        <v>178.62990196078431</v>
      </c>
      <c r="N151" s="13">
        <f t="shared" si="67"/>
        <v>188.81495098039215</v>
      </c>
      <c r="O151" s="13">
        <f t="shared" si="68"/>
        <v>31908.641874519413</v>
      </c>
      <c r="P151" s="13">
        <f t="shared" si="69"/>
        <v>35651.085713727894</v>
      </c>
      <c r="Q151" s="109">
        <f t="shared" si="70"/>
        <v>33727.996182357747</v>
      </c>
    </row>
    <row r="152" spans="1:17" x14ac:dyDescent="0.3">
      <c r="A152" s="2" t="s">
        <v>38</v>
      </c>
      <c r="B152" s="31" t="s">
        <v>128</v>
      </c>
      <c r="C152" s="41">
        <f>VLOOKUP(A152,'Laboratory B'!A:AN,38,0)</f>
        <v>1259</v>
      </c>
      <c r="D152" s="37">
        <f t="shared" si="75"/>
        <v>368.5</v>
      </c>
      <c r="E152" s="37">
        <f>VLOOKUP(A152,'Laboratory B'!A:AN,39,0)</f>
        <v>1709</v>
      </c>
      <c r="F152" s="37">
        <f t="shared" si="76"/>
        <v>374</v>
      </c>
      <c r="G152" s="59">
        <f t="shared" si="42"/>
        <v>-5.5</v>
      </c>
      <c r="H152" s="60">
        <f t="shared" si="43"/>
        <v>30.25</v>
      </c>
      <c r="I152">
        <f t="shared" si="44"/>
        <v>1484</v>
      </c>
      <c r="J152">
        <f t="shared" si="45"/>
        <v>50625</v>
      </c>
      <c r="K152">
        <f t="shared" si="46"/>
        <v>225</v>
      </c>
      <c r="L152">
        <f t="shared" si="47"/>
        <v>15.161725067385445</v>
      </c>
      <c r="M152" s="115">
        <f t="shared" si="66"/>
        <v>165.12990196078431</v>
      </c>
      <c r="N152" s="13">
        <f t="shared" si="67"/>
        <v>170.81495098039215</v>
      </c>
      <c r="O152" s="13">
        <f t="shared" si="68"/>
        <v>27267.884521578238</v>
      </c>
      <c r="P152" s="13">
        <f t="shared" si="69"/>
        <v>29177.747478433776</v>
      </c>
      <c r="Q152" s="109">
        <f t="shared" si="70"/>
        <v>28206.656108828334</v>
      </c>
    </row>
    <row r="153" spans="1:17" x14ac:dyDescent="0.3">
      <c r="A153" s="2" t="s">
        <v>39</v>
      </c>
      <c r="B153" s="31" t="s">
        <v>128</v>
      </c>
      <c r="C153" s="41">
        <f>VLOOKUP(A153,'Laboratory B'!A:AN,38,0)</f>
        <v>215</v>
      </c>
      <c r="D153" s="37">
        <f t="shared" si="75"/>
        <v>306.5</v>
      </c>
      <c r="E153" s="37">
        <f>VLOOKUP(A153,'Laboratory B'!A:AN,39,0)</f>
        <v>209</v>
      </c>
      <c r="F153" s="37">
        <f t="shared" si="76"/>
        <v>295</v>
      </c>
      <c r="G153" s="59">
        <f t="shared" si="42"/>
        <v>11.5</v>
      </c>
      <c r="H153" s="60">
        <f t="shared" si="43"/>
        <v>132.25</v>
      </c>
      <c r="I153">
        <f t="shared" si="44"/>
        <v>212</v>
      </c>
      <c r="J153">
        <f t="shared" si="45"/>
        <v>9</v>
      </c>
      <c r="K153">
        <f t="shared" si="46"/>
        <v>3</v>
      </c>
      <c r="L153">
        <f t="shared" si="47"/>
        <v>1.4150943396226416</v>
      </c>
      <c r="M153" s="115">
        <f t="shared" si="66"/>
        <v>103.12990196078431</v>
      </c>
      <c r="N153" s="13">
        <f t="shared" si="67"/>
        <v>91.814950980392155</v>
      </c>
      <c r="O153" s="13">
        <f t="shared" si="68"/>
        <v>10635.776678440983</v>
      </c>
      <c r="P153" s="13">
        <f t="shared" si="69"/>
        <v>8429.985223531814</v>
      </c>
      <c r="Q153" s="109">
        <f t="shared" si="70"/>
        <v>9468.8668931420598</v>
      </c>
    </row>
    <row r="154" spans="1:17" x14ac:dyDescent="0.3">
      <c r="A154" s="2" t="s">
        <v>114</v>
      </c>
      <c r="B154" s="31" t="s">
        <v>128</v>
      </c>
      <c r="C154" s="41">
        <f>VLOOKUP(A154,'Laboratory B'!A:AN,38,0)</f>
        <v>58</v>
      </c>
      <c r="D154" s="37">
        <f t="shared" si="75"/>
        <v>174.5</v>
      </c>
      <c r="E154" s="37">
        <f>VLOOKUP(A154,'Laboratory B'!A:AN,39,0)</f>
        <v>84</v>
      </c>
      <c r="F154" s="37">
        <f t="shared" si="76"/>
        <v>216.5</v>
      </c>
      <c r="G154" s="59">
        <f t="shared" si="42"/>
        <v>-42</v>
      </c>
      <c r="H154" s="60">
        <f t="shared" si="43"/>
        <v>1764</v>
      </c>
      <c r="I154">
        <f t="shared" si="44"/>
        <v>71</v>
      </c>
      <c r="J154">
        <f t="shared" si="45"/>
        <v>169</v>
      </c>
      <c r="K154">
        <f t="shared" si="46"/>
        <v>13</v>
      </c>
      <c r="L154">
        <f t="shared" si="47"/>
        <v>18.30985915492958</v>
      </c>
      <c r="M154" s="115">
        <f t="shared" si="66"/>
        <v>-28.870098039215691</v>
      </c>
      <c r="N154" s="13">
        <f t="shared" si="67"/>
        <v>13.314950980392155</v>
      </c>
      <c r="O154" s="13">
        <f t="shared" si="68"/>
        <v>833.4825607939257</v>
      </c>
      <c r="P154" s="13">
        <f t="shared" si="69"/>
        <v>177.28791961024601</v>
      </c>
      <c r="Q154" s="109">
        <f t="shared" si="70"/>
        <v>-384.40394019127257</v>
      </c>
    </row>
    <row r="155" spans="1:17" x14ac:dyDescent="0.3">
      <c r="A155" s="2" t="s">
        <v>115</v>
      </c>
      <c r="B155" s="31" t="s">
        <v>128</v>
      </c>
      <c r="C155" s="41">
        <f>VLOOKUP(A155,'Laboratory B'!A:AN,38,0)</f>
        <v>506</v>
      </c>
      <c r="D155" s="37">
        <f t="shared" si="75"/>
        <v>344</v>
      </c>
      <c r="E155" s="37">
        <f>VLOOKUP(A155,'Laboratory B'!A:AN,39,0)</f>
        <v>698</v>
      </c>
      <c r="F155" s="37">
        <f t="shared" si="76"/>
        <v>351</v>
      </c>
      <c r="G155" s="59">
        <f t="shared" ref="G155:G232" si="77">D155-F155</f>
        <v>-7</v>
      </c>
      <c r="H155" s="60">
        <f t="shared" ref="H155:H232" si="78">G155^2</f>
        <v>49</v>
      </c>
      <c r="I155">
        <f t="shared" ref="I155:I232" si="79">(C155+E155)/2</f>
        <v>602</v>
      </c>
      <c r="J155">
        <f t="shared" ref="J155:J232" si="80">((C155-I155)^2+(E155-I155)^2)/2</f>
        <v>9216</v>
      </c>
      <c r="K155">
        <f t="shared" ref="K155:K232" si="81">SQRT(J155)</f>
        <v>96</v>
      </c>
      <c r="L155">
        <f t="shared" ref="L155:L232" si="82">(K155/I155)*100</f>
        <v>15.946843853820598</v>
      </c>
      <c r="M155" s="115">
        <f t="shared" si="66"/>
        <v>140.62990196078431</v>
      </c>
      <c r="N155" s="13">
        <f t="shared" si="67"/>
        <v>147.81495098039215</v>
      </c>
      <c r="O155" s="13">
        <f t="shared" si="68"/>
        <v>19776.769325499805</v>
      </c>
      <c r="P155" s="13">
        <f t="shared" si="69"/>
        <v>21849.259733335737</v>
      </c>
      <c r="Q155" s="109">
        <f t="shared" si="70"/>
        <v>20787.202064710687</v>
      </c>
    </row>
    <row r="156" spans="1:17" x14ac:dyDescent="0.3">
      <c r="A156" s="2" t="s">
        <v>143</v>
      </c>
      <c r="B156" s="31" t="s">
        <v>128</v>
      </c>
      <c r="C156" s="41">
        <f>VLOOKUP(A156,'Laboratory B'!A:AN,38,0)</f>
        <v>108</v>
      </c>
      <c r="D156" s="37">
        <f t="shared" ref="D156:D157" si="83">_xlfn.RANK.AVG(C156,C$2:C$419,1)</f>
        <v>248</v>
      </c>
      <c r="E156" s="37">
        <f>VLOOKUP(A156,'Laboratory B'!A:AN,39,0)</f>
        <v>282</v>
      </c>
      <c r="F156" s="37">
        <f t="shared" ref="F156:F157" si="84">_xlfn.RANK.AVG(E156,E$2:E$419,1)</f>
        <v>318</v>
      </c>
      <c r="G156" s="59">
        <f t="shared" si="77"/>
        <v>-70</v>
      </c>
      <c r="H156" s="60">
        <f t="shared" si="78"/>
        <v>4900</v>
      </c>
      <c r="I156">
        <f t="shared" si="79"/>
        <v>195</v>
      </c>
      <c r="J156">
        <f t="shared" si="80"/>
        <v>7569</v>
      </c>
      <c r="K156">
        <f t="shared" si="81"/>
        <v>87</v>
      </c>
      <c r="L156">
        <f t="shared" si="82"/>
        <v>44.61538461538462</v>
      </c>
      <c r="M156" s="115">
        <f t="shared" si="66"/>
        <v>44.629901960784309</v>
      </c>
      <c r="N156" s="13">
        <f t="shared" si="67"/>
        <v>114.81495098039215</v>
      </c>
      <c r="O156" s="13">
        <f t="shared" si="68"/>
        <v>1991.828149029219</v>
      </c>
      <c r="P156" s="13">
        <f t="shared" si="69"/>
        <v>13182.472968629854</v>
      </c>
      <c r="Q156" s="109">
        <f t="shared" si="70"/>
        <v>5124.1800058871586</v>
      </c>
    </row>
    <row r="157" spans="1:17" ht="15" thickBot="1" x14ac:dyDescent="0.35">
      <c r="A157" s="2" t="s">
        <v>144</v>
      </c>
      <c r="B157" s="31" t="s">
        <v>128</v>
      </c>
      <c r="C157" s="41">
        <f>VLOOKUP(A157,'Laboratory B'!A:AN,38,0)</f>
        <v>322</v>
      </c>
      <c r="D157" s="37">
        <f t="shared" si="83"/>
        <v>329</v>
      </c>
      <c r="E157" s="37">
        <f>VLOOKUP(A157,'Laboratory B'!A:AN,39,0)</f>
        <v>380</v>
      </c>
      <c r="F157" s="37">
        <f t="shared" si="84"/>
        <v>340</v>
      </c>
      <c r="G157" s="59">
        <f t="shared" si="77"/>
        <v>-11</v>
      </c>
      <c r="H157" s="60">
        <f t="shared" si="78"/>
        <v>121</v>
      </c>
      <c r="I157">
        <f t="shared" si="79"/>
        <v>351</v>
      </c>
      <c r="J157">
        <f t="shared" si="80"/>
        <v>841</v>
      </c>
      <c r="K157">
        <f t="shared" si="81"/>
        <v>29</v>
      </c>
      <c r="L157">
        <f t="shared" si="82"/>
        <v>8.2621082621082618</v>
      </c>
      <c r="M157" s="115">
        <f t="shared" si="66"/>
        <v>125.62990196078431</v>
      </c>
      <c r="N157" s="13">
        <f t="shared" si="67"/>
        <v>136.81495098039215</v>
      </c>
      <c r="O157" s="13">
        <f t="shared" si="68"/>
        <v>15782.872266676277</v>
      </c>
      <c r="P157" s="13">
        <f t="shared" si="69"/>
        <v>18718.330811767108</v>
      </c>
      <c r="Q157" s="109">
        <f t="shared" si="70"/>
        <v>17188.048878436177</v>
      </c>
    </row>
    <row r="158" spans="1:17" ht="15" thickTop="1" x14ac:dyDescent="0.3">
      <c r="A158" s="30" t="s">
        <v>30</v>
      </c>
      <c r="B158" s="32" t="s">
        <v>208</v>
      </c>
      <c r="C158" s="45">
        <f>VLOOKUP(A158,'Laboratory B'!A:AQ,41,0)</f>
        <v>296</v>
      </c>
      <c r="D158" s="38">
        <f t="shared" ref="D158:D167" si="85">_xlfn.RANK.AVG(C158,C$2:C$419,1)</f>
        <v>325</v>
      </c>
      <c r="E158" s="38">
        <f>VLOOKUP(A158,'Laboratory B'!A:AQ,42,0)</f>
        <v>329</v>
      </c>
      <c r="F158" s="38">
        <f t="shared" ref="F158:F167" si="86">_xlfn.RANK.AVG(E158,E$2:E$419,1)</f>
        <v>328</v>
      </c>
      <c r="G158" s="59">
        <f t="shared" si="77"/>
        <v>-3</v>
      </c>
      <c r="H158" s="60">
        <f t="shared" si="78"/>
        <v>9</v>
      </c>
      <c r="I158">
        <f t="shared" si="79"/>
        <v>312.5</v>
      </c>
      <c r="J158">
        <f t="shared" si="80"/>
        <v>272.25</v>
      </c>
      <c r="K158">
        <f t="shared" si="81"/>
        <v>16.5</v>
      </c>
      <c r="L158">
        <f t="shared" si="82"/>
        <v>5.28</v>
      </c>
      <c r="M158" s="115">
        <f t="shared" si="66"/>
        <v>121.62990196078431</v>
      </c>
      <c r="N158" s="13">
        <f t="shared" si="67"/>
        <v>124.81495098039215</v>
      </c>
      <c r="O158" s="13">
        <f t="shared" si="68"/>
        <v>14793.833050990002</v>
      </c>
      <c r="P158" s="13">
        <f t="shared" si="69"/>
        <v>15578.771988237697</v>
      </c>
      <c r="Q158" s="109">
        <f t="shared" si="70"/>
        <v>15181.230250985198</v>
      </c>
    </row>
    <row r="159" spans="1:17" x14ac:dyDescent="0.3">
      <c r="A159" s="2" t="s">
        <v>31</v>
      </c>
      <c r="B159" s="31" t="s">
        <v>12</v>
      </c>
      <c r="C159" s="41">
        <f>VLOOKUP(A159,'Laboratory B'!A:AQ,41,0)</f>
        <v>100</v>
      </c>
      <c r="D159" s="37">
        <f t="shared" si="85"/>
        <v>240</v>
      </c>
      <c r="E159" s="37">
        <f>VLOOKUP(A159,'Laboratory B'!A:AQ,42,0)</f>
        <v>104</v>
      </c>
      <c r="F159" s="37">
        <f t="shared" si="86"/>
        <v>243.5</v>
      </c>
      <c r="G159" s="59">
        <f t="shared" si="77"/>
        <v>-3.5</v>
      </c>
      <c r="H159" s="60">
        <f t="shared" si="78"/>
        <v>12.25</v>
      </c>
      <c r="I159">
        <f t="shared" si="79"/>
        <v>102</v>
      </c>
      <c r="J159">
        <f t="shared" si="80"/>
        <v>4</v>
      </c>
      <c r="K159">
        <f t="shared" si="81"/>
        <v>2</v>
      </c>
      <c r="L159">
        <f t="shared" si="82"/>
        <v>1.9607843137254901</v>
      </c>
      <c r="M159" s="115">
        <f t="shared" si="66"/>
        <v>36.629901960784309</v>
      </c>
      <c r="N159" s="13">
        <f t="shared" si="67"/>
        <v>40.314950980392155</v>
      </c>
      <c r="O159" s="13">
        <f t="shared" si="68"/>
        <v>1341.7497176566701</v>
      </c>
      <c r="P159" s="13">
        <f t="shared" si="69"/>
        <v>1625.2952725514224</v>
      </c>
      <c r="Q159" s="109">
        <f t="shared" si="70"/>
        <v>1476.73270196559</v>
      </c>
    </row>
    <row r="160" spans="1:17" x14ac:dyDescent="0.3">
      <c r="A160" s="2" t="s">
        <v>33</v>
      </c>
      <c r="B160" s="31" t="s">
        <v>12</v>
      </c>
      <c r="C160" s="41">
        <f>VLOOKUP(A160,'Laboratory B'!A:AQ,41,0)</f>
        <v>754</v>
      </c>
      <c r="D160" s="37">
        <f t="shared" si="85"/>
        <v>350</v>
      </c>
      <c r="E160" s="37">
        <f>VLOOKUP(A160,'Laboratory B'!A:AQ,42,0)</f>
        <v>719</v>
      </c>
      <c r="F160" s="37">
        <f t="shared" si="86"/>
        <v>354</v>
      </c>
      <c r="G160" s="59">
        <f t="shared" si="77"/>
        <v>-4</v>
      </c>
      <c r="H160" s="60">
        <f t="shared" si="78"/>
        <v>16</v>
      </c>
      <c r="I160">
        <f t="shared" si="79"/>
        <v>736.5</v>
      </c>
      <c r="J160">
        <f t="shared" si="80"/>
        <v>306.25</v>
      </c>
      <c r="K160">
        <f t="shared" si="81"/>
        <v>17.5</v>
      </c>
      <c r="L160">
        <f t="shared" si="82"/>
        <v>2.3761031907671417</v>
      </c>
      <c r="M160" s="115">
        <f t="shared" si="66"/>
        <v>146.62990196078431</v>
      </c>
      <c r="N160" s="13">
        <f t="shared" si="67"/>
        <v>150.81495098039215</v>
      </c>
      <c r="O160" s="13">
        <f t="shared" si="68"/>
        <v>21500.328149029217</v>
      </c>
      <c r="P160" s="13">
        <f t="shared" si="69"/>
        <v>22745.14943921809</v>
      </c>
      <c r="Q160" s="109">
        <f t="shared" si="70"/>
        <v>22113.981476475394</v>
      </c>
    </row>
    <row r="161" spans="1:17" x14ac:dyDescent="0.3">
      <c r="A161" s="2" t="s">
        <v>35</v>
      </c>
      <c r="B161" s="31" t="s">
        <v>12</v>
      </c>
      <c r="C161" s="41">
        <f>VLOOKUP(A161,'Laboratory B'!A:AQ,41,0)</f>
        <v>222</v>
      </c>
      <c r="D161" s="37">
        <f t="shared" si="85"/>
        <v>309</v>
      </c>
      <c r="E161" s="37">
        <f>VLOOKUP(A161,'Laboratory B'!A:AQ,42,0)</f>
        <v>310</v>
      </c>
      <c r="F161" s="37">
        <f t="shared" si="86"/>
        <v>323</v>
      </c>
      <c r="G161" s="59">
        <f t="shared" si="77"/>
        <v>-14</v>
      </c>
      <c r="H161" s="60">
        <f t="shared" si="78"/>
        <v>196</v>
      </c>
      <c r="I161">
        <f t="shared" si="79"/>
        <v>266</v>
      </c>
      <c r="J161">
        <f t="shared" si="80"/>
        <v>1936</v>
      </c>
      <c r="K161">
        <f t="shared" si="81"/>
        <v>44</v>
      </c>
      <c r="L161">
        <f t="shared" si="82"/>
        <v>16.541353383458645</v>
      </c>
      <c r="M161" s="115">
        <f t="shared" si="66"/>
        <v>105.62990196078431</v>
      </c>
      <c r="N161" s="13">
        <f t="shared" si="67"/>
        <v>119.81495098039215</v>
      </c>
      <c r="O161" s="13">
        <f t="shared" si="68"/>
        <v>11157.676188244905</v>
      </c>
      <c r="P161" s="13">
        <f t="shared" si="69"/>
        <v>14355.622478433776</v>
      </c>
      <c r="Q161" s="109">
        <f t="shared" si="70"/>
        <v>12656.041525495</v>
      </c>
    </row>
    <row r="162" spans="1:17" x14ac:dyDescent="0.3">
      <c r="A162" s="2" t="s">
        <v>36</v>
      </c>
      <c r="B162" s="31" t="s">
        <v>12</v>
      </c>
      <c r="C162" s="41">
        <f>VLOOKUP(A162,'Laboratory B'!A:AQ,41,0)</f>
        <v>3456</v>
      </c>
      <c r="D162" s="37">
        <f t="shared" si="85"/>
        <v>403</v>
      </c>
      <c r="E162" s="37">
        <f>VLOOKUP(A162,'Laboratory B'!A:AQ,42,0)</f>
        <v>3499</v>
      </c>
      <c r="F162" s="37">
        <f t="shared" si="86"/>
        <v>403</v>
      </c>
      <c r="G162" s="59">
        <f t="shared" si="77"/>
        <v>0</v>
      </c>
      <c r="H162" s="60">
        <f t="shared" si="78"/>
        <v>0</v>
      </c>
      <c r="I162">
        <f t="shared" si="79"/>
        <v>3477.5</v>
      </c>
      <c r="J162">
        <f t="shared" si="80"/>
        <v>462.25</v>
      </c>
      <c r="K162">
        <f t="shared" si="81"/>
        <v>21.5</v>
      </c>
      <c r="L162">
        <f t="shared" si="82"/>
        <v>0.61826024442846872</v>
      </c>
      <c r="M162" s="115">
        <f t="shared" si="66"/>
        <v>199.62990196078431</v>
      </c>
      <c r="N162" s="13">
        <f t="shared" si="67"/>
        <v>199.81495098039215</v>
      </c>
      <c r="O162" s="13">
        <f t="shared" si="68"/>
        <v>39852.097756872354</v>
      </c>
      <c r="P162" s="13">
        <f t="shared" si="69"/>
        <v>39926.014635296517</v>
      </c>
      <c r="Q162" s="109">
        <f t="shared" si="70"/>
        <v>39889.039074514607</v>
      </c>
    </row>
    <row r="163" spans="1:17" x14ac:dyDescent="0.3">
      <c r="A163" s="2" t="s">
        <v>37</v>
      </c>
      <c r="B163" s="31" t="s">
        <v>12</v>
      </c>
      <c r="C163" s="41">
        <f>VLOOKUP(A163,'Laboratory B'!A:AQ,41,0)</f>
        <v>1043</v>
      </c>
      <c r="D163" s="37">
        <f t="shared" si="85"/>
        <v>358.5</v>
      </c>
      <c r="E163" s="37">
        <f>VLOOKUP(A163,'Laboratory B'!A:AQ,42,0)</f>
        <v>1294</v>
      </c>
      <c r="F163" s="37">
        <f t="shared" si="86"/>
        <v>370</v>
      </c>
      <c r="G163" s="59">
        <f t="shared" si="77"/>
        <v>-11.5</v>
      </c>
      <c r="H163" s="60">
        <f t="shared" si="78"/>
        <v>132.25</v>
      </c>
      <c r="I163">
        <f t="shared" si="79"/>
        <v>1168.5</v>
      </c>
      <c r="J163">
        <f t="shared" si="80"/>
        <v>15750.25</v>
      </c>
      <c r="K163">
        <f t="shared" si="81"/>
        <v>125.5</v>
      </c>
      <c r="L163">
        <f t="shared" si="82"/>
        <v>10.740265297389815</v>
      </c>
      <c r="M163" s="115">
        <f t="shared" si="66"/>
        <v>155.12990196078431</v>
      </c>
      <c r="N163" s="13">
        <f t="shared" si="67"/>
        <v>166.81495098039215</v>
      </c>
      <c r="O163" s="13">
        <f t="shared" si="68"/>
        <v>24065.286482362553</v>
      </c>
      <c r="P163" s="13">
        <f t="shared" si="69"/>
        <v>27827.227870590639</v>
      </c>
      <c r="Q163" s="109">
        <f t="shared" si="70"/>
        <v>25877.986991181275</v>
      </c>
    </row>
    <row r="164" spans="1:17" x14ac:dyDescent="0.3">
      <c r="A164" s="2" t="s">
        <v>38</v>
      </c>
      <c r="B164" s="31" t="s">
        <v>12</v>
      </c>
      <c r="C164" s="41">
        <f>VLOOKUP(A164,'Laboratory B'!A:AQ,41,0)</f>
        <v>1259</v>
      </c>
      <c r="D164" s="37">
        <f t="shared" si="85"/>
        <v>368.5</v>
      </c>
      <c r="E164" s="37">
        <f>VLOOKUP(A164,'Laboratory B'!A:AQ,42,0)</f>
        <v>1519</v>
      </c>
      <c r="F164" s="37">
        <f t="shared" si="86"/>
        <v>373</v>
      </c>
      <c r="G164" s="59">
        <f t="shared" si="77"/>
        <v>-4.5</v>
      </c>
      <c r="H164" s="60">
        <f t="shared" si="78"/>
        <v>20.25</v>
      </c>
      <c r="I164">
        <f t="shared" si="79"/>
        <v>1389</v>
      </c>
      <c r="J164">
        <f t="shared" si="80"/>
        <v>16900</v>
      </c>
      <c r="K164">
        <f t="shared" si="81"/>
        <v>130</v>
      </c>
      <c r="L164">
        <f t="shared" si="82"/>
        <v>9.3592512598992084</v>
      </c>
      <c r="M164" s="115">
        <f t="shared" si="66"/>
        <v>165.12990196078431</v>
      </c>
      <c r="N164" s="13">
        <f t="shared" si="67"/>
        <v>169.81495098039215</v>
      </c>
      <c r="O164" s="13">
        <f t="shared" si="68"/>
        <v>27267.884521578238</v>
      </c>
      <c r="P164" s="13">
        <f t="shared" si="69"/>
        <v>28837.117576472989</v>
      </c>
      <c r="Q164" s="109">
        <f t="shared" si="70"/>
        <v>28041.526206867551</v>
      </c>
    </row>
    <row r="165" spans="1:17" x14ac:dyDescent="0.3">
      <c r="A165" s="2" t="s">
        <v>39</v>
      </c>
      <c r="B165" s="31" t="s">
        <v>12</v>
      </c>
      <c r="C165" s="41">
        <f>VLOOKUP(A165,'Laboratory B'!A:AQ,41,0)</f>
        <v>188</v>
      </c>
      <c r="D165" s="37">
        <f t="shared" si="85"/>
        <v>290.5</v>
      </c>
      <c r="E165" s="37">
        <f>VLOOKUP(A165,'Laboratory B'!A:AQ,42,0)</f>
        <v>180</v>
      </c>
      <c r="F165" s="37">
        <f t="shared" si="86"/>
        <v>284.5</v>
      </c>
      <c r="G165" s="59">
        <f t="shared" si="77"/>
        <v>6</v>
      </c>
      <c r="H165" s="60">
        <f t="shared" si="78"/>
        <v>36</v>
      </c>
      <c r="I165">
        <f t="shared" si="79"/>
        <v>184</v>
      </c>
      <c r="J165">
        <f t="shared" si="80"/>
        <v>16</v>
      </c>
      <c r="K165">
        <f t="shared" si="81"/>
        <v>4</v>
      </c>
      <c r="L165">
        <f t="shared" si="82"/>
        <v>2.1739130434782608</v>
      </c>
      <c r="M165" s="115">
        <f t="shared" si="66"/>
        <v>87.129901960784309</v>
      </c>
      <c r="N165" s="13">
        <f t="shared" si="67"/>
        <v>81.314950980392155</v>
      </c>
      <c r="O165" s="13">
        <f t="shared" si="68"/>
        <v>7591.6198156958853</v>
      </c>
      <c r="P165" s="13">
        <f t="shared" si="69"/>
        <v>6612.1212529435788</v>
      </c>
      <c r="Q165" s="109">
        <f t="shared" si="70"/>
        <v>7084.9637068675502</v>
      </c>
    </row>
    <row r="166" spans="1:17" x14ac:dyDescent="0.3">
      <c r="A166" s="2" t="s">
        <v>114</v>
      </c>
      <c r="B166" s="31" t="s">
        <v>12</v>
      </c>
      <c r="C166" s="41">
        <f>VLOOKUP(A166,'Laboratory B'!A:AQ,41,0)</f>
        <v>79</v>
      </c>
      <c r="D166" s="37">
        <f t="shared" si="85"/>
        <v>216</v>
      </c>
      <c r="E166" s="37">
        <f>VLOOKUP(A166,'Laboratory B'!A:AQ,42,0)</f>
        <v>84</v>
      </c>
      <c r="F166" s="37">
        <f t="shared" si="86"/>
        <v>216.5</v>
      </c>
      <c r="G166" s="59">
        <f t="shared" si="77"/>
        <v>-0.5</v>
      </c>
      <c r="H166" s="60">
        <f t="shared" si="78"/>
        <v>0.25</v>
      </c>
      <c r="I166">
        <f t="shared" si="79"/>
        <v>81.5</v>
      </c>
      <c r="J166">
        <f t="shared" si="80"/>
        <v>6.25</v>
      </c>
      <c r="K166">
        <f t="shared" si="81"/>
        <v>2.5</v>
      </c>
      <c r="L166">
        <f t="shared" si="82"/>
        <v>3.0674846625766872</v>
      </c>
      <c r="M166" s="115">
        <f t="shared" si="66"/>
        <v>12.629901960784309</v>
      </c>
      <c r="N166" s="13">
        <f t="shared" si="67"/>
        <v>13.314950980392155</v>
      </c>
      <c r="O166" s="13">
        <f t="shared" si="68"/>
        <v>159.51442353902334</v>
      </c>
      <c r="P166" s="13">
        <f t="shared" si="69"/>
        <v>177.28791961024601</v>
      </c>
      <c r="Q166" s="109">
        <f t="shared" si="70"/>
        <v>168.16652549500182</v>
      </c>
    </row>
    <row r="167" spans="1:17" x14ac:dyDescent="0.3">
      <c r="A167" s="2" t="s">
        <v>115</v>
      </c>
      <c r="B167" s="31" t="s">
        <v>12</v>
      </c>
      <c r="C167" s="41">
        <f>VLOOKUP(A167,'Laboratory B'!A:AQ,41,0)</f>
        <v>402</v>
      </c>
      <c r="D167" s="37">
        <f t="shared" si="85"/>
        <v>340</v>
      </c>
      <c r="E167" s="37">
        <f>VLOOKUP(A167,'Laboratory B'!A:AQ,42,0)</f>
        <v>385</v>
      </c>
      <c r="F167" s="37">
        <f t="shared" si="86"/>
        <v>341</v>
      </c>
      <c r="G167" s="59">
        <f t="shared" si="77"/>
        <v>-1</v>
      </c>
      <c r="H167" s="60">
        <f t="shared" si="78"/>
        <v>1</v>
      </c>
      <c r="I167">
        <f t="shared" si="79"/>
        <v>393.5</v>
      </c>
      <c r="J167">
        <f t="shared" si="80"/>
        <v>72.25</v>
      </c>
      <c r="K167">
        <f t="shared" si="81"/>
        <v>8.5</v>
      </c>
      <c r="L167">
        <f t="shared" si="82"/>
        <v>2.1601016518424396</v>
      </c>
      <c r="M167" s="115">
        <f t="shared" si="66"/>
        <v>136.62990196078431</v>
      </c>
      <c r="N167" s="13">
        <f t="shared" si="67"/>
        <v>137.81495098039215</v>
      </c>
      <c r="O167" s="13">
        <f t="shared" si="68"/>
        <v>18667.730109813532</v>
      </c>
      <c r="P167" s="13">
        <f t="shared" si="69"/>
        <v>18992.960713727891</v>
      </c>
      <c r="Q167" s="109">
        <f t="shared" si="70"/>
        <v>18829.643241181275</v>
      </c>
    </row>
    <row r="168" spans="1:17" x14ac:dyDescent="0.3">
      <c r="A168" s="2" t="s">
        <v>143</v>
      </c>
      <c r="B168" s="31" t="s">
        <v>12</v>
      </c>
      <c r="C168" s="41">
        <f>VLOOKUP(A168,'Laboratory B'!A:AQ,41,0)</f>
        <v>96</v>
      </c>
      <c r="D168" s="37">
        <f t="shared" ref="D168:D169" si="87">_xlfn.RANK.AVG(C168,C$2:C$419,1)</f>
        <v>237</v>
      </c>
      <c r="E168" s="37">
        <f>VLOOKUP(A168,'Laboratory B'!A:AQ,42,0)</f>
        <v>128</v>
      </c>
      <c r="F168" s="37">
        <f t="shared" ref="F168:F169" si="88">_xlfn.RANK.AVG(E168,E$2:E$419,1)</f>
        <v>258</v>
      </c>
      <c r="G168" s="59">
        <f t="shared" si="77"/>
        <v>-21</v>
      </c>
      <c r="H168" s="60">
        <f t="shared" si="78"/>
        <v>441</v>
      </c>
      <c r="I168">
        <f t="shared" si="79"/>
        <v>112</v>
      </c>
      <c r="J168">
        <f t="shared" si="80"/>
        <v>256</v>
      </c>
      <c r="K168">
        <f t="shared" si="81"/>
        <v>16</v>
      </c>
      <c r="L168">
        <f t="shared" si="82"/>
        <v>14.285714285714285</v>
      </c>
      <c r="M168" s="115">
        <f t="shared" si="66"/>
        <v>33.629901960784309</v>
      </c>
      <c r="N168" s="13">
        <f t="shared" si="67"/>
        <v>54.814950980392155</v>
      </c>
      <c r="O168" s="13">
        <f t="shared" si="68"/>
        <v>1130.9703058919642</v>
      </c>
      <c r="P168" s="13">
        <f t="shared" si="69"/>
        <v>3004.6788509827948</v>
      </c>
      <c r="Q168" s="109">
        <f t="shared" si="70"/>
        <v>1843.421427455786</v>
      </c>
    </row>
    <row r="169" spans="1:17" ht="15" thickBot="1" x14ac:dyDescent="0.35">
      <c r="A169" s="2" t="s">
        <v>144</v>
      </c>
      <c r="B169" s="31" t="s">
        <v>12</v>
      </c>
      <c r="C169" s="41">
        <f>VLOOKUP(A169,'Laboratory B'!A:AQ,41,0)</f>
        <v>179</v>
      </c>
      <c r="D169" s="37">
        <f t="shared" si="87"/>
        <v>287.5</v>
      </c>
      <c r="E169" s="37">
        <f>VLOOKUP(A169,'Laboratory B'!A:AQ,42,0)</f>
        <v>217</v>
      </c>
      <c r="F169" s="37">
        <f t="shared" si="88"/>
        <v>296</v>
      </c>
      <c r="G169" s="59">
        <f t="shared" si="77"/>
        <v>-8.5</v>
      </c>
      <c r="H169" s="60">
        <f t="shared" si="78"/>
        <v>72.25</v>
      </c>
      <c r="I169">
        <f t="shared" si="79"/>
        <v>198</v>
      </c>
      <c r="J169">
        <f t="shared" si="80"/>
        <v>361</v>
      </c>
      <c r="K169">
        <f t="shared" si="81"/>
        <v>19</v>
      </c>
      <c r="L169">
        <f t="shared" si="82"/>
        <v>9.5959595959595951</v>
      </c>
      <c r="M169" s="115">
        <f t="shared" si="66"/>
        <v>84.129901960784309</v>
      </c>
      <c r="N169" s="13">
        <f t="shared" si="67"/>
        <v>92.814950980392155</v>
      </c>
      <c r="O169" s="13">
        <f t="shared" si="68"/>
        <v>7077.8404039311799</v>
      </c>
      <c r="P169" s="13">
        <f t="shared" si="69"/>
        <v>8614.615125492599</v>
      </c>
      <c r="Q169" s="109">
        <f t="shared" si="70"/>
        <v>7808.5127264753937</v>
      </c>
    </row>
    <row r="170" spans="1:17" ht="15" thickTop="1" x14ac:dyDescent="0.3">
      <c r="A170" s="30" t="s">
        <v>30</v>
      </c>
      <c r="B170" s="32" t="s">
        <v>172</v>
      </c>
      <c r="C170" s="45">
        <f>VLOOKUP(A170,'Laboratory B'!A:AT,44,0)</f>
        <v>296</v>
      </c>
      <c r="D170" s="38">
        <f t="shared" ref="D170:D191" si="89">_xlfn.RANK.AVG(C170,C$2:C$419,1)</f>
        <v>325</v>
      </c>
      <c r="E170" s="38">
        <f>VLOOKUP(A170,'Laboratory B'!A:AT,45,0)</f>
        <v>313</v>
      </c>
      <c r="F170" s="38">
        <f t="shared" ref="F170:F179" si="90">_xlfn.RANK.AVG(E170,E$2:E$419,1)</f>
        <v>324</v>
      </c>
      <c r="G170" s="59">
        <f t="shared" si="77"/>
        <v>1</v>
      </c>
      <c r="H170" s="60">
        <f t="shared" si="78"/>
        <v>1</v>
      </c>
      <c r="I170">
        <f t="shared" si="79"/>
        <v>304.5</v>
      </c>
      <c r="J170">
        <f t="shared" si="80"/>
        <v>72.25</v>
      </c>
      <c r="K170">
        <f t="shared" si="81"/>
        <v>8.5</v>
      </c>
      <c r="L170">
        <f t="shared" si="82"/>
        <v>2.7914614121510675</v>
      </c>
      <c r="M170" s="115">
        <f t="shared" si="66"/>
        <v>121.62990196078431</v>
      </c>
      <c r="N170" s="13">
        <f t="shared" si="67"/>
        <v>120.81495098039215</v>
      </c>
      <c r="O170" s="13">
        <f t="shared" si="68"/>
        <v>14793.833050990002</v>
      </c>
      <c r="P170" s="13">
        <f t="shared" si="69"/>
        <v>14596.252380394559</v>
      </c>
      <c r="Q170" s="109">
        <f t="shared" si="70"/>
        <v>14694.71064314206</v>
      </c>
    </row>
    <row r="171" spans="1:17" x14ac:dyDescent="0.3">
      <c r="A171" s="2" t="s">
        <v>31</v>
      </c>
      <c r="B171" s="31" t="s">
        <v>13</v>
      </c>
      <c r="C171" s="41">
        <f>VLOOKUP(A171,'Laboratory B'!A:AT,44,0)</f>
        <v>80</v>
      </c>
      <c r="D171" s="37">
        <f t="shared" si="89"/>
        <v>218.5</v>
      </c>
      <c r="E171" s="37">
        <f>VLOOKUP(A171,'Laboratory B'!A:AT,45,0)</f>
        <v>72</v>
      </c>
      <c r="F171" s="37">
        <f t="shared" si="90"/>
        <v>192.5</v>
      </c>
      <c r="G171" s="59">
        <f t="shared" si="77"/>
        <v>26</v>
      </c>
      <c r="H171" s="60">
        <f t="shared" si="78"/>
        <v>676</v>
      </c>
      <c r="I171">
        <f t="shared" si="79"/>
        <v>76</v>
      </c>
      <c r="J171">
        <f t="shared" si="80"/>
        <v>16</v>
      </c>
      <c r="K171">
        <f t="shared" si="81"/>
        <v>4</v>
      </c>
      <c r="L171">
        <f t="shared" si="82"/>
        <v>5.2631578947368416</v>
      </c>
      <c r="M171" s="115">
        <f t="shared" si="66"/>
        <v>15.129901960784309</v>
      </c>
      <c r="N171" s="13">
        <f t="shared" si="67"/>
        <v>-10.685049019607845</v>
      </c>
      <c r="O171" s="13">
        <f t="shared" si="68"/>
        <v>228.91393334294489</v>
      </c>
      <c r="P171" s="13">
        <f t="shared" si="69"/>
        <v>114.17027255142257</v>
      </c>
      <c r="Q171" s="109">
        <f t="shared" si="70"/>
        <v>-161.66374411284121</v>
      </c>
    </row>
    <row r="172" spans="1:17" x14ac:dyDescent="0.3">
      <c r="A172" s="2" t="s">
        <v>33</v>
      </c>
      <c r="B172" s="31" t="s">
        <v>13</v>
      </c>
      <c r="C172" s="41">
        <f>VLOOKUP(A172,'Laboratory B'!A:AT,44,0)</f>
        <v>215</v>
      </c>
      <c r="D172" s="37">
        <f t="shared" si="89"/>
        <v>306.5</v>
      </c>
      <c r="E172" s="37">
        <f>VLOOKUP(A172,'Laboratory B'!A:AT,45,0)</f>
        <v>75</v>
      </c>
      <c r="F172" s="37">
        <f t="shared" si="90"/>
        <v>199.5</v>
      </c>
      <c r="G172" s="59">
        <f t="shared" si="77"/>
        <v>107</v>
      </c>
      <c r="H172" s="60">
        <f t="shared" si="78"/>
        <v>11449</v>
      </c>
      <c r="I172">
        <f t="shared" si="79"/>
        <v>145</v>
      </c>
      <c r="J172">
        <f t="shared" si="80"/>
        <v>4900</v>
      </c>
      <c r="K172">
        <f t="shared" si="81"/>
        <v>70</v>
      </c>
      <c r="L172">
        <f t="shared" si="82"/>
        <v>48.275862068965516</v>
      </c>
      <c r="M172" s="115">
        <f t="shared" si="66"/>
        <v>103.12990196078431</v>
      </c>
      <c r="N172" s="13">
        <f t="shared" si="67"/>
        <v>-3.6850490196078454</v>
      </c>
      <c r="O172" s="13">
        <f t="shared" si="68"/>
        <v>10635.776678440983</v>
      </c>
      <c r="P172" s="13">
        <f t="shared" si="69"/>
        <v>13.579586276912742</v>
      </c>
      <c r="Q172" s="109">
        <f t="shared" si="70"/>
        <v>-380.03874411284141</v>
      </c>
    </row>
    <row r="173" spans="1:17" x14ac:dyDescent="0.3">
      <c r="A173" s="2" t="s">
        <v>35</v>
      </c>
      <c r="B173" s="31" t="s">
        <v>13</v>
      </c>
      <c r="C173" s="41">
        <f>VLOOKUP(A173,'Laboratory B'!A:AT,44,0)</f>
        <v>414</v>
      </c>
      <c r="D173" s="37">
        <f t="shared" si="89"/>
        <v>341</v>
      </c>
      <c r="E173" s="37">
        <f>VLOOKUP(A173,'Laboratory B'!A:AT,45,0)</f>
        <v>364</v>
      </c>
      <c r="F173" s="37">
        <f t="shared" si="90"/>
        <v>334</v>
      </c>
      <c r="G173" s="59">
        <f t="shared" si="77"/>
        <v>7</v>
      </c>
      <c r="H173" s="60">
        <f t="shared" si="78"/>
        <v>49</v>
      </c>
      <c r="I173">
        <f t="shared" si="79"/>
        <v>389</v>
      </c>
      <c r="J173">
        <f t="shared" si="80"/>
        <v>625</v>
      </c>
      <c r="K173">
        <f t="shared" si="81"/>
        <v>25</v>
      </c>
      <c r="L173">
        <f t="shared" si="82"/>
        <v>6.4267352185089974</v>
      </c>
      <c r="M173" s="115">
        <f t="shared" si="66"/>
        <v>137.62990196078431</v>
      </c>
      <c r="N173" s="13">
        <f t="shared" si="67"/>
        <v>130.81495098039215</v>
      </c>
      <c r="O173" s="13">
        <f t="shared" si="68"/>
        <v>18941.989913735102</v>
      </c>
      <c r="P173" s="13">
        <f t="shared" si="69"/>
        <v>17112.551400002401</v>
      </c>
      <c r="Q173" s="109">
        <f t="shared" si="70"/>
        <v>18004.048878436177</v>
      </c>
    </row>
    <row r="174" spans="1:17" x14ac:dyDescent="0.3">
      <c r="A174" s="2" t="s">
        <v>36</v>
      </c>
      <c r="B174" s="31" t="s">
        <v>13</v>
      </c>
      <c r="C174" s="41">
        <f>VLOOKUP(A174,'Laboratory B'!A:AT,44,0)</f>
        <v>3382</v>
      </c>
      <c r="D174" s="37">
        <f t="shared" si="89"/>
        <v>398</v>
      </c>
      <c r="E174" s="37">
        <f>VLOOKUP(A174,'Laboratory B'!A:AT,45,0)</f>
        <v>3511</v>
      </c>
      <c r="F174" s="37">
        <f t="shared" si="90"/>
        <v>404</v>
      </c>
      <c r="G174" s="59">
        <f t="shared" si="77"/>
        <v>-6</v>
      </c>
      <c r="H174" s="60">
        <f t="shared" si="78"/>
        <v>36</v>
      </c>
      <c r="I174">
        <f t="shared" si="79"/>
        <v>3446.5</v>
      </c>
      <c r="J174">
        <f t="shared" si="80"/>
        <v>4160.25</v>
      </c>
      <c r="K174">
        <f t="shared" si="81"/>
        <v>64.5</v>
      </c>
      <c r="L174">
        <f t="shared" si="82"/>
        <v>1.8714638038589873</v>
      </c>
      <c r="M174" s="115">
        <f t="shared" si="66"/>
        <v>194.62990196078431</v>
      </c>
      <c r="N174" s="13">
        <f t="shared" si="67"/>
        <v>200.81495098039215</v>
      </c>
      <c r="O174" s="13">
        <f t="shared" si="68"/>
        <v>37880.798737264515</v>
      </c>
      <c r="P174" s="13">
        <f t="shared" si="69"/>
        <v>40326.644537257307</v>
      </c>
      <c r="Q174" s="109">
        <f t="shared" si="70"/>
        <v>39084.594221573432</v>
      </c>
    </row>
    <row r="175" spans="1:17" x14ac:dyDescent="0.3">
      <c r="A175" s="2" t="s">
        <v>37</v>
      </c>
      <c r="B175" s="31" t="s">
        <v>13</v>
      </c>
      <c r="C175" s="41">
        <f>VLOOKUP(A175,'Laboratory B'!A:AT,44,0)</f>
        <v>3141</v>
      </c>
      <c r="D175" s="37">
        <f t="shared" si="89"/>
        <v>395</v>
      </c>
      <c r="E175" s="37">
        <f>VLOOKUP(A175,'Laboratory B'!A:AT,45,0)</f>
        <v>3355</v>
      </c>
      <c r="F175" s="37">
        <f t="shared" si="90"/>
        <v>396</v>
      </c>
      <c r="G175" s="59">
        <f t="shared" si="77"/>
        <v>-1</v>
      </c>
      <c r="H175" s="60">
        <f t="shared" si="78"/>
        <v>1</v>
      </c>
      <c r="I175">
        <f t="shared" si="79"/>
        <v>3248</v>
      </c>
      <c r="J175">
        <f t="shared" si="80"/>
        <v>11449</v>
      </c>
      <c r="K175">
        <f t="shared" si="81"/>
        <v>107</v>
      </c>
      <c r="L175">
        <f t="shared" si="82"/>
        <v>3.2943349753694582</v>
      </c>
      <c r="M175" s="115">
        <f t="shared" si="66"/>
        <v>191.62990196078431</v>
      </c>
      <c r="N175" s="13">
        <f t="shared" si="67"/>
        <v>192.81495098039215</v>
      </c>
      <c r="O175" s="13">
        <f t="shared" si="68"/>
        <v>36722.019325499808</v>
      </c>
      <c r="P175" s="13">
        <f t="shared" si="69"/>
        <v>37177.605321571027</v>
      </c>
      <c r="Q175" s="109">
        <f t="shared" si="70"/>
        <v>36949.110152945977</v>
      </c>
    </row>
    <row r="176" spans="1:17" x14ac:dyDescent="0.3">
      <c r="A176" s="2" t="s">
        <v>38</v>
      </c>
      <c r="B176" s="31" t="s">
        <v>13</v>
      </c>
      <c r="C176" s="41">
        <f>VLOOKUP(A176,'Laboratory B'!A:AT,44,0)</f>
        <v>1192</v>
      </c>
      <c r="D176" s="37">
        <f t="shared" si="89"/>
        <v>364</v>
      </c>
      <c r="E176" s="37">
        <f>VLOOKUP(A176,'Laboratory B'!A:AT,45,0)</f>
        <v>1764</v>
      </c>
      <c r="F176" s="37">
        <f t="shared" si="90"/>
        <v>376</v>
      </c>
      <c r="G176" s="59">
        <f t="shared" si="77"/>
        <v>-12</v>
      </c>
      <c r="H176" s="60">
        <f t="shared" si="78"/>
        <v>144</v>
      </c>
      <c r="I176">
        <f t="shared" si="79"/>
        <v>1478</v>
      </c>
      <c r="J176">
        <f t="shared" si="80"/>
        <v>81796</v>
      </c>
      <c r="K176">
        <f t="shared" si="81"/>
        <v>286</v>
      </c>
      <c r="L176">
        <f t="shared" si="82"/>
        <v>19.350473612990527</v>
      </c>
      <c r="M176" s="115">
        <f t="shared" si="66"/>
        <v>160.62990196078431</v>
      </c>
      <c r="N176" s="13">
        <f t="shared" si="67"/>
        <v>172.81495098039215</v>
      </c>
      <c r="O176" s="13">
        <f t="shared" si="68"/>
        <v>25801.965403931179</v>
      </c>
      <c r="P176" s="13">
        <f t="shared" si="69"/>
        <v>29865.007282355342</v>
      </c>
      <c r="Q176" s="109">
        <f t="shared" si="70"/>
        <v>27759.248633338138</v>
      </c>
    </row>
    <row r="177" spans="1:17" x14ac:dyDescent="0.3">
      <c r="A177" s="2" t="s">
        <v>39</v>
      </c>
      <c r="B177" s="31" t="s">
        <v>13</v>
      </c>
      <c r="C177" s="41">
        <f>VLOOKUP(A177,'Laboratory B'!A:AT,44,0)</f>
        <v>196</v>
      </c>
      <c r="D177" s="37">
        <f t="shared" si="89"/>
        <v>299</v>
      </c>
      <c r="E177" s="37">
        <f>VLOOKUP(A177,'Laboratory B'!A:AT,45,0)</f>
        <v>196</v>
      </c>
      <c r="F177" s="37">
        <f t="shared" si="90"/>
        <v>292.5</v>
      </c>
      <c r="G177" s="59">
        <f t="shared" si="77"/>
        <v>6.5</v>
      </c>
      <c r="H177" s="60">
        <f t="shared" si="78"/>
        <v>42.25</v>
      </c>
      <c r="I177">
        <f t="shared" si="79"/>
        <v>196</v>
      </c>
      <c r="J177">
        <f t="shared" si="80"/>
        <v>0</v>
      </c>
      <c r="K177">
        <f t="shared" si="81"/>
        <v>0</v>
      </c>
      <c r="L177">
        <f t="shared" si="82"/>
        <v>0</v>
      </c>
      <c r="M177" s="115">
        <f t="shared" si="66"/>
        <v>95.629901960784309</v>
      </c>
      <c r="N177" s="13">
        <f t="shared" si="67"/>
        <v>89.314950980392155</v>
      </c>
      <c r="O177" s="13">
        <f t="shared" si="68"/>
        <v>9145.0781490292193</v>
      </c>
      <c r="P177" s="13">
        <f t="shared" si="69"/>
        <v>7977.1604686298533</v>
      </c>
      <c r="Q177" s="109">
        <f t="shared" si="70"/>
        <v>8541.1800058871577</v>
      </c>
    </row>
    <row r="178" spans="1:17" x14ac:dyDescent="0.3">
      <c r="A178" s="2" t="s">
        <v>114</v>
      </c>
      <c r="B178" s="31" t="s">
        <v>13</v>
      </c>
      <c r="C178" s="41">
        <f>VLOOKUP(A178,'Laboratory B'!A:AT,44,0)</f>
        <v>89</v>
      </c>
      <c r="D178" s="37">
        <f t="shared" si="89"/>
        <v>225.5</v>
      </c>
      <c r="E178" s="37">
        <f>VLOOKUP(A178,'Laboratory B'!A:AT,45,0)</f>
        <v>131</v>
      </c>
      <c r="F178" s="37">
        <f t="shared" si="90"/>
        <v>262.5</v>
      </c>
      <c r="G178" s="59">
        <f t="shared" si="77"/>
        <v>-37</v>
      </c>
      <c r="H178" s="60">
        <f t="shared" si="78"/>
        <v>1369</v>
      </c>
      <c r="I178">
        <f t="shared" si="79"/>
        <v>110</v>
      </c>
      <c r="J178">
        <f t="shared" si="80"/>
        <v>441</v>
      </c>
      <c r="K178">
        <f t="shared" si="81"/>
        <v>21</v>
      </c>
      <c r="L178">
        <f t="shared" si="82"/>
        <v>19.090909090909093</v>
      </c>
      <c r="M178" s="115">
        <f t="shared" si="66"/>
        <v>22.129901960784309</v>
      </c>
      <c r="N178" s="13">
        <f t="shared" si="67"/>
        <v>59.314950980392155</v>
      </c>
      <c r="O178" s="13">
        <f t="shared" si="68"/>
        <v>489.73256079392519</v>
      </c>
      <c r="P178" s="13">
        <f t="shared" si="69"/>
        <v>3518.263409806324</v>
      </c>
      <c r="Q178" s="109">
        <f t="shared" si="70"/>
        <v>1312.6340500048054</v>
      </c>
    </row>
    <row r="179" spans="1:17" x14ac:dyDescent="0.3">
      <c r="A179" s="2" t="s">
        <v>115</v>
      </c>
      <c r="B179" s="31" t="s">
        <v>13</v>
      </c>
      <c r="C179" s="41">
        <f>VLOOKUP(A179,'Laboratory B'!A:AT,44,0)</f>
        <v>962</v>
      </c>
      <c r="D179" s="37">
        <f t="shared" si="89"/>
        <v>355</v>
      </c>
      <c r="E179" s="37">
        <f>VLOOKUP(A179,'Laboratory B'!A:AT,45,0)</f>
        <v>985</v>
      </c>
      <c r="F179" s="37">
        <f t="shared" si="90"/>
        <v>358</v>
      </c>
      <c r="G179" s="59">
        <f t="shared" si="77"/>
        <v>-3</v>
      </c>
      <c r="H179" s="60">
        <f t="shared" si="78"/>
        <v>9</v>
      </c>
      <c r="I179">
        <f t="shared" si="79"/>
        <v>973.5</v>
      </c>
      <c r="J179">
        <f t="shared" si="80"/>
        <v>132.25</v>
      </c>
      <c r="K179">
        <f t="shared" si="81"/>
        <v>11.5</v>
      </c>
      <c r="L179">
        <f t="shared" si="82"/>
        <v>1.1813045711350796</v>
      </c>
      <c r="M179" s="115">
        <f t="shared" si="66"/>
        <v>151.62990196078431</v>
      </c>
      <c r="N179" s="13">
        <f t="shared" si="67"/>
        <v>154.81495098039215</v>
      </c>
      <c r="O179" s="13">
        <f t="shared" si="68"/>
        <v>22991.62716863706</v>
      </c>
      <c r="P179" s="13">
        <f t="shared" si="69"/>
        <v>23967.669047061227</v>
      </c>
      <c r="Q179" s="109">
        <f t="shared" si="70"/>
        <v>23474.575839220492</v>
      </c>
    </row>
    <row r="180" spans="1:17" x14ac:dyDescent="0.3">
      <c r="A180" s="2" t="s">
        <v>143</v>
      </c>
      <c r="B180" s="31" t="s">
        <v>13</v>
      </c>
      <c r="C180" s="41">
        <f>VLOOKUP(A180,'Laboratory B'!A:AT,44,0)</f>
        <v>117</v>
      </c>
      <c r="D180" s="37">
        <f t="shared" si="89"/>
        <v>255.5</v>
      </c>
      <c r="E180" s="37">
        <f>VLOOKUP(A180,'Laboratory B'!A:AT,45,0)</f>
        <v>146</v>
      </c>
      <c r="F180" s="37">
        <f t="shared" ref="F180:F181" si="91">_xlfn.RANK.AVG(E180,E$2:E$419,1)</f>
        <v>268</v>
      </c>
      <c r="G180" s="59">
        <f t="shared" si="77"/>
        <v>-12.5</v>
      </c>
      <c r="H180" s="60">
        <f t="shared" si="78"/>
        <v>156.25</v>
      </c>
      <c r="I180">
        <f t="shared" si="79"/>
        <v>131.5</v>
      </c>
      <c r="J180">
        <f t="shared" si="80"/>
        <v>210.25</v>
      </c>
      <c r="K180">
        <f t="shared" si="81"/>
        <v>14.5</v>
      </c>
      <c r="L180">
        <f t="shared" si="82"/>
        <v>11.02661596958175</v>
      </c>
      <c r="M180" s="115">
        <f t="shared" si="66"/>
        <v>52.129901960784309</v>
      </c>
      <c r="N180" s="13">
        <f t="shared" si="67"/>
        <v>64.814950980392155</v>
      </c>
      <c r="O180" s="13">
        <f t="shared" si="68"/>
        <v>2717.5266784409837</v>
      </c>
      <c r="P180" s="13">
        <f t="shared" si="69"/>
        <v>4200.9778705906383</v>
      </c>
      <c r="Q180" s="109">
        <f t="shared" si="70"/>
        <v>3378.7970402008837</v>
      </c>
    </row>
    <row r="181" spans="1:17" ht="15" thickBot="1" x14ac:dyDescent="0.35">
      <c r="A181" s="2" t="s">
        <v>144</v>
      </c>
      <c r="B181" s="31" t="s">
        <v>13</v>
      </c>
      <c r="C181" s="41">
        <f>VLOOKUP(A181,'Laboratory B'!A:AT,44,0)</f>
        <v>497</v>
      </c>
      <c r="D181" s="37">
        <f t="shared" si="89"/>
        <v>343</v>
      </c>
      <c r="E181" s="37">
        <f>VLOOKUP(A181,'Laboratory B'!A:AT,45,0)</f>
        <v>503</v>
      </c>
      <c r="F181" s="37">
        <f t="shared" si="91"/>
        <v>348</v>
      </c>
      <c r="G181" s="59">
        <f t="shared" si="77"/>
        <v>-5</v>
      </c>
      <c r="H181" s="60">
        <f t="shared" si="78"/>
        <v>25</v>
      </c>
      <c r="I181">
        <f t="shared" si="79"/>
        <v>500</v>
      </c>
      <c r="J181">
        <f t="shared" si="80"/>
        <v>9</v>
      </c>
      <c r="K181">
        <f t="shared" si="81"/>
        <v>3</v>
      </c>
      <c r="L181">
        <f t="shared" si="82"/>
        <v>0.6</v>
      </c>
      <c r="M181" s="115">
        <f t="shared" si="66"/>
        <v>139.62990196078431</v>
      </c>
      <c r="N181" s="13">
        <f t="shared" si="67"/>
        <v>144.81495098039215</v>
      </c>
      <c r="O181" s="13">
        <f t="shared" si="68"/>
        <v>19496.509521578238</v>
      </c>
      <c r="P181" s="13">
        <f t="shared" si="69"/>
        <v>20971.370027453384</v>
      </c>
      <c r="Q181" s="109">
        <f t="shared" si="70"/>
        <v>20220.497407847943</v>
      </c>
    </row>
    <row r="182" spans="1:17" ht="15" thickTop="1" x14ac:dyDescent="0.3">
      <c r="A182" s="30" t="s">
        <v>30</v>
      </c>
      <c r="B182" s="32" t="s">
        <v>250</v>
      </c>
      <c r="C182" s="45">
        <f>VLOOKUP(A182,'Laboratory B'!A:AW,47,0)</f>
        <v>286</v>
      </c>
      <c r="D182" s="38">
        <f t="shared" si="89"/>
        <v>318</v>
      </c>
      <c r="E182" s="38">
        <f>VLOOKUP(A182,'Laboratory B'!A:AW,48,0)</f>
        <v>297</v>
      </c>
      <c r="F182" s="38">
        <f t="shared" ref="F182:F191" si="92">_xlfn.RANK.AVG(E182,E$2:E$419,1)</f>
        <v>320</v>
      </c>
      <c r="G182" s="59">
        <f t="shared" si="77"/>
        <v>-2</v>
      </c>
      <c r="H182" s="60">
        <f t="shared" si="78"/>
        <v>4</v>
      </c>
      <c r="I182">
        <f t="shared" si="79"/>
        <v>291.5</v>
      </c>
      <c r="J182">
        <f t="shared" si="80"/>
        <v>30.25</v>
      </c>
      <c r="K182">
        <f t="shared" si="81"/>
        <v>5.5</v>
      </c>
      <c r="L182">
        <f t="shared" si="82"/>
        <v>1.8867924528301887</v>
      </c>
      <c r="M182" s="115">
        <f t="shared" si="66"/>
        <v>114.62990196078431</v>
      </c>
      <c r="N182" s="13">
        <f t="shared" si="67"/>
        <v>116.81495098039215</v>
      </c>
      <c r="O182" s="13">
        <f t="shared" si="68"/>
        <v>13140.014423539022</v>
      </c>
      <c r="P182" s="13">
        <f t="shared" si="69"/>
        <v>13645.732772551422</v>
      </c>
      <c r="Q182" s="109">
        <f t="shared" si="70"/>
        <v>13390.486378436177</v>
      </c>
    </row>
    <row r="183" spans="1:17" x14ac:dyDescent="0.3">
      <c r="A183" s="2" t="s">
        <v>31</v>
      </c>
      <c r="B183" s="31" t="s">
        <v>129</v>
      </c>
      <c r="C183" s="41">
        <f>VLOOKUP(A183,'Laboratory B'!A:AW,47,0)</f>
        <v>96</v>
      </c>
      <c r="D183" s="37">
        <f t="shared" si="89"/>
        <v>237</v>
      </c>
      <c r="E183" s="37">
        <f>VLOOKUP(A183,'Laboratory B'!A:AW,48,0)</f>
        <v>84</v>
      </c>
      <c r="F183" s="37">
        <f t="shared" si="92"/>
        <v>216.5</v>
      </c>
      <c r="G183" s="59">
        <f t="shared" si="77"/>
        <v>20.5</v>
      </c>
      <c r="H183" s="60">
        <f t="shared" si="78"/>
        <v>420.25</v>
      </c>
      <c r="I183">
        <f t="shared" si="79"/>
        <v>90</v>
      </c>
      <c r="J183">
        <f t="shared" si="80"/>
        <v>36</v>
      </c>
      <c r="K183">
        <f t="shared" si="81"/>
        <v>6</v>
      </c>
      <c r="L183">
        <f t="shared" si="82"/>
        <v>6.666666666666667</v>
      </c>
      <c r="M183" s="115">
        <f t="shared" si="66"/>
        <v>33.629901960784309</v>
      </c>
      <c r="N183" s="13">
        <f t="shared" si="67"/>
        <v>13.314950980392155</v>
      </c>
      <c r="O183" s="13">
        <f t="shared" si="68"/>
        <v>1130.9703058919642</v>
      </c>
      <c r="P183" s="13">
        <f t="shared" si="69"/>
        <v>177.28791961024601</v>
      </c>
      <c r="Q183" s="109">
        <f t="shared" si="70"/>
        <v>447.7804960832371</v>
      </c>
    </row>
    <row r="184" spans="1:17" x14ac:dyDescent="0.3">
      <c r="A184" s="2" t="s">
        <v>33</v>
      </c>
      <c r="B184" s="31" t="s">
        <v>129</v>
      </c>
      <c r="C184" s="41">
        <f>VLOOKUP(A184,'Laboratory B'!A:AW,47,0)</f>
        <v>3442</v>
      </c>
      <c r="D184" s="37">
        <f t="shared" si="89"/>
        <v>402</v>
      </c>
      <c r="E184" s="37">
        <f>VLOOKUP(A184,'Laboratory B'!A:AW,48,0)</f>
        <v>3446</v>
      </c>
      <c r="F184" s="37">
        <f t="shared" si="92"/>
        <v>402</v>
      </c>
      <c r="G184" s="59">
        <f t="shared" si="77"/>
        <v>0</v>
      </c>
      <c r="H184" s="60">
        <f t="shared" si="78"/>
        <v>0</v>
      </c>
      <c r="I184">
        <f t="shared" si="79"/>
        <v>3444</v>
      </c>
      <c r="J184">
        <f t="shared" si="80"/>
        <v>4</v>
      </c>
      <c r="K184">
        <f t="shared" si="81"/>
        <v>2</v>
      </c>
      <c r="L184">
        <f t="shared" si="82"/>
        <v>5.8072009291521488E-2</v>
      </c>
      <c r="M184" s="115">
        <f t="shared" si="66"/>
        <v>198.62990196078431</v>
      </c>
      <c r="N184" s="13">
        <f t="shared" si="67"/>
        <v>198.81495098039215</v>
      </c>
      <c r="O184" s="13">
        <f t="shared" si="68"/>
        <v>39453.837952950787</v>
      </c>
      <c r="P184" s="13">
        <f t="shared" si="69"/>
        <v>39527.384733335733</v>
      </c>
      <c r="Q184" s="109">
        <f t="shared" si="70"/>
        <v>39490.594221573432</v>
      </c>
    </row>
    <row r="185" spans="1:17" x14ac:dyDescent="0.3">
      <c r="A185" s="2" t="s">
        <v>35</v>
      </c>
      <c r="B185" s="31" t="s">
        <v>129</v>
      </c>
      <c r="C185" s="41">
        <f>VLOOKUP(A185,'Laboratory B'!A:AW,47,0)</f>
        <v>150</v>
      </c>
      <c r="D185" s="37">
        <f t="shared" si="89"/>
        <v>276.5</v>
      </c>
      <c r="E185" s="37">
        <f>VLOOKUP(A185,'Laboratory B'!A:AW,48,0)</f>
        <v>151</v>
      </c>
      <c r="F185" s="37">
        <f t="shared" si="92"/>
        <v>272.5</v>
      </c>
      <c r="G185" s="59">
        <f t="shared" si="77"/>
        <v>4</v>
      </c>
      <c r="H185" s="60">
        <f t="shared" si="78"/>
        <v>16</v>
      </c>
      <c r="I185">
        <f t="shared" si="79"/>
        <v>150.5</v>
      </c>
      <c r="J185">
        <f t="shared" si="80"/>
        <v>0.25</v>
      </c>
      <c r="K185">
        <f t="shared" si="81"/>
        <v>0.5</v>
      </c>
      <c r="L185">
        <f t="shared" si="82"/>
        <v>0.33222591362126247</v>
      </c>
      <c r="M185" s="115">
        <f t="shared" si="66"/>
        <v>73.129901960784309</v>
      </c>
      <c r="N185" s="13">
        <f t="shared" si="67"/>
        <v>69.314950980392155</v>
      </c>
      <c r="O185" s="13">
        <f t="shared" si="68"/>
        <v>5347.9825607939247</v>
      </c>
      <c r="P185" s="13">
        <f t="shared" si="69"/>
        <v>4804.5624294141671</v>
      </c>
      <c r="Q185" s="109">
        <f t="shared" si="70"/>
        <v>5068.9955696126481</v>
      </c>
    </row>
    <row r="186" spans="1:17" x14ac:dyDescent="0.3">
      <c r="A186" s="2" t="s">
        <v>36</v>
      </c>
      <c r="B186" s="31" t="s">
        <v>129</v>
      </c>
      <c r="C186" s="41">
        <f>VLOOKUP(A186,'Laboratory B'!A:AW,47,0)</f>
        <v>3411</v>
      </c>
      <c r="D186" s="37">
        <f t="shared" si="89"/>
        <v>399</v>
      </c>
      <c r="E186" s="37">
        <f>VLOOKUP(A186,'Laboratory B'!A:AW,48,0)</f>
        <v>3440</v>
      </c>
      <c r="F186" s="37">
        <f t="shared" si="92"/>
        <v>400</v>
      </c>
      <c r="G186" s="59">
        <f t="shared" si="77"/>
        <v>-1</v>
      </c>
      <c r="H186" s="60">
        <f t="shared" si="78"/>
        <v>1</v>
      </c>
      <c r="I186">
        <f t="shared" si="79"/>
        <v>3425.5</v>
      </c>
      <c r="J186">
        <f t="shared" si="80"/>
        <v>210.25</v>
      </c>
      <c r="K186">
        <f t="shared" si="81"/>
        <v>14.5</v>
      </c>
      <c r="L186">
        <f t="shared" si="82"/>
        <v>0.42329586921617285</v>
      </c>
      <c r="M186" s="115">
        <f t="shared" si="66"/>
        <v>195.62990196078431</v>
      </c>
      <c r="N186" s="13">
        <f t="shared" si="67"/>
        <v>196.81495098039215</v>
      </c>
      <c r="O186" s="13">
        <f t="shared" si="68"/>
        <v>38271.058541186081</v>
      </c>
      <c r="P186" s="13">
        <f t="shared" si="69"/>
        <v>38736.124929414167</v>
      </c>
      <c r="Q186" s="109">
        <f t="shared" si="70"/>
        <v>38502.889564710684</v>
      </c>
    </row>
    <row r="187" spans="1:17" x14ac:dyDescent="0.3">
      <c r="A187" s="2" t="s">
        <v>37</v>
      </c>
      <c r="B187" s="31" t="s">
        <v>129</v>
      </c>
      <c r="C187" s="41">
        <f>VLOOKUP(A187,'Laboratory B'!A:AW,47,0)</f>
        <v>2124</v>
      </c>
      <c r="D187" s="37">
        <f t="shared" si="89"/>
        <v>380</v>
      </c>
      <c r="E187" s="37">
        <f>VLOOKUP(A187,'Laboratory B'!A:AW,48,0)</f>
        <v>2471</v>
      </c>
      <c r="F187" s="37">
        <f t="shared" si="92"/>
        <v>386</v>
      </c>
      <c r="G187" s="59">
        <f t="shared" si="77"/>
        <v>-6</v>
      </c>
      <c r="H187" s="60">
        <f t="shared" si="78"/>
        <v>36</v>
      </c>
      <c r="I187">
        <f t="shared" si="79"/>
        <v>2297.5</v>
      </c>
      <c r="J187">
        <f t="shared" si="80"/>
        <v>30102.25</v>
      </c>
      <c r="K187">
        <f t="shared" si="81"/>
        <v>173.5</v>
      </c>
      <c r="L187">
        <f t="shared" si="82"/>
        <v>7.5516866158868341</v>
      </c>
      <c r="M187" s="115">
        <f t="shared" si="66"/>
        <v>176.62990196078431</v>
      </c>
      <c r="N187" s="13">
        <f t="shared" si="67"/>
        <v>182.81495098039215</v>
      </c>
      <c r="O187" s="13">
        <f t="shared" si="68"/>
        <v>31198.122266676277</v>
      </c>
      <c r="P187" s="13">
        <f t="shared" si="69"/>
        <v>33421.306301963188</v>
      </c>
      <c r="Q187" s="109">
        <f t="shared" si="70"/>
        <v>32290.586868632257</v>
      </c>
    </row>
    <row r="188" spans="1:17" x14ac:dyDescent="0.3">
      <c r="A188" s="2" t="s">
        <v>38</v>
      </c>
      <c r="B188" s="31" t="s">
        <v>129</v>
      </c>
      <c r="C188" s="41">
        <f>VLOOKUP(A188,'Laboratory B'!A:AW,47,0)</f>
        <v>1613</v>
      </c>
      <c r="D188" s="37">
        <f t="shared" si="89"/>
        <v>376</v>
      </c>
      <c r="E188" s="37">
        <f>VLOOKUP(A188,'Laboratory B'!A:AW,48,0)</f>
        <v>1759</v>
      </c>
      <c r="F188" s="37">
        <f t="shared" si="92"/>
        <v>375</v>
      </c>
      <c r="G188" s="59">
        <f t="shared" si="77"/>
        <v>1</v>
      </c>
      <c r="H188" s="60">
        <f t="shared" si="78"/>
        <v>1</v>
      </c>
      <c r="I188">
        <f t="shared" si="79"/>
        <v>1686</v>
      </c>
      <c r="J188">
        <f t="shared" si="80"/>
        <v>5329</v>
      </c>
      <c r="K188">
        <f t="shared" si="81"/>
        <v>73</v>
      </c>
      <c r="L188">
        <f t="shared" si="82"/>
        <v>4.3297746144721234</v>
      </c>
      <c r="M188" s="115">
        <f t="shared" si="66"/>
        <v>172.62990196078431</v>
      </c>
      <c r="N188" s="13">
        <f t="shared" si="67"/>
        <v>171.81495098039215</v>
      </c>
      <c r="O188" s="13">
        <f t="shared" si="68"/>
        <v>29801.083050990001</v>
      </c>
      <c r="P188" s="13">
        <f t="shared" si="69"/>
        <v>29520.377380394559</v>
      </c>
      <c r="Q188" s="109">
        <f t="shared" si="70"/>
        <v>29660.398143142058</v>
      </c>
    </row>
    <row r="189" spans="1:17" x14ac:dyDescent="0.3">
      <c r="A189" s="2" t="s">
        <v>39</v>
      </c>
      <c r="B189" s="31" t="s">
        <v>129</v>
      </c>
      <c r="C189" s="41">
        <f>VLOOKUP(A189,'Laboratory B'!A:AW,47,0)</f>
        <v>192</v>
      </c>
      <c r="D189" s="37">
        <f t="shared" si="89"/>
        <v>296</v>
      </c>
      <c r="E189" s="37">
        <f>VLOOKUP(A189,'Laboratory B'!A:AW,48,0)</f>
        <v>182</v>
      </c>
      <c r="F189" s="37">
        <f t="shared" si="92"/>
        <v>288</v>
      </c>
      <c r="G189" s="59">
        <f t="shared" si="77"/>
        <v>8</v>
      </c>
      <c r="H189" s="60">
        <f t="shared" si="78"/>
        <v>64</v>
      </c>
      <c r="I189">
        <f t="shared" si="79"/>
        <v>187</v>
      </c>
      <c r="J189">
        <f t="shared" si="80"/>
        <v>25</v>
      </c>
      <c r="K189">
        <f t="shared" si="81"/>
        <v>5</v>
      </c>
      <c r="L189">
        <f t="shared" si="82"/>
        <v>2.6737967914438503</v>
      </c>
      <c r="M189" s="115">
        <f t="shared" si="66"/>
        <v>92.629901960784309</v>
      </c>
      <c r="N189" s="13">
        <f t="shared" si="67"/>
        <v>84.814950980392155</v>
      </c>
      <c r="O189" s="13">
        <f t="shared" si="68"/>
        <v>8580.298737264513</v>
      </c>
      <c r="P189" s="13">
        <f t="shared" si="69"/>
        <v>7193.5759098063245</v>
      </c>
      <c r="Q189" s="109">
        <f t="shared" si="70"/>
        <v>7856.4005941224523</v>
      </c>
    </row>
    <row r="190" spans="1:17" x14ac:dyDescent="0.3">
      <c r="A190" s="2" t="s">
        <v>114</v>
      </c>
      <c r="B190" s="31" t="s">
        <v>129</v>
      </c>
      <c r="C190" s="41">
        <f>VLOOKUP(A190,'Laboratory B'!A:AW,47,0)</f>
        <v>79</v>
      </c>
      <c r="D190" s="37">
        <f t="shared" si="89"/>
        <v>216</v>
      </c>
      <c r="E190" s="37">
        <f>VLOOKUP(A190,'Laboratory B'!A:AW,48,0)</f>
        <v>169</v>
      </c>
      <c r="F190" s="37">
        <f t="shared" si="92"/>
        <v>278.5</v>
      </c>
      <c r="G190" s="59">
        <f t="shared" si="77"/>
        <v>-62.5</v>
      </c>
      <c r="H190" s="60">
        <f t="shared" si="78"/>
        <v>3906.25</v>
      </c>
      <c r="I190">
        <f t="shared" si="79"/>
        <v>124</v>
      </c>
      <c r="J190">
        <f t="shared" si="80"/>
        <v>2025</v>
      </c>
      <c r="K190">
        <f t="shared" si="81"/>
        <v>45</v>
      </c>
      <c r="L190">
        <f t="shared" si="82"/>
        <v>36.29032258064516</v>
      </c>
      <c r="M190" s="115">
        <f t="shared" si="66"/>
        <v>12.629901960784309</v>
      </c>
      <c r="N190" s="13">
        <f t="shared" si="67"/>
        <v>75.314950980392155</v>
      </c>
      <c r="O190" s="13">
        <f t="shared" si="68"/>
        <v>159.51442353902334</v>
      </c>
      <c r="P190" s="13">
        <f t="shared" si="69"/>
        <v>5672.3418411788734</v>
      </c>
      <c r="Q190" s="109">
        <f t="shared" si="70"/>
        <v>951.22044706362897</v>
      </c>
    </row>
    <row r="191" spans="1:17" x14ac:dyDescent="0.3">
      <c r="A191" s="2" t="s">
        <v>115</v>
      </c>
      <c r="B191" s="31" t="s">
        <v>129</v>
      </c>
      <c r="C191" s="41">
        <f>VLOOKUP(A191,'Laboratory B'!A:AW,47,0)</f>
        <v>542</v>
      </c>
      <c r="D191" s="37">
        <f t="shared" si="89"/>
        <v>346</v>
      </c>
      <c r="E191" s="37">
        <f>VLOOKUP(A191,'Laboratory B'!A:AW,48,0)</f>
        <v>595</v>
      </c>
      <c r="F191" s="37">
        <f t="shared" si="92"/>
        <v>350</v>
      </c>
      <c r="G191" s="59">
        <f t="shared" si="77"/>
        <v>-4</v>
      </c>
      <c r="H191" s="60">
        <f t="shared" si="78"/>
        <v>16</v>
      </c>
      <c r="I191">
        <f t="shared" si="79"/>
        <v>568.5</v>
      </c>
      <c r="J191">
        <f t="shared" si="80"/>
        <v>702.25</v>
      </c>
      <c r="K191">
        <f t="shared" si="81"/>
        <v>26.5</v>
      </c>
      <c r="L191">
        <f t="shared" si="82"/>
        <v>4.661389621811785</v>
      </c>
      <c r="M191" s="115">
        <f t="shared" si="66"/>
        <v>142.62990196078431</v>
      </c>
      <c r="N191" s="13">
        <f t="shared" si="67"/>
        <v>146.81495098039215</v>
      </c>
      <c r="O191" s="13">
        <f t="shared" si="68"/>
        <v>20343.288933342945</v>
      </c>
      <c r="P191" s="13">
        <f t="shared" si="69"/>
        <v>21554.62983137495</v>
      </c>
      <c r="Q191" s="109">
        <f t="shared" si="70"/>
        <v>20940.202064710687</v>
      </c>
    </row>
    <row r="192" spans="1:17" x14ac:dyDescent="0.3">
      <c r="A192" s="2" t="s">
        <v>143</v>
      </c>
      <c r="B192" s="31" t="s">
        <v>129</v>
      </c>
      <c r="C192" s="41">
        <f>VLOOKUP(A192,'Laboratory B'!A:AW,47,0)</f>
        <v>88</v>
      </c>
      <c r="D192" s="37">
        <f t="shared" ref="D192:D193" si="93">_xlfn.RANK.AVG(C192,C$2:C$419,1)</f>
        <v>223.5</v>
      </c>
      <c r="E192" s="37">
        <f>VLOOKUP(A192,'Laboratory B'!A:AW,48,0)</f>
        <v>117</v>
      </c>
      <c r="F192" s="37">
        <f t="shared" ref="F192:F193" si="94">_xlfn.RANK.AVG(E192,E$2:E$419,1)</f>
        <v>251.5</v>
      </c>
      <c r="G192" s="59">
        <f t="shared" si="77"/>
        <v>-28</v>
      </c>
      <c r="H192" s="60">
        <f t="shared" si="78"/>
        <v>784</v>
      </c>
      <c r="I192">
        <f t="shared" si="79"/>
        <v>102.5</v>
      </c>
      <c r="J192">
        <f t="shared" si="80"/>
        <v>210.25</v>
      </c>
      <c r="K192">
        <f t="shared" si="81"/>
        <v>14.5</v>
      </c>
      <c r="L192">
        <f t="shared" si="82"/>
        <v>14.146341463414632</v>
      </c>
      <c r="M192" s="115">
        <f t="shared" si="66"/>
        <v>20.129901960784309</v>
      </c>
      <c r="N192" s="13">
        <f t="shared" si="67"/>
        <v>48.314950980392155</v>
      </c>
      <c r="O192" s="13">
        <f t="shared" si="68"/>
        <v>405.21295295078795</v>
      </c>
      <c r="P192" s="13">
        <f t="shared" si="69"/>
        <v>2334.3344882376969</v>
      </c>
      <c r="Q192" s="109">
        <f t="shared" si="70"/>
        <v>972.57522647539383</v>
      </c>
    </row>
    <row r="193" spans="1:17" ht="15" thickBot="1" x14ac:dyDescent="0.35">
      <c r="A193" s="2" t="s">
        <v>144</v>
      </c>
      <c r="B193" s="31" t="s">
        <v>129</v>
      </c>
      <c r="C193" s="41">
        <f>VLOOKUP(A193,'Laboratory B'!A:AW,47,0)</f>
        <v>208</v>
      </c>
      <c r="D193" s="37">
        <f t="shared" si="93"/>
        <v>302</v>
      </c>
      <c r="E193" s="37">
        <f>VLOOKUP(A193,'Laboratory B'!A:AW,48,0)</f>
        <v>223</v>
      </c>
      <c r="F193" s="37">
        <f t="shared" si="94"/>
        <v>302</v>
      </c>
      <c r="G193" s="59">
        <f t="shared" si="77"/>
        <v>0</v>
      </c>
      <c r="H193" s="60">
        <f t="shared" si="78"/>
        <v>0</v>
      </c>
      <c r="I193">
        <f t="shared" si="79"/>
        <v>215.5</v>
      </c>
      <c r="J193">
        <f t="shared" si="80"/>
        <v>56.25</v>
      </c>
      <c r="K193">
        <f t="shared" si="81"/>
        <v>7.5</v>
      </c>
      <c r="L193">
        <f t="shared" si="82"/>
        <v>3.4802784222737819</v>
      </c>
      <c r="M193" s="115">
        <f t="shared" si="66"/>
        <v>98.629901960784309</v>
      </c>
      <c r="N193" s="13">
        <f t="shared" si="67"/>
        <v>98.814950980392155</v>
      </c>
      <c r="O193" s="13">
        <f t="shared" si="68"/>
        <v>9727.8575607939238</v>
      </c>
      <c r="P193" s="13">
        <f t="shared" si="69"/>
        <v>9764.3945372573053</v>
      </c>
      <c r="Q193" s="109">
        <f t="shared" si="70"/>
        <v>9746.1089274557853</v>
      </c>
    </row>
    <row r="194" spans="1:17" ht="15" thickTop="1" x14ac:dyDescent="0.3">
      <c r="A194" s="30" t="s">
        <v>30</v>
      </c>
      <c r="B194" s="32" t="s">
        <v>210</v>
      </c>
      <c r="C194" s="45">
        <f>VLOOKUP(A194,'Laboratory B'!A:AZ,50,0)</f>
        <v>206</v>
      </c>
      <c r="D194" s="38">
        <f t="shared" ref="D194:D215" si="95">_xlfn.RANK.AVG(C194,C$2:C$419,1)</f>
        <v>301</v>
      </c>
      <c r="E194" s="38">
        <f>VLOOKUP(A194,'Laboratory B'!A:AZ,51,0)</f>
        <v>231</v>
      </c>
      <c r="F194" s="38">
        <f t="shared" ref="F194:F203" si="96">_xlfn.RANK.AVG(E194,E$2:E$419,1)</f>
        <v>304.5</v>
      </c>
      <c r="G194" s="59">
        <f t="shared" si="77"/>
        <v>-3.5</v>
      </c>
      <c r="H194" s="60">
        <f t="shared" si="78"/>
        <v>12.25</v>
      </c>
      <c r="I194">
        <f t="shared" si="79"/>
        <v>218.5</v>
      </c>
      <c r="J194">
        <f t="shared" si="80"/>
        <v>156.25</v>
      </c>
      <c r="K194">
        <f t="shared" si="81"/>
        <v>12.5</v>
      </c>
      <c r="L194">
        <f t="shared" si="82"/>
        <v>5.720823798627003</v>
      </c>
      <c r="M194" s="115">
        <f t="shared" si="66"/>
        <v>97.629901960784309</v>
      </c>
      <c r="N194" s="13">
        <f t="shared" si="67"/>
        <v>101.31495098039215</v>
      </c>
      <c r="O194" s="13">
        <f t="shared" si="68"/>
        <v>9531.5977568723556</v>
      </c>
      <c r="P194" s="13">
        <f t="shared" si="69"/>
        <v>10264.719292159265</v>
      </c>
      <c r="Q194" s="109">
        <f t="shared" si="70"/>
        <v>9891.3687313773535</v>
      </c>
    </row>
    <row r="195" spans="1:17" x14ac:dyDescent="0.3">
      <c r="A195" s="2" t="s">
        <v>31</v>
      </c>
      <c r="B195" s="31" t="s">
        <v>14</v>
      </c>
      <c r="C195" s="41">
        <f>VLOOKUP(A195,'Laboratory B'!A:AZ,50,0)</f>
        <v>89</v>
      </c>
      <c r="D195" s="37">
        <f t="shared" si="95"/>
        <v>225.5</v>
      </c>
      <c r="E195" s="37">
        <f>VLOOKUP(A195,'Laboratory B'!A:AZ,51,0)</f>
        <v>73</v>
      </c>
      <c r="F195" s="37">
        <f t="shared" si="96"/>
        <v>196.5</v>
      </c>
      <c r="G195" s="59">
        <f t="shared" si="77"/>
        <v>29</v>
      </c>
      <c r="H195" s="60">
        <f t="shared" si="78"/>
        <v>841</v>
      </c>
      <c r="I195">
        <f t="shared" si="79"/>
        <v>81</v>
      </c>
      <c r="J195">
        <f t="shared" si="80"/>
        <v>64</v>
      </c>
      <c r="K195">
        <f t="shared" si="81"/>
        <v>8</v>
      </c>
      <c r="L195">
        <f t="shared" si="82"/>
        <v>9.8765432098765427</v>
      </c>
      <c r="M195" s="115">
        <f t="shared" ref="M195:M258" si="97">(D195-$D$425)</f>
        <v>22.129901960784309</v>
      </c>
      <c r="N195" s="13">
        <f t="shared" ref="N195:N258" si="98">(F195-$F$425)</f>
        <v>-6.6850490196078454</v>
      </c>
      <c r="O195" s="13">
        <f t="shared" ref="O195:O258" si="99">(M195)^2</f>
        <v>489.73256079392519</v>
      </c>
      <c r="P195" s="13">
        <f t="shared" ref="P195:P258" si="100">(N195)^2</f>
        <v>44.689880394559815</v>
      </c>
      <c r="Q195" s="109">
        <f t="shared" ref="Q195:Q258" si="101">(M195*N195)</f>
        <v>-147.9394794069589</v>
      </c>
    </row>
    <row r="196" spans="1:17" x14ac:dyDescent="0.3">
      <c r="A196" s="2" t="s">
        <v>33</v>
      </c>
      <c r="B196" s="31" t="s">
        <v>14</v>
      </c>
      <c r="C196" s="41">
        <f>VLOOKUP(A196,'Laboratory B'!A:AZ,50,0)</f>
        <v>33</v>
      </c>
      <c r="D196" s="37">
        <f t="shared" si="95"/>
        <v>108.5</v>
      </c>
      <c r="E196" s="37">
        <f>VLOOKUP(A196,'Laboratory B'!A:AZ,51,0)</f>
        <v>34</v>
      </c>
      <c r="F196" s="37">
        <f t="shared" si="96"/>
        <v>113</v>
      </c>
      <c r="G196" s="59">
        <f t="shared" si="77"/>
        <v>-4.5</v>
      </c>
      <c r="H196" s="60">
        <f t="shared" si="78"/>
        <v>20.25</v>
      </c>
      <c r="I196">
        <f t="shared" si="79"/>
        <v>33.5</v>
      </c>
      <c r="J196">
        <f t="shared" si="80"/>
        <v>0.25</v>
      </c>
      <c r="K196">
        <f t="shared" si="81"/>
        <v>0.5</v>
      </c>
      <c r="L196">
        <f t="shared" si="82"/>
        <v>1.4925373134328357</v>
      </c>
      <c r="M196" s="115">
        <f t="shared" si="97"/>
        <v>-94.870098039215691</v>
      </c>
      <c r="N196" s="13">
        <f t="shared" si="98"/>
        <v>-90.185049019607845</v>
      </c>
      <c r="O196" s="13">
        <f t="shared" si="99"/>
        <v>9000.3355019703977</v>
      </c>
      <c r="P196" s="13">
        <f t="shared" si="100"/>
        <v>8133.3430666690701</v>
      </c>
      <c r="Q196" s="109">
        <f t="shared" si="101"/>
        <v>8555.86444216167</v>
      </c>
    </row>
    <row r="197" spans="1:17" x14ac:dyDescent="0.3">
      <c r="A197" s="2" t="s">
        <v>35</v>
      </c>
      <c r="B197" s="31" t="s">
        <v>14</v>
      </c>
      <c r="C197" s="41">
        <f>VLOOKUP(A197,'Laboratory B'!A:AZ,50,0)</f>
        <v>241</v>
      </c>
      <c r="D197" s="37">
        <f t="shared" si="95"/>
        <v>312.5</v>
      </c>
      <c r="E197" s="37">
        <f>VLOOKUP(A197,'Laboratory B'!A:AZ,51,0)</f>
        <v>243</v>
      </c>
      <c r="F197" s="37">
        <f t="shared" si="96"/>
        <v>309.5</v>
      </c>
      <c r="G197" s="59">
        <f t="shared" si="77"/>
        <v>3</v>
      </c>
      <c r="H197" s="60">
        <f t="shared" si="78"/>
        <v>9</v>
      </c>
      <c r="I197">
        <f t="shared" si="79"/>
        <v>242</v>
      </c>
      <c r="J197">
        <f t="shared" si="80"/>
        <v>1</v>
      </c>
      <c r="K197">
        <f t="shared" si="81"/>
        <v>1</v>
      </c>
      <c r="L197">
        <f t="shared" si="82"/>
        <v>0.41322314049586778</v>
      </c>
      <c r="M197" s="115">
        <f t="shared" si="97"/>
        <v>109.12990196078431</v>
      </c>
      <c r="N197" s="13">
        <f t="shared" si="98"/>
        <v>106.31495098039215</v>
      </c>
      <c r="O197" s="13">
        <f t="shared" si="99"/>
        <v>11909.335501970396</v>
      </c>
      <c r="P197" s="13">
        <f t="shared" si="100"/>
        <v>11302.868801963186</v>
      </c>
      <c r="Q197" s="109">
        <f t="shared" si="101"/>
        <v>11602.140177455785</v>
      </c>
    </row>
    <row r="198" spans="1:17" x14ac:dyDescent="0.3">
      <c r="A198" s="2" t="s">
        <v>36</v>
      </c>
      <c r="B198" s="31" t="s">
        <v>14</v>
      </c>
      <c r="C198" s="41">
        <f>VLOOKUP(A198,'Laboratory B'!A:AZ,50,0)</f>
        <v>3283</v>
      </c>
      <c r="D198" s="37">
        <f t="shared" si="95"/>
        <v>397</v>
      </c>
      <c r="E198" s="37">
        <f>VLOOKUP(A198,'Laboratory B'!A:AZ,51,0)</f>
        <v>3369</v>
      </c>
      <c r="F198" s="37">
        <f t="shared" si="96"/>
        <v>397</v>
      </c>
      <c r="G198" s="59">
        <f t="shared" si="77"/>
        <v>0</v>
      </c>
      <c r="H198" s="60">
        <f t="shared" si="78"/>
        <v>0</v>
      </c>
      <c r="I198">
        <f t="shared" si="79"/>
        <v>3326</v>
      </c>
      <c r="J198">
        <f t="shared" si="80"/>
        <v>1849</v>
      </c>
      <c r="K198">
        <f t="shared" si="81"/>
        <v>43</v>
      </c>
      <c r="L198">
        <f t="shared" si="82"/>
        <v>1.2928442573662058</v>
      </c>
      <c r="M198" s="115">
        <f t="shared" si="97"/>
        <v>193.62990196078431</v>
      </c>
      <c r="N198" s="13">
        <f t="shared" si="98"/>
        <v>193.81495098039215</v>
      </c>
      <c r="O198" s="13">
        <f t="shared" si="99"/>
        <v>37492.538933342941</v>
      </c>
      <c r="P198" s="13">
        <f t="shared" si="100"/>
        <v>37564.23522353181</v>
      </c>
      <c r="Q198" s="109">
        <f t="shared" si="101"/>
        <v>37528.369956867551</v>
      </c>
    </row>
    <row r="199" spans="1:17" x14ac:dyDescent="0.3">
      <c r="A199" s="2" t="s">
        <v>37</v>
      </c>
      <c r="B199" s="31" t="s">
        <v>14</v>
      </c>
      <c r="C199" s="41">
        <f>VLOOKUP(A199,'Laboratory B'!A:AZ,50,0)</f>
        <v>3132</v>
      </c>
      <c r="D199" s="37">
        <f t="shared" si="95"/>
        <v>394</v>
      </c>
      <c r="E199" s="37">
        <f>VLOOKUP(A199,'Laboratory B'!A:AZ,51,0)</f>
        <v>3390</v>
      </c>
      <c r="F199" s="37">
        <f t="shared" si="96"/>
        <v>399</v>
      </c>
      <c r="G199" s="59">
        <f t="shared" si="77"/>
        <v>-5</v>
      </c>
      <c r="H199" s="60">
        <f t="shared" si="78"/>
        <v>25</v>
      </c>
      <c r="I199">
        <f t="shared" si="79"/>
        <v>3261</v>
      </c>
      <c r="J199">
        <f t="shared" si="80"/>
        <v>16641</v>
      </c>
      <c r="K199">
        <f t="shared" si="81"/>
        <v>129</v>
      </c>
      <c r="L199">
        <f t="shared" si="82"/>
        <v>3.9558417663293466</v>
      </c>
      <c r="M199" s="115">
        <f t="shared" si="97"/>
        <v>190.62990196078431</v>
      </c>
      <c r="N199" s="13">
        <f t="shared" si="98"/>
        <v>195.81495098039215</v>
      </c>
      <c r="O199" s="13">
        <f t="shared" si="99"/>
        <v>36339.759521578235</v>
      </c>
      <c r="P199" s="13">
        <f t="shared" si="100"/>
        <v>38343.495027453384</v>
      </c>
      <c r="Q199" s="109">
        <f t="shared" si="101"/>
        <v>37328.184907847943</v>
      </c>
    </row>
    <row r="200" spans="1:17" x14ac:dyDescent="0.3">
      <c r="A200" s="2" t="s">
        <v>38</v>
      </c>
      <c r="B200" s="31" t="s">
        <v>14</v>
      </c>
      <c r="C200" s="41">
        <f>VLOOKUP(A200,'Laboratory B'!A:AZ,50,0)</f>
        <v>2459</v>
      </c>
      <c r="D200" s="37">
        <f t="shared" si="95"/>
        <v>388</v>
      </c>
      <c r="E200" s="37">
        <f>VLOOKUP(A200,'Laboratory B'!A:AZ,51,0)</f>
        <v>2277</v>
      </c>
      <c r="F200" s="37">
        <f t="shared" si="96"/>
        <v>383</v>
      </c>
      <c r="G200" s="59">
        <f t="shared" si="77"/>
        <v>5</v>
      </c>
      <c r="H200" s="60">
        <f t="shared" si="78"/>
        <v>25</v>
      </c>
      <c r="I200">
        <f t="shared" si="79"/>
        <v>2368</v>
      </c>
      <c r="J200">
        <f t="shared" si="80"/>
        <v>8281</v>
      </c>
      <c r="K200">
        <f t="shared" si="81"/>
        <v>91</v>
      </c>
      <c r="L200">
        <f t="shared" si="82"/>
        <v>3.8429054054054057</v>
      </c>
      <c r="M200" s="115">
        <f t="shared" si="97"/>
        <v>184.62990196078431</v>
      </c>
      <c r="N200" s="13">
        <f t="shared" si="98"/>
        <v>179.81495098039215</v>
      </c>
      <c r="O200" s="13">
        <f t="shared" si="99"/>
        <v>34088.200698048822</v>
      </c>
      <c r="P200" s="13">
        <f t="shared" si="100"/>
        <v>32333.416596080835</v>
      </c>
      <c r="Q200" s="109">
        <f t="shared" si="101"/>
        <v>33199.216770593041</v>
      </c>
    </row>
    <row r="201" spans="1:17" x14ac:dyDescent="0.3">
      <c r="A201" s="2" t="s">
        <v>39</v>
      </c>
      <c r="B201" s="31" t="s">
        <v>14</v>
      </c>
      <c r="C201" s="41">
        <f>VLOOKUP(A201,'Laboratory B'!A:AZ,50,0)</f>
        <v>244</v>
      </c>
      <c r="D201" s="37">
        <f t="shared" si="95"/>
        <v>314</v>
      </c>
      <c r="E201" s="37">
        <f>VLOOKUP(A201,'Laboratory B'!A:AZ,51,0)</f>
        <v>238</v>
      </c>
      <c r="F201" s="37">
        <f t="shared" si="96"/>
        <v>307</v>
      </c>
      <c r="G201" s="59">
        <f t="shared" si="77"/>
        <v>7</v>
      </c>
      <c r="H201" s="60">
        <f t="shared" si="78"/>
        <v>49</v>
      </c>
      <c r="I201">
        <f t="shared" si="79"/>
        <v>241</v>
      </c>
      <c r="J201">
        <f t="shared" si="80"/>
        <v>9</v>
      </c>
      <c r="K201">
        <f t="shared" si="81"/>
        <v>3</v>
      </c>
      <c r="L201">
        <f t="shared" si="82"/>
        <v>1.2448132780082988</v>
      </c>
      <c r="M201" s="115">
        <f t="shared" si="97"/>
        <v>110.62990196078431</v>
      </c>
      <c r="N201" s="13">
        <f t="shared" si="98"/>
        <v>103.81495098039215</v>
      </c>
      <c r="O201" s="13">
        <f t="shared" si="99"/>
        <v>12238.975207852747</v>
      </c>
      <c r="P201" s="13">
        <f t="shared" si="100"/>
        <v>10777.544047061227</v>
      </c>
      <c r="Q201" s="109">
        <f t="shared" si="101"/>
        <v>11485.037849024413</v>
      </c>
    </row>
    <row r="202" spans="1:17" x14ac:dyDescent="0.3">
      <c r="A202" s="2" t="s">
        <v>114</v>
      </c>
      <c r="B202" s="31" t="s">
        <v>14</v>
      </c>
      <c r="C202" s="41">
        <f>VLOOKUP(A202,'Laboratory B'!A:AZ,50,0)</f>
        <v>58</v>
      </c>
      <c r="D202" s="37">
        <f t="shared" si="95"/>
        <v>174.5</v>
      </c>
      <c r="E202" s="37">
        <f>VLOOKUP(A202,'Laboratory B'!A:AZ,51,0)</f>
        <v>113</v>
      </c>
      <c r="F202" s="37">
        <f t="shared" si="96"/>
        <v>249</v>
      </c>
      <c r="G202" s="59">
        <f t="shared" si="77"/>
        <v>-74.5</v>
      </c>
      <c r="H202" s="60">
        <f t="shared" si="78"/>
        <v>5550.25</v>
      </c>
      <c r="I202">
        <f t="shared" si="79"/>
        <v>85.5</v>
      </c>
      <c r="J202">
        <f t="shared" si="80"/>
        <v>756.25</v>
      </c>
      <c r="K202">
        <f t="shared" si="81"/>
        <v>27.5</v>
      </c>
      <c r="L202">
        <f t="shared" si="82"/>
        <v>32.163742690058477</v>
      </c>
      <c r="M202" s="115">
        <f t="shared" si="97"/>
        <v>-28.870098039215691</v>
      </c>
      <c r="N202" s="13">
        <f t="shared" si="98"/>
        <v>45.814950980392155</v>
      </c>
      <c r="O202" s="13">
        <f t="shared" si="99"/>
        <v>833.4825607939257</v>
      </c>
      <c r="P202" s="13">
        <f t="shared" si="100"/>
        <v>2099.0097333357362</v>
      </c>
      <c r="Q202" s="109">
        <f t="shared" si="101"/>
        <v>-1322.6821264657826</v>
      </c>
    </row>
    <row r="203" spans="1:17" x14ac:dyDescent="0.3">
      <c r="A203" s="2" t="s">
        <v>115</v>
      </c>
      <c r="B203" s="31" t="s">
        <v>14</v>
      </c>
      <c r="C203" s="41">
        <f>VLOOKUP(A203,'Laboratory B'!A:AZ,50,0)</f>
        <v>1064</v>
      </c>
      <c r="D203" s="37">
        <f t="shared" si="95"/>
        <v>360</v>
      </c>
      <c r="E203" s="37">
        <f>VLOOKUP(A203,'Laboratory B'!A:AZ,51,0)</f>
        <v>1104</v>
      </c>
      <c r="F203" s="37">
        <f t="shared" si="96"/>
        <v>360</v>
      </c>
      <c r="G203" s="59">
        <f t="shared" si="77"/>
        <v>0</v>
      </c>
      <c r="H203" s="60">
        <f t="shared" si="78"/>
        <v>0</v>
      </c>
      <c r="I203">
        <f t="shared" si="79"/>
        <v>1084</v>
      </c>
      <c r="J203">
        <f t="shared" si="80"/>
        <v>400</v>
      </c>
      <c r="K203">
        <f t="shared" si="81"/>
        <v>20</v>
      </c>
      <c r="L203">
        <f t="shared" si="82"/>
        <v>1.8450184501845017</v>
      </c>
      <c r="M203" s="115">
        <f t="shared" si="97"/>
        <v>156.62990196078431</v>
      </c>
      <c r="N203" s="13">
        <f t="shared" si="98"/>
        <v>156.81495098039215</v>
      </c>
      <c r="O203" s="13">
        <f t="shared" si="99"/>
        <v>24532.926188244903</v>
      </c>
      <c r="P203" s="13">
        <f t="shared" si="100"/>
        <v>24590.928850982793</v>
      </c>
      <c r="Q203" s="109">
        <f t="shared" si="101"/>
        <v>24561.91039804402</v>
      </c>
    </row>
    <row r="204" spans="1:17" x14ac:dyDescent="0.3">
      <c r="A204" s="2" t="s">
        <v>143</v>
      </c>
      <c r="B204" s="31" t="s">
        <v>14</v>
      </c>
      <c r="C204" s="41">
        <f>VLOOKUP(A204,'Laboratory B'!A:AZ,50,0)</f>
        <v>91</v>
      </c>
      <c r="D204" s="37">
        <f t="shared" si="95"/>
        <v>228.5</v>
      </c>
      <c r="E204" s="37">
        <f>VLOOKUP(A204,'Laboratory B'!A:AZ,51,0)</f>
        <v>120</v>
      </c>
      <c r="F204" s="37">
        <f t="shared" ref="F204:F205" si="102">_xlfn.RANK.AVG(E204,E$2:E$419,1)</f>
        <v>253</v>
      </c>
      <c r="G204" s="59">
        <f t="shared" si="77"/>
        <v>-24.5</v>
      </c>
      <c r="H204" s="60">
        <f t="shared" si="78"/>
        <v>600.25</v>
      </c>
      <c r="I204">
        <f t="shared" si="79"/>
        <v>105.5</v>
      </c>
      <c r="J204">
        <f t="shared" si="80"/>
        <v>210.25</v>
      </c>
      <c r="K204">
        <f t="shared" si="81"/>
        <v>14.5</v>
      </c>
      <c r="L204">
        <f t="shared" si="82"/>
        <v>13.744075829383887</v>
      </c>
      <c r="M204" s="115">
        <f t="shared" si="97"/>
        <v>25.129901960784309</v>
      </c>
      <c r="N204" s="13">
        <f t="shared" si="98"/>
        <v>49.814950980392155</v>
      </c>
      <c r="O204" s="13">
        <f t="shared" si="99"/>
        <v>631.5119725586311</v>
      </c>
      <c r="P204" s="13">
        <f t="shared" si="100"/>
        <v>2481.5293411788734</v>
      </c>
      <c r="Q204" s="109">
        <f t="shared" si="101"/>
        <v>1251.844834318531</v>
      </c>
    </row>
    <row r="205" spans="1:17" ht="15" thickBot="1" x14ac:dyDescent="0.35">
      <c r="A205" s="2" t="s">
        <v>144</v>
      </c>
      <c r="B205" s="31" t="s">
        <v>14</v>
      </c>
      <c r="C205" s="41">
        <f>VLOOKUP(A205,'Laboratory B'!A:AZ,50,0)</f>
        <v>353</v>
      </c>
      <c r="D205" s="37">
        <f t="shared" si="95"/>
        <v>334</v>
      </c>
      <c r="E205" s="37">
        <f>VLOOKUP(A205,'Laboratory B'!A:AZ,51,0)</f>
        <v>322</v>
      </c>
      <c r="F205" s="37">
        <f t="shared" si="102"/>
        <v>327</v>
      </c>
      <c r="G205" s="59">
        <f t="shared" si="77"/>
        <v>7</v>
      </c>
      <c r="H205" s="60">
        <f t="shared" si="78"/>
        <v>49</v>
      </c>
      <c r="I205">
        <f t="shared" si="79"/>
        <v>337.5</v>
      </c>
      <c r="J205">
        <f t="shared" si="80"/>
        <v>240.25</v>
      </c>
      <c r="K205">
        <f t="shared" si="81"/>
        <v>15.5</v>
      </c>
      <c r="L205">
        <f t="shared" si="82"/>
        <v>4.5925925925925926</v>
      </c>
      <c r="M205" s="115">
        <f t="shared" si="97"/>
        <v>130.62990196078431</v>
      </c>
      <c r="N205" s="13">
        <f t="shared" si="98"/>
        <v>123.81495098039215</v>
      </c>
      <c r="O205" s="13">
        <f t="shared" si="99"/>
        <v>17064.17128628412</v>
      </c>
      <c r="P205" s="13">
        <f t="shared" si="100"/>
        <v>15330.142086276912</v>
      </c>
      <c r="Q205" s="109">
        <f t="shared" si="101"/>
        <v>16173.934907847943</v>
      </c>
    </row>
    <row r="206" spans="1:17" ht="15" thickTop="1" x14ac:dyDescent="0.3">
      <c r="A206" s="30" t="s">
        <v>30</v>
      </c>
      <c r="B206" s="32" t="s">
        <v>211</v>
      </c>
      <c r="C206" s="45">
        <f>VLOOKUP(A206,'Laboratory B'!A:BC,53,0)</f>
        <v>149</v>
      </c>
      <c r="D206" s="38">
        <f t="shared" si="95"/>
        <v>274.5</v>
      </c>
      <c r="E206" s="38">
        <f>VLOOKUP(A206,'Laboratory B'!A:BC,54,0)</f>
        <v>150</v>
      </c>
      <c r="F206" s="38">
        <f t="shared" ref="F206:F215" si="103">_xlfn.RANK.AVG(E206,E$2:E$419,1)</f>
        <v>270.5</v>
      </c>
      <c r="G206" s="59">
        <f t="shared" si="77"/>
        <v>4</v>
      </c>
      <c r="H206" s="60">
        <f t="shared" si="78"/>
        <v>16</v>
      </c>
      <c r="I206">
        <f t="shared" si="79"/>
        <v>149.5</v>
      </c>
      <c r="J206">
        <f t="shared" si="80"/>
        <v>0.25</v>
      </c>
      <c r="K206">
        <f t="shared" si="81"/>
        <v>0.5</v>
      </c>
      <c r="L206">
        <f t="shared" si="82"/>
        <v>0.33444816053511706</v>
      </c>
      <c r="M206" s="115">
        <f t="shared" si="97"/>
        <v>71.129901960784309</v>
      </c>
      <c r="N206" s="13">
        <f t="shared" si="98"/>
        <v>67.314950980392155</v>
      </c>
      <c r="O206" s="13">
        <f t="shared" si="99"/>
        <v>5059.4629529507874</v>
      </c>
      <c r="P206" s="13">
        <f t="shared" si="100"/>
        <v>4531.302625492599</v>
      </c>
      <c r="Q206" s="109">
        <f t="shared" si="101"/>
        <v>4788.1058637302958</v>
      </c>
    </row>
    <row r="207" spans="1:17" x14ac:dyDescent="0.3">
      <c r="A207" s="2" t="s">
        <v>31</v>
      </c>
      <c r="B207" s="31" t="s">
        <v>15</v>
      </c>
      <c r="C207" s="41">
        <f>VLOOKUP(A207,'Laboratory B'!A:BC,53,0)</f>
        <v>80</v>
      </c>
      <c r="D207" s="37">
        <f t="shared" si="95"/>
        <v>218.5</v>
      </c>
      <c r="E207" s="37">
        <f>VLOOKUP(A207,'Laboratory B'!A:BC,54,0)</f>
        <v>59</v>
      </c>
      <c r="F207" s="37">
        <f t="shared" si="103"/>
        <v>172</v>
      </c>
      <c r="G207" s="59">
        <f t="shared" si="77"/>
        <v>46.5</v>
      </c>
      <c r="H207" s="60">
        <f t="shared" si="78"/>
        <v>2162.25</v>
      </c>
      <c r="I207">
        <f t="shared" si="79"/>
        <v>69.5</v>
      </c>
      <c r="J207">
        <f t="shared" si="80"/>
        <v>110.25</v>
      </c>
      <c r="K207">
        <f t="shared" si="81"/>
        <v>10.5</v>
      </c>
      <c r="L207">
        <f t="shared" si="82"/>
        <v>15.107913669064748</v>
      </c>
      <c r="M207" s="115">
        <f t="shared" si="97"/>
        <v>15.129901960784309</v>
      </c>
      <c r="N207" s="13">
        <f t="shared" si="98"/>
        <v>-31.185049019607845</v>
      </c>
      <c r="O207" s="13">
        <f t="shared" si="99"/>
        <v>228.91393334294489</v>
      </c>
      <c r="P207" s="13">
        <f t="shared" si="100"/>
        <v>972.50728235534427</v>
      </c>
      <c r="Q207" s="109">
        <f t="shared" si="101"/>
        <v>-471.82673430891953</v>
      </c>
    </row>
    <row r="208" spans="1:17" x14ac:dyDescent="0.3">
      <c r="A208" s="2" t="s">
        <v>33</v>
      </c>
      <c r="B208" s="31" t="s">
        <v>15</v>
      </c>
      <c r="C208" s="41">
        <f>VLOOKUP(A208,'Laboratory B'!A:BC,53,0)</f>
        <v>94</v>
      </c>
      <c r="D208" s="37">
        <f t="shared" si="95"/>
        <v>234.5</v>
      </c>
      <c r="E208" s="37">
        <f>VLOOKUP(A208,'Laboratory B'!A:BC,54,0)</f>
        <v>99</v>
      </c>
      <c r="F208" s="37">
        <f t="shared" si="103"/>
        <v>237.5</v>
      </c>
      <c r="G208" s="59">
        <f t="shared" si="77"/>
        <v>-3</v>
      </c>
      <c r="H208" s="60">
        <f t="shared" si="78"/>
        <v>9</v>
      </c>
      <c r="I208">
        <f t="shared" si="79"/>
        <v>96.5</v>
      </c>
      <c r="J208">
        <f t="shared" si="80"/>
        <v>6.25</v>
      </c>
      <c r="K208">
        <f t="shared" si="81"/>
        <v>2.5</v>
      </c>
      <c r="L208">
        <f t="shared" si="82"/>
        <v>2.5906735751295336</v>
      </c>
      <c r="M208" s="115">
        <f t="shared" si="97"/>
        <v>31.129901960784309</v>
      </c>
      <c r="N208" s="13">
        <f t="shared" si="98"/>
        <v>34.314950980392155</v>
      </c>
      <c r="O208" s="13">
        <f t="shared" si="99"/>
        <v>969.07079608804281</v>
      </c>
      <c r="P208" s="13">
        <f t="shared" si="100"/>
        <v>1177.5158607867165</v>
      </c>
      <c r="Q208" s="109">
        <f t="shared" si="101"/>
        <v>1068.2210598087272</v>
      </c>
    </row>
    <row r="209" spans="1:17" x14ac:dyDescent="0.3">
      <c r="A209" s="2" t="s">
        <v>35</v>
      </c>
      <c r="B209" s="31" t="s">
        <v>15</v>
      </c>
      <c r="C209" s="41">
        <f>VLOOKUP(A209,'Laboratory B'!A:BC,53,0)</f>
        <v>75</v>
      </c>
      <c r="D209" s="37">
        <f t="shared" si="95"/>
        <v>210.5</v>
      </c>
      <c r="E209" s="37">
        <f>VLOOKUP(A209,'Laboratory B'!A:BC,54,0)</f>
        <v>76</v>
      </c>
      <c r="F209" s="37">
        <f t="shared" si="103"/>
        <v>201</v>
      </c>
      <c r="G209" s="59">
        <f t="shared" si="77"/>
        <v>9.5</v>
      </c>
      <c r="H209" s="60">
        <f t="shared" si="78"/>
        <v>90.25</v>
      </c>
      <c r="I209">
        <f t="shared" si="79"/>
        <v>75.5</v>
      </c>
      <c r="J209">
        <f t="shared" si="80"/>
        <v>0.25</v>
      </c>
      <c r="K209">
        <f t="shared" si="81"/>
        <v>0.5</v>
      </c>
      <c r="L209">
        <f t="shared" si="82"/>
        <v>0.66225165562913912</v>
      </c>
      <c r="M209" s="115">
        <f t="shared" si="97"/>
        <v>7.1299019607843093</v>
      </c>
      <c r="N209" s="13">
        <f t="shared" si="98"/>
        <v>-2.1850490196078454</v>
      </c>
      <c r="O209" s="13">
        <f t="shared" si="99"/>
        <v>50.835501970395939</v>
      </c>
      <c r="P209" s="13">
        <f t="shared" si="100"/>
        <v>4.7744392180892063</v>
      </c>
      <c r="Q209" s="109">
        <f t="shared" si="101"/>
        <v>-15.579185289311809</v>
      </c>
    </row>
    <row r="210" spans="1:17" x14ac:dyDescent="0.3">
      <c r="A210" s="2" t="s">
        <v>36</v>
      </c>
      <c r="B210" s="31" t="s">
        <v>15</v>
      </c>
      <c r="C210" s="41">
        <f>VLOOKUP(A210,'Laboratory B'!A:BC,53,0)</f>
        <v>2170</v>
      </c>
      <c r="D210" s="37">
        <f t="shared" si="95"/>
        <v>381</v>
      </c>
      <c r="E210" s="37">
        <f>VLOOKUP(A210,'Laboratory B'!A:BC,54,0)</f>
        <v>2241</v>
      </c>
      <c r="F210" s="37">
        <f t="shared" si="103"/>
        <v>381</v>
      </c>
      <c r="G210" s="59">
        <f t="shared" si="77"/>
        <v>0</v>
      </c>
      <c r="H210" s="60">
        <f t="shared" si="78"/>
        <v>0</v>
      </c>
      <c r="I210">
        <f t="shared" si="79"/>
        <v>2205.5</v>
      </c>
      <c r="J210">
        <f t="shared" si="80"/>
        <v>1260.25</v>
      </c>
      <c r="K210">
        <f t="shared" si="81"/>
        <v>35.5</v>
      </c>
      <c r="L210">
        <f t="shared" si="82"/>
        <v>1.6096123328043528</v>
      </c>
      <c r="M210" s="115">
        <f t="shared" si="97"/>
        <v>177.62990196078431</v>
      </c>
      <c r="N210" s="13">
        <f t="shared" si="98"/>
        <v>177.81495098039215</v>
      </c>
      <c r="O210" s="13">
        <f t="shared" si="99"/>
        <v>31552.382070597847</v>
      </c>
      <c r="P210" s="13">
        <f t="shared" si="100"/>
        <v>31618.156792159265</v>
      </c>
      <c r="Q210" s="109">
        <f t="shared" si="101"/>
        <v>31585.252309808726</v>
      </c>
    </row>
    <row r="211" spans="1:17" x14ac:dyDescent="0.3">
      <c r="A211" s="2" t="s">
        <v>37</v>
      </c>
      <c r="B211" s="31" t="s">
        <v>15</v>
      </c>
      <c r="C211" s="41">
        <f>VLOOKUP(A211,'Laboratory B'!A:BC,53,0)</f>
        <v>943</v>
      </c>
      <c r="D211" s="37">
        <f t="shared" si="95"/>
        <v>354</v>
      </c>
      <c r="E211" s="37">
        <f>VLOOKUP(A211,'Laboratory B'!A:BC,54,0)</f>
        <v>1131</v>
      </c>
      <c r="F211" s="37">
        <f t="shared" si="103"/>
        <v>364</v>
      </c>
      <c r="G211" s="59">
        <f t="shared" si="77"/>
        <v>-10</v>
      </c>
      <c r="H211" s="60">
        <f t="shared" si="78"/>
        <v>100</v>
      </c>
      <c r="I211">
        <f t="shared" si="79"/>
        <v>1037</v>
      </c>
      <c r="J211">
        <f t="shared" si="80"/>
        <v>8836</v>
      </c>
      <c r="K211">
        <f t="shared" si="81"/>
        <v>94</v>
      </c>
      <c r="L211">
        <f t="shared" si="82"/>
        <v>9.0646094503375121</v>
      </c>
      <c r="M211" s="115">
        <f t="shared" si="97"/>
        <v>150.62990196078431</v>
      </c>
      <c r="N211" s="13">
        <f t="shared" si="98"/>
        <v>160.81495098039215</v>
      </c>
      <c r="O211" s="13">
        <f t="shared" si="99"/>
        <v>22689.367364715494</v>
      </c>
      <c r="P211" s="13">
        <f t="shared" si="100"/>
        <v>25861.448458825933</v>
      </c>
      <c r="Q211" s="109">
        <f t="shared" si="101"/>
        <v>24223.540300004806</v>
      </c>
    </row>
    <row r="212" spans="1:17" x14ac:dyDescent="0.3">
      <c r="A212" s="2" t="s">
        <v>38</v>
      </c>
      <c r="B212" s="31" t="s">
        <v>15</v>
      </c>
      <c r="C212" s="41">
        <f>VLOOKUP(A212,'Laboratory B'!A:BC,53,0)</f>
        <v>546</v>
      </c>
      <c r="D212" s="37">
        <f t="shared" si="95"/>
        <v>347</v>
      </c>
      <c r="E212" s="37">
        <f>VLOOKUP(A212,'Laboratory B'!A:BC,54,0)</f>
        <v>571</v>
      </c>
      <c r="F212" s="37">
        <f t="shared" si="103"/>
        <v>349</v>
      </c>
      <c r="G212" s="59">
        <f t="shared" si="77"/>
        <v>-2</v>
      </c>
      <c r="H212" s="60">
        <f t="shared" si="78"/>
        <v>4</v>
      </c>
      <c r="I212">
        <f t="shared" si="79"/>
        <v>558.5</v>
      </c>
      <c r="J212">
        <f t="shared" si="80"/>
        <v>156.25</v>
      </c>
      <c r="K212">
        <f t="shared" si="81"/>
        <v>12.5</v>
      </c>
      <c r="L212">
        <f t="shared" si="82"/>
        <v>2.2381378692927485</v>
      </c>
      <c r="M212" s="115">
        <f t="shared" si="97"/>
        <v>143.62990196078431</v>
      </c>
      <c r="N212" s="13">
        <f t="shared" si="98"/>
        <v>145.81495098039215</v>
      </c>
      <c r="O212" s="13">
        <f t="shared" si="99"/>
        <v>20629.548737264511</v>
      </c>
      <c r="P212" s="13">
        <f t="shared" si="100"/>
        <v>21261.999929414167</v>
      </c>
      <c r="Q212" s="109">
        <f t="shared" si="101"/>
        <v>20943.387113730296</v>
      </c>
    </row>
    <row r="213" spans="1:17" x14ac:dyDescent="0.3">
      <c r="A213" s="2" t="s">
        <v>39</v>
      </c>
      <c r="B213" s="31" t="s">
        <v>15</v>
      </c>
      <c r="C213" s="41">
        <f>VLOOKUP(A213,'Laboratory B'!A:BC,53,0)</f>
        <v>132</v>
      </c>
      <c r="D213" s="37">
        <f t="shared" si="95"/>
        <v>265</v>
      </c>
      <c r="E213" s="37">
        <f>VLOOKUP(A213,'Laboratory B'!A:BC,54,0)</f>
        <v>131</v>
      </c>
      <c r="F213" s="37">
        <f t="shared" si="103"/>
        <v>262.5</v>
      </c>
      <c r="G213" s="59">
        <f t="shared" si="77"/>
        <v>2.5</v>
      </c>
      <c r="H213" s="60">
        <f t="shared" si="78"/>
        <v>6.25</v>
      </c>
      <c r="I213">
        <f t="shared" si="79"/>
        <v>131.5</v>
      </c>
      <c r="J213">
        <f t="shared" si="80"/>
        <v>0.25</v>
      </c>
      <c r="K213">
        <f t="shared" si="81"/>
        <v>0.5</v>
      </c>
      <c r="L213">
        <f t="shared" si="82"/>
        <v>0.38022813688212925</v>
      </c>
      <c r="M213" s="115">
        <f t="shared" si="97"/>
        <v>61.629901960784309</v>
      </c>
      <c r="N213" s="13">
        <f t="shared" si="98"/>
        <v>59.314950980392155</v>
      </c>
      <c r="O213" s="13">
        <f t="shared" si="99"/>
        <v>3798.2448156958858</v>
      </c>
      <c r="P213" s="13">
        <f t="shared" si="100"/>
        <v>3518.263409806324</v>
      </c>
      <c r="Q213" s="109">
        <f t="shared" si="101"/>
        <v>3655.5746137302958</v>
      </c>
    </row>
    <row r="214" spans="1:17" x14ac:dyDescent="0.3">
      <c r="A214" s="2" t="s">
        <v>114</v>
      </c>
      <c r="B214" s="31" t="s">
        <v>15</v>
      </c>
      <c r="C214" s="41">
        <f>VLOOKUP(A214,'Laboratory B'!A:BC,53,0)</f>
        <v>93</v>
      </c>
      <c r="D214" s="37">
        <f t="shared" si="95"/>
        <v>233</v>
      </c>
      <c r="E214" s="37">
        <f>VLOOKUP(A214,'Laboratory B'!A:BC,54,0)</f>
        <v>87</v>
      </c>
      <c r="F214" s="37">
        <f t="shared" si="103"/>
        <v>221.5</v>
      </c>
      <c r="G214" s="59">
        <f t="shared" si="77"/>
        <v>11.5</v>
      </c>
      <c r="H214" s="60">
        <f t="shared" si="78"/>
        <v>132.25</v>
      </c>
      <c r="I214">
        <f t="shared" si="79"/>
        <v>90</v>
      </c>
      <c r="J214">
        <f t="shared" si="80"/>
        <v>9</v>
      </c>
      <c r="K214">
        <f t="shared" si="81"/>
        <v>3</v>
      </c>
      <c r="L214">
        <f t="shared" si="82"/>
        <v>3.3333333333333335</v>
      </c>
      <c r="M214" s="115">
        <f t="shared" si="97"/>
        <v>29.629901960784309</v>
      </c>
      <c r="N214" s="13">
        <f t="shared" si="98"/>
        <v>18.314950980392155</v>
      </c>
      <c r="O214" s="13">
        <f t="shared" si="99"/>
        <v>877.93109020568988</v>
      </c>
      <c r="P214" s="13">
        <f t="shared" si="100"/>
        <v>335.43742941416753</v>
      </c>
      <c r="Q214" s="109">
        <f t="shared" si="101"/>
        <v>542.67020196558997</v>
      </c>
    </row>
    <row r="215" spans="1:17" x14ac:dyDescent="0.3">
      <c r="A215" s="2" t="s">
        <v>115</v>
      </c>
      <c r="B215" s="31" t="s">
        <v>15</v>
      </c>
      <c r="C215" s="41">
        <f>VLOOKUP(A215,'Laboratory B'!A:BC,53,0)</f>
        <v>294</v>
      </c>
      <c r="D215" s="37">
        <f t="shared" si="95"/>
        <v>321</v>
      </c>
      <c r="E215" s="37">
        <f>VLOOKUP(A215,'Laboratory B'!A:BC,54,0)</f>
        <v>315</v>
      </c>
      <c r="F215" s="37">
        <f t="shared" si="103"/>
        <v>325</v>
      </c>
      <c r="G215" s="59">
        <f t="shared" si="77"/>
        <v>-4</v>
      </c>
      <c r="H215" s="60">
        <f t="shared" si="78"/>
        <v>16</v>
      </c>
      <c r="I215">
        <f t="shared" si="79"/>
        <v>304.5</v>
      </c>
      <c r="J215">
        <f t="shared" si="80"/>
        <v>110.25</v>
      </c>
      <c r="K215">
        <f t="shared" si="81"/>
        <v>10.5</v>
      </c>
      <c r="L215">
        <f t="shared" si="82"/>
        <v>3.4482758620689653</v>
      </c>
      <c r="M215" s="115">
        <f t="shared" si="97"/>
        <v>117.62990196078431</v>
      </c>
      <c r="N215" s="13">
        <f t="shared" si="98"/>
        <v>121.81495098039215</v>
      </c>
      <c r="O215" s="13">
        <f t="shared" si="99"/>
        <v>13836.793835303728</v>
      </c>
      <c r="P215" s="13">
        <f t="shared" si="100"/>
        <v>14838.882282355344</v>
      </c>
      <c r="Q215" s="109">
        <f t="shared" si="101"/>
        <v>14329.080741181275</v>
      </c>
    </row>
    <row r="216" spans="1:17" x14ac:dyDescent="0.3">
      <c r="A216" s="2" t="s">
        <v>143</v>
      </c>
      <c r="B216" s="31" t="s">
        <v>15</v>
      </c>
      <c r="C216" s="41">
        <f>VLOOKUP(A216,'Laboratory B'!A:BC,53,0)</f>
        <v>43</v>
      </c>
      <c r="D216" s="37">
        <f t="shared" ref="D216:D217" si="104">_xlfn.RANK.AVG(C216,C$2:C$419,1)</f>
        <v>137.5</v>
      </c>
      <c r="E216" s="37">
        <f>VLOOKUP(A216,'Laboratory B'!A:BC,54,0)</f>
        <v>67</v>
      </c>
      <c r="F216" s="37">
        <f t="shared" ref="F216:F217" si="105">_xlfn.RANK.AVG(E216,E$2:E$419,1)</f>
        <v>186.5</v>
      </c>
      <c r="G216" s="59">
        <f t="shared" si="77"/>
        <v>-49</v>
      </c>
      <c r="H216" s="60">
        <f t="shared" si="78"/>
        <v>2401</v>
      </c>
      <c r="I216">
        <f t="shared" si="79"/>
        <v>55</v>
      </c>
      <c r="J216">
        <f t="shared" si="80"/>
        <v>144</v>
      </c>
      <c r="K216">
        <f t="shared" si="81"/>
        <v>12</v>
      </c>
      <c r="L216">
        <f t="shared" si="82"/>
        <v>21.818181818181817</v>
      </c>
      <c r="M216" s="115">
        <f t="shared" si="97"/>
        <v>-65.870098039215691</v>
      </c>
      <c r="N216" s="13">
        <f t="shared" si="98"/>
        <v>-16.685049019607845</v>
      </c>
      <c r="O216" s="13">
        <f t="shared" si="99"/>
        <v>4338.8698156958872</v>
      </c>
      <c r="P216" s="13">
        <f t="shared" si="100"/>
        <v>278.3908607867167</v>
      </c>
      <c r="Q216" s="109">
        <f t="shared" si="101"/>
        <v>1099.0458147106883</v>
      </c>
    </row>
    <row r="217" spans="1:17" ht="15" thickBot="1" x14ac:dyDescent="0.35">
      <c r="A217" s="2" t="s">
        <v>144</v>
      </c>
      <c r="B217" s="31" t="s">
        <v>15</v>
      </c>
      <c r="C217" s="41">
        <f>VLOOKUP(A217,'Laboratory B'!A:BC,53,0)</f>
        <v>292</v>
      </c>
      <c r="D217" s="37">
        <f t="shared" si="104"/>
        <v>320</v>
      </c>
      <c r="E217" s="37">
        <f>VLOOKUP(A217,'Laboratory B'!A:BC,54,0)</f>
        <v>258</v>
      </c>
      <c r="F217" s="37">
        <f t="shared" si="105"/>
        <v>315</v>
      </c>
      <c r="G217" s="59">
        <f t="shared" si="77"/>
        <v>5</v>
      </c>
      <c r="H217" s="60">
        <f t="shared" si="78"/>
        <v>25</v>
      </c>
      <c r="I217">
        <f t="shared" si="79"/>
        <v>275</v>
      </c>
      <c r="J217">
        <f t="shared" si="80"/>
        <v>289</v>
      </c>
      <c r="K217">
        <f t="shared" si="81"/>
        <v>17</v>
      </c>
      <c r="L217">
        <f t="shared" si="82"/>
        <v>6.1818181818181817</v>
      </c>
      <c r="M217" s="115">
        <f t="shared" si="97"/>
        <v>116.62990196078431</v>
      </c>
      <c r="N217" s="13">
        <f t="shared" si="98"/>
        <v>111.81495098039215</v>
      </c>
      <c r="O217" s="13">
        <f t="shared" si="99"/>
        <v>13602.53403138216</v>
      </c>
      <c r="P217" s="13">
        <f t="shared" si="100"/>
        <v>12502.583262747501</v>
      </c>
      <c r="Q217" s="109">
        <f t="shared" si="101"/>
        <v>13040.966770593041</v>
      </c>
    </row>
    <row r="218" spans="1:17" ht="15" thickTop="1" x14ac:dyDescent="0.3">
      <c r="A218" s="30" t="s">
        <v>30</v>
      </c>
      <c r="B218" s="32" t="s">
        <v>175</v>
      </c>
      <c r="C218" s="45">
        <f>VLOOKUP(A218,'Laboratory B'!A:BF,56,0)</f>
        <v>75</v>
      </c>
      <c r="D218" s="38">
        <f t="shared" ref="D218:D227" si="106">_xlfn.RANK.AVG(C218,C$2:C$419,1)</f>
        <v>210.5</v>
      </c>
      <c r="E218" s="38">
        <f>VLOOKUP(A218,'Laboratory B'!A:BF,57,0)</f>
        <v>104</v>
      </c>
      <c r="F218" s="38">
        <f t="shared" ref="F218:F227" si="107">_xlfn.RANK.AVG(E218,E$2:E$419,1)</f>
        <v>243.5</v>
      </c>
      <c r="G218" s="59">
        <f t="shared" si="77"/>
        <v>-33</v>
      </c>
      <c r="H218" s="60">
        <f t="shared" si="78"/>
        <v>1089</v>
      </c>
      <c r="I218">
        <f t="shared" si="79"/>
        <v>89.5</v>
      </c>
      <c r="J218">
        <f t="shared" si="80"/>
        <v>210.25</v>
      </c>
      <c r="K218">
        <f t="shared" si="81"/>
        <v>14.5</v>
      </c>
      <c r="L218">
        <f t="shared" si="82"/>
        <v>16.201117318435752</v>
      </c>
      <c r="M218" s="115">
        <f t="shared" si="97"/>
        <v>7.1299019607843093</v>
      </c>
      <c r="N218" s="13">
        <f t="shared" si="98"/>
        <v>40.314950980392155</v>
      </c>
      <c r="O218" s="13">
        <f t="shared" si="99"/>
        <v>50.835501970395939</v>
      </c>
      <c r="P218" s="13">
        <f t="shared" si="100"/>
        <v>1625.2952725514224</v>
      </c>
      <c r="Q218" s="109">
        <f t="shared" si="101"/>
        <v>287.44164804402135</v>
      </c>
    </row>
    <row r="219" spans="1:17" x14ac:dyDescent="0.3">
      <c r="A219" s="2" t="s">
        <v>31</v>
      </c>
      <c r="B219" s="31" t="s">
        <v>16</v>
      </c>
      <c r="C219" s="41">
        <f>VLOOKUP(A219,'Laboratory B'!A:BF,56,0)</f>
        <v>77</v>
      </c>
      <c r="D219" s="37">
        <f t="shared" si="106"/>
        <v>213.5</v>
      </c>
      <c r="E219" s="37">
        <f>VLOOKUP(A219,'Laboratory B'!A:BF,57,0)</f>
        <v>50</v>
      </c>
      <c r="F219" s="37">
        <f t="shared" si="107"/>
        <v>154.5</v>
      </c>
      <c r="G219" s="59">
        <f t="shared" si="77"/>
        <v>59</v>
      </c>
      <c r="H219" s="60">
        <f t="shared" si="78"/>
        <v>3481</v>
      </c>
      <c r="I219">
        <f t="shared" si="79"/>
        <v>63.5</v>
      </c>
      <c r="J219">
        <f t="shared" si="80"/>
        <v>182.25</v>
      </c>
      <c r="K219">
        <f t="shared" si="81"/>
        <v>13.5</v>
      </c>
      <c r="L219">
        <f t="shared" si="82"/>
        <v>21.259842519685041</v>
      </c>
      <c r="M219" s="115">
        <f t="shared" si="97"/>
        <v>10.129901960784309</v>
      </c>
      <c r="N219" s="13">
        <f t="shared" si="98"/>
        <v>-48.685049019607845</v>
      </c>
      <c r="O219" s="13">
        <f t="shared" si="99"/>
        <v>102.61491373510179</v>
      </c>
      <c r="P219" s="13">
        <f t="shared" si="100"/>
        <v>2370.2339980416186</v>
      </c>
      <c r="Q219" s="109">
        <f t="shared" si="101"/>
        <v>-493.17477352460571</v>
      </c>
    </row>
    <row r="220" spans="1:17" x14ac:dyDescent="0.3">
      <c r="A220" s="2" t="s">
        <v>33</v>
      </c>
      <c r="B220" s="31" t="s">
        <v>16</v>
      </c>
      <c r="C220" s="41">
        <f>VLOOKUP(A220,'Laboratory B'!A:BF,56,0)</f>
        <v>66</v>
      </c>
      <c r="D220" s="37">
        <f t="shared" si="106"/>
        <v>189</v>
      </c>
      <c r="E220" s="37">
        <f>VLOOKUP(A220,'Laboratory B'!A:BF,57,0)</f>
        <v>67</v>
      </c>
      <c r="F220" s="37">
        <f t="shared" si="107"/>
        <v>186.5</v>
      </c>
      <c r="G220" s="59">
        <f t="shared" si="77"/>
        <v>2.5</v>
      </c>
      <c r="H220" s="60">
        <f t="shared" si="78"/>
        <v>6.25</v>
      </c>
      <c r="I220">
        <f t="shared" si="79"/>
        <v>66.5</v>
      </c>
      <c r="J220">
        <f t="shared" si="80"/>
        <v>0.25</v>
      </c>
      <c r="K220">
        <f t="shared" si="81"/>
        <v>0.5</v>
      </c>
      <c r="L220">
        <f t="shared" si="82"/>
        <v>0.75187969924812026</v>
      </c>
      <c r="M220" s="115">
        <f t="shared" si="97"/>
        <v>-14.370098039215691</v>
      </c>
      <c r="N220" s="13">
        <f t="shared" si="98"/>
        <v>-16.685049019607845</v>
      </c>
      <c r="O220" s="13">
        <f t="shared" si="99"/>
        <v>206.49971765667064</v>
      </c>
      <c r="P220" s="13">
        <f t="shared" si="100"/>
        <v>278.3908607867167</v>
      </c>
      <c r="Q220" s="109">
        <f t="shared" si="101"/>
        <v>239.76579020088437</v>
      </c>
    </row>
    <row r="221" spans="1:17" x14ac:dyDescent="0.3">
      <c r="A221" s="2" t="s">
        <v>35</v>
      </c>
      <c r="B221" s="31" t="s">
        <v>16</v>
      </c>
      <c r="C221" s="41">
        <f>VLOOKUP(A221,'Laboratory B'!A:BF,56,0)</f>
        <v>63</v>
      </c>
      <c r="D221" s="37">
        <f t="shared" si="106"/>
        <v>183</v>
      </c>
      <c r="E221" s="37">
        <f>VLOOKUP(A221,'Laboratory B'!A:BF,57,0)</f>
        <v>64</v>
      </c>
      <c r="F221" s="37">
        <f t="shared" si="107"/>
        <v>182.5</v>
      </c>
      <c r="G221" s="59">
        <f t="shared" si="77"/>
        <v>0.5</v>
      </c>
      <c r="H221" s="60">
        <f t="shared" si="78"/>
        <v>0.25</v>
      </c>
      <c r="I221">
        <f t="shared" si="79"/>
        <v>63.5</v>
      </c>
      <c r="J221">
        <f t="shared" si="80"/>
        <v>0.25</v>
      </c>
      <c r="K221">
        <f t="shared" si="81"/>
        <v>0.5</v>
      </c>
      <c r="L221">
        <f t="shared" si="82"/>
        <v>0.78740157480314954</v>
      </c>
      <c r="M221" s="115">
        <f t="shared" si="97"/>
        <v>-20.370098039215691</v>
      </c>
      <c r="N221" s="13">
        <f t="shared" si="98"/>
        <v>-20.685049019607845</v>
      </c>
      <c r="O221" s="13">
        <f t="shared" si="99"/>
        <v>414.9408941272589</v>
      </c>
      <c r="P221" s="13">
        <f t="shared" si="100"/>
        <v>427.87125294357946</v>
      </c>
      <c r="Q221" s="109">
        <f t="shared" si="101"/>
        <v>421.35647647539423</v>
      </c>
    </row>
    <row r="222" spans="1:17" x14ac:dyDescent="0.3">
      <c r="A222" s="2" t="s">
        <v>36</v>
      </c>
      <c r="B222" s="31" t="s">
        <v>16</v>
      </c>
      <c r="C222" s="41">
        <f>VLOOKUP(A222,'Laboratory B'!A:BF,56,0)</f>
        <v>507</v>
      </c>
      <c r="D222" s="37">
        <f t="shared" si="106"/>
        <v>345</v>
      </c>
      <c r="E222" s="37">
        <f>VLOOKUP(A222,'Laboratory B'!A:BF,57,0)</f>
        <v>491</v>
      </c>
      <c r="F222" s="37">
        <f t="shared" si="107"/>
        <v>347</v>
      </c>
      <c r="G222" s="59">
        <f t="shared" si="77"/>
        <v>-2</v>
      </c>
      <c r="H222" s="60">
        <f t="shared" si="78"/>
        <v>4</v>
      </c>
      <c r="I222">
        <f t="shared" si="79"/>
        <v>499</v>
      </c>
      <c r="J222">
        <f t="shared" si="80"/>
        <v>64</v>
      </c>
      <c r="K222">
        <f t="shared" si="81"/>
        <v>8</v>
      </c>
      <c r="L222">
        <f t="shared" si="82"/>
        <v>1.6032064128256511</v>
      </c>
      <c r="M222" s="115">
        <f t="shared" si="97"/>
        <v>141.62990196078431</v>
      </c>
      <c r="N222" s="13">
        <f t="shared" si="98"/>
        <v>143.81495098039215</v>
      </c>
      <c r="O222" s="13">
        <f t="shared" si="99"/>
        <v>20059.029129421375</v>
      </c>
      <c r="P222" s="13">
        <f t="shared" si="100"/>
        <v>20682.740125492597</v>
      </c>
      <c r="Q222" s="109">
        <f t="shared" si="101"/>
        <v>20368.497407847943</v>
      </c>
    </row>
    <row r="223" spans="1:17" x14ac:dyDescent="0.3">
      <c r="A223" s="2" t="s">
        <v>37</v>
      </c>
      <c r="B223" s="31" t="s">
        <v>16</v>
      </c>
      <c r="C223" s="41">
        <f>VLOOKUP(A223,'Laboratory B'!A:BF,56,0)</f>
        <v>347</v>
      </c>
      <c r="D223" s="37">
        <f t="shared" si="106"/>
        <v>333</v>
      </c>
      <c r="E223" s="37">
        <f>VLOOKUP(A223,'Laboratory B'!A:BF,57,0)</f>
        <v>473</v>
      </c>
      <c r="F223" s="37">
        <f t="shared" si="107"/>
        <v>346</v>
      </c>
      <c r="G223" s="59">
        <f t="shared" si="77"/>
        <v>-13</v>
      </c>
      <c r="H223" s="60">
        <f t="shared" si="78"/>
        <v>169</v>
      </c>
      <c r="I223">
        <f t="shared" si="79"/>
        <v>410</v>
      </c>
      <c r="J223">
        <f t="shared" si="80"/>
        <v>3969</v>
      </c>
      <c r="K223">
        <f t="shared" si="81"/>
        <v>63</v>
      </c>
      <c r="L223">
        <f t="shared" si="82"/>
        <v>15.365853658536585</v>
      </c>
      <c r="M223" s="115">
        <f t="shared" si="97"/>
        <v>129.62990196078431</v>
      </c>
      <c r="N223" s="13">
        <f t="shared" si="98"/>
        <v>142.81495098039215</v>
      </c>
      <c r="O223" s="13">
        <f t="shared" si="99"/>
        <v>16803.911482362553</v>
      </c>
      <c r="P223" s="13">
        <f t="shared" si="100"/>
        <v>20396.110223531814</v>
      </c>
      <c r="Q223" s="109">
        <f t="shared" si="101"/>
        <v>18513.088094122453</v>
      </c>
    </row>
    <row r="224" spans="1:17" x14ac:dyDescent="0.3">
      <c r="A224" s="2" t="s">
        <v>38</v>
      </c>
      <c r="B224" s="31" t="s">
        <v>16</v>
      </c>
      <c r="C224" s="41">
        <f>VLOOKUP(A224,'Laboratory B'!A:BF,56,0)</f>
        <v>212</v>
      </c>
      <c r="D224" s="37">
        <f t="shared" si="106"/>
        <v>305</v>
      </c>
      <c r="E224" s="37">
        <f>VLOOKUP(A224,'Laboratory B'!A:BF,57,0)</f>
        <v>218</v>
      </c>
      <c r="F224" s="37">
        <f t="shared" si="107"/>
        <v>297</v>
      </c>
      <c r="G224" s="59">
        <f t="shared" si="77"/>
        <v>8</v>
      </c>
      <c r="H224" s="60">
        <f t="shared" si="78"/>
        <v>64</v>
      </c>
      <c r="I224">
        <f t="shared" si="79"/>
        <v>215</v>
      </c>
      <c r="J224">
        <f t="shared" si="80"/>
        <v>9</v>
      </c>
      <c r="K224">
        <f t="shared" si="81"/>
        <v>3</v>
      </c>
      <c r="L224">
        <f t="shared" si="82"/>
        <v>1.3953488372093024</v>
      </c>
      <c r="M224" s="115">
        <f t="shared" si="97"/>
        <v>101.62990196078431</v>
      </c>
      <c r="N224" s="13">
        <f t="shared" si="98"/>
        <v>93.814950980392155</v>
      </c>
      <c r="O224" s="13">
        <f t="shared" si="99"/>
        <v>10328.63697255863</v>
      </c>
      <c r="P224" s="13">
        <f t="shared" si="100"/>
        <v>8801.2450274533821</v>
      </c>
      <c r="Q224" s="109">
        <f t="shared" si="101"/>
        <v>9534.4042705930406</v>
      </c>
    </row>
    <row r="225" spans="1:17" x14ac:dyDescent="0.3">
      <c r="A225" s="2" t="s">
        <v>39</v>
      </c>
      <c r="B225" s="31" t="s">
        <v>16</v>
      </c>
      <c r="C225" s="41">
        <f>VLOOKUP(A225,'Laboratory B'!A:BF,56,0)</f>
        <v>74</v>
      </c>
      <c r="D225" s="37">
        <f t="shared" si="106"/>
        <v>207.5</v>
      </c>
      <c r="E225" s="37">
        <f>VLOOKUP(A225,'Laboratory B'!A:BF,57,0)</f>
        <v>79</v>
      </c>
      <c r="F225" s="37">
        <f t="shared" si="107"/>
        <v>207.5</v>
      </c>
      <c r="G225" s="59">
        <f t="shared" si="77"/>
        <v>0</v>
      </c>
      <c r="H225" s="60">
        <f t="shared" si="78"/>
        <v>0</v>
      </c>
      <c r="I225">
        <f t="shared" si="79"/>
        <v>76.5</v>
      </c>
      <c r="J225">
        <f t="shared" si="80"/>
        <v>6.25</v>
      </c>
      <c r="K225">
        <f t="shared" si="81"/>
        <v>2.5</v>
      </c>
      <c r="L225">
        <f t="shared" si="82"/>
        <v>3.2679738562091507</v>
      </c>
      <c r="M225" s="115">
        <f t="shared" si="97"/>
        <v>4.1299019607843093</v>
      </c>
      <c r="N225" s="13">
        <f t="shared" si="98"/>
        <v>4.3149509803921546</v>
      </c>
      <c r="O225" s="13">
        <f t="shared" si="99"/>
        <v>17.056090205690083</v>
      </c>
      <c r="P225" s="13">
        <f t="shared" si="100"/>
        <v>18.618801963187217</v>
      </c>
      <c r="Q225" s="109">
        <f t="shared" si="101"/>
        <v>17.820324514609737</v>
      </c>
    </row>
    <row r="226" spans="1:17" x14ac:dyDescent="0.3">
      <c r="A226" s="2" t="s">
        <v>114</v>
      </c>
      <c r="B226" s="31" t="s">
        <v>16</v>
      </c>
      <c r="C226" s="41">
        <f>VLOOKUP(A226,'Laboratory B'!A:BF,56,0)</f>
        <v>111</v>
      </c>
      <c r="D226" s="37">
        <f t="shared" si="106"/>
        <v>251</v>
      </c>
      <c r="E226" s="37">
        <f>VLOOKUP(A226,'Laboratory B'!A:BF,57,0)</f>
        <v>105</v>
      </c>
      <c r="F226" s="37">
        <f t="shared" si="107"/>
        <v>245.5</v>
      </c>
      <c r="G226" s="59">
        <f t="shared" si="77"/>
        <v>5.5</v>
      </c>
      <c r="H226" s="60">
        <f t="shared" si="78"/>
        <v>30.25</v>
      </c>
      <c r="I226">
        <f t="shared" si="79"/>
        <v>108</v>
      </c>
      <c r="J226">
        <f t="shared" si="80"/>
        <v>9</v>
      </c>
      <c r="K226">
        <f t="shared" si="81"/>
        <v>3</v>
      </c>
      <c r="L226">
        <f t="shared" si="82"/>
        <v>2.7777777777777777</v>
      </c>
      <c r="M226" s="115">
        <f t="shared" si="97"/>
        <v>47.629901960784309</v>
      </c>
      <c r="N226" s="13">
        <f t="shared" si="98"/>
        <v>42.314950980392155</v>
      </c>
      <c r="O226" s="13">
        <f t="shared" si="99"/>
        <v>2268.6075607939251</v>
      </c>
      <c r="P226" s="13">
        <f t="shared" si="100"/>
        <v>1790.555076472991</v>
      </c>
      <c r="Q226" s="109">
        <f t="shared" si="101"/>
        <v>2015.4569666714722</v>
      </c>
    </row>
    <row r="227" spans="1:17" x14ac:dyDescent="0.3">
      <c r="A227" s="2" t="s">
        <v>115</v>
      </c>
      <c r="B227" s="31" t="s">
        <v>16</v>
      </c>
      <c r="C227" s="41">
        <f>VLOOKUP(A227,'Laboratory B'!A:BF,56,0)</f>
        <v>135</v>
      </c>
      <c r="D227" s="37">
        <f t="shared" si="106"/>
        <v>266.5</v>
      </c>
      <c r="E227" s="37">
        <f>VLOOKUP(A227,'Laboratory B'!A:BF,57,0)</f>
        <v>169</v>
      </c>
      <c r="F227" s="37">
        <f t="shared" si="107"/>
        <v>278.5</v>
      </c>
      <c r="G227" s="59">
        <f t="shared" si="77"/>
        <v>-12</v>
      </c>
      <c r="H227" s="60">
        <f t="shared" si="78"/>
        <v>144</v>
      </c>
      <c r="I227">
        <f t="shared" si="79"/>
        <v>152</v>
      </c>
      <c r="J227">
        <f t="shared" si="80"/>
        <v>289</v>
      </c>
      <c r="K227">
        <f t="shared" si="81"/>
        <v>17</v>
      </c>
      <c r="L227">
        <f t="shared" si="82"/>
        <v>11.184210526315789</v>
      </c>
      <c r="M227" s="115">
        <f t="shared" si="97"/>
        <v>63.129901960784309</v>
      </c>
      <c r="N227" s="13">
        <f t="shared" si="98"/>
        <v>75.314950980392155</v>
      </c>
      <c r="O227" s="13">
        <f t="shared" si="99"/>
        <v>3985.3845215782385</v>
      </c>
      <c r="P227" s="13">
        <f t="shared" si="100"/>
        <v>5672.3418411788734</v>
      </c>
      <c r="Q227" s="109">
        <f t="shared" si="101"/>
        <v>4754.6254715734331</v>
      </c>
    </row>
    <row r="228" spans="1:17" x14ac:dyDescent="0.3">
      <c r="A228" s="2" t="s">
        <v>143</v>
      </c>
      <c r="B228" s="31" t="s">
        <v>16</v>
      </c>
      <c r="C228" s="41">
        <f>VLOOKUP(A228,'Laboratory B'!A:BF,56,0)</f>
        <v>47</v>
      </c>
      <c r="D228" s="37">
        <f t="shared" ref="D228:D229" si="108">_xlfn.RANK.AVG(C228,C$2:C$419,1)</f>
        <v>145.5</v>
      </c>
      <c r="E228" s="37">
        <f>VLOOKUP(A228,'Laboratory B'!A:BF,57,0)</f>
        <v>59</v>
      </c>
      <c r="F228" s="37">
        <f t="shared" ref="F228:F229" si="109">_xlfn.RANK.AVG(E228,E$2:E$419,1)</f>
        <v>172</v>
      </c>
      <c r="G228" s="59">
        <f t="shared" si="77"/>
        <v>-26.5</v>
      </c>
      <c r="H228" s="60">
        <f t="shared" si="78"/>
        <v>702.25</v>
      </c>
      <c r="I228">
        <f t="shared" si="79"/>
        <v>53</v>
      </c>
      <c r="J228">
        <f t="shared" si="80"/>
        <v>36</v>
      </c>
      <c r="K228">
        <f t="shared" si="81"/>
        <v>6</v>
      </c>
      <c r="L228">
        <f t="shared" si="82"/>
        <v>11.320754716981133</v>
      </c>
      <c r="M228" s="115">
        <f t="shared" si="97"/>
        <v>-57.870098039215691</v>
      </c>
      <c r="N228" s="13">
        <f t="shared" si="98"/>
        <v>-31.185049019607845</v>
      </c>
      <c r="O228" s="13">
        <f t="shared" si="99"/>
        <v>3348.9482470684356</v>
      </c>
      <c r="P228" s="13">
        <f t="shared" si="100"/>
        <v>972.50728235534427</v>
      </c>
      <c r="Q228" s="109">
        <f t="shared" si="101"/>
        <v>1804.6818441224532</v>
      </c>
    </row>
    <row r="229" spans="1:17" ht="15" thickBot="1" x14ac:dyDescent="0.35">
      <c r="A229" s="2" t="s">
        <v>144</v>
      </c>
      <c r="B229" s="31" t="s">
        <v>16</v>
      </c>
      <c r="C229" s="41">
        <f>VLOOKUP(A229,'Laboratory B'!A:BF,56,0)</f>
        <v>106</v>
      </c>
      <c r="D229" s="37">
        <f t="shared" si="108"/>
        <v>246</v>
      </c>
      <c r="E229" s="37">
        <f>VLOOKUP(A229,'Laboratory B'!A:BF,57,0)</f>
        <v>94</v>
      </c>
      <c r="F229" s="37">
        <f t="shared" si="109"/>
        <v>225.5</v>
      </c>
      <c r="G229" s="59">
        <f t="shared" si="77"/>
        <v>20.5</v>
      </c>
      <c r="H229" s="60">
        <f t="shared" si="78"/>
        <v>420.25</v>
      </c>
      <c r="I229">
        <f t="shared" si="79"/>
        <v>100</v>
      </c>
      <c r="J229">
        <f t="shared" si="80"/>
        <v>36</v>
      </c>
      <c r="K229">
        <f t="shared" si="81"/>
        <v>6</v>
      </c>
      <c r="L229">
        <f t="shared" si="82"/>
        <v>6</v>
      </c>
      <c r="M229" s="115">
        <f t="shared" si="97"/>
        <v>42.629901960784309</v>
      </c>
      <c r="N229" s="13">
        <f t="shared" si="98"/>
        <v>22.314950980392155</v>
      </c>
      <c r="O229" s="13">
        <f t="shared" si="99"/>
        <v>1817.3085411860818</v>
      </c>
      <c r="P229" s="13">
        <f t="shared" si="100"/>
        <v>497.95703725730476</v>
      </c>
      <c r="Q229" s="109">
        <f t="shared" si="101"/>
        <v>951.28417255382521</v>
      </c>
    </row>
    <row r="230" spans="1:17" ht="15" thickTop="1" x14ac:dyDescent="0.3">
      <c r="A230" s="30" t="s">
        <v>30</v>
      </c>
      <c r="B230" s="32" t="s">
        <v>212</v>
      </c>
      <c r="C230" s="45">
        <f>VLOOKUP(A230,'Laboratory B'!A:BI,59,0)</f>
        <v>88</v>
      </c>
      <c r="D230" s="38">
        <f t="shared" ref="D230:D239" si="110">_xlfn.RANK.AVG(C230,C$2:C$419,1)</f>
        <v>223.5</v>
      </c>
      <c r="E230" s="38">
        <f>VLOOKUP(A230,'Laboratory B'!A:BI,60,0)</f>
        <v>95</v>
      </c>
      <c r="F230" s="38">
        <f t="shared" ref="F230:F239" si="111">_xlfn.RANK.AVG(E230,E$2:E$419,1)</f>
        <v>228</v>
      </c>
      <c r="G230" s="59">
        <f t="shared" si="77"/>
        <v>-4.5</v>
      </c>
      <c r="H230" s="60">
        <f t="shared" si="78"/>
        <v>20.25</v>
      </c>
      <c r="I230">
        <f t="shared" si="79"/>
        <v>91.5</v>
      </c>
      <c r="J230">
        <f t="shared" si="80"/>
        <v>12.25</v>
      </c>
      <c r="K230">
        <f t="shared" si="81"/>
        <v>3.5</v>
      </c>
      <c r="L230">
        <f t="shared" si="82"/>
        <v>3.8251366120218582</v>
      </c>
      <c r="M230" s="115">
        <f t="shared" si="97"/>
        <v>20.129901960784309</v>
      </c>
      <c r="N230" s="13">
        <f t="shared" si="98"/>
        <v>24.814950980392155</v>
      </c>
      <c r="O230" s="13">
        <f t="shared" si="99"/>
        <v>405.21295295078795</v>
      </c>
      <c r="P230" s="13">
        <f t="shared" si="100"/>
        <v>615.78179215926559</v>
      </c>
      <c r="Q230" s="109">
        <f t="shared" si="101"/>
        <v>499.52253039696257</v>
      </c>
    </row>
    <row r="231" spans="1:17" x14ac:dyDescent="0.3">
      <c r="A231" s="2" t="s">
        <v>31</v>
      </c>
      <c r="B231" s="31" t="s">
        <v>17</v>
      </c>
      <c r="C231" s="41">
        <f>VLOOKUP(A231,'Laboratory B'!A:BI,59,0)</f>
        <v>54</v>
      </c>
      <c r="D231" s="37">
        <f t="shared" si="110"/>
        <v>162</v>
      </c>
      <c r="E231" s="37">
        <f>VLOOKUP(A231,'Laboratory B'!A:BI,60,0)</f>
        <v>50</v>
      </c>
      <c r="F231" s="37">
        <f t="shared" si="111"/>
        <v>154.5</v>
      </c>
      <c r="G231" s="59">
        <f t="shared" si="77"/>
        <v>7.5</v>
      </c>
      <c r="H231" s="60">
        <f t="shared" si="78"/>
        <v>56.25</v>
      </c>
      <c r="I231">
        <f t="shared" si="79"/>
        <v>52</v>
      </c>
      <c r="J231">
        <f t="shared" si="80"/>
        <v>4</v>
      </c>
      <c r="K231">
        <f t="shared" si="81"/>
        <v>2</v>
      </c>
      <c r="L231">
        <f t="shared" si="82"/>
        <v>3.8461538461538463</v>
      </c>
      <c r="M231" s="115">
        <f t="shared" si="97"/>
        <v>-41.370098039215691</v>
      </c>
      <c r="N231" s="13">
        <f t="shared" si="98"/>
        <v>-48.685049019607845</v>
      </c>
      <c r="O231" s="13">
        <f t="shared" si="99"/>
        <v>1711.4850117743179</v>
      </c>
      <c r="P231" s="13">
        <f t="shared" si="100"/>
        <v>2370.2339980416186</v>
      </c>
      <c r="Q231" s="109">
        <f t="shared" si="101"/>
        <v>2014.1052509851984</v>
      </c>
    </row>
    <row r="232" spans="1:17" x14ac:dyDescent="0.3">
      <c r="A232" s="2" t="s">
        <v>33</v>
      </c>
      <c r="B232" s="31" t="s">
        <v>17</v>
      </c>
      <c r="C232" s="41">
        <f>VLOOKUP(A232,'Laboratory B'!A:BI,59,0)</f>
        <v>56</v>
      </c>
      <c r="D232" s="37">
        <f t="shared" si="110"/>
        <v>167</v>
      </c>
      <c r="E232" s="37">
        <f>VLOOKUP(A232,'Laboratory B'!A:BI,60,0)</f>
        <v>56</v>
      </c>
      <c r="F232" s="37">
        <f t="shared" si="111"/>
        <v>166</v>
      </c>
      <c r="G232" s="59">
        <f t="shared" si="77"/>
        <v>1</v>
      </c>
      <c r="H232" s="60">
        <f t="shared" si="78"/>
        <v>1</v>
      </c>
      <c r="I232">
        <f t="shared" si="79"/>
        <v>56</v>
      </c>
      <c r="J232">
        <f t="shared" si="80"/>
        <v>0</v>
      </c>
      <c r="K232">
        <f t="shared" si="81"/>
        <v>0</v>
      </c>
      <c r="L232">
        <f t="shared" si="82"/>
        <v>0</v>
      </c>
      <c r="M232" s="115">
        <f t="shared" si="97"/>
        <v>-36.370098039215691</v>
      </c>
      <c r="N232" s="13">
        <f t="shared" si="98"/>
        <v>-37.185049019607845</v>
      </c>
      <c r="O232" s="13">
        <f t="shared" si="99"/>
        <v>1322.7840313821609</v>
      </c>
      <c r="P232" s="13">
        <f t="shared" si="100"/>
        <v>1382.7278705906383</v>
      </c>
      <c r="Q232" s="109">
        <f t="shared" si="101"/>
        <v>1352.4238784361787</v>
      </c>
    </row>
    <row r="233" spans="1:17" x14ac:dyDescent="0.3">
      <c r="A233" s="2" t="s">
        <v>35</v>
      </c>
      <c r="B233" s="31" t="s">
        <v>17</v>
      </c>
      <c r="C233" s="41">
        <f>VLOOKUP(A233,'Laboratory B'!A:BI,59,0)</f>
        <v>52</v>
      </c>
      <c r="D233" s="37">
        <f t="shared" si="110"/>
        <v>154.5</v>
      </c>
      <c r="E233" s="37">
        <f>VLOOKUP(A233,'Laboratory B'!A:BI,60,0)</f>
        <v>46</v>
      </c>
      <c r="F233" s="37">
        <f t="shared" si="111"/>
        <v>146.5</v>
      </c>
      <c r="G233" s="59">
        <f t="shared" ref="G233:G308" si="112">D233-F233</f>
        <v>8</v>
      </c>
      <c r="H233" s="60">
        <f t="shared" ref="H233:H308" si="113">G233^2</f>
        <v>64</v>
      </c>
      <c r="I233">
        <f t="shared" ref="I233:I308" si="114">(C233+E233)/2</f>
        <v>49</v>
      </c>
      <c r="J233">
        <f t="shared" ref="J233:J308" si="115">((C233-I233)^2+(E233-I233)^2)/2</f>
        <v>9</v>
      </c>
      <c r="K233">
        <f t="shared" ref="K233:K308" si="116">SQRT(J233)</f>
        <v>3</v>
      </c>
      <c r="L233">
        <f t="shared" ref="L233:L308" si="117">(K233/I233)*100</f>
        <v>6.1224489795918364</v>
      </c>
      <c r="M233" s="115">
        <f t="shared" si="97"/>
        <v>-48.870098039215691</v>
      </c>
      <c r="N233" s="13">
        <f t="shared" si="98"/>
        <v>-56.685049019607845</v>
      </c>
      <c r="O233" s="13">
        <f t="shared" si="99"/>
        <v>2388.2864823625532</v>
      </c>
      <c r="P233" s="13">
        <f t="shared" si="100"/>
        <v>3213.1947823553442</v>
      </c>
      <c r="Q233" s="109">
        <f t="shared" si="101"/>
        <v>2770.2039029459825</v>
      </c>
    </row>
    <row r="234" spans="1:17" x14ac:dyDescent="0.3">
      <c r="A234" s="2" t="s">
        <v>36</v>
      </c>
      <c r="B234" s="31" t="s">
        <v>17</v>
      </c>
      <c r="C234" s="41">
        <f>VLOOKUP(A234,'Laboratory B'!A:BI,59,0)</f>
        <v>2447</v>
      </c>
      <c r="D234" s="37">
        <f t="shared" si="110"/>
        <v>386</v>
      </c>
      <c r="E234" s="37">
        <f>VLOOKUP(A234,'Laboratory B'!A:BI,60,0)</f>
        <v>2540</v>
      </c>
      <c r="F234" s="37">
        <f t="shared" si="111"/>
        <v>388</v>
      </c>
      <c r="G234" s="59">
        <f t="shared" si="112"/>
        <v>-2</v>
      </c>
      <c r="H234" s="60">
        <f t="shared" si="113"/>
        <v>4</v>
      </c>
      <c r="I234">
        <f t="shared" si="114"/>
        <v>2493.5</v>
      </c>
      <c r="J234">
        <f t="shared" si="115"/>
        <v>2162.25</v>
      </c>
      <c r="K234">
        <f t="shared" si="116"/>
        <v>46.5</v>
      </c>
      <c r="L234">
        <f t="shared" si="117"/>
        <v>1.864848606376579</v>
      </c>
      <c r="M234" s="115">
        <f t="shared" si="97"/>
        <v>182.62990196078431</v>
      </c>
      <c r="N234" s="13">
        <f t="shared" si="98"/>
        <v>184.81495098039215</v>
      </c>
      <c r="O234" s="13">
        <f t="shared" si="99"/>
        <v>33353.68109020569</v>
      </c>
      <c r="P234" s="13">
        <f t="shared" si="100"/>
        <v>34156.566105884755</v>
      </c>
      <c r="Q234" s="109">
        <f t="shared" si="101"/>
        <v>33752.736378436181</v>
      </c>
    </row>
    <row r="235" spans="1:17" x14ac:dyDescent="0.3">
      <c r="A235" s="2" t="s">
        <v>37</v>
      </c>
      <c r="B235" s="31" t="s">
        <v>17</v>
      </c>
      <c r="C235" s="41">
        <f>VLOOKUP(A235,'Laboratory B'!A:BI,59,0)</f>
        <v>179</v>
      </c>
      <c r="D235" s="37">
        <f t="shared" si="110"/>
        <v>287.5</v>
      </c>
      <c r="E235" s="37">
        <f>VLOOKUP(A235,'Laboratory B'!A:BI,60,0)</f>
        <v>369</v>
      </c>
      <c r="F235" s="37">
        <f t="shared" si="111"/>
        <v>337</v>
      </c>
      <c r="G235" s="59">
        <f t="shared" si="112"/>
        <v>-49.5</v>
      </c>
      <c r="H235" s="60">
        <f t="shared" si="113"/>
        <v>2450.25</v>
      </c>
      <c r="I235">
        <f t="shared" si="114"/>
        <v>274</v>
      </c>
      <c r="J235">
        <f t="shared" si="115"/>
        <v>9025</v>
      </c>
      <c r="K235">
        <f t="shared" si="116"/>
        <v>95</v>
      </c>
      <c r="L235">
        <f t="shared" si="117"/>
        <v>34.67153284671533</v>
      </c>
      <c r="M235" s="115">
        <f t="shared" si="97"/>
        <v>84.129901960784309</v>
      </c>
      <c r="N235" s="13">
        <f t="shared" si="98"/>
        <v>133.81495098039215</v>
      </c>
      <c r="O235" s="13">
        <f t="shared" si="99"/>
        <v>7077.8404039311799</v>
      </c>
      <c r="P235" s="13">
        <f t="shared" si="100"/>
        <v>17906.441105884755</v>
      </c>
      <c r="Q235" s="109">
        <f t="shared" si="101"/>
        <v>11257.838706867549</v>
      </c>
    </row>
    <row r="236" spans="1:17" x14ac:dyDescent="0.3">
      <c r="A236" s="2" t="s">
        <v>38</v>
      </c>
      <c r="B236" s="31" t="s">
        <v>17</v>
      </c>
      <c r="C236" s="41">
        <f>VLOOKUP(A236,'Laboratory B'!A:BI,59,0)</f>
        <v>315</v>
      </c>
      <c r="D236" s="37">
        <f t="shared" si="110"/>
        <v>328</v>
      </c>
      <c r="E236" s="37">
        <f>VLOOKUP(A236,'Laboratory B'!A:BI,60,0)</f>
        <v>353</v>
      </c>
      <c r="F236" s="37">
        <f t="shared" si="111"/>
        <v>333</v>
      </c>
      <c r="G236" s="59">
        <f t="shared" si="112"/>
        <v>-5</v>
      </c>
      <c r="H236" s="60">
        <f t="shared" si="113"/>
        <v>25</v>
      </c>
      <c r="I236">
        <f t="shared" si="114"/>
        <v>334</v>
      </c>
      <c r="J236">
        <f t="shared" si="115"/>
        <v>361</v>
      </c>
      <c r="K236">
        <f t="shared" si="116"/>
        <v>19</v>
      </c>
      <c r="L236">
        <f t="shared" si="117"/>
        <v>5.6886227544910177</v>
      </c>
      <c r="M236" s="115">
        <f t="shared" si="97"/>
        <v>124.62990196078431</v>
      </c>
      <c r="N236" s="13">
        <f t="shared" si="98"/>
        <v>129.81495098039215</v>
      </c>
      <c r="O236" s="13">
        <f t="shared" si="99"/>
        <v>15532.612462754709</v>
      </c>
      <c r="P236" s="13">
        <f t="shared" si="100"/>
        <v>16851.921498041618</v>
      </c>
      <c r="Q236" s="109">
        <f t="shared" si="101"/>
        <v>16178.824613730296</v>
      </c>
    </row>
    <row r="237" spans="1:17" x14ac:dyDescent="0.3">
      <c r="A237" s="2" t="s">
        <v>39</v>
      </c>
      <c r="B237" s="31" t="s">
        <v>17</v>
      </c>
      <c r="C237" s="41">
        <f>VLOOKUP(A237,'Laboratory B'!A:BI,59,0)</f>
        <v>91</v>
      </c>
      <c r="D237" s="37">
        <f t="shared" si="110"/>
        <v>228.5</v>
      </c>
      <c r="E237" s="37">
        <f>VLOOKUP(A237,'Laboratory B'!A:BI,60,0)</f>
        <v>103</v>
      </c>
      <c r="F237" s="37">
        <f t="shared" si="111"/>
        <v>242</v>
      </c>
      <c r="G237" s="59">
        <f t="shared" si="112"/>
        <v>-13.5</v>
      </c>
      <c r="H237" s="60">
        <f t="shared" si="113"/>
        <v>182.25</v>
      </c>
      <c r="I237">
        <f t="shared" si="114"/>
        <v>97</v>
      </c>
      <c r="J237">
        <f t="shared" si="115"/>
        <v>36</v>
      </c>
      <c r="K237">
        <f t="shared" si="116"/>
        <v>6</v>
      </c>
      <c r="L237">
        <f t="shared" si="117"/>
        <v>6.1855670103092786</v>
      </c>
      <c r="M237" s="115">
        <f t="shared" si="97"/>
        <v>25.129901960784309</v>
      </c>
      <c r="N237" s="13">
        <f t="shared" si="98"/>
        <v>38.814950980392155</v>
      </c>
      <c r="O237" s="13">
        <f t="shared" si="99"/>
        <v>631.5119725586311</v>
      </c>
      <c r="P237" s="13">
        <f t="shared" si="100"/>
        <v>1506.6004196102458</v>
      </c>
      <c r="Q237" s="109">
        <f t="shared" si="101"/>
        <v>975.41591274990367</v>
      </c>
    </row>
    <row r="238" spans="1:17" x14ac:dyDescent="0.3">
      <c r="A238" s="2" t="s">
        <v>114</v>
      </c>
      <c r="B238" s="31" t="s">
        <v>17</v>
      </c>
      <c r="C238" s="41">
        <f>VLOOKUP(A238,'Laboratory B'!A:BI,59,0)</f>
        <v>62</v>
      </c>
      <c r="D238" s="37">
        <f t="shared" si="110"/>
        <v>180</v>
      </c>
      <c r="E238" s="37">
        <f>VLOOKUP(A238,'Laboratory B'!A:BI,60,0)</f>
        <v>86</v>
      </c>
      <c r="F238" s="37">
        <f t="shared" si="111"/>
        <v>220</v>
      </c>
      <c r="G238" s="59">
        <f t="shared" si="112"/>
        <v>-40</v>
      </c>
      <c r="H238" s="60">
        <f t="shared" si="113"/>
        <v>1600</v>
      </c>
      <c r="I238">
        <f t="shared" si="114"/>
        <v>74</v>
      </c>
      <c r="J238">
        <f t="shared" si="115"/>
        <v>144</v>
      </c>
      <c r="K238">
        <f t="shared" si="116"/>
        <v>12</v>
      </c>
      <c r="L238">
        <f t="shared" si="117"/>
        <v>16.216216216216218</v>
      </c>
      <c r="M238" s="115">
        <f t="shared" si="97"/>
        <v>-23.370098039215691</v>
      </c>
      <c r="N238" s="13">
        <f t="shared" si="98"/>
        <v>16.814950980392155</v>
      </c>
      <c r="O238" s="13">
        <f t="shared" si="99"/>
        <v>546.1614823625531</v>
      </c>
      <c r="P238" s="13">
        <f t="shared" si="100"/>
        <v>282.74257647299106</v>
      </c>
      <c r="Q238" s="109">
        <f t="shared" si="101"/>
        <v>-392.96705293637064</v>
      </c>
    </row>
    <row r="239" spans="1:17" x14ac:dyDescent="0.3">
      <c r="A239" s="2" t="s">
        <v>115</v>
      </c>
      <c r="B239" s="31" t="s">
        <v>17</v>
      </c>
      <c r="C239" s="41">
        <f>VLOOKUP(A239,'Laboratory B'!A:BI,59,0)</f>
        <v>225</v>
      </c>
      <c r="D239" s="37">
        <f t="shared" si="110"/>
        <v>310</v>
      </c>
      <c r="E239" s="37">
        <f>VLOOKUP(A239,'Laboratory B'!A:BI,60,0)</f>
        <v>250</v>
      </c>
      <c r="F239" s="37">
        <f t="shared" si="111"/>
        <v>312</v>
      </c>
      <c r="G239" s="59">
        <f t="shared" si="112"/>
        <v>-2</v>
      </c>
      <c r="H239" s="60">
        <f t="shared" si="113"/>
        <v>4</v>
      </c>
      <c r="I239">
        <f t="shared" si="114"/>
        <v>237.5</v>
      </c>
      <c r="J239">
        <f t="shared" si="115"/>
        <v>156.25</v>
      </c>
      <c r="K239">
        <f t="shared" si="116"/>
        <v>12.5</v>
      </c>
      <c r="L239">
        <f t="shared" si="117"/>
        <v>5.2631578947368416</v>
      </c>
      <c r="M239" s="115">
        <f t="shared" si="97"/>
        <v>106.62990196078431</v>
      </c>
      <c r="N239" s="13">
        <f t="shared" si="98"/>
        <v>108.81495098039215</v>
      </c>
      <c r="O239" s="13">
        <f t="shared" si="99"/>
        <v>11369.935992166473</v>
      </c>
      <c r="P239" s="13">
        <f t="shared" si="100"/>
        <v>11840.693556865148</v>
      </c>
      <c r="Q239" s="109">
        <f t="shared" si="101"/>
        <v>11602.927554906766</v>
      </c>
    </row>
    <row r="240" spans="1:17" x14ac:dyDescent="0.3">
      <c r="A240" s="2" t="s">
        <v>143</v>
      </c>
      <c r="B240" s="31" t="s">
        <v>17</v>
      </c>
      <c r="C240" s="41">
        <f>VLOOKUP(A240,'Laboratory B'!A:BI,59,0)</f>
        <v>34</v>
      </c>
      <c r="D240" s="37">
        <f t="shared" ref="D240:D241" si="118">_xlfn.RANK.AVG(C240,C$2:C$419,1)</f>
        <v>113</v>
      </c>
      <c r="E240" s="37">
        <f>VLOOKUP(A240,'Laboratory B'!A:BI,60,0)</f>
        <v>53</v>
      </c>
      <c r="F240" s="37">
        <f t="shared" ref="F240:F241" si="119">_xlfn.RANK.AVG(E240,E$2:E$419,1)</f>
        <v>162</v>
      </c>
      <c r="G240" s="59">
        <f t="shared" si="112"/>
        <v>-49</v>
      </c>
      <c r="H240" s="60">
        <f t="shared" si="113"/>
        <v>2401</v>
      </c>
      <c r="I240">
        <f t="shared" si="114"/>
        <v>43.5</v>
      </c>
      <c r="J240">
        <f t="shared" si="115"/>
        <v>90.25</v>
      </c>
      <c r="K240">
        <f t="shared" si="116"/>
        <v>9.5</v>
      </c>
      <c r="L240">
        <f t="shared" si="117"/>
        <v>21.839080459770116</v>
      </c>
      <c r="M240" s="115">
        <f t="shared" si="97"/>
        <v>-90.370098039215691</v>
      </c>
      <c r="N240" s="13">
        <f t="shared" si="98"/>
        <v>-41.185049019607845</v>
      </c>
      <c r="O240" s="13">
        <f t="shared" si="99"/>
        <v>8166.7546196174553</v>
      </c>
      <c r="P240" s="13">
        <f t="shared" si="100"/>
        <v>1696.2082627475011</v>
      </c>
      <c r="Q240" s="109">
        <f t="shared" si="101"/>
        <v>3721.8969176518649</v>
      </c>
    </row>
    <row r="241" spans="1:17" ht="15" thickBot="1" x14ac:dyDescent="0.35">
      <c r="A241" s="2" t="s">
        <v>144</v>
      </c>
      <c r="B241" s="31" t="s">
        <v>17</v>
      </c>
      <c r="C241" s="41">
        <f>VLOOKUP(A241,'Laboratory B'!A:BI,59,0)</f>
        <v>74</v>
      </c>
      <c r="D241" s="37">
        <f t="shared" si="118"/>
        <v>207.5</v>
      </c>
      <c r="E241" s="37">
        <f>VLOOKUP(A241,'Laboratory B'!A:BI,60,0)</f>
        <v>73</v>
      </c>
      <c r="F241" s="37">
        <f t="shared" si="119"/>
        <v>196.5</v>
      </c>
      <c r="G241" s="59">
        <f t="shared" si="112"/>
        <v>11</v>
      </c>
      <c r="H241" s="60">
        <f t="shared" si="113"/>
        <v>121</v>
      </c>
      <c r="I241">
        <f t="shared" si="114"/>
        <v>73.5</v>
      </c>
      <c r="J241">
        <f t="shared" si="115"/>
        <v>0.25</v>
      </c>
      <c r="K241">
        <f t="shared" si="116"/>
        <v>0.5</v>
      </c>
      <c r="L241">
        <f t="shared" si="117"/>
        <v>0.68027210884353739</v>
      </c>
      <c r="M241" s="115">
        <f t="shared" si="97"/>
        <v>4.1299019607843093</v>
      </c>
      <c r="N241" s="13">
        <f t="shared" si="98"/>
        <v>-6.6850490196078454</v>
      </c>
      <c r="O241" s="13">
        <f t="shared" si="99"/>
        <v>17.056090205690083</v>
      </c>
      <c r="P241" s="13">
        <f t="shared" si="100"/>
        <v>44.689880394559815</v>
      </c>
      <c r="Q241" s="109">
        <f t="shared" si="101"/>
        <v>-27.608597054017665</v>
      </c>
    </row>
    <row r="242" spans="1:17" ht="15" thickTop="1" x14ac:dyDescent="0.3">
      <c r="A242" s="30" t="s">
        <v>30</v>
      </c>
      <c r="B242" s="32" t="s">
        <v>178</v>
      </c>
      <c r="C242" s="45">
        <f>VLOOKUP(A242,'Laboratory B'!A:BL,62,0)</f>
        <v>0</v>
      </c>
      <c r="D242" s="38">
        <f t="shared" ref="D242:D263" si="120">_xlfn.RANK.AVG(C242,C$2:C$419,1)</f>
        <v>17</v>
      </c>
      <c r="E242" s="38">
        <f>VLOOKUP(A242,'Laboratory B'!A:BL,63,0)</f>
        <v>0</v>
      </c>
      <c r="F242" s="38">
        <f t="shared" ref="F242:F251" si="121">_xlfn.RANK.AVG(E242,E$2:E$419,1)</f>
        <v>17</v>
      </c>
      <c r="G242" s="59">
        <f t="shared" si="112"/>
        <v>0</v>
      </c>
      <c r="H242" s="60">
        <f t="shared" si="113"/>
        <v>0</v>
      </c>
      <c r="I242">
        <f t="shared" si="114"/>
        <v>0</v>
      </c>
      <c r="J242">
        <f t="shared" si="115"/>
        <v>0</v>
      </c>
      <c r="K242">
        <f t="shared" si="116"/>
        <v>0</v>
      </c>
      <c r="L242">
        <v>0</v>
      </c>
      <c r="M242" s="115">
        <f t="shared" si="97"/>
        <v>-186.37009803921569</v>
      </c>
      <c r="N242" s="13">
        <f t="shared" si="98"/>
        <v>-186.18504901960785</v>
      </c>
      <c r="O242" s="13">
        <f t="shared" si="99"/>
        <v>34733.813443146872</v>
      </c>
      <c r="P242" s="13">
        <f t="shared" si="100"/>
        <v>34664.872478433776</v>
      </c>
      <c r="Q242" s="109">
        <f t="shared" si="101"/>
        <v>34699.325839220495</v>
      </c>
    </row>
    <row r="243" spans="1:17" x14ac:dyDescent="0.3">
      <c r="A243" s="2" t="s">
        <v>31</v>
      </c>
      <c r="B243" s="31" t="s">
        <v>18</v>
      </c>
      <c r="C243" s="41">
        <f>VLOOKUP(A243,'Laboratory B'!A:BL,62,0)</f>
        <v>0</v>
      </c>
      <c r="D243" s="37">
        <f t="shared" si="120"/>
        <v>17</v>
      </c>
      <c r="E243" s="37">
        <f>VLOOKUP(A243,'Laboratory B'!A:BL,63,0)</f>
        <v>0</v>
      </c>
      <c r="F243" s="37">
        <f t="shared" si="121"/>
        <v>17</v>
      </c>
      <c r="G243" s="59">
        <f t="shared" si="112"/>
        <v>0</v>
      </c>
      <c r="H243" s="60">
        <f t="shared" si="113"/>
        <v>0</v>
      </c>
      <c r="I243">
        <f t="shared" si="114"/>
        <v>0</v>
      </c>
      <c r="J243">
        <f t="shared" si="115"/>
        <v>0</v>
      </c>
      <c r="K243">
        <f t="shared" si="116"/>
        <v>0</v>
      </c>
      <c r="L243">
        <v>0</v>
      </c>
      <c r="M243" s="115">
        <f t="shared" si="97"/>
        <v>-186.37009803921569</v>
      </c>
      <c r="N243" s="13">
        <f t="shared" si="98"/>
        <v>-186.18504901960785</v>
      </c>
      <c r="O243" s="13">
        <f t="shared" si="99"/>
        <v>34733.813443146872</v>
      </c>
      <c r="P243" s="13">
        <f t="shared" si="100"/>
        <v>34664.872478433776</v>
      </c>
      <c r="Q243" s="109">
        <f t="shared" si="101"/>
        <v>34699.325839220495</v>
      </c>
    </row>
    <row r="244" spans="1:17" x14ac:dyDescent="0.3">
      <c r="A244" s="2" t="s">
        <v>33</v>
      </c>
      <c r="B244" s="31" t="s">
        <v>18</v>
      </c>
      <c r="C244" s="41">
        <f>VLOOKUP(A244,'Laboratory B'!A:BL,62,0)</f>
        <v>0</v>
      </c>
      <c r="D244" s="37">
        <f t="shared" si="120"/>
        <v>17</v>
      </c>
      <c r="E244" s="37">
        <f>VLOOKUP(A244,'Laboratory B'!A:BL,63,0)</f>
        <v>0</v>
      </c>
      <c r="F244" s="37">
        <f t="shared" si="121"/>
        <v>17</v>
      </c>
      <c r="G244" s="59">
        <f t="shared" si="112"/>
        <v>0</v>
      </c>
      <c r="H244" s="60">
        <f t="shared" si="113"/>
        <v>0</v>
      </c>
      <c r="I244">
        <f t="shared" si="114"/>
        <v>0</v>
      </c>
      <c r="J244">
        <f t="shared" si="115"/>
        <v>0</v>
      </c>
      <c r="K244">
        <f t="shared" si="116"/>
        <v>0</v>
      </c>
      <c r="L244">
        <v>0</v>
      </c>
      <c r="M244" s="115">
        <f t="shared" si="97"/>
        <v>-186.37009803921569</v>
      </c>
      <c r="N244" s="13">
        <f t="shared" si="98"/>
        <v>-186.18504901960785</v>
      </c>
      <c r="O244" s="13">
        <f t="shared" si="99"/>
        <v>34733.813443146872</v>
      </c>
      <c r="P244" s="13">
        <f t="shared" si="100"/>
        <v>34664.872478433776</v>
      </c>
      <c r="Q244" s="109">
        <f t="shared" si="101"/>
        <v>34699.325839220495</v>
      </c>
    </row>
    <row r="245" spans="1:17" x14ac:dyDescent="0.3">
      <c r="A245" s="2" t="s">
        <v>35</v>
      </c>
      <c r="B245" s="31" t="s">
        <v>18</v>
      </c>
      <c r="C245" s="41">
        <f>VLOOKUP(A245,'Laboratory B'!A:BL,62,0)</f>
        <v>0</v>
      </c>
      <c r="D245" s="37">
        <f t="shared" si="120"/>
        <v>17</v>
      </c>
      <c r="E245" s="37">
        <f>VLOOKUP(A245,'Laboratory B'!A:BL,63,0)</f>
        <v>0</v>
      </c>
      <c r="F245" s="37">
        <f t="shared" si="121"/>
        <v>17</v>
      </c>
      <c r="G245" s="59">
        <f t="shared" si="112"/>
        <v>0</v>
      </c>
      <c r="H245" s="60">
        <f t="shared" si="113"/>
        <v>0</v>
      </c>
      <c r="I245">
        <f t="shared" si="114"/>
        <v>0</v>
      </c>
      <c r="J245">
        <f t="shared" si="115"/>
        <v>0</v>
      </c>
      <c r="K245">
        <f t="shared" si="116"/>
        <v>0</v>
      </c>
      <c r="L245">
        <v>0</v>
      </c>
      <c r="M245" s="115">
        <f t="shared" si="97"/>
        <v>-186.37009803921569</v>
      </c>
      <c r="N245" s="13">
        <f t="shared" si="98"/>
        <v>-186.18504901960785</v>
      </c>
      <c r="O245" s="13">
        <f t="shared" si="99"/>
        <v>34733.813443146872</v>
      </c>
      <c r="P245" s="13">
        <f t="shared" si="100"/>
        <v>34664.872478433776</v>
      </c>
      <c r="Q245" s="109">
        <f t="shared" si="101"/>
        <v>34699.325839220495</v>
      </c>
    </row>
    <row r="246" spans="1:17" x14ac:dyDescent="0.3">
      <c r="A246" s="2" t="s">
        <v>36</v>
      </c>
      <c r="B246" s="31" t="s">
        <v>18</v>
      </c>
      <c r="C246" s="41">
        <f>VLOOKUP(A246,'Laboratory B'!A:BL,62,0)</f>
        <v>149</v>
      </c>
      <c r="D246" s="37">
        <f t="shared" si="120"/>
        <v>274.5</v>
      </c>
      <c r="E246" s="37">
        <f>VLOOKUP(A246,'Laboratory B'!A:BL,63,0)</f>
        <v>150</v>
      </c>
      <c r="F246" s="37">
        <f t="shared" si="121"/>
        <v>270.5</v>
      </c>
      <c r="G246" s="59">
        <f t="shared" si="112"/>
        <v>4</v>
      </c>
      <c r="H246" s="60">
        <f t="shared" si="113"/>
        <v>16</v>
      </c>
      <c r="I246">
        <f t="shared" si="114"/>
        <v>149.5</v>
      </c>
      <c r="J246">
        <f t="shared" si="115"/>
        <v>0.25</v>
      </c>
      <c r="K246">
        <f t="shared" si="116"/>
        <v>0.5</v>
      </c>
      <c r="L246">
        <f t="shared" si="117"/>
        <v>0.33444816053511706</v>
      </c>
      <c r="M246" s="115">
        <f t="shared" si="97"/>
        <v>71.129901960784309</v>
      </c>
      <c r="N246" s="13">
        <f t="shared" si="98"/>
        <v>67.314950980392155</v>
      </c>
      <c r="O246" s="13">
        <f t="shared" si="99"/>
        <v>5059.4629529507874</v>
      </c>
      <c r="P246" s="13">
        <f t="shared" si="100"/>
        <v>4531.302625492599</v>
      </c>
      <c r="Q246" s="109">
        <f t="shared" si="101"/>
        <v>4788.1058637302958</v>
      </c>
    </row>
    <row r="247" spans="1:17" x14ac:dyDescent="0.3">
      <c r="A247" s="2" t="s">
        <v>37</v>
      </c>
      <c r="B247" s="31" t="s">
        <v>18</v>
      </c>
      <c r="C247" s="41">
        <f>VLOOKUP(A247,'Laboratory B'!A:BL,62,0)</f>
        <v>60</v>
      </c>
      <c r="D247" s="37">
        <f t="shared" si="120"/>
        <v>178</v>
      </c>
      <c r="E247" s="37">
        <f>VLOOKUP(A247,'Laboratory B'!A:BL,63,0)</f>
        <v>0</v>
      </c>
      <c r="F247" s="37">
        <f t="shared" si="121"/>
        <v>17</v>
      </c>
      <c r="G247" s="59">
        <f t="shared" si="112"/>
        <v>161</v>
      </c>
      <c r="H247" s="60">
        <f t="shared" si="113"/>
        <v>25921</v>
      </c>
      <c r="I247">
        <f t="shared" si="114"/>
        <v>30</v>
      </c>
      <c r="J247">
        <f t="shared" si="115"/>
        <v>900</v>
      </c>
      <c r="K247">
        <f t="shared" si="116"/>
        <v>30</v>
      </c>
      <c r="L247">
        <f t="shared" si="117"/>
        <v>100</v>
      </c>
      <c r="M247" s="115">
        <f t="shared" si="97"/>
        <v>-25.370098039215691</v>
      </c>
      <c r="N247" s="13">
        <f t="shared" si="98"/>
        <v>-186.18504901960785</v>
      </c>
      <c r="O247" s="13">
        <f t="shared" si="99"/>
        <v>643.64187451941586</v>
      </c>
      <c r="P247" s="13">
        <f t="shared" si="100"/>
        <v>34664.872478433776</v>
      </c>
      <c r="Q247" s="109">
        <f t="shared" si="101"/>
        <v>4723.5329470636307</v>
      </c>
    </row>
    <row r="248" spans="1:17" x14ac:dyDescent="0.3">
      <c r="A248" s="2" t="s">
        <v>38</v>
      </c>
      <c r="B248" s="31" t="s">
        <v>18</v>
      </c>
      <c r="C248" s="41">
        <f>VLOOKUP(A248,'Laboratory B'!A:BL,62,0)</f>
        <v>0</v>
      </c>
      <c r="D248" s="37">
        <f t="shared" si="120"/>
        <v>17</v>
      </c>
      <c r="E248" s="37">
        <f>VLOOKUP(A248,'Laboratory B'!A:BL,63,0)</f>
        <v>17</v>
      </c>
      <c r="F248" s="37">
        <f t="shared" si="121"/>
        <v>54</v>
      </c>
      <c r="G248" s="59">
        <f t="shared" si="112"/>
        <v>-37</v>
      </c>
      <c r="H248" s="60">
        <f t="shared" si="113"/>
        <v>1369</v>
      </c>
      <c r="I248">
        <f t="shared" si="114"/>
        <v>8.5</v>
      </c>
      <c r="J248">
        <f t="shared" si="115"/>
        <v>72.25</v>
      </c>
      <c r="K248">
        <f t="shared" si="116"/>
        <v>8.5</v>
      </c>
      <c r="L248">
        <f t="shared" si="117"/>
        <v>100</v>
      </c>
      <c r="M248" s="115">
        <f t="shared" si="97"/>
        <v>-186.37009803921569</v>
      </c>
      <c r="N248" s="13">
        <f t="shared" si="98"/>
        <v>-149.18504901960785</v>
      </c>
      <c r="O248" s="13">
        <f t="shared" si="99"/>
        <v>34733.813443146872</v>
      </c>
      <c r="P248" s="13">
        <f t="shared" si="100"/>
        <v>22256.178850982797</v>
      </c>
      <c r="Q248" s="109">
        <f t="shared" si="101"/>
        <v>27803.632211769513</v>
      </c>
    </row>
    <row r="249" spans="1:17" x14ac:dyDescent="0.3">
      <c r="A249" s="2" t="s">
        <v>39</v>
      </c>
      <c r="B249" s="31" t="s">
        <v>18</v>
      </c>
      <c r="C249" s="41">
        <f>VLOOKUP(A249,'Laboratory B'!A:BL,62,0)</f>
        <v>0</v>
      </c>
      <c r="D249" s="37">
        <f t="shared" si="120"/>
        <v>17</v>
      </c>
      <c r="E249" s="37">
        <f>VLOOKUP(A249,'Laboratory B'!A:BL,63,0)</f>
        <v>0</v>
      </c>
      <c r="F249" s="37">
        <f t="shared" si="121"/>
        <v>17</v>
      </c>
      <c r="G249" s="59">
        <f t="shared" si="112"/>
        <v>0</v>
      </c>
      <c r="H249" s="60">
        <f t="shared" si="113"/>
        <v>0</v>
      </c>
      <c r="I249">
        <f t="shared" si="114"/>
        <v>0</v>
      </c>
      <c r="J249">
        <f t="shared" si="115"/>
        <v>0</v>
      </c>
      <c r="K249">
        <f t="shared" si="116"/>
        <v>0</v>
      </c>
      <c r="L249">
        <v>0</v>
      </c>
      <c r="M249" s="115">
        <f t="shared" si="97"/>
        <v>-186.37009803921569</v>
      </c>
      <c r="N249" s="13">
        <f t="shared" si="98"/>
        <v>-186.18504901960785</v>
      </c>
      <c r="O249" s="13">
        <f t="shared" si="99"/>
        <v>34733.813443146872</v>
      </c>
      <c r="P249" s="13">
        <f t="shared" si="100"/>
        <v>34664.872478433776</v>
      </c>
      <c r="Q249" s="109">
        <f t="shared" si="101"/>
        <v>34699.325839220495</v>
      </c>
    </row>
    <row r="250" spans="1:17" x14ac:dyDescent="0.3">
      <c r="A250" s="2" t="s">
        <v>114</v>
      </c>
      <c r="B250" s="31" t="s">
        <v>18</v>
      </c>
      <c r="C250" s="41">
        <f>VLOOKUP(A250,'Laboratory B'!A:BL,62,0)</f>
        <v>0</v>
      </c>
      <c r="D250" s="37">
        <f t="shared" si="120"/>
        <v>17</v>
      </c>
      <c r="E250" s="37">
        <f>VLOOKUP(A250,'Laboratory B'!A:BL,63,0)</f>
        <v>27</v>
      </c>
      <c r="F250" s="37">
        <f t="shared" si="121"/>
        <v>84.5</v>
      </c>
      <c r="G250" s="59">
        <f t="shared" si="112"/>
        <v>-67.5</v>
      </c>
      <c r="H250" s="60">
        <f t="shared" si="113"/>
        <v>4556.25</v>
      </c>
      <c r="I250">
        <f t="shared" si="114"/>
        <v>13.5</v>
      </c>
      <c r="J250">
        <f t="shared" si="115"/>
        <v>182.25</v>
      </c>
      <c r="K250">
        <f t="shared" si="116"/>
        <v>13.5</v>
      </c>
      <c r="L250">
        <f t="shared" si="117"/>
        <v>100</v>
      </c>
      <c r="M250" s="115">
        <f t="shared" si="97"/>
        <v>-186.37009803921569</v>
      </c>
      <c r="N250" s="13">
        <f t="shared" si="98"/>
        <v>-118.68504901960785</v>
      </c>
      <c r="O250" s="13">
        <f t="shared" si="99"/>
        <v>34733.813443146872</v>
      </c>
      <c r="P250" s="13">
        <f t="shared" si="100"/>
        <v>14086.140860786718</v>
      </c>
      <c r="Q250" s="109">
        <f t="shared" si="101"/>
        <v>22119.344221573436</v>
      </c>
    </row>
    <row r="251" spans="1:17" x14ac:dyDescent="0.3">
      <c r="A251" s="2" t="s">
        <v>115</v>
      </c>
      <c r="B251" s="31" t="s">
        <v>18</v>
      </c>
      <c r="C251" s="41">
        <f>VLOOKUP(A251,'Laboratory B'!A:BL,62,0)</f>
        <v>0</v>
      </c>
      <c r="D251" s="37">
        <f t="shared" si="120"/>
        <v>17</v>
      </c>
      <c r="E251" s="37">
        <f>VLOOKUP(A251,'Laboratory B'!A:BL,63,0)</f>
        <v>0</v>
      </c>
      <c r="F251" s="37">
        <f t="shared" si="121"/>
        <v>17</v>
      </c>
      <c r="G251" s="59">
        <f t="shared" si="112"/>
        <v>0</v>
      </c>
      <c r="H251" s="60">
        <f t="shared" si="113"/>
        <v>0</v>
      </c>
      <c r="I251">
        <f t="shared" si="114"/>
        <v>0</v>
      </c>
      <c r="J251">
        <f t="shared" si="115"/>
        <v>0</v>
      </c>
      <c r="K251">
        <f t="shared" si="116"/>
        <v>0</v>
      </c>
      <c r="L251">
        <v>0</v>
      </c>
      <c r="M251" s="115">
        <f t="shared" si="97"/>
        <v>-186.37009803921569</v>
      </c>
      <c r="N251" s="13">
        <f t="shared" si="98"/>
        <v>-186.18504901960785</v>
      </c>
      <c r="O251" s="13">
        <f t="shared" si="99"/>
        <v>34733.813443146872</v>
      </c>
      <c r="P251" s="13">
        <f t="shared" si="100"/>
        <v>34664.872478433776</v>
      </c>
      <c r="Q251" s="109">
        <f t="shared" si="101"/>
        <v>34699.325839220495</v>
      </c>
    </row>
    <row r="252" spans="1:17" x14ac:dyDescent="0.3">
      <c r="A252" s="2" t="s">
        <v>143</v>
      </c>
      <c r="B252" s="31" t="s">
        <v>18</v>
      </c>
      <c r="C252" s="41">
        <f>VLOOKUP(A252,'Laboratory B'!A:BL,62,0)</f>
        <v>0</v>
      </c>
      <c r="D252" s="37">
        <f t="shared" si="120"/>
        <v>17</v>
      </c>
      <c r="E252" s="37">
        <f>VLOOKUP(A252,'Laboratory B'!A:BL,63,0)</f>
        <v>0</v>
      </c>
      <c r="F252" s="37">
        <f t="shared" ref="F252:F253" si="122">_xlfn.RANK.AVG(E252,E$2:E$419,1)</f>
        <v>17</v>
      </c>
      <c r="G252" s="59">
        <f t="shared" si="112"/>
        <v>0</v>
      </c>
      <c r="H252" s="60">
        <f t="shared" si="113"/>
        <v>0</v>
      </c>
      <c r="I252">
        <f t="shared" si="114"/>
        <v>0</v>
      </c>
      <c r="J252">
        <f t="shared" si="115"/>
        <v>0</v>
      </c>
      <c r="K252">
        <f t="shared" si="116"/>
        <v>0</v>
      </c>
      <c r="L252">
        <v>0</v>
      </c>
      <c r="M252" s="115">
        <f t="shared" si="97"/>
        <v>-186.37009803921569</v>
      </c>
      <c r="N252" s="13">
        <f t="shared" si="98"/>
        <v>-186.18504901960785</v>
      </c>
      <c r="O252" s="13">
        <f t="shared" si="99"/>
        <v>34733.813443146872</v>
      </c>
      <c r="P252" s="13">
        <f t="shared" si="100"/>
        <v>34664.872478433776</v>
      </c>
      <c r="Q252" s="109">
        <f t="shared" si="101"/>
        <v>34699.325839220495</v>
      </c>
    </row>
    <row r="253" spans="1:17" ht="15" thickBot="1" x14ac:dyDescent="0.35">
      <c r="A253" s="2" t="s">
        <v>144</v>
      </c>
      <c r="B253" s="31" t="s">
        <v>18</v>
      </c>
      <c r="C253" s="41">
        <f>VLOOKUP(A253,'Laboratory B'!A:BL,62,0)</f>
        <v>0</v>
      </c>
      <c r="D253" s="37">
        <f t="shared" si="120"/>
        <v>17</v>
      </c>
      <c r="E253" s="37">
        <f>VLOOKUP(A253,'Laboratory B'!A:BL,63,0)</f>
        <v>0</v>
      </c>
      <c r="F253" s="37">
        <f t="shared" si="122"/>
        <v>17</v>
      </c>
      <c r="G253" s="59">
        <f t="shared" si="112"/>
        <v>0</v>
      </c>
      <c r="H253" s="60">
        <f t="shared" si="113"/>
        <v>0</v>
      </c>
      <c r="I253">
        <f t="shared" si="114"/>
        <v>0</v>
      </c>
      <c r="J253">
        <f t="shared" si="115"/>
        <v>0</v>
      </c>
      <c r="K253">
        <f t="shared" si="116"/>
        <v>0</v>
      </c>
      <c r="L253">
        <v>0</v>
      </c>
      <c r="M253" s="115">
        <f t="shared" si="97"/>
        <v>-186.37009803921569</v>
      </c>
      <c r="N253" s="13">
        <f t="shared" si="98"/>
        <v>-186.18504901960785</v>
      </c>
      <c r="O253" s="13">
        <f t="shared" si="99"/>
        <v>34733.813443146872</v>
      </c>
      <c r="P253" s="13">
        <f t="shared" si="100"/>
        <v>34664.872478433776</v>
      </c>
      <c r="Q253" s="109">
        <f t="shared" si="101"/>
        <v>34699.325839220495</v>
      </c>
    </row>
    <row r="254" spans="1:17" ht="15" thickTop="1" x14ac:dyDescent="0.3">
      <c r="A254" s="30" t="s">
        <v>30</v>
      </c>
      <c r="B254" s="32" t="s">
        <v>213</v>
      </c>
      <c r="C254" s="45">
        <f>VLOOKUP(A254,'Laboratory B'!A:BO,65,0)</f>
        <v>111</v>
      </c>
      <c r="D254" s="38">
        <f t="shared" si="120"/>
        <v>251</v>
      </c>
      <c r="E254" s="38">
        <f>VLOOKUP(A254,'Laboratory B'!A:BO,66,0)</f>
        <v>127</v>
      </c>
      <c r="F254" s="38">
        <f t="shared" ref="F254:F263" si="123">_xlfn.RANK.AVG(E254,E$2:E$419,1)</f>
        <v>257</v>
      </c>
      <c r="G254" s="59">
        <f t="shared" si="112"/>
        <v>-6</v>
      </c>
      <c r="H254" s="60">
        <f t="shared" si="113"/>
        <v>36</v>
      </c>
      <c r="I254">
        <f t="shared" si="114"/>
        <v>119</v>
      </c>
      <c r="J254">
        <f t="shared" si="115"/>
        <v>64</v>
      </c>
      <c r="K254">
        <f t="shared" si="116"/>
        <v>8</v>
      </c>
      <c r="L254">
        <f t="shared" si="117"/>
        <v>6.7226890756302522</v>
      </c>
      <c r="M254" s="115">
        <f t="shared" si="97"/>
        <v>47.629901960784309</v>
      </c>
      <c r="N254" s="13">
        <f t="shared" si="98"/>
        <v>53.814950980392155</v>
      </c>
      <c r="O254" s="13">
        <f t="shared" si="99"/>
        <v>2268.6075607939251</v>
      </c>
      <c r="P254" s="13">
        <f t="shared" si="100"/>
        <v>2896.0489490220107</v>
      </c>
      <c r="Q254" s="109">
        <f t="shared" si="101"/>
        <v>2563.2008392204916</v>
      </c>
    </row>
    <row r="255" spans="1:17" x14ac:dyDescent="0.3">
      <c r="A255" s="2" t="s">
        <v>31</v>
      </c>
      <c r="B255" s="31" t="s">
        <v>19</v>
      </c>
      <c r="C255" s="41">
        <f>VLOOKUP(A255,'Laboratory B'!A:BO,65,0)</f>
        <v>54</v>
      </c>
      <c r="D255" s="37">
        <f t="shared" si="120"/>
        <v>162</v>
      </c>
      <c r="E255" s="37">
        <f>VLOOKUP(A255,'Laboratory B'!A:BO,66,0)</f>
        <v>39</v>
      </c>
      <c r="F255" s="37">
        <f t="shared" si="123"/>
        <v>124.5</v>
      </c>
      <c r="G255" s="59">
        <f t="shared" si="112"/>
        <v>37.5</v>
      </c>
      <c r="H255" s="60">
        <f t="shared" si="113"/>
        <v>1406.25</v>
      </c>
      <c r="I255">
        <f t="shared" si="114"/>
        <v>46.5</v>
      </c>
      <c r="J255">
        <f t="shared" si="115"/>
        <v>56.25</v>
      </c>
      <c r="K255">
        <f t="shared" si="116"/>
        <v>7.5</v>
      </c>
      <c r="L255">
        <f t="shared" si="117"/>
        <v>16.129032258064516</v>
      </c>
      <c r="M255" s="115">
        <f t="shared" si="97"/>
        <v>-41.370098039215691</v>
      </c>
      <c r="N255" s="13">
        <f t="shared" si="98"/>
        <v>-78.685049019607845</v>
      </c>
      <c r="O255" s="13">
        <f t="shared" si="99"/>
        <v>1711.4850117743179</v>
      </c>
      <c r="P255" s="13">
        <f t="shared" si="100"/>
        <v>6191.3369392180894</v>
      </c>
      <c r="Q255" s="109">
        <f t="shared" si="101"/>
        <v>3255.2081921616691</v>
      </c>
    </row>
    <row r="256" spans="1:17" x14ac:dyDescent="0.3">
      <c r="A256" s="2" t="s">
        <v>33</v>
      </c>
      <c r="B256" s="31" t="s">
        <v>19</v>
      </c>
      <c r="C256" s="41">
        <f>VLOOKUP(A256,'Laboratory B'!A:BO,65,0)</f>
        <v>124</v>
      </c>
      <c r="D256" s="37">
        <f t="shared" si="120"/>
        <v>263</v>
      </c>
      <c r="E256" s="37">
        <f>VLOOKUP(A256,'Laboratory B'!A:BO,66,0)</f>
        <v>94</v>
      </c>
      <c r="F256" s="37">
        <f t="shared" si="123"/>
        <v>225.5</v>
      </c>
      <c r="G256" s="59">
        <f t="shared" si="112"/>
        <v>37.5</v>
      </c>
      <c r="H256" s="60">
        <f t="shared" si="113"/>
        <v>1406.25</v>
      </c>
      <c r="I256">
        <f t="shared" si="114"/>
        <v>109</v>
      </c>
      <c r="J256">
        <f t="shared" si="115"/>
        <v>225</v>
      </c>
      <c r="K256">
        <f t="shared" si="116"/>
        <v>15</v>
      </c>
      <c r="L256">
        <f t="shared" si="117"/>
        <v>13.761467889908257</v>
      </c>
      <c r="M256" s="115">
        <f t="shared" si="97"/>
        <v>59.629901960784309</v>
      </c>
      <c r="N256" s="13">
        <f t="shared" si="98"/>
        <v>22.314950980392155</v>
      </c>
      <c r="O256" s="13">
        <f t="shared" si="99"/>
        <v>3555.7252078527486</v>
      </c>
      <c r="P256" s="13">
        <f t="shared" si="100"/>
        <v>497.95703725730476</v>
      </c>
      <c r="Q256" s="109">
        <f t="shared" si="101"/>
        <v>1330.6383392204918</v>
      </c>
    </row>
    <row r="257" spans="1:17" x14ac:dyDescent="0.3">
      <c r="A257" s="2" t="s">
        <v>35</v>
      </c>
      <c r="B257" s="31" t="s">
        <v>19</v>
      </c>
      <c r="C257" s="41">
        <f>VLOOKUP(A257,'Laboratory B'!A:BO,65,0)</f>
        <v>51</v>
      </c>
      <c r="D257" s="37">
        <f t="shared" si="120"/>
        <v>150</v>
      </c>
      <c r="E257" s="37">
        <f>VLOOKUP(A257,'Laboratory B'!A:BO,66,0)</f>
        <v>62</v>
      </c>
      <c r="F257" s="37">
        <f t="shared" si="123"/>
        <v>176</v>
      </c>
      <c r="G257" s="59">
        <f t="shared" si="112"/>
        <v>-26</v>
      </c>
      <c r="H257" s="60">
        <f t="shared" si="113"/>
        <v>676</v>
      </c>
      <c r="I257">
        <f t="shared" si="114"/>
        <v>56.5</v>
      </c>
      <c r="J257">
        <f t="shared" si="115"/>
        <v>30.25</v>
      </c>
      <c r="K257">
        <f t="shared" si="116"/>
        <v>5.5</v>
      </c>
      <c r="L257">
        <f t="shared" si="117"/>
        <v>9.7345132743362832</v>
      </c>
      <c r="M257" s="115">
        <f t="shared" si="97"/>
        <v>-53.370098039215691</v>
      </c>
      <c r="N257" s="13">
        <f t="shared" si="98"/>
        <v>-27.185049019607845</v>
      </c>
      <c r="O257" s="13">
        <f t="shared" si="99"/>
        <v>2848.3673647154947</v>
      </c>
      <c r="P257" s="13">
        <f t="shared" si="100"/>
        <v>739.02689019848151</v>
      </c>
      <c r="Q257" s="109">
        <f t="shared" si="101"/>
        <v>1450.8687313773551</v>
      </c>
    </row>
    <row r="258" spans="1:17" x14ac:dyDescent="0.3">
      <c r="A258" s="2" t="s">
        <v>36</v>
      </c>
      <c r="B258" s="31" t="s">
        <v>19</v>
      </c>
      <c r="C258" s="41">
        <f>VLOOKUP(A258,'Laboratory B'!A:BO,65,0)</f>
        <v>652</v>
      </c>
      <c r="D258" s="37">
        <f t="shared" si="120"/>
        <v>348</v>
      </c>
      <c r="E258" s="37">
        <f>VLOOKUP(A258,'Laboratory B'!A:BO,66,0)</f>
        <v>705</v>
      </c>
      <c r="F258" s="37">
        <f t="shared" si="123"/>
        <v>352</v>
      </c>
      <c r="G258" s="59">
        <f t="shared" si="112"/>
        <v>-4</v>
      </c>
      <c r="H258" s="60">
        <f t="shared" si="113"/>
        <v>16</v>
      </c>
      <c r="I258">
        <f t="shared" si="114"/>
        <v>678.5</v>
      </c>
      <c r="J258">
        <f t="shared" si="115"/>
        <v>702.25</v>
      </c>
      <c r="K258">
        <f t="shared" si="116"/>
        <v>26.5</v>
      </c>
      <c r="L258">
        <f t="shared" si="117"/>
        <v>3.9056742815033165</v>
      </c>
      <c r="M258" s="115">
        <f t="shared" si="97"/>
        <v>144.62990196078431</v>
      </c>
      <c r="N258" s="13">
        <f t="shared" si="98"/>
        <v>148.81495098039215</v>
      </c>
      <c r="O258" s="13">
        <f t="shared" si="99"/>
        <v>20917.808541186081</v>
      </c>
      <c r="P258" s="13">
        <f t="shared" si="100"/>
        <v>22145.88963529652</v>
      </c>
      <c r="Q258" s="109">
        <f t="shared" si="101"/>
        <v>21523.091770593041</v>
      </c>
    </row>
    <row r="259" spans="1:17" x14ac:dyDescent="0.3">
      <c r="A259" s="2" t="s">
        <v>37</v>
      </c>
      <c r="B259" s="31" t="s">
        <v>19</v>
      </c>
      <c r="C259" s="41">
        <f>VLOOKUP(A259,'Laboratory B'!A:BO,65,0)</f>
        <v>371</v>
      </c>
      <c r="D259" s="37">
        <f t="shared" si="120"/>
        <v>339</v>
      </c>
      <c r="E259" s="37">
        <f>VLOOKUP(A259,'Laboratory B'!A:BO,66,0)</f>
        <v>426</v>
      </c>
      <c r="F259" s="37">
        <f t="shared" si="123"/>
        <v>343</v>
      </c>
      <c r="G259" s="59">
        <f t="shared" si="112"/>
        <v>-4</v>
      </c>
      <c r="H259" s="60">
        <f t="shared" si="113"/>
        <v>16</v>
      </c>
      <c r="I259">
        <f t="shared" si="114"/>
        <v>398.5</v>
      </c>
      <c r="J259">
        <f t="shared" si="115"/>
        <v>756.25</v>
      </c>
      <c r="K259">
        <f t="shared" si="116"/>
        <v>27.5</v>
      </c>
      <c r="L259">
        <f t="shared" si="117"/>
        <v>6.9008782936010036</v>
      </c>
      <c r="M259" s="115">
        <f t="shared" ref="M259:M322" si="124">(D259-$D$425)</f>
        <v>135.62990196078431</v>
      </c>
      <c r="N259" s="13">
        <f t="shared" ref="N259:N322" si="125">(F259-$F$425)</f>
        <v>139.81495098039215</v>
      </c>
      <c r="O259" s="13">
        <f t="shared" ref="O259:O322" si="126">(M259)^2</f>
        <v>18395.470305891962</v>
      </c>
      <c r="P259" s="13">
        <f t="shared" ref="P259:P322" si="127">(N259)^2</f>
        <v>19548.220517649461</v>
      </c>
      <c r="Q259" s="109">
        <f t="shared" ref="Q259:Q322" si="128">(M259*N259)</f>
        <v>18963.088094122453</v>
      </c>
    </row>
    <row r="260" spans="1:17" x14ac:dyDescent="0.3">
      <c r="A260" s="2" t="s">
        <v>38</v>
      </c>
      <c r="B260" s="31" t="s">
        <v>19</v>
      </c>
      <c r="C260" s="41">
        <f>VLOOKUP(A260,'Laboratory B'!A:BO,65,0)</f>
        <v>210</v>
      </c>
      <c r="D260" s="37">
        <f t="shared" si="120"/>
        <v>303.5</v>
      </c>
      <c r="E260" s="37">
        <f>VLOOKUP(A260,'Laboratory B'!A:BO,66,0)</f>
        <v>180</v>
      </c>
      <c r="F260" s="37">
        <f t="shared" si="123"/>
        <v>284.5</v>
      </c>
      <c r="G260" s="59">
        <f t="shared" si="112"/>
        <v>19</v>
      </c>
      <c r="H260" s="60">
        <f t="shared" si="113"/>
        <v>361</v>
      </c>
      <c r="I260">
        <f t="shared" si="114"/>
        <v>195</v>
      </c>
      <c r="J260">
        <f t="shared" si="115"/>
        <v>225</v>
      </c>
      <c r="K260">
        <f t="shared" si="116"/>
        <v>15</v>
      </c>
      <c r="L260">
        <f t="shared" si="117"/>
        <v>7.6923076923076925</v>
      </c>
      <c r="M260" s="115">
        <f t="shared" si="124"/>
        <v>100.12990196078431</v>
      </c>
      <c r="N260" s="13">
        <f t="shared" si="125"/>
        <v>81.314950980392155</v>
      </c>
      <c r="O260" s="13">
        <f t="shared" si="126"/>
        <v>10025.997266676277</v>
      </c>
      <c r="P260" s="13">
        <f t="shared" si="127"/>
        <v>6612.1212529435788</v>
      </c>
      <c r="Q260" s="109">
        <f t="shared" si="128"/>
        <v>8142.0580696126481</v>
      </c>
    </row>
    <row r="261" spans="1:17" x14ac:dyDescent="0.3">
      <c r="A261" s="2" t="s">
        <v>39</v>
      </c>
      <c r="B261" s="31" t="s">
        <v>19</v>
      </c>
      <c r="C261" s="41">
        <f>VLOOKUP(A261,'Laboratory B'!A:BO,65,0)</f>
        <v>72</v>
      </c>
      <c r="D261" s="37">
        <f t="shared" si="120"/>
        <v>202.5</v>
      </c>
      <c r="E261" s="37">
        <f>VLOOKUP(A261,'Laboratory B'!A:BO,66,0)</f>
        <v>102</v>
      </c>
      <c r="F261" s="37">
        <f t="shared" si="123"/>
        <v>241</v>
      </c>
      <c r="G261" s="59">
        <f t="shared" si="112"/>
        <v>-38.5</v>
      </c>
      <c r="H261" s="60">
        <f t="shared" si="113"/>
        <v>1482.25</v>
      </c>
      <c r="I261">
        <f t="shared" si="114"/>
        <v>87</v>
      </c>
      <c r="J261">
        <f t="shared" si="115"/>
        <v>225</v>
      </c>
      <c r="K261">
        <f t="shared" si="116"/>
        <v>15</v>
      </c>
      <c r="L261">
        <f t="shared" si="117"/>
        <v>17.241379310344829</v>
      </c>
      <c r="M261" s="115">
        <f t="shared" si="124"/>
        <v>-0.87009803921569073</v>
      </c>
      <c r="N261" s="13">
        <f t="shared" si="125"/>
        <v>37.814950980392155</v>
      </c>
      <c r="O261" s="13">
        <f t="shared" si="126"/>
        <v>0.75707059784698971</v>
      </c>
      <c r="P261" s="13">
        <f t="shared" si="127"/>
        <v>1429.9705176494615</v>
      </c>
      <c r="Q261" s="109">
        <f t="shared" si="128"/>
        <v>-32.902714701076675</v>
      </c>
    </row>
    <row r="262" spans="1:17" x14ac:dyDescent="0.3">
      <c r="A262" s="2" t="s">
        <v>114</v>
      </c>
      <c r="B262" s="31" t="s">
        <v>19</v>
      </c>
      <c r="C262" s="41">
        <f>VLOOKUP(A262,'Laboratory B'!A:BO,65,0)</f>
        <v>38</v>
      </c>
      <c r="D262" s="37">
        <f t="shared" si="120"/>
        <v>126</v>
      </c>
      <c r="E262" s="37">
        <f>VLOOKUP(A262,'Laboratory B'!A:BO,66,0)</f>
        <v>67</v>
      </c>
      <c r="F262" s="37">
        <f t="shared" si="123"/>
        <v>186.5</v>
      </c>
      <c r="G262" s="59">
        <f t="shared" si="112"/>
        <v>-60.5</v>
      </c>
      <c r="H262" s="60">
        <f t="shared" si="113"/>
        <v>3660.25</v>
      </c>
      <c r="I262">
        <f t="shared" si="114"/>
        <v>52.5</v>
      </c>
      <c r="J262">
        <f t="shared" si="115"/>
        <v>210.25</v>
      </c>
      <c r="K262">
        <f t="shared" si="116"/>
        <v>14.5</v>
      </c>
      <c r="L262">
        <f t="shared" si="117"/>
        <v>27.61904761904762</v>
      </c>
      <c r="M262" s="115">
        <f t="shared" si="124"/>
        <v>-77.370098039215691</v>
      </c>
      <c r="N262" s="13">
        <f t="shared" si="125"/>
        <v>-16.685049019607845</v>
      </c>
      <c r="O262" s="13">
        <f t="shared" si="126"/>
        <v>5986.1320705978478</v>
      </c>
      <c r="P262" s="13">
        <f t="shared" si="127"/>
        <v>278.3908607867167</v>
      </c>
      <c r="Q262" s="109">
        <f t="shared" si="128"/>
        <v>1290.9238784361787</v>
      </c>
    </row>
    <row r="263" spans="1:17" x14ac:dyDescent="0.3">
      <c r="A263" s="2" t="s">
        <v>115</v>
      </c>
      <c r="B263" s="31" t="s">
        <v>19</v>
      </c>
      <c r="C263" s="41">
        <f>VLOOKUP(A263,'Laboratory B'!A:BO,65,0)</f>
        <v>147</v>
      </c>
      <c r="D263" s="37">
        <f t="shared" si="120"/>
        <v>273</v>
      </c>
      <c r="E263" s="37">
        <f>VLOOKUP(A263,'Laboratory B'!A:BO,66,0)</f>
        <v>178</v>
      </c>
      <c r="F263" s="37">
        <f t="shared" si="123"/>
        <v>282</v>
      </c>
      <c r="G263" s="59">
        <f t="shared" si="112"/>
        <v>-9</v>
      </c>
      <c r="H263" s="60">
        <f t="shared" si="113"/>
        <v>81</v>
      </c>
      <c r="I263">
        <f t="shared" si="114"/>
        <v>162.5</v>
      </c>
      <c r="J263">
        <f t="shared" si="115"/>
        <v>240.25</v>
      </c>
      <c r="K263">
        <f t="shared" si="116"/>
        <v>15.5</v>
      </c>
      <c r="L263">
        <f t="shared" si="117"/>
        <v>9.5384615384615383</v>
      </c>
      <c r="M263" s="115">
        <f t="shared" si="124"/>
        <v>69.629901960784309</v>
      </c>
      <c r="N263" s="13">
        <f t="shared" si="125"/>
        <v>78.814950980392155</v>
      </c>
      <c r="O263" s="13">
        <f t="shared" si="126"/>
        <v>4848.3232470684343</v>
      </c>
      <c r="P263" s="13">
        <f t="shared" si="127"/>
        <v>6211.7964980416182</v>
      </c>
      <c r="Q263" s="109">
        <f t="shared" si="128"/>
        <v>5487.8773098087267</v>
      </c>
    </row>
    <row r="264" spans="1:17" x14ac:dyDescent="0.3">
      <c r="A264" s="2" t="s">
        <v>143</v>
      </c>
      <c r="B264" s="31" t="s">
        <v>19</v>
      </c>
      <c r="C264" s="41">
        <f>VLOOKUP(A264,'Laboratory B'!A:BO,65,0)</f>
        <v>66</v>
      </c>
      <c r="D264" s="37">
        <f t="shared" ref="D264:D265" si="129">_xlfn.RANK.AVG(C264,C$2:C$419,1)</f>
        <v>189</v>
      </c>
      <c r="E264" s="37">
        <f>VLOOKUP(A264,'Laboratory B'!A:BO,66,0)</f>
        <v>135</v>
      </c>
      <c r="F264" s="37">
        <f t="shared" ref="F264:F265" si="130">_xlfn.RANK.AVG(E264,E$2:E$419,1)</f>
        <v>264</v>
      </c>
      <c r="G264" s="59">
        <f t="shared" si="112"/>
        <v>-75</v>
      </c>
      <c r="H264" s="60">
        <f t="shared" si="113"/>
        <v>5625</v>
      </c>
      <c r="I264">
        <f t="shared" si="114"/>
        <v>100.5</v>
      </c>
      <c r="J264">
        <f t="shared" si="115"/>
        <v>1190.25</v>
      </c>
      <c r="K264">
        <f t="shared" si="116"/>
        <v>34.5</v>
      </c>
      <c r="L264">
        <f t="shared" si="117"/>
        <v>34.328358208955223</v>
      </c>
      <c r="M264" s="115">
        <f t="shared" si="124"/>
        <v>-14.370098039215691</v>
      </c>
      <c r="N264" s="13">
        <f t="shared" si="125"/>
        <v>60.814950980392155</v>
      </c>
      <c r="O264" s="13">
        <f t="shared" si="126"/>
        <v>206.49971765667064</v>
      </c>
      <c r="P264" s="13">
        <f t="shared" si="127"/>
        <v>3698.4582627475006</v>
      </c>
      <c r="Q264" s="109">
        <f t="shared" si="128"/>
        <v>-873.91680783833169</v>
      </c>
    </row>
    <row r="265" spans="1:17" ht="15" thickBot="1" x14ac:dyDescent="0.35">
      <c r="A265" s="2" t="s">
        <v>144</v>
      </c>
      <c r="B265" s="31" t="s">
        <v>19</v>
      </c>
      <c r="C265" s="41">
        <f>VLOOKUP(A265,'Laboratory B'!A:BO,65,0)</f>
        <v>70</v>
      </c>
      <c r="D265" s="37">
        <f t="shared" si="129"/>
        <v>199.5</v>
      </c>
      <c r="E265" s="37">
        <f>VLOOKUP(A265,'Laboratory B'!A:BO,66,0)</f>
        <v>82</v>
      </c>
      <c r="F265" s="37">
        <f t="shared" si="130"/>
        <v>212</v>
      </c>
      <c r="G265" s="59">
        <f t="shared" si="112"/>
        <v>-12.5</v>
      </c>
      <c r="H265" s="60">
        <f t="shared" si="113"/>
        <v>156.25</v>
      </c>
      <c r="I265">
        <f t="shared" si="114"/>
        <v>76</v>
      </c>
      <c r="J265">
        <f t="shared" si="115"/>
        <v>36</v>
      </c>
      <c r="K265">
        <f t="shared" si="116"/>
        <v>6</v>
      </c>
      <c r="L265">
        <f t="shared" si="117"/>
        <v>7.8947368421052628</v>
      </c>
      <c r="M265" s="115">
        <f t="shared" si="124"/>
        <v>-3.8700980392156907</v>
      </c>
      <c r="N265" s="13">
        <f t="shared" si="125"/>
        <v>8.8149509803921546</v>
      </c>
      <c r="O265" s="13">
        <f t="shared" si="126"/>
        <v>14.977658833141135</v>
      </c>
      <c r="P265" s="13">
        <f t="shared" si="127"/>
        <v>77.703360786716601</v>
      </c>
      <c r="Q265" s="109">
        <f t="shared" si="128"/>
        <v>-34.114724504998108</v>
      </c>
    </row>
    <row r="266" spans="1:17" ht="15" thickTop="1" x14ac:dyDescent="0.3">
      <c r="A266" s="30" t="s">
        <v>30</v>
      </c>
      <c r="B266" s="32" t="s">
        <v>177</v>
      </c>
      <c r="C266" s="45">
        <f>VLOOKUP(A266,'Laboratory B'!A:BR,68,0)</f>
        <v>58</v>
      </c>
      <c r="D266" s="38">
        <f t="shared" ref="D266:D275" si="131">_xlfn.RANK.AVG(C266,C$2:C$419,1)</f>
        <v>174.5</v>
      </c>
      <c r="E266" s="38">
        <f>VLOOKUP(A266,'Laboratory B'!A:BR,69,0)</f>
        <v>65</v>
      </c>
      <c r="F266" s="38">
        <f t="shared" ref="F266:F275" si="132">_xlfn.RANK.AVG(E266,E$2:E$419,1)</f>
        <v>184</v>
      </c>
      <c r="G266" s="59">
        <f t="shared" si="112"/>
        <v>-9.5</v>
      </c>
      <c r="H266" s="60">
        <f t="shared" si="113"/>
        <v>90.25</v>
      </c>
      <c r="I266">
        <f t="shared" si="114"/>
        <v>61.5</v>
      </c>
      <c r="J266">
        <f t="shared" si="115"/>
        <v>12.25</v>
      </c>
      <c r="K266">
        <f t="shared" si="116"/>
        <v>3.5</v>
      </c>
      <c r="L266">
        <f t="shared" si="117"/>
        <v>5.6910569105691051</v>
      </c>
      <c r="M266" s="115">
        <f t="shared" si="124"/>
        <v>-28.870098039215691</v>
      </c>
      <c r="N266" s="13">
        <f t="shared" si="125"/>
        <v>-19.185049019607845</v>
      </c>
      <c r="O266" s="13">
        <f t="shared" si="126"/>
        <v>833.4825607939257</v>
      </c>
      <c r="P266" s="13">
        <f t="shared" si="127"/>
        <v>368.06610588475593</v>
      </c>
      <c r="Q266" s="109">
        <f t="shared" si="128"/>
        <v>553.87424608323738</v>
      </c>
    </row>
    <row r="267" spans="1:17" x14ac:dyDescent="0.3">
      <c r="A267" s="2" t="s">
        <v>31</v>
      </c>
      <c r="B267" s="31" t="s">
        <v>20</v>
      </c>
      <c r="C267" s="41">
        <f>VLOOKUP(A267,'Laboratory B'!A:BR,68,0)</f>
        <v>33</v>
      </c>
      <c r="D267" s="37">
        <f t="shared" si="131"/>
        <v>108.5</v>
      </c>
      <c r="E267" s="37">
        <f>VLOOKUP(A267,'Laboratory B'!A:BR,69,0)</f>
        <v>9</v>
      </c>
      <c r="F267" s="37">
        <f t="shared" si="132"/>
        <v>41.5</v>
      </c>
      <c r="G267" s="59">
        <f t="shared" si="112"/>
        <v>67</v>
      </c>
      <c r="H267" s="60">
        <f t="shared" si="113"/>
        <v>4489</v>
      </c>
      <c r="I267">
        <f t="shared" si="114"/>
        <v>21</v>
      </c>
      <c r="J267">
        <f t="shared" si="115"/>
        <v>144</v>
      </c>
      <c r="K267">
        <f t="shared" si="116"/>
        <v>12</v>
      </c>
      <c r="L267">
        <f t="shared" si="117"/>
        <v>57.142857142857139</v>
      </c>
      <c r="M267" s="115">
        <f t="shared" si="124"/>
        <v>-94.870098039215691</v>
      </c>
      <c r="N267" s="13">
        <f t="shared" si="125"/>
        <v>-161.68504901960785</v>
      </c>
      <c r="O267" s="13">
        <f t="shared" si="126"/>
        <v>9000.3355019703977</v>
      </c>
      <c r="P267" s="13">
        <f t="shared" si="127"/>
        <v>26142.055076472992</v>
      </c>
      <c r="Q267" s="109">
        <f t="shared" si="128"/>
        <v>15339.076451965591</v>
      </c>
    </row>
    <row r="268" spans="1:17" x14ac:dyDescent="0.3">
      <c r="A268" s="2" t="s">
        <v>33</v>
      </c>
      <c r="B268" s="31" t="s">
        <v>20</v>
      </c>
      <c r="C268" s="41">
        <f>VLOOKUP(A268,'Laboratory B'!A:BR,68,0)</f>
        <v>34</v>
      </c>
      <c r="D268" s="37">
        <f t="shared" si="131"/>
        <v>113</v>
      </c>
      <c r="E268" s="37">
        <f>VLOOKUP(A268,'Laboratory B'!A:BR,69,0)</f>
        <v>31</v>
      </c>
      <c r="F268" s="37">
        <f t="shared" si="132"/>
        <v>102.5</v>
      </c>
      <c r="G268" s="59">
        <f t="shared" si="112"/>
        <v>10.5</v>
      </c>
      <c r="H268" s="60">
        <f t="shared" si="113"/>
        <v>110.25</v>
      </c>
      <c r="I268">
        <f t="shared" si="114"/>
        <v>32.5</v>
      </c>
      <c r="J268">
        <f t="shared" si="115"/>
        <v>2.25</v>
      </c>
      <c r="K268">
        <f t="shared" si="116"/>
        <v>1.5</v>
      </c>
      <c r="L268">
        <f t="shared" si="117"/>
        <v>4.6153846153846159</v>
      </c>
      <c r="M268" s="115">
        <f t="shared" si="124"/>
        <v>-90.370098039215691</v>
      </c>
      <c r="N268" s="13">
        <f t="shared" si="125"/>
        <v>-100.68504901960785</v>
      </c>
      <c r="O268" s="13">
        <f t="shared" si="126"/>
        <v>8166.7546196174553</v>
      </c>
      <c r="P268" s="13">
        <f t="shared" si="127"/>
        <v>10137.479096080835</v>
      </c>
      <c r="Q268" s="109">
        <f t="shared" si="128"/>
        <v>9098.9177509851979</v>
      </c>
    </row>
    <row r="269" spans="1:17" x14ac:dyDescent="0.3">
      <c r="A269" s="2" t="s">
        <v>35</v>
      </c>
      <c r="B269" s="31" t="s">
        <v>20</v>
      </c>
      <c r="C269" s="41">
        <f>VLOOKUP(A269,'Laboratory B'!A:BR,68,0)</f>
        <v>37</v>
      </c>
      <c r="D269" s="37">
        <f t="shared" si="131"/>
        <v>123.5</v>
      </c>
      <c r="E269" s="37">
        <f>VLOOKUP(A269,'Laboratory B'!A:BR,69,0)</f>
        <v>31</v>
      </c>
      <c r="F269" s="37">
        <f t="shared" si="132"/>
        <v>102.5</v>
      </c>
      <c r="G269" s="59">
        <f t="shared" si="112"/>
        <v>21</v>
      </c>
      <c r="H269" s="60">
        <f t="shared" si="113"/>
        <v>441</v>
      </c>
      <c r="I269">
        <f t="shared" si="114"/>
        <v>34</v>
      </c>
      <c r="J269">
        <f t="shared" si="115"/>
        <v>9</v>
      </c>
      <c r="K269">
        <f t="shared" si="116"/>
        <v>3</v>
      </c>
      <c r="L269">
        <f t="shared" si="117"/>
        <v>8.8235294117647065</v>
      </c>
      <c r="M269" s="115">
        <f t="shared" si="124"/>
        <v>-79.870098039215691</v>
      </c>
      <c r="N269" s="13">
        <f t="shared" si="125"/>
        <v>-100.68504901960785</v>
      </c>
      <c r="O269" s="13">
        <f t="shared" si="126"/>
        <v>6379.2325607939265</v>
      </c>
      <c r="P269" s="13">
        <f t="shared" si="127"/>
        <v>10137.479096080835</v>
      </c>
      <c r="Q269" s="109">
        <f t="shared" si="128"/>
        <v>8041.7247362793159</v>
      </c>
    </row>
    <row r="270" spans="1:17" x14ac:dyDescent="0.3">
      <c r="A270" s="2" t="s">
        <v>36</v>
      </c>
      <c r="B270" s="31" t="s">
        <v>20</v>
      </c>
      <c r="C270" s="41">
        <f>VLOOKUP(A270,'Laboratory B'!A:BR,68,0)</f>
        <v>825</v>
      </c>
      <c r="D270" s="37">
        <f t="shared" si="131"/>
        <v>352.5</v>
      </c>
      <c r="E270" s="37">
        <f>VLOOKUP(A270,'Laboratory B'!A:BR,69,0)</f>
        <v>847</v>
      </c>
      <c r="F270" s="37">
        <f t="shared" si="132"/>
        <v>356</v>
      </c>
      <c r="G270" s="59">
        <f t="shared" si="112"/>
        <v>-3.5</v>
      </c>
      <c r="H270" s="60">
        <f t="shared" si="113"/>
        <v>12.25</v>
      </c>
      <c r="I270">
        <f t="shared" si="114"/>
        <v>836</v>
      </c>
      <c r="J270">
        <f t="shared" si="115"/>
        <v>121</v>
      </c>
      <c r="K270">
        <f t="shared" si="116"/>
        <v>11</v>
      </c>
      <c r="L270">
        <f t="shared" si="117"/>
        <v>1.3157894736842104</v>
      </c>
      <c r="M270" s="115">
        <f t="shared" si="124"/>
        <v>149.12990196078431</v>
      </c>
      <c r="N270" s="13">
        <f t="shared" si="125"/>
        <v>152.81495098039215</v>
      </c>
      <c r="O270" s="13">
        <f t="shared" si="126"/>
        <v>22239.727658833141</v>
      </c>
      <c r="P270" s="13">
        <f t="shared" si="127"/>
        <v>23352.409243139657</v>
      </c>
      <c r="Q270" s="109">
        <f t="shared" si="128"/>
        <v>22789.278657847943</v>
      </c>
    </row>
    <row r="271" spans="1:17" x14ac:dyDescent="0.3">
      <c r="A271" s="2" t="s">
        <v>37</v>
      </c>
      <c r="B271" s="31" t="s">
        <v>20</v>
      </c>
      <c r="C271" s="41">
        <f>VLOOKUP(A271,'Laboratory B'!A:BR,68,0)</f>
        <v>295</v>
      </c>
      <c r="D271" s="37">
        <f t="shared" si="131"/>
        <v>322.5</v>
      </c>
      <c r="E271" s="37">
        <f>VLOOKUP(A271,'Laboratory B'!A:BR,69,0)</f>
        <v>468</v>
      </c>
      <c r="F271" s="37">
        <f t="shared" si="132"/>
        <v>345</v>
      </c>
      <c r="G271" s="59">
        <f t="shared" si="112"/>
        <v>-22.5</v>
      </c>
      <c r="H271" s="60">
        <f t="shared" si="113"/>
        <v>506.25</v>
      </c>
      <c r="I271">
        <f t="shared" si="114"/>
        <v>381.5</v>
      </c>
      <c r="J271">
        <f t="shared" si="115"/>
        <v>7482.25</v>
      </c>
      <c r="K271">
        <f t="shared" si="116"/>
        <v>86.5</v>
      </c>
      <c r="L271">
        <f t="shared" si="117"/>
        <v>22.673656618610746</v>
      </c>
      <c r="M271" s="115">
        <f t="shared" si="124"/>
        <v>119.12990196078431</v>
      </c>
      <c r="N271" s="13">
        <f t="shared" si="125"/>
        <v>141.81495098039215</v>
      </c>
      <c r="O271" s="13">
        <f t="shared" si="126"/>
        <v>14191.933541186081</v>
      </c>
      <c r="P271" s="13">
        <f t="shared" si="127"/>
        <v>20111.480321571031</v>
      </c>
      <c r="Q271" s="109">
        <f t="shared" si="128"/>
        <v>16894.401206867551</v>
      </c>
    </row>
    <row r="272" spans="1:17" x14ac:dyDescent="0.3">
      <c r="A272" s="2" t="s">
        <v>38</v>
      </c>
      <c r="B272" s="31" t="s">
        <v>20</v>
      </c>
      <c r="C272" s="41">
        <f>VLOOKUP(A272,'Laboratory B'!A:BR,68,0)</f>
        <v>329</v>
      </c>
      <c r="D272" s="37">
        <f t="shared" si="131"/>
        <v>331</v>
      </c>
      <c r="E272" s="37">
        <f>VLOOKUP(A272,'Laboratory B'!A:BR,69,0)</f>
        <v>221</v>
      </c>
      <c r="F272" s="37">
        <f t="shared" si="132"/>
        <v>301</v>
      </c>
      <c r="G272" s="59">
        <f t="shared" si="112"/>
        <v>30</v>
      </c>
      <c r="H272" s="60">
        <f t="shared" si="113"/>
        <v>900</v>
      </c>
      <c r="I272">
        <f t="shared" si="114"/>
        <v>275</v>
      </c>
      <c r="J272">
        <f t="shared" si="115"/>
        <v>2916</v>
      </c>
      <c r="K272">
        <f t="shared" si="116"/>
        <v>54</v>
      </c>
      <c r="L272">
        <f t="shared" si="117"/>
        <v>19.636363636363637</v>
      </c>
      <c r="M272" s="115">
        <f t="shared" si="124"/>
        <v>127.62990196078431</v>
      </c>
      <c r="N272" s="13">
        <f t="shared" si="125"/>
        <v>97.814950980392155</v>
      </c>
      <c r="O272" s="13">
        <f t="shared" si="126"/>
        <v>16289.391874519415</v>
      </c>
      <c r="P272" s="13">
        <f t="shared" si="127"/>
        <v>9567.7646352965203</v>
      </c>
      <c r="Q272" s="109">
        <f t="shared" si="128"/>
        <v>12484.112603926375</v>
      </c>
    </row>
    <row r="273" spans="1:17" x14ac:dyDescent="0.3">
      <c r="A273" s="2" t="s">
        <v>39</v>
      </c>
      <c r="B273" s="31" t="s">
        <v>20</v>
      </c>
      <c r="C273" s="41">
        <f>VLOOKUP(A273,'Laboratory B'!A:BR,68,0)</f>
        <v>58</v>
      </c>
      <c r="D273" s="37">
        <f t="shared" si="131"/>
        <v>174.5</v>
      </c>
      <c r="E273" s="37">
        <f>VLOOKUP(A273,'Laboratory B'!A:BR,69,0)</f>
        <v>93</v>
      </c>
      <c r="F273" s="37">
        <f t="shared" si="132"/>
        <v>223.5</v>
      </c>
      <c r="G273" s="59">
        <f t="shared" si="112"/>
        <v>-49</v>
      </c>
      <c r="H273" s="60">
        <f t="shared" si="113"/>
        <v>2401</v>
      </c>
      <c r="I273">
        <f t="shared" si="114"/>
        <v>75.5</v>
      </c>
      <c r="J273">
        <f t="shared" si="115"/>
        <v>306.25</v>
      </c>
      <c r="K273">
        <f t="shared" si="116"/>
        <v>17.5</v>
      </c>
      <c r="L273">
        <f t="shared" si="117"/>
        <v>23.178807947019866</v>
      </c>
      <c r="M273" s="115">
        <f t="shared" si="124"/>
        <v>-28.870098039215691</v>
      </c>
      <c r="N273" s="13">
        <f t="shared" si="125"/>
        <v>20.314950980392155</v>
      </c>
      <c r="O273" s="13">
        <f t="shared" si="126"/>
        <v>833.4825607939257</v>
      </c>
      <c r="P273" s="13">
        <f t="shared" si="127"/>
        <v>412.69723333573614</v>
      </c>
      <c r="Q273" s="109">
        <f t="shared" si="128"/>
        <v>-586.4946264657824</v>
      </c>
    </row>
    <row r="274" spans="1:17" x14ac:dyDescent="0.3">
      <c r="A274" s="2" t="s">
        <v>114</v>
      </c>
      <c r="B274" s="31" t="s">
        <v>20</v>
      </c>
      <c r="C274" s="41">
        <f>VLOOKUP(A274,'Laboratory B'!A:BR,68,0)</f>
        <v>28</v>
      </c>
      <c r="D274" s="37">
        <f t="shared" si="131"/>
        <v>88.5</v>
      </c>
      <c r="E274" s="37">
        <f>VLOOKUP(A274,'Laboratory B'!A:BR,69,0)</f>
        <v>64</v>
      </c>
      <c r="F274" s="37">
        <f t="shared" si="132"/>
        <v>182.5</v>
      </c>
      <c r="G274" s="59">
        <f t="shared" si="112"/>
        <v>-94</v>
      </c>
      <c r="H274" s="60">
        <f t="shared" si="113"/>
        <v>8836</v>
      </c>
      <c r="I274">
        <f t="shared" si="114"/>
        <v>46</v>
      </c>
      <c r="J274">
        <f t="shared" si="115"/>
        <v>324</v>
      </c>
      <c r="K274">
        <f t="shared" si="116"/>
        <v>18</v>
      </c>
      <c r="L274">
        <f t="shared" si="117"/>
        <v>39.130434782608695</v>
      </c>
      <c r="M274" s="115">
        <f t="shared" si="124"/>
        <v>-114.87009803921569</v>
      </c>
      <c r="N274" s="13">
        <f t="shared" si="125"/>
        <v>-20.685049019607845</v>
      </c>
      <c r="O274" s="13">
        <f t="shared" si="126"/>
        <v>13195.139423539025</v>
      </c>
      <c r="P274" s="13">
        <f t="shared" si="127"/>
        <v>427.87125294357946</v>
      </c>
      <c r="Q274" s="109">
        <f t="shared" si="128"/>
        <v>2376.0936088283356</v>
      </c>
    </row>
    <row r="275" spans="1:17" x14ac:dyDescent="0.3">
      <c r="A275" s="2" t="s">
        <v>115</v>
      </c>
      <c r="B275" s="31" t="s">
        <v>20</v>
      </c>
      <c r="C275" s="41">
        <f>VLOOKUP(A275,'Laboratory B'!A:BR,68,0)</f>
        <v>117</v>
      </c>
      <c r="D275" s="37">
        <f t="shared" si="131"/>
        <v>255.5</v>
      </c>
      <c r="E275" s="37">
        <f>VLOOKUP(A275,'Laboratory B'!A:BR,69,0)</f>
        <v>130</v>
      </c>
      <c r="F275" s="37">
        <f t="shared" si="132"/>
        <v>260.5</v>
      </c>
      <c r="G275" s="59">
        <f t="shared" si="112"/>
        <v>-5</v>
      </c>
      <c r="H275" s="60">
        <f t="shared" si="113"/>
        <v>25</v>
      </c>
      <c r="I275">
        <f t="shared" si="114"/>
        <v>123.5</v>
      </c>
      <c r="J275">
        <f t="shared" si="115"/>
        <v>42.25</v>
      </c>
      <c r="K275">
        <f t="shared" si="116"/>
        <v>6.5</v>
      </c>
      <c r="L275">
        <f t="shared" si="117"/>
        <v>5.2631578947368416</v>
      </c>
      <c r="M275" s="115">
        <f t="shared" si="124"/>
        <v>52.129901960784309</v>
      </c>
      <c r="N275" s="13">
        <f t="shared" si="125"/>
        <v>57.314950980392155</v>
      </c>
      <c r="O275" s="13">
        <f t="shared" si="126"/>
        <v>2717.5266784409837</v>
      </c>
      <c r="P275" s="13">
        <f t="shared" si="127"/>
        <v>3285.0036058847554</v>
      </c>
      <c r="Q275" s="109">
        <f t="shared" si="128"/>
        <v>2987.8227754950017</v>
      </c>
    </row>
    <row r="276" spans="1:17" x14ac:dyDescent="0.3">
      <c r="A276" s="2" t="s">
        <v>143</v>
      </c>
      <c r="B276" s="31" t="s">
        <v>20</v>
      </c>
      <c r="C276" s="41">
        <f>VLOOKUP(A276,'Laboratory B'!A:BR,68,0)</f>
        <v>13</v>
      </c>
      <c r="D276" s="37">
        <f t="shared" ref="D276:D277" si="133">_xlfn.RANK.AVG(C276,C$2:C$419,1)</f>
        <v>48</v>
      </c>
      <c r="E276" s="37">
        <f>VLOOKUP(A276,'Laboratory B'!A:BR,69,0)</f>
        <v>58</v>
      </c>
      <c r="F276" s="37">
        <f t="shared" ref="F276:F277" si="134">_xlfn.RANK.AVG(E276,E$2:E$419,1)</f>
        <v>170</v>
      </c>
      <c r="G276" s="59">
        <f t="shared" si="112"/>
        <v>-122</v>
      </c>
      <c r="H276" s="60">
        <f t="shared" si="113"/>
        <v>14884</v>
      </c>
      <c r="I276">
        <f t="shared" si="114"/>
        <v>35.5</v>
      </c>
      <c r="J276">
        <f t="shared" si="115"/>
        <v>506.25</v>
      </c>
      <c r="K276">
        <f t="shared" si="116"/>
        <v>22.5</v>
      </c>
      <c r="L276">
        <f t="shared" si="117"/>
        <v>63.380281690140848</v>
      </c>
      <c r="M276" s="115">
        <f t="shared" si="124"/>
        <v>-155.37009803921569</v>
      </c>
      <c r="N276" s="13">
        <f t="shared" si="125"/>
        <v>-33.185049019607845</v>
      </c>
      <c r="O276" s="13">
        <f t="shared" si="126"/>
        <v>24139.867364715494</v>
      </c>
      <c r="P276" s="13">
        <f t="shared" si="127"/>
        <v>1101.2474784337755</v>
      </c>
      <c r="Q276" s="109">
        <f t="shared" si="128"/>
        <v>5155.9643196126499</v>
      </c>
    </row>
    <row r="277" spans="1:17" ht="15" thickBot="1" x14ac:dyDescent="0.35">
      <c r="A277" s="2" t="s">
        <v>144</v>
      </c>
      <c r="B277" s="31" t="s">
        <v>20</v>
      </c>
      <c r="C277" s="41">
        <f>VLOOKUP(A277,'Laboratory B'!A:BR,68,0)</f>
        <v>69</v>
      </c>
      <c r="D277" s="37">
        <f t="shared" si="133"/>
        <v>195</v>
      </c>
      <c r="E277" s="37">
        <f>VLOOKUP(A277,'Laboratory B'!A:BR,69,0)</f>
        <v>79</v>
      </c>
      <c r="F277" s="37">
        <f t="shared" si="134"/>
        <v>207.5</v>
      </c>
      <c r="G277" s="59">
        <f t="shared" si="112"/>
        <v>-12.5</v>
      </c>
      <c r="H277" s="60">
        <f t="shared" si="113"/>
        <v>156.25</v>
      </c>
      <c r="I277">
        <f t="shared" si="114"/>
        <v>74</v>
      </c>
      <c r="J277">
        <f t="shared" si="115"/>
        <v>25</v>
      </c>
      <c r="K277">
        <f t="shared" si="116"/>
        <v>5</v>
      </c>
      <c r="L277">
        <f t="shared" si="117"/>
        <v>6.756756756756757</v>
      </c>
      <c r="M277" s="115">
        <f t="shared" si="124"/>
        <v>-8.3700980392156907</v>
      </c>
      <c r="N277" s="13">
        <f t="shared" si="125"/>
        <v>4.3149509803921546</v>
      </c>
      <c r="O277" s="13">
        <f t="shared" si="126"/>
        <v>70.058541186082351</v>
      </c>
      <c r="P277" s="13">
        <f t="shared" si="127"/>
        <v>18.618801963187217</v>
      </c>
      <c r="Q277" s="109">
        <f t="shared" si="128"/>
        <v>-36.116562740292196</v>
      </c>
    </row>
    <row r="278" spans="1:17" ht="15" thickTop="1" x14ac:dyDescent="0.3">
      <c r="A278" s="30" t="s">
        <v>30</v>
      </c>
      <c r="B278" s="32" t="s">
        <v>214</v>
      </c>
      <c r="C278" s="45">
        <f>VLOOKUP(A278,'Laboratory B'!A:BU,71,0)</f>
        <v>346</v>
      </c>
      <c r="D278" s="38">
        <f t="shared" ref="D278:D287" si="135">_xlfn.RANK.AVG(C278,C$2:C$419,1)</f>
        <v>332</v>
      </c>
      <c r="E278" s="38">
        <f>VLOOKUP(A278,'Laboratory B'!A:BU,72,0)</f>
        <v>348</v>
      </c>
      <c r="F278" s="38">
        <f t="shared" ref="F278:F287" si="136">_xlfn.RANK.AVG(E278,E$2:E$419,1)</f>
        <v>331</v>
      </c>
      <c r="G278" s="59">
        <f t="shared" si="112"/>
        <v>1</v>
      </c>
      <c r="H278" s="60">
        <f t="shared" si="113"/>
        <v>1</v>
      </c>
      <c r="I278">
        <f t="shared" si="114"/>
        <v>347</v>
      </c>
      <c r="J278">
        <f t="shared" si="115"/>
        <v>1</v>
      </c>
      <c r="K278">
        <f t="shared" si="116"/>
        <v>1</v>
      </c>
      <c r="L278">
        <f t="shared" si="117"/>
        <v>0.28818443804034583</v>
      </c>
      <c r="M278" s="115">
        <f t="shared" si="124"/>
        <v>128.62990196078431</v>
      </c>
      <c r="N278" s="13">
        <f t="shared" si="125"/>
        <v>127.81495098039215</v>
      </c>
      <c r="O278" s="13">
        <f t="shared" si="126"/>
        <v>16545.651678440983</v>
      </c>
      <c r="P278" s="13">
        <f t="shared" si="127"/>
        <v>16336.66169412005</v>
      </c>
      <c r="Q278" s="109">
        <f t="shared" si="128"/>
        <v>16440.824613730296</v>
      </c>
    </row>
    <row r="279" spans="1:17" x14ac:dyDescent="0.3">
      <c r="A279" s="2" t="s">
        <v>31</v>
      </c>
      <c r="B279" s="31" t="s">
        <v>21</v>
      </c>
      <c r="C279" s="41">
        <f>VLOOKUP(A279,'Laboratory B'!A:BU,71,0)</f>
        <v>74</v>
      </c>
      <c r="D279" s="37">
        <f t="shared" si="135"/>
        <v>207.5</v>
      </c>
      <c r="E279" s="37">
        <f>VLOOKUP(A279,'Laboratory B'!A:BU,72,0)</f>
        <v>63</v>
      </c>
      <c r="F279" s="37">
        <f t="shared" si="136"/>
        <v>180</v>
      </c>
      <c r="G279" s="59">
        <f t="shared" si="112"/>
        <v>27.5</v>
      </c>
      <c r="H279" s="60">
        <f t="shared" si="113"/>
        <v>756.25</v>
      </c>
      <c r="I279">
        <f t="shared" si="114"/>
        <v>68.5</v>
      </c>
      <c r="J279">
        <f t="shared" si="115"/>
        <v>30.25</v>
      </c>
      <c r="K279">
        <f t="shared" si="116"/>
        <v>5.5</v>
      </c>
      <c r="L279">
        <f t="shared" si="117"/>
        <v>8.0291970802919703</v>
      </c>
      <c r="M279" s="115">
        <f t="shared" si="124"/>
        <v>4.1299019607843093</v>
      </c>
      <c r="N279" s="13">
        <f t="shared" si="125"/>
        <v>-23.185049019607845</v>
      </c>
      <c r="O279" s="13">
        <f t="shared" si="126"/>
        <v>17.056090205690083</v>
      </c>
      <c r="P279" s="13">
        <f t="shared" si="127"/>
        <v>537.54649804161875</v>
      </c>
      <c r="Q279" s="109">
        <f t="shared" si="128"/>
        <v>-95.751979406958768</v>
      </c>
    </row>
    <row r="280" spans="1:17" x14ac:dyDescent="0.3">
      <c r="A280" s="2" t="s">
        <v>33</v>
      </c>
      <c r="B280" s="31" t="s">
        <v>21</v>
      </c>
      <c r="C280" s="41">
        <f>VLOOKUP(A280,'Laboratory B'!A:BU,71,0)</f>
        <v>27</v>
      </c>
      <c r="D280" s="37">
        <f t="shared" si="135"/>
        <v>86</v>
      </c>
      <c r="E280" s="37">
        <f>VLOOKUP(A280,'Laboratory B'!A:BU,72,0)</f>
        <v>30</v>
      </c>
      <c r="F280" s="37">
        <f t="shared" si="136"/>
        <v>99</v>
      </c>
      <c r="G280" s="59">
        <f t="shared" si="112"/>
        <v>-13</v>
      </c>
      <c r="H280" s="60">
        <f t="shared" si="113"/>
        <v>169</v>
      </c>
      <c r="I280">
        <f t="shared" si="114"/>
        <v>28.5</v>
      </c>
      <c r="J280">
        <f t="shared" si="115"/>
        <v>2.25</v>
      </c>
      <c r="K280">
        <f t="shared" si="116"/>
        <v>1.5</v>
      </c>
      <c r="L280">
        <f t="shared" si="117"/>
        <v>5.2631578947368416</v>
      </c>
      <c r="M280" s="115">
        <f t="shared" si="124"/>
        <v>-117.37009803921569</v>
      </c>
      <c r="N280" s="13">
        <f t="shared" si="125"/>
        <v>-104.18504901960785</v>
      </c>
      <c r="O280" s="13">
        <f t="shared" si="126"/>
        <v>13775.739913735102</v>
      </c>
      <c r="P280" s="13">
        <f t="shared" si="127"/>
        <v>10854.52443921809</v>
      </c>
      <c r="Q280" s="109">
        <f t="shared" si="128"/>
        <v>12228.209417651866</v>
      </c>
    </row>
    <row r="281" spans="1:17" x14ac:dyDescent="0.3">
      <c r="A281" s="2" t="s">
        <v>35</v>
      </c>
      <c r="B281" s="31" t="s">
        <v>21</v>
      </c>
      <c r="C281" s="41">
        <f>VLOOKUP(A281,'Laboratory B'!A:BU,71,0)</f>
        <v>306</v>
      </c>
      <c r="D281" s="37">
        <f t="shared" si="135"/>
        <v>327</v>
      </c>
      <c r="E281" s="37">
        <f>VLOOKUP(A281,'Laboratory B'!A:BU,72,0)</f>
        <v>333</v>
      </c>
      <c r="F281" s="37">
        <f t="shared" si="136"/>
        <v>330</v>
      </c>
      <c r="G281" s="59">
        <f t="shared" si="112"/>
        <v>-3</v>
      </c>
      <c r="H281" s="60">
        <f t="shared" si="113"/>
        <v>9</v>
      </c>
      <c r="I281">
        <f t="shared" si="114"/>
        <v>319.5</v>
      </c>
      <c r="J281">
        <f t="shared" si="115"/>
        <v>182.25</v>
      </c>
      <c r="K281">
        <f t="shared" si="116"/>
        <v>13.5</v>
      </c>
      <c r="L281">
        <f t="shared" si="117"/>
        <v>4.225352112676056</v>
      </c>
      <c r="M281" s="115">
        <f t="shared" si="124"/>
        <v>123.62990196078431</v>
      </c>
      <c r="N281" s="13">
        <f t="shared" si="125"/>
        <v>126.81495098039215</v>
      </c>
      <c r="O281" s="13">
        <f t="shared" si="126"/>
        <v>15284.352658833141</v>
      </c>
      <c r="P281" s="13">
        <f t="shared" si="127"/>
        <v>16082.031792159265</v>
      </c>
      <c r="Q281" s="109">
        <f t="shared" si="128"/>
        <v>15678.119956867549</v>
      </c>
    </row>
    <row r="282" spans="1:17" x14ac:dyDescent="0.3">
      <c r="A282" s="2" t="s">
        <v>36</v>
      </c>
      <c r="B282" s="31" t="s">
        <v>21</v>
      </c>
      <c r="C282" s="41">
        <f>VLOOKUP(A282,'Laboratory B'!A:BU,71,0)</f>
        <v>3131</v>
      </c>
      <c r="D282" s="37">
        <f t="shared" si="135"/>
        <v>393</v>
      </c>
      <c r="E282" s="37">
        <f>VLOOKUP(A282,'Laboratory B'!A:BU,72,0)</f>
        <v>3265</v>
      </c>
      <c r="F282" s="37">
        <f t="shared" si="136"/>
        <v>395</v>
      </c>
      <c r="G282" s="59">
        <f t="shared" si="112"/>
        <v>-2</v>
      </c>
      <c r="H282" s="60">
        <f t="shared" si="113"/>
        <v>4</v>
      </c>
      <c r="I282">
        <f t="shared" si="114"/>
        <v>3198</v>
      </c>
      <c r="J282">
        <f t="shared" si="115"/>
        <v>4489</v>
      </c>
      <c r="K282">
        <f t="shared" si="116"/>
        <v>67</v>
      </c>
      <c r="L282">
        <f t="shared" si="117"/>
        <v>2.0950594121325827</v>
      </c>
      <c r="M282" s="115">
        <f t="shared" si="124"/>
        <v>189.62990196078431</v>
      </c>
      <c r="N282" s="13">
        <f t="shared" si="125"/>
        <v>191.81495098039215</v>
      </c>
      <c r="O282" s="13">
        <f t="shared" si="126"/>
        <v>35959.499717656669</v>
      </c>
      <c r="P282" s="13">
        <f t="shared" si="127"/>
        <v>36792.975419610244</v>
      </c>
      <c r="Q282" s="109">
        <f t="shared" si="128"/>
        <v>36373.850349024411</v>
      </c>
    </row>
    <row r="283" spans="1:17" x14ac:dyDescent="0.3">
      <c r="A283" s="2" t="s">
        <v>37</v>
      </c>
      <c r="B283" s="31" t="s">
        <v>21</v>
      </c>
      <c r="C283" s="41">
        <f>VLOOKUP(A283,'Laboratory B'!A:BU,71,0)</f>
        <v>2945</v>
      </c>
      <c r="D283" s="37">
        <f t="shared" si="135"/>
        <v>392</v>
      </c>
      <c r="E283" s="37">
        <f>VLOOKUP(A283,'Laboratory B'!A:BU,72,0)</f>
        <v>3234</v>
      </c>
      <c r="F283" s="37">
        <f t="shared" si="136"/>
        <v>394</v>
      </c>
      <c r="G283" s="59">
        <f t="shared" si="112"/>
        <v>-2</v>
      </c>
      <c r="H283" s="60">
        <f t="shared" si="113"/>
        <v>4</v>
      </c>
      <c r="I283">
        <f t="shared" si="114"/>
        <v>3089.5</v>
      </c>
      <c r="J283">
        <f t="shared" si="115"/>
        <v>20880.25</v>
      </c>
      <c r="K283">
        <f t="shared" si="116"/>
        <v>144.5</v>
      </c>
      <c r="L283">
        <f t="shared" si="117"/>
        <v>4.6771322220424016</v>
      </c>
      <c r="M283" s="115">
        <f t="shared" si="124"/>
        <v>188.62990196078431</v>
      </c>
      <c r="N283" s="13">
        <f t="shared" si="125"/>
        <v>190.81495098039215</v>
      </c>
      <c r="O283" s="13">
        <f t="shared" si="126"/>
        <v>35581.239913735102</v>
      </c>
      <c r="P283" s="13">
        <f t="shared" si="127"/>
        <v>36410.345517649461</v>
      </c>
      <c r="Q283" s="109">
        <f t="shared" si="128"/>
        <v>35993.405496083236</v>
      </c>
    </row>
    <row r="284" spans="1:17" x14ac:dyDescent="0.3">
      <c r="A284" s="2" t="s">
        <v>38</v>
      </c>
      <c r="B284" s="31" t="s">
        <v>21</v>
      </c>
      <c r="C284" s="41">
        <f>VLOOKUP(A284,'Laboratory B'!A:BU,71,0)</f>
        <v>2456</v>
      </c>
      <c r="D284" s="37">
        <f t="shared" si="135"/>
        <v>387</v>
      </c>
      <c r="E284" s="37">
        <f>VLOOKUP(A284,'Laboratory B'!A:BU,72,0)</f>
        <v>2242</v>
      </c>
      <c r="F284" s="37">
        <f t="shared" si="136"/>
        <v>382</v>
      </c>
      <c r="G284" s="59">
        <f t="shared" si="112"/>
        <v>5</v>
      </c>
      <c r="H284" s="60">
        <f t="shared" si="113"/>
        <v>25</v>
      </c>
      <c r="I284">
        <f t="shared" si="114"/>
        <v>2349</v>
      </c>
      <c r="J284">
        <f t="shared" si="115"/>
        <v>11449</v>
      </c>
      <c r="K284">
        <f t="shared" si="116"/>
        <v>107</v>
      </c>
      <c r="L284">
        <f t="shared" si="117"/>
        <v>4.5551298424861644</v>
      </c>
      <c r="M284" s="115">
        <f t="shared" si="124"/>
        <v>183.62990196078431</v>
      </c>
      <c r="N284" s="13">
        <f t="shared" si="125"/>
        <v>178.81495098039215</v>
      </c>
      <c r="O284" s="13">
        <f t="shared" si="126"/>
        <v>33719.940894127256</v>
      </c>
      <c r="P284" s="13">
        <f t="shared" si="127"/>
        <v>31974.786694120048</v>
      </c>
      <c r="Q284" s="109">
        <f t="shared" si="128"/>
        <v>32835.771917651866</v>
      </c>
    </row>
    <row r="285" spans="1:17" x14ac:dyDescent="0.3">
      <c r="A285" s="2" t="s">
        <v>39</v>
      </c>
      <c r="B285" s="31" t="s">
        <v>21</v>
      </c>
      <c r="C285" s="41">
        <f>VLOOKUP(A285,'Laboratory B'!A:BU,71,0)</f>
        <v>120</v>
      </c>
      <c r="D285" s="37">
        <f t="shared" si="135"/>
        <v>259</v>
      </c>
      <c r="E285" s="37">
        <f>VLOOKUP(A285,'Laboratory B'!A:BU,72,0)</f>
        <v>168</v>
      </c>
      <c r="F285" s="37">
        <f t="shared" si="136"/>
        <v>276.5</v>
      </c>
      <c r="G285" s="59">
        <f t="shared" si="112"/>
        <v>-17.5</v>
      </c>
      <c r="H285" s="60">
        <f t="shared" si="113"/>
        <v>306.25</v>
      </c>
      <c r="I285">
        <f t="shared" si="114"/>
        <v>144</v>
      </c>
      <c r="J285">
        <f t="shared" si="115"/>
        <v>576</v>
      </c>
      <c r="K285">
        <f t="shared" si="116"/>
        <v>24</v>
      </c>
      <c r="L285">
        <f t="shared" si="117"/>
        <v>16.666666666666664</v>
      </c>
      <c r="M285" s="115">
        <f t="shared" si="124"/>
        <v>55.629901960784309</v>
      </c>
      <c r="N285" s="13">
        <f t="shared" si="125"/>
        <v>73.314950980392155</v>
      </c>
      <c r="O285" s="13">
        <f t="shared" si="126"/>
        <v>3094.6859921664741</v>
      </c>
      <c r="P285" s="13">
        <f t="shared" si="127"/>
        <v>5375.0820372573044</v>
      </c>
      <c r="Q285" s="109">
        <f t="shared" si="128"/>
        <v>4078.503535298923</v>
      </c>
    </row>
    <row r="286" spans="1:17" x14ac:dyDescent="0.3">
      <c r="A286" s="2" t="s">
        <v>114</v>
      </c>
      <c r="B286" s="31" t="s">
        <v>21</v>
      </c>
      <c r="C286" s="41">
        <f>VLOOKUP(A286,'Laboratory B'!A:BU,71,0)</f>
        <v>101</v>
      </c>
      <c r="D286" s="37">
        <f t="shared" si="135"/>
        <v>241.5</v>
      </c>
      <c r="E286" s="37">
        <f>VLOOKUP(A286,'Laboratory B'!A:BU,72,0)</f>
        <v>117</v>
      </c>
      <c r="F286" s="37">
        <f t="shared" si="136"/>
        <v>251.5</v>
      </c>
      <c r="G286" s="59">
        <f t="shared" si="112"/>
        <v>-10</v>
      </c>
      <c r="H286" s="60">
        <f t="shared" si="113"/>
        <v>100</v>
      </c>
      <c r="I286">
        <f t="shared" si="114"/>
        <v>109</v>
      </c>
      <c r="J286">
        <f t="shared" si="115"/>
        <v>64</v>
      </c>
      <c r="K286">
        <f t="shared" si="116"/>
        <v>8</v>
      </c>
      <c r="L286">
        <f t="shared" si="117"/>
        <v>7.3394495412844041</v>
      </c>
      <c r="M286" s="115">
        <f t="shared" si="124"/>
        <v>38.129901960784309</v>
      </c>
      <c r="N286" s="13">
        <f t="shared" si="125"/>
        <v>48.314950980392155</v>
      </c>
      <c r="O286" s="13">
        <f t="shared" si="126"/>
        <v>1453.889423539023</v>
      </c>
      <c r="P286" s="13">
        <f t="shared" si="127"/>
        <v>2334.3344882376969</v>
      </c>
      <c r="Q286" s="109">
        <f t="shared" si="128"/>
        <v>1842.2443441224525</v>
      </c>
    </row>
    <row r="287" spans="1:17" x14ac:dyDescent="0.3">
      <c r="A287" s="2" t="s">
        <v>115</v>
      </c>
      <c r="B287" s="31" t="s">
        <v>21</v>
      </c>
      <c r="C287" s="41">
        <f>VLOOKUP(A287,'Laboratory B'!A:BU,71,0)</f>
        <v>1224</v>
      </c>
      <c r="D287" s="37">
        <f t="shared" si="135"/>
        <v>366</v>
      </c>
      <c r="E287" s="37">
        <f>VLOOKUP(A287,'Laboratory B'!A:BU,72,0)</f>
        <v>1128</v>
      </c>
      <c r="F287" s="37">
        <f t="shared" si="136"/>
        <v>363</v>
      </c>
      <c r="G287" s="59">
        <f t="shared" si="112"/>
        <v>3</v>
      </c>
      <c r="H287" s="60">
        <f t="shared" si="113"/>
        <v>9</v>
      </c>
      <c r="I287">
        <f t="shared" si="114"/>
        <v>1176</v>
      </c>
      <c r="J287">
        <f t="shared" si="115"/>
        <v>2304</v>
      </c>
      <c r="K287">
        <f t="shared" si="116"/>
        <v>48</v>
      </c>
      <c r="L287">
        <f t="shared" si="117"/>
        <v>4.0816326530612246</v>
      </c>
      <c r="M287" s="115">
        <f t="shared" si="124"/>
        <v>162.62990196078431</v>
      </c>
      <c r="N287" s="13">
        <f t="shared" si="125"/>
        <v>159.81495098039215</v>
      </c>
      <c r="O287" s="13">
        <f t="shared" si="126"/>
        <v>26448.485011774315</v>
      </c>
      <c r="P287" s="13">
        <f t="shared" si="127"/>
        <v>25540.818556865146</v>
      </c>
      <c r="Q287" s="109">
        <f t="shared" si="128"/>
        <v>25990.689809808726</v>
      </c>
    </row>
    <row r="288" spans="1:17" x14ac:dyDescent="0.3">
      <c r="A288" s="2" t="s">
        <v>143</v>
      </c>
      <c r="B288" s="31" t="s">
        <v>21</v>
      </c>
      <c r="C288" s="41">
        <f>VLOOKUP(A288,'Laboratory B'!A:BU,71,0)</f>
        <v>125</v>
      </c>
      <c r="D288" s="37">
        <f t="shared" ref="D288:D289" si="137">_xlfn.RANK.AVG(C288,C$2:C$419,1)</f>
        <v>264</v>
      </c>
      <c r="E288" s="37">
        <f>VLOOKUP(A288,'Laboratory B'!A:BU,72,0)</f>
        <v>162</v>
      </c>
      <c r="F288" s="37">
        <f t="shared" ref="F288:F289" si="138">_xlfn.RANK.AVG(E288,E$2:E$419,1)</f>
        <v>275</v>
      </c>
      <c r="G288" s="59">
        <f t="shared" si="112"/>
        <v>-11</v>
      </c>
      <c r="H288" s="60">
        <f t="shared" si="113"/>
        <v>121</v>
      </c>
      <c r="I288">
        <f t="shared" si="114"/>
        <v>143.5</v>
      </c>
      <c r="J288">
        <f t="shared" si="115"/>
        <v>342.25</v>
      </c>
      <c r="K288">
        <f t="shared" si="116"/>
        <v>18.5</v>
      </c>
      <c r="L288">
        <f t="shared" si="117"/>
        <v>12.89198606271777</v>
      </c>
      <c r="M288" s="115">
        <f t="shared" si="124"/>
        <v>60.629901960784309</v>
      </c>
      <c r="N288" s="13">
        <f t="shared" si="125"/>
        <v>71.814950980392155</v>
      </c>
      <c r="O288" s="13">
        <f t="shared" si="126"/>
        <v>3675.9850117743172</v>
      </c>
      <c r="P288" s="13">
        <f t="shared" si="127"/>
        <v>5157.3871843161278</v>
      </c>
      <c r="Q288" s="109">
        <f t="shared" si="128"/>
        <v>4354.1334372597075</v>
      </c>
    </row>
    <row r="289" spans="1:17" ht="15" thickBot="1" x14ac:dyDescent="0.35">
      <c r="A289" s="2" t="s">
        <v>144</v>
      </c>
      <c r="B289" s="31" t="s">
        <v>21</v>
      </c>
      <c r="C289" s="41">
        <f>VLOOKUP(A289,'Laboratory B'!A:BU,71,0)</f>
        <v>420</v>
      </c>
      <c r="D289" s="37">
        <f t="shared" si="137"/>
        <v>342</v>
      </c>
      <c r="E289" s="37">
        <f>VLOOKUP(A289,'Laboratory B'!A:BU,72,0)</f>
        <v>442</v>
      </c>
      <c r="F289" s="37">
        <f t="shared" si="138"/>
        <v>344</v>
      </c>
      <c r="G289" s="59">
        <f t="shared" si="112"/>
        <v>-2</v>
      </c>
      <c r="H289" s="60">
        <f t="shared" si="113"/>
        <v>4</v>
      </c>
      <c r="I289">
        <f t="shared" si="114"/>
        <v>431</v>
      </c>
      <c r="J289">
        <f t="shared" si="115"/>
        <v>121</v>
      </c>
      <c r="K289">
        <f t="shared" si="116"/>
        <v>11</v>
      </c>
      <c r="L289">
        <f t="shared" si="117"/>
        <v>2.5522041763341066</v>
      </c>
      <c r="M289" s="115">
        <f t="shared" si="124"/>
        <v>138.62990196078431</v>
      </c>
      <c r="N289" s="13">
        <f t="shared" si="125"/>
        <v>140.81495098039215</v>
      </c>
      <c r="O289" s="13">
        <f t="shared" si="126"/>
        <v>19218.249717656669</v>
      </c>
      <c r="P289" s="13">
        <f t="shared" si="127"/>
        <v>19828.850419610244</v>
      </c>
      <c r="Q289" s="109">
        <f t="shared" si="128"/>
        <v>19521.162849024411</v>
      </c>
    </row>
    <row r="290" spans="1:17" ht="15" thickTop="1" x14ac:dyDescent="0.3">
      <c r="A290" s="30" t="s">
        <v>30</v>
      </c>
      <c r="B290" s="32" t="s">
        <v>189</v>
      </c>
      <c r="C290" s="45">
        <f>VLOOKUP(A290,'Laboratory B'!A:BX,74,0)</f>
        <v>26</v>
      </c>
      <c r="D290" s="38">
        <f t="shared" ref="D290:D299" si="139">_xlfn.RANK.AVG(C290,C$2:C$419,1)</f>
        <v>81.5</v>
      </c>
      <c r="E290" s="38">
        <f>VLOOKUP(A290,'Laboratory B'!A:BX,75,0)</f>
        <v>36</v>
      </c>
      <c r="F290" s="38">
        <f t="shared" ref="F290:F299" si="140">_xlfn.RANK.AVG(E290,E$2:E$419,1)</f>
        <v>119</v>
      </c>
      <c r="G290" s="59">
        <f t="shared" si="112"/>
        <v>-37.5</v>
      </c>
      <c r="H290" s="60">
        <f t="shared" si="113"/>
        <v>1406.25</v>
      </c>
      <c r="I290">
        <f t="shared" si="114"/>
        <v>31</v>
      </c>
      <c r="J290">
        <f t="shared" si="115"/>
        <v>25</v>
      </c>
      <c r="K290">
        <f t="shared" si="116"/>
        <v>5</v>
      </c>
      <c r="L290">
        <f t="shared" si="117"/>
        <v>16.129032258064516</v>
      </c>
      <c r="M290" s="115">
        <f t="shared" si="124"/>
        <v>-121.87009803921569</v>
      </c>
      <c r="N290" s="13">
        <f t="shared" si="125"/>
        <v>-84.185049019607845</v>
      </c>
      <c r="O290" s="13">
        <f t="shared" si="126"/>
        <v>14852.320796088045</v>
      </c>
      <c r="P290" s="13">
        <f t="shared" si="127"/>
        <v>7087.1224784337755</v>
      </c>
      <c r="Q290" s="109">
        <f t="shared" si="128"/>
        <v>10259.640177455787</v>
      </c>
    </row>
    <row r="291" spans="1:17" x14ac:dyDescent="0.3">
      <c r="A291" s="2" t="s">
        <v>31</v>
      </c>
      <c r="B291" s="31" t="s">
        <v>22</v>
      </c>
      <c r="C291" s="41">
        <f>VLOOKUP(A291,'Laboratory B'!A:BX,74,0)</f>
        <v>33</v>
      </c>
      <c r="D291" s="37">
        <f t="shared" si="139"/>
        <v>108.5</v>
      </c>
      <c r="E291" s="37">
        <f>VLOOKUP(A291,'Laboratory B'!A:BX,75,0)</f>
        <v>24</v>
      </c>
      <c r="F291" s="37">
        <f t="shared" si="140"/>
        <v>70.5</v>
      </c>
      <c r="G291" s="59">
        <f t="shared" si="112"/>
        <v>38</v>
      </c>
      <c r="H291" s="60">
        <f t="shared" si="113"/>
        <v>1444</v>
      </c>
      <c r="I291">
        <f t="shared" si="114"/>
        <v>28.5</v>
      </c>
      <c r="J291">
        <f t="shared" si="115"/>
        <v>20.25</v>
      </c>
      <c r="K291">
        <f t="shared" si="116"/>
        <v>4.5</v>
      </c>
      <c r="L291">
        <f t="shared" si="117"/>
        <v>15.789473684210526</v>
      </c>
      <c r="M291" s="115">
        <f t="shared" si="124"/>
        <v>-94.870098039215691</v>
      </c>
      <c r="N291" s="13">
        <f t="shared" si="125"/>
        <v>-132.68504901960785</v>
      </c>
      <c r="O291" s="13">
        <f t="shared" si="126"/>
        <v>9000.3355019703977</v>
      </c>
      <c r="P291" s="13">
        <f t="shared" si="127"/>
        <v>17605.322233335737</v>
      </c>
      <c r="Q291" s="109">
        <f t="shared" si="128"/>
        <v>12587.843608828336</v>
      </c>
    </row>
    <row r="292" spans="1:17" x14ac:dyDescent="0.3">
      <c r="A292" s="2" t="s">
        <v>33</v>
      </c>
      <c r="B292" s="31" t="s">
        <v>22</v>
      </c>
      <c r="C292" s="41">
        <f>VLOOKUP(A292,'Laboratory B'!A:BX,74,0)</f>
        <v>1289</v>
      </c>
      <c r="D292" s="37">
        <f t="shared" si="139"/>
        <v>370</v>
      </c>
      <c r="E292" s="37">
        <f>VLOOKUP(A292,'Laboratory B'!A:BX,75,0)</f>
        <v>1347</v>
      </c>
      <c r="F292" s="37">
        <f t="shared" si="140"/>
        <v>371</v>
      </c>
      <c r="G292" s="59">
        <f t="shared" si="112"/>
        <v>-1</v>
      </c>
      <c r="H292" s="60">
        <f t="shared" si="113"/>
        <v>1</v>
      </c>
      <c r="I292">
        <f t="shared" si="114"/>
        <v>1318</v>
      </c>
      <c r="J292">
        <f t="shared" si="115"/>
        <v>841</v>
      </c>
      <c r="K292">
        <f t="shared" si="116"/>
        <v>29</v>
      </c>
      <c r="L292">
        <f t="shared" si="117"/>
        <v>2.2003034901365703</v>
      </c>
      <c r="M292" s="115">
        <f t="shared" si="124"/>
        <v>166.62990196078431</v>
      </c>
      <c r="N292" s="13">
        <f t="shared" si="125"/>
        <v>167.81495098039215</v>
      </c>
      <c r="O292" s="13">
        <f t="shared" si="126"/>
        <v>27765.524227460592</v>
      </c>
      <c r="P292" s="13">
        <f t="shared" si="127"/>
        <v>28161.857772551422</v>
      </c>
      <c r="Q292" s="109">
        <f t="shared" si="128"/>
        <v>27962.988829416568</v>
      </c>
    </row>
    <row r="293" spans="1:17" x14ac:dyDescent="0.3">
      <c r="A293" s="2" t="s">
        <v>35</v>
      </c>
      <c r="B293" s="31" t="s">
        <v>22</v>
      </c>
      <c r="C293" s="41">
        <f>VLOOKUP(A293,'Laboratory B'!A:BX,74,0)</f>
        <v>25</v>
      </c>
      <c r="D293" s="37">
        <f t="shared" si="139"/>
        <v>76</v>
      </c>
      <c r="E293" s="37">
        <f>VLOOKUP(A293,'Laboratory B'!A:BX,75,0)</f>
        <v>28</v>
      </c>
      <c r="F293" s="37">
        <f t="shared" si="140"/>
        <v>89.5</v>
      </c>
      <c r="G293" s="59">
        <f t="shared" si="112"/>
        <v>-13.5</v>
      </c>
      <c r="H293" s="60">
        <f t="shared" si="113"/>
        <v>182.25</v>
      </c>
      <c r="I293">
        <f t="shared" si="114"/>
        <v>26.5</v>
      </c>
      <c r="J293">
        <f t="shared" si="115"/>
        <v>2.25</v>
      </c>
      <c r="K293">
        <f t="shared" si="116"/>
        <v>1.5</v>
      </c>
      <c r="L293">
        <f t="shared" si="117"/>
        <v>5.6603773584905666</v>
      </c>
      <c r="M293" s="115">
        <f t="shared" si="124"/>
        <v>-127.37009803921569</v>
      </c>
      <c r="N293" s="13">
        <f t="shared" si="125"/>
        <v>-113.68504901960785</v>
      </c>
      <c r="O293" s="13">
        <f t="shared" si="126"/>
        <v>16223.141874519417</v>
      </c>
      <c r="P293" s="13">
        <f t="shared" si="127"/>
        <v>12924.290370590639</v>
      </c>
      <c r="Q293" s="109">
        <f t="shared" si="128"/>
        <v>14480.075839220493</v>
      </c>
    </row>
    <row r="294" spans="1:17" x14ac:dyDescent="0.3">
      <c r="A294" s="2" t="s">
        <v>36</v>
      </c>
      <c r="B294" s="31" t="s">
        <v>22</v>
      </c>
      <c r="C294" s="41">
        <f>VLOOKUP(A294,'Laboratory B'!A:BX,74,0)</f>
        <v>104</v>
      </c>
      <c r="D294" s="37">
        <f t="shared" si="139"/>
        <v>244</v>
      </c>
      <c r="E294" s="37">
        <f>VLOOKUP(A294,'Laboratory B'!A:BX,75,0)</f>
        <v>152</v>
      </c>
      <c r="F294" s="37">
        <f t="shared" si="140"/>
        <v>274</v>
      </c>
      <c r="G294" s="59">
        <f t="shared" si="112"/>
        <v>-30</v>
      </c>
      <c r="H294" s="60">
        <f t="shared" si="113"/>
        <v>900</v>
      </c>
      <c r="I294">
        <f t="shared" si="114"/>
        <v>128</v>
      </c>
      <c r="J294">
        <f t="shared" si="115"/>
        <v>576</v>
      </c>
      <c r="K294">
        <f t="shared" si="116"/>
        <v>24</v>
      </c>
      <c r="L294">
        <f t="shared" si="117"/>
        <v>18.75</v>
      </c>
      <c r="M294" s="115">
        <f t="shared" si="124"/>
        <v>40.629901960784309</v>
      </c>
      <c r="N294" s="13">
        <f t="shared" si="125"/>
        <v>70.814950980392155</v>
      </c>
      <c r="O294" s="13">
        <f t="shared" si="126"/>
        <v>1650.7889333429446</v>
      </c>
      <c r="P294" s="13">
        <f t="shared" si="127"/>
        <v>5014.7572823553437</v>
      </c>
      <c r="Q294" s="109">
        <f t="shared" si="128"/>
        <v>2877.2045156910799</v>
      </c>
    </row>
    <row r="295" spans="1:17" x14ac:dyDescent="0.3">
      <c r="A295" s="2" t="s">
        <v>37</v>
      </c>
      <c r="B295" s="31" t="s">
        <v>22</v>
      </c>
      <c r="C295" s="41">
        <f>VLOOKUP(A295,'Laboratory B'!A:BX,74,0)</f>
        <v>22</v>
      </c>
      <c r="D295" s="37">
        <f t="shared" si="139"/>
        <v>68</v>
      </c>
      <c r="E295" s="37">
        <f>VLOOKUP(A295,'Laboratory B'!A:BX,75,0)</f>
        <v>32</v>
      </c>
      <c r="F295" s="37">
        <f t="shared" si="140"/>
        <v>106.5</v>
      </c>
      <c r="G295" s="59">
        <f t="shared" si="112"/>
        <v>-38.5</v>
      </c>
      <c r="H295" s="60">
        <f t="shared" si="113"/>
        <v>1482.25</v>
      </c>
      <c r="I295">
        <f t="shared" si="114"/>
        <v>27</v>
      </c>
      <c r="J295">
        <f t="shared" si="115"/>
        <v>25</v>
      </c>
      <c r="K295">
        <f t="shared" si="116"/>
        <v>5</v>
      </c>
      <c r="L295">
        <f t="shared" si="117"/>
        <v>18.518518518518519</v>
      </c>
      <c r="M295" s="115">
        <f t="shared" si="124"/>
        <v>-135.37009803921569</v>
      </c>
      <c r="N295" s="13">
        <f t="shared" si="125"/>
        <v>-96.685049019607845</v>
      </c>
      <c r="O295" s="13">
        <f t="shared" si="126"/>
        <v>18325.063443146868</v>
      </c>
      <c r="P295" s="13">
        <f t="shared" si="127"/>
        <v>9347.9987039239713</v>
      </c>
      <c r="Q295" s="109">
        <f t="shared" si="128"/>
        <v>13088.264564710689</v>
      </c>
    </row>
    <row r="296" spans="1:17" x14ac:dyDescent="0.3">
      <c r="A296" s="2" t="s">
        <v>38</v>
      </c>
      <c r="B296" s="31" t="s">
        <v>22</v>
      </c>
      <c r="C296" s="41">
        <f>VLOOKUP(A296,'Laboratory B'!A:BX,74,0)</f>
        <v>32</v>
      </c>
      <c r="D296" s="37">
        <f t="shared" si="139"/>
        <v>104</v>
      </c>
      <c r="E296" s="37">
        <f>VLOOKUP(A296,'Laboratory B'!A:BX,75,0)</f>
        <v>44</v>
      </c>
      <c r="F296" s="37">
        <f t="shared" si="140"/>
        <v>135.5</v>
      </c>
      <c r="G296" s="59">
        <f t="shared" si="112"/>
        <v>-31.5</v>
      </c>
      <c r="H296" s="60">
        <f t="shared" si="113"/>
        <v>992.25</v>
      </c>
      <c r="I296">
        <f t="shared" si="114"/>
        <v>38</v>
      </c>
      <c r="J296">
        <f t="shared" si="115"/>
        <v>36</v>
      </c>
      <c r="K296">
        <f t="shared" si="116"/>
        <v>6</v>
      </c>
      <c r="L296">
        <f t="shared" si="117"/>
        <v>15.789473684210526</v>
      </c>
      <c r="M296" s="115">
        <f t="shared" si="124"/>
        <v>-99.370098039215691</v>
      </c>
      <c r="N296" s="13">
        <f t="shared" si="125"/>
        <v>-67.685049019607845</v>
      </c>
      <c r="O296" s="13">
        <f t="shared" si="126"/>
        <v>9874.4163843233382</v>
      </c>
      <c r="P296" s="13">
        <f t="shared" si="127"/>
        <v>4581.265860786717</v>
      </c>
      <c r="Q296" s="109">
        <f t="shared" si="128"/>
        <v>6725.8699568675511</v>
      </c>
    </row>
    <row r="297" spans="1:17" x14ac:dyDescent="0.3">
      <c r="A297" s="2" t="s">
        <v>39</v>
      </c>
      <c r="B297" s="31" t="s">
        <v>22</v>
      </c>
      <c r="C297" s="41">
        <f>VLOOKUP(A297,'Laboratory B'!A:BX,74,0)</f>
        <v>36</v>
      </c>
      <c r="D297" s="37">
        <f t="shared" si="139"/>
        <v>121</v>
      </c>
      <c r="E297" s="37">
        <f>VLOOKUP(A297,'Laboratory B'!A:BX,75,0)</f>
        <v>39</v>
      </c>
      <c r="F297" s="37">
        <f t="shared" si="140"/>
        <v>124.5</v>
      </c>
      <c r="G297" s="59">
        <f t="shared" si="112"/>
        <v>-3.5</v>
      </c>
      <c r="H297" s="60">
        <f t="shared" si="113"/>
        <v>12.25</v>
      </c>
      <c r="I297">
        <f t="shared" si="114"/>
        <v>37.5</v>
      </c>
      <c r="J297">
        <f t="shared" si="115"/>
        <v>2.25</v>
      </c>
      <c r="K297">
        <f t="shared" si="116"/>
        <v>1.5</v>
      </c>
      <c r="L297">
        <f t="shared" si="117"/>
        <v>4</v>
      </c>
      <c r="M297" s="115">
        <f t="shared" si="124"/>
        <v>-82.370098039215691</v>
      </c>
      <c r="N297" s="13">
        <f t="shared" si="125"/>
        <v>-78.685049019607845</v>
      </c>
      <c r="O297" s="13">
        <f t="shared" si="126"/>
        <v>6784.8330509900043</v>
      </c>
      <c r="P297" s="13">
        <f t="shared" si="127"/>
        <v>6191.3369392180894</v>
      </c>
      <c r="Q297" s="109">
        <f t="shared" si="128"/>
        <v>6481.2952019655904</v>
      </c>
    </row>
    <row r="298" spans="1:17" x14ac:dyDescent="0.3">
      <c r="A298" s="2" t="s">
        <v>114</v>
      </c>
      <c r="B298" s="31" t="s">
        <v>22</v>
      </c>
      <c r="C298" s="41">
        <f>VLOOKUP(A298,'Laboratory B'!A:BX,74,0)</f>
        <v>122</v>
      </c>
      <c r="D298" s="37">
        <f t="shared" si="139"/>
        <v>261</v>
      </c>
      <c r="E298" s="37">
        <f>VLOOKUP(A298,'Laboratory B'!A:BX,75,0)</f>
        <v>95</v>
      </c>
      <c r="F298" s="37">
        <f t="shared" si="140"/>
        <v>228</v>
      </c>
      <c r="G298" s="59">
        <f t="shared" si="112"/>
        <v>33</v>
      </c>
      <c r="H298" s="60">
        <f t="shared" si="113"/>
        <v>1089</v>
      </c>
      <c r="I298">
        <f t="shared" si="114"/>
        <v>108.5</v>
      </c>
      <c r="J298">
        <f t="shared" si="115"/>
        <v>182.25</v>
      </c>
      <c r="K298">
        <f t="shared" si="116"/>
        <v>13.5</v>
      </c>
      <c r="L298">
        <f t="shared" si="117"/>
        <v>12.442396313364055</v>
      </c>
      <c r="M298" s="115">
        <f t="shared" si="124"/>
        <v>57.629901960784309</v>
      </c>
      <c r="N298" s="13">
        <f t="shared" si="125"/>
        <v>24.814950980392155</v>
      </c>
      <c r="O298" s="13">
        <f t="shared" si="126"/>
        <v>3321.2056000096113</v>
      </c>
      <c r="P298" s="13">
        <f t="shared" si="127"/>
        <v>615.78179215926559</v>
      </c>
      <c r="Q298" s="109">
        <f t="shared" si="128"/>
        <v>1430.0831921616684</v>
      </c>
    </row>
    <row r="299" spans="1:17" x14ac:dyDescent="0.3">
      <c r="A299" s="2" t="s">
        <v>115</v>
      </c>
      <c r="B299" s="31" t="s">
        <v>22</v>
      </c>
      <c r="C299" s="41">
        <f>VLOOKUP(A299,'Laboratory B'!A:BX,74,0)</f>
        <v>23</v>
      </c>
      <c r="D299" s="37">
        <f t="shared" si="139"/>
        <v>69.5</v>
      </c>
      <c r="E299" s="37">
        <f>VLOOKUP(A299,'Laboratory B'!A:BX,75,0)</f>
        <v>31</v>
      </c>
      <c r="F299" s="37">
        <f t="shared" si="140"/>
        <v>102.5</v>
      </c>
      <c r="G299" s="59">
        <f t="shared" si="112"/>
        <v>-33</v>
      </c>
      <c r="H299" s="60">
        <f t="shared" si="113"/>
        <v>1089</v>
      </c>
      <c r="I299">
        <f t="shared" si="114"/>
        <v>27</v>
      </c>
      <c r="J299">
        <f t="shared" si="115"/>
        <v>16</v>
      </c>
      <c r="K299">
        <f t="shared" si="116"/>
        <v>4</v>
      </c>
      <c r="L299">
        <f t="shared" si="117"/>
        <v>14.814814814814813</v>
      </c>
      <c r="M299" s="115">
        <f t="shared" si="124"/>
        <v>-133.87009803921569</v>
      </c>
      <c r="N299" s="13">
        <f t="shared" si="125"/>
        <v>-100.68504901960785</v>
      </c>
      <c r="O299" s="13">
        <f t="shared" si="126"/>
        <v>17921.203149029221</v>
      </c>
      <c r="P299" s="13">
        <f t="shared" si="127"/>
        <v>10137.479096080835</v>
      </c>
      <c r="Q299" s="109">
        <f t="shared" si="128"/>
        <v>13478.71738333814</v>
      </c>
    </row>
    <row r="300" spans="1:17" x14ac:dyDescent="0.3">
      <c r="A300" s="2" t="s">
        <v>143</v>
      </c>
      <c r="B300" s="31" t="s">
        <v>22</v>
      </c>
      <c r="C300" s="41">
        <f>VLOOKUP(A300,'Laboratory B'!A:BX,74,0)</f>
        <v>87</v>
      </c>
      <c r="D300" s="37">
        <f t="shared" ref="D300:D301" si="141">_xlfn.RANK.AVG(C300,C$2:C$419,1)</f>
        <v>221.5</v>
      </c>
      <c r="E300" s="37">
        <f>VLOOKUP(A300,'Laboratory B'!A:BX,75,0)</f>
        <v>78</v>
      </c>
      <c r="F300" s="37">
        <f t="shared" ref="F300:F301" si="142">_xlfn.RANK.AVG(E300,E$2:E$419,1)</f>
        <v>205</v>
      </c>
      <c r="G300" s="59">
        <f t="shared" si="112"/>
        <v>16.5</v>
      </c>
      <c r="H300" s="60">
        <f t="shared" si="113"/>
        <v>272.25</v>
      </c>
      <c r="I300">
        <f t="shared" si="114"/>
        <v>82.5</v>
      </c>
      <c r="J300">
        <f t="shared" si="115"/>
        <v>20.25</v>
      </c>
      <c r="K300">
        <f t="shared" si="116"/>
        <v>4.5</v>
      </c>
      <c r="L300">
        <f t="shared" si="117"/>
        <v>5.4545454545454541</v>
      </c>
      <c r="M300" s="115">
        <f t="shared" si="124"/>
        <v>18.129901960784309</v>
      </c>
      <c r="N300" s="13">
        <f t="shared" si="125"/>
        <v>1.8149509803921546</v>
      </c>
      <c r="O300" s="13">
        <f t="shared" si="126"/>
        <v>328.69334510765071</v>
      </c>
      <c r="P300" s="13">
        <f t="shared" si="127"/>
        <v>3.2940470612264434</v>
      </c>
      <c r="Q300" s="109">
        <f t="shared" si="128"/>
        <v>32.904883338139129</v>
      </c>
    </row>
    <row r="301" spans="1:17" ht="15" thickBot="1" x14ac:dyDescent="0.35">
      <c r="A301" s="2" t="s">
        <v>144</v>
      </c>
      <c r="B301" s="31" t="s">
        <v>22</v>
      </c>
      <c r="C301" s="41">
        <f>VLOOKUP(A301,'Laboratory B'!A:BX,74,0)</f>
        <v>45</v>
      </c>
      <c r="D301" s="37">
        <f t="shared" si="141"/>
        <v>141.5</v>
      </c>
      <c r="E301" s="37">
        <f>VLOOKUP(A301,'Laboratory B'!A:BX,75,0)</f>
        <v>297</v>
      </c>
      <c r="F301" s="37">
        <f t="shared" si="142"/>
        <v>320</v>
      </c>
      <c r="G301" s="59">
        <f t="shared" si="112"/>
        <v>-178.5</v>
      </c>
      <c r="H301" s="60">
        <f t="shared" si="113"/>
        <v>31862.25</v>
      </c>
      <c r="I301">
        <f t="shared" si="114"/>
        <v>171</v>
      </c>
      <c r="J301">
        <f t="shared" si="115"/>
        <v>15876</v>
      </c>
      <c r="K301">
        <f t="shared" si="116"/>
        <v>126</v>
      </c>
      <c r="L301">
        <f t="shared" si="117"/>
        <v>73.68421052631578</v>
      </c>
      <c r="M301" s="115">
        <f t="shared" si="124"/>
        <v>-61.870098039215691</v>
      </c>
      <c r="N301" s="13">
        <f t="shared" si="125"/>
        <v>116.81495098039215</v>
      </c>
      <c r="O301" s="13">
        <f t="shared" si="126"/>
        <v>3827.9090313821612</v>
      </c>
      <c r="P301" s="13">
        <f t="shared" si="127"/>
        <v>13645.732772551422</v>
      </c>
      <c r="Q301" s="109">
        <f t="shared" si="128"/>
        <v>-7227.3524696030381</v>
      </c>
    </row>
    <row r="302" spans="1:17" ht="15" thickTop="1" x14ac:dyDescent="0.3">
      <c r="A302" s="30" t="s">
        <v>30</v>
      </c>
      <c r="B302" s="32" t="s">
        <v>130</v>
      </c>
      <c r="C302" s="45">
        <f>VLOOKUP(A302,'Laboratory B'!A:CA,77,0)</f>
        <v>96</v>
      </c>
      <c r="D302" s="38">
        <f t="shared" ref="D302:D310" si="143">_xlfn.RANK.AVG(C302,C$2:C$419,1)</f>
        <v>237</v>
      </c>
      <c r="E302" s="38">
        <f>VLOOKUP(A302,'Laboratory B'!A:CA,78,0)</f>
        <v>108</v>
      </c>
      <c r="F302" s="38">
        <f t="shared" ref="F302:F309" si="144">_xlfn.RANK.AVG(E302,E$2:E$419,1)</f>
        <v>248</v>
      </c>
      <c r="G302" s="59">
        <f t="shared" si="112"/>
        <v>-11</v>
      </c>
      <c r="H302" s="60">
        <f t="shared" si="113"/>
        <v>121</v>
      </c>
      <c r="I302">
        <f t="shared" si="114"/>
        <v>102</v>
      </c>
      <c r="J302">
        <f t="shared" si="115"/>
        <v>36</v>
      </c>
      <c r="K302">
        <f t="shared" si="116"/>
        <v>6</v>
      </c>
      <c r="L302">
        <f t="shared" si="117"/>
        <v>5.8823529411764701</v>
      </c>
      <c r="M302" s="115">
        <f t="shared" si="124"/>
        <v>33.629901960784309</v>
      </c>
      <c r="N302" s="13">
        <f t="shared" si="125"/>
        <v>44.814950980392155</v>
      </c>
      <c r="O302" s="13">
        <f t="shared" si="126"/>
        <v>1130.9703058919642</v>
      </c>
      <c r="P302" s="13">
        <f t="shared" si="127"/>
        <v>2008.3798313749517</v>
      </c>
      <c r="Q302" s="109">
        <f t="shared" si="128"/>
        <v>1507.1224078479429</v>
      </c>
    </row>
    <row r="303" spans="1:17" x14ac:dyDescent="0.3">
      <c r="A303" s="2" t="s">
        <v>31</v>
      </c>
      <c r="B303" s="31" t="s">
        <v>130</v>
      </c>
      <c r="C303" s="41">
        <f>VLOOKUP(A303,'Laboratory B'!A:CA,77,0)</f>
        <v>57</v>
      </c>
      <c r="D303" s="37">
        <f t="shared" si="143"/>
        <v>171</v>
      </c>
      <c r="E303" s="37">
        <f>VLOOKUP(A303,'Laboratory B'!A:CA,78,0)</f>
        <v>46</v>
      </c>
      <c r="F303" s="37">
        <f t="shared" si="144"/>
        <v>146.5</v>
      </c>
      <c r="G303" s="59">
        <f t="shared" si="112"/>
        <v>24.5</v>
      </c>
      <c r="H303" s="60">
        <f t="shared" si="113"/>
        <v>600.25</v>
      </c>
      <c r="I303">
        <f t="shared" si="114"/>
        <v>51.5</v>
      </c>
      <c r="J303">
        <f t="shared" si="115"/>
        <v>30.25</v>
      </c>
      <c r="K303">
        <f t="shared" si="116"/>
        <v>5.5</v>
      </c>
      <c r="L303">
        <f t="shared" si="117"/>
        <v>10.679611650485436</v>
      </c>
      <c r="M303" s="115">
        <f t="shared" si="124"/>
        <v>-32.370098039215691</v>
      </c>
      <c r="N303" s="13">
        <f t="shared" si="125"/>
        <v>-56.685049019607845</v>
      </c>
      <c r="O303" s="13">
        <f t="shared" si="126"/>
        <v>1047.8232470684354</v>
      </c>
      <c r="P303" s="13">
        <f t="shared" si="127"/>
        <v>3213.1947823553442</v>
      </c>
      <c r="Q303" s="109">
        <f t="shared" si="128"/>
        <v>1834.9005941224532</v>
      </c>
    </row>
    <row r="304" spans="1:17" x14ac:dyDescent="0.3">
      <c r="A304" s="2" t="s">
        <v>33</v>
      </c>
      <c r="B304" s="31" t="s">
        <v>130</v>
      </c>
      <c r="C304" s="41">
        <f>VLOOKUP(A304,'Laboratory B'!A:CA,77,0)</f>
        <v>3786</v>
      </c>
      <c r="D304" s="37">
        <f t="shared" si="143"/>
        <v>405</v>
      </c>
      <c r="E304" s="62">
        <v>4000</v>
      </c>
      <c r="F304" s="37">
        <f t="shared" si="144"/>
        <v>406</v>
      </c>
      <c r="G304" s="59">
        <f t="shared" si="112"/>
        <v>-1</v>
      </c>
      <c r="H304" s="60">
        <f t="shared" si="113"/>
        <v>1</v>
      </c>
      <c r="I304">
        <f t="shared" si="114"/>
        <v>3893</v>
      </c>
      <c r="J304">
        <f t="shared" si="115"/>
        <v>11449</v>
      </c>
      <c r="K304">
        <f t="shared" si="116"/>
        <v>107</v>
      </c>
      <c r="L304">
        <f t="shared" si="117"/>
        <v>2.7485229899820189</v>
      </c>
      <c r="M304" s="115">
        <f t="shared" si="124"/>
        <v>201.62990196078431</v>
      </c>
      <c r="N304" s="13">
        <f t="shared" si="125"/>
        <v>202.81495098039215</v>
      </c>
      <c r="O304" s="13">
        <f t="shared" si="126"/>
        <v>40654.617364715494</v>
      </c>
      <c r="P304" s="13">
        <f t="shared" si="127"/>
        <v>41133.904341178873</v>
      </c>
      <c r="Q304" s="109">
        <f t="shared" si="128"/>
        <v>40893.558682357747</v>
      </c>
    </row>
    <row r="305" spans="1:17" x14ac:dyDescent="0.3">
      <c r="A305" s="2" t="s">
        <v>35</v>
      </c>
      <c r="B305" s="31" t="s">
        <v>130</v>
      </c>
      <c r="C305" s="41">
        <f>VLOOKUP(A305,'Laboratory B'!A:CA,77,0)</f>
        <v>35</v>
      </c>
      <c r="D305" s="37">
        <f t="shared" si="143"/>
        <v>117.5</v>
      </c>
      <c r="E305" s="37">
        <f>VLOOKUP(A305,'Laboratory B'!A:CA,78,0)</f>
        <v>45</v>
      </c>
      <c r="F305" s="37">
        <f t="shared" si="144"/>
        <v>141</v>
      </c>
      <c r="G305" s="59">
        <f t="shared" si="112"/>
        <v>-23.5</v>
      </c>
      <c r="H305" s="60">
        <f t="shared" si="113"/>
        <v>552.25</v>
      </c>
      <c r="I305">
        <f t="shared" si="114"/>
        <v>40</v>
      </c>
      <c r="J305">
        <f t="shared" si="115"/>
        <v>25</v>
      </c>
      <c r="K305">
        <f t="shared" si="116"/>
        <v>5</v>
      </c>
      <c r="L305">
        <f t="shared" si="117"/>
        <v>12.5</v>
      </c>
      <c r="M305" s="115">
        <f t="shared" si="124"/>
        <v>-85.870098039215691</v>
      </c>
      <c r="N305" s="13">
        <f t="shared" si="125"/>
        <v>-62.185049019607845</v>
      </c>
      <c r="O305" s="13">
        <f t="shared" si="126"/>
        <v>7373.6737372645148</v>
      </c>
      <c r="P305" s="13">
        <f t="shared" si="127"/>
        <v>3866.9803215710308</v>
      </c>
      <c r="Q305" s="109">
        <f t="shared" si="128"/>
        <v>5339.8362558871595</v>
      </c>
    </row>
    <row r="306" spans="1:17" x14ac:dyDescent="0.3">
      <c r="A306" s="2" t="s">
        <v>36</v>
      </c>
      <c r="B306" s="31" t="s">
        <v>130</v>
      </c>
      <c r="C306" s="41">
        <f>VLOOKUP(A306,'Laboratory B'!A:CA,77,0)</f>
        <v>1163</v>
      </c>
      <c r="D306" s="37">
        <f t="shared" si="143"/>
        <v>363</v>
      </c>
      <c r="E306" s="37">
        <f>VLOOKUP(A306,'Laboratory B'!A:CA,78,0)</f>
        <v>1280</v>
      </c>
      <c r="F306" s="37">
        <f t="shared" si="144"/>
        <v>369</v>
      </c>
      <c r="G306" s="59">
        <f t="shared" si="112"/>
        <v>-6</v>
      </c>
      <c r="H306" s="60">
        <f t="shared" si="113"/>
        <v>36</v>
      </c>
      <c r="I306">
        <f t="shared" si="114"/>
        <v>1221.5</v>
      </c>
      <c r="J306">
        <f t="shared" si="115"/>
        <v>3422.25</v>
      </c>
      <c r="K306">
        <f t="shared" si="116"/>
        <v>58.5</v>
      </c>
      <c r="L306">
        <f t="shared" si="117"/>
        <v>4.7891936144085143</v>
      </c>
      <c r="M306" s="115">
        <f t="shared" si="124"/>
        <v>159.62990196078431</v>
      </c>
      <c r="N306" s="13">
        <f t="shared" si="125"/>
        <v>165.81495098039215</v>
      </c>
      <c r="O306" s="13">
        <f t="shared" si="126"/>
        <v>25481.705600009609</v>
      </c>
      <c r="P306" s="13">
        <f t="shared" si="127"/>
        <v>27494.597968629852</v>
      </c>
      <c r="Q306" s="109">
        <f t="shared" si="128"/>
        <v>26469.024368632257</v>
      </c>
    </row>
    <row r="307" spans="1:17" x14ac:dyDescent="0.3">
      <c r="A307" s="2" t="s">
        <v>37</v>
      </c>
      <c r="B307" s="31" t="s">
        <v>130</v>
      </c>
      <c r="C307" s="41">
        <f>VLOOKUP(A307,'Laboratory B'!A:CA,77,0)</f>
        <v>39</v>
      </c>
      <c r="D307" s="37">
        <f t="shared" si="143"/>
        <v>129.5</v>
      </c>
      <c r="E307" s="37">
        <f>VLOOKUP(A307,'Laboratory B'!A:CA,78,0)</f>
        <v>50</v>
      </c>
      <c r="F307" s="37">
        <f t="shared" si="144"/>
        <v>154.5</v>
      </c>
      <c r="G307" s="59">
        <f t="shared" si="112"/>
        <v>-25</v>
      </c>
      <c r="H307" s="60">
        <f t="shared" si="113"/>
        <v>625</v>
      </c>
      <c r="I307">
        <f t="shared" si="114"/>
        <v>44.5</v>
      </c>
      <c r="J307">
        <f t="shared" si="115"/>
        <v>30.25</v>
      </c>
      <c r="K307">
        <f t="shared" si="116"/>
        <v>5.5</v>
      </c>
      <c r="L307">
        <f t="shared" si="117"/>
        <v>12.359550561797752</v>
      </c>
      <c r="M307" s="115">
        <f t="shared" si="124"/>
        <v>-73.870098039215691</v>
      </c>
      <c r="N307" s="13">
        <f t="shared" si="125"/>
        <v>-48.685049019607845</v>
      </c>
      <c r="O307" s="13">
        <f t="shared" si="126"/>
        <v>5456.7913843233382</v>
      </c>
      <c r="P307" s="13">
        <f t="shared" si="127"/>
        <v>2370.2339980416186</v>
      </c>
      <c r="Q307" s="109">
        <f t="shared" si="128"/>
        <v>3596.3693441224532</v>
      </c>
    </row>
    <row r="308" spans="1:17" x14ac:dyDescent="0.3">
      <c r="A308" s="2" t="s">
        <v>38</v>
      </c>
      <c r="B308" s="31" t="s">
        <v>130</v>
      </c>
      <c r="C308" s="41">
        <f>VLOOKUP(A308,'Laboratory B'!A:CA,77,0)</f>
        <v>3430</v>
      </c>
      <c r="D308" s="37">
        <f t="shared" si="143"/>
        <v>401</v>
      </c>
      <c r="E308" s="37">
        <f>VLOOKUP(A308,'Laboratory B'!A:CA,78,0)</f>
        <v>3377</v>
      </c>
      <c r="F308" s="37">
        <f t="shared" si="144"/>
        <v>398</v>
      </c>
      <c r="G308" s="59">
        <f t="shared" si="112"/>
        <v>3</v>
      </c>
      <c r="H308" s="60">
        <f t="shared" si="113"/>
        <v>9</v>
      </c>
      <c r="I308">
        <f t="shared" si="114"/>
        <v>3403.5</v>
      </c>
      <c r="J308">
        <f t="shared" si="115"/>
        <v>702.25</v>
      </c>
      <c r="K308">
        <f t="shared" si="116"/>
        <v>26.5</v>
      </c>
      <c r="L308">
        <f t="shared" si="117"/>
        <v>0.77861025415013951</v>
      </c>
      <c r="M308" s="115">
        <f t="shared" si="124"/>
        <v>197.62990196078431</v>
      </c>
      <c r="N308" s="13">
        <f t="shared" si="125"/>
        <v>194.81495098039215</v>
      </c>
      <c r="O308" s="13">
        <f t="shared" si="126"/>
        <v>39057.578149029221</v>
      </c>
      <c r="P308" s="13">
        <f t="shared" si="127"/>
        <v>37952.865125492601</v>
      </c>
      <c r="Q308" s="109">
        <f t="shared" si="128"/>
        <v>38501.259662749901</v>
      </c>
    </row>
    <row r="309" spans="1:17" x14ac:dyDescent="0.3">
      <c r="A309" s="2" t="s">
        <v>39</v>
      </c>
      <c r="B309" s="31" t="s">
        <v>130</v>
      </c>
      <c r="C309" s="41">
        <f>VLOOKUP(A309,'Laboratory B'!A:CA,77,0)</f>
        <v>195</v>
      </c>
      <c r="D309" s="37">
        <f t="shared" si="143"/>
        <v>298</v>
      </c>
      <c r="E309" s="37">
        <f>VLOOKUP(A309,'Laboratory B'!A:CA,78,0)</f>
        <v>203</v>
      </c>
      <c r="F309" s="37">
        <f t="shared" si="144"/>
        <v>294</v>
      </c>
      <c r="G309" s="59">
        <f t="shared" ref="G309:G386" si="145">D309-F309</f>
        <v>4</v>
      </c>
      <c r="H309" s="60">
        <f t="shared" ref="H309:H386" si="146">G309^2</f>
        <v>16</v>
      </c>
      <c r="I309">
        <f t="shared" ref="I309:I386" si="147">(C309+E309)/2</f>
        <v>199</v>
      </c>
      <c r="J309">
        <f t="shared" ref="J309:J386" si="148">((C309-I309)^2+(E309-I309)^2)/2</f>
        <v>16</v>
      </c>
      <c r="K309">
        <f t="shared" ref="K309:K386" si="149">SQRT(J309)</f>
        <v>4</v>
      </c>
      <c r="L309">
        <f t="shared" ref="L309:L386" si="150">(K309/I309)*100</f>
        <v>2.0100502512562812</v>
      </c>
      <c r="M309" s="115">
        <f t="shared" si="124"/>
        <v>94.629901960784309</v>
      </c>
      <c r="N309" s="13">
        <f t="shared" si="125"/>
        <v>90.814950980392155</v>
      </c>
      <c r="O309" s="13">
        <f t="shared" si="126"/>
        <v>8954.8183451076493</v>
      </c>
      <c r="P309" s="13">
        <f t="shared" si="127"/>
        <v>8247.3553215710308</v>
      </c>
      <c r="Q309" s="109">
        <f t="shared" si="128"/>
        <v>8593.8099078479427</v>
      </c>
    </row>
    <row r="310" spans="1:17" x14ac:dyDescent="0.3">
      <c r="A310" s="2" t="s">
        <v>114</v>
      </c>
      <c r="B310" s="31" t="s">
        <v>130</v>
      </c>
      <c r="C310" s="41">
        <f>VLOOKUP(A310,'Laboratory B'!A:CA,77,0)</f>
        <v>2507</v>
      </c>
      <c r="D310" s="37">
        <f t="shared" si="143"/>
        <v>390</v>
      </c>
      <c r="E310" s="37">
        <f>VLOOKUP(A310,'Laboratory B'!A:CA,78,0)</f>
        <v>2595</v>
      </c>
      <c r="F310" s="37">
        <f t="shared" ref="F310:F313" si="151">_xlfn.RANK.AVG(E310,E$2:E$419,1)</f>
        <v>390</v>
      </c>
      <c r="G310" s="59">
        <f t="shared" si="145"/>
        <v>0</v>
      </c>
      <c r="H310" s="60">
        <f t="shared" si="146"/>
        <v>0</v>
      </c>
      <c r="I310">
        <f t="shared" si="147"/>
        <v>2551</v>
      </c>
      <c r="J310">
        <f t="shared" si="148"/>
        <v>1936</v>
      </c>
      <c r="K310">
        <f t="shared" si="149"/>
        <v>44</v>
      </c>
      <c r="L310">
        <f t="shared" si="150"/>
        <v>1.724813798510388</v>
      </c>
      <c r="M310" s="115">
        <f t="shared" si="124"/>
        <v>186.62990196078431</v>
      </c>
      <c r="N310" s="13">
        <f t="shared" si="125"/>
        <v>186.81495098039215</v>
      </c>
      <c r="O310" s="13">
        <f t="shared" si="126"/>
        <v>34830.720305891962</v>
      </c>
      <c r="P310" s="13">
        <f t="shared" si="127"/>
        <v>34899.825909806321</v>
      </c>
      <c r="Q310" s="109">
        <f t="shared" si="128"/>
        <v>34865.255986279313</v>
      </c>
    </row>
    <row r="311" spans="1:17" x14ac:dyDescent="0.3">
      <c r="A311" s="2" t="s">
        <v>115</v>
      </c>
      <c r="B311" s="31" t="s">
        <v>130</v>
      </c>
      <c r="C311" s="41">
        <f>VLOOKUP(A311,'Laboratory B'!A:CA,77,0)</f>
        <v>2387</v>
      </c>
      <c r="D311" s="37">
        <f t="shared" ref="D311:D313" si="152">_xlfn.RANK.AVG(C311,C$2:C$419,1)</f>
        <v>384</v>
      </c>
      <c r="E311" s="37">
        <f>VLOOKUP(A311,'Laboratory B'!A:CA,78,0)</f>
        <v>2427</v>
      </c>
      <c r="F311" s="37">
        <f t="shared" si="151"/>
        <v>384</v>
      </c>
      <c r="G311" s="59">
        <f t="shared" si="145"/>
        <v>0</v>
      </c>
      <c r="H311" s="60">
        <f t="shared" si="146"/>
        <v>0</v>
      </c>
      <c r="I311">
        <f t="shared" si="147"/>
        <v>2407</v>
      </c>
      <c r="J311">
        <f t="shared" si="148"/>
        <v>400</v>
      </c>
      <c r="K311">
        <f t="shared" si="149"/>
        <v>20</v>
      </c>
      <c r="L311">
        <f t="shared" si="150"/>
        <v>0.83090984628167841</v>
      </c>
      <c r="M311" s="115">
        <f t="shared" si="124"/>
        <v>180.62990196078431</v>
      </c>
      <c r="N311" s="13">
        <f t="shared" si="125"/>
        <v>180.81495098039215</v>
      </c>
      <c r="O311" s="13">
        <f t="shared" si="126"/>
        <v>32627.16148236255</v>
      </c>
      <c r="P311" s="13">
        <f t="shared" si="127"/>
        <v>32694.046498041618</v>
      </c>
      <c r="Q311" s="109">
        <f t="shared" si="128"/>
        <v>32660.586868632257</v>
      </c>
    </row>
    <row r="312" spans="1:17" x14ac:dyDescent="0.3">
      <c r="A312" s="2" t="s">
        <v>143</v>
      </c>
      <c r="B312" s="31" t="s">
        <v>130</v>
      </c>
      <c r="C312" s="41">
        <f>VLOOKUP(A312,'Laboratory B'!A:CA,77,0)</f>
        <v>1102</v>
      </c>
      <c r="D312" s="37">
        <f t="shared" si="152"/>
        <v>361</v>
      </c>
      <c r="E312" s="37">
        <f>VLOOKUP(A312,'Laboratory B'!A:CA,78,0)</f>
        <v>1049</v>
      </c>
      <c r="F312" s="37">
        <f t="shared" si="151"/>
        <v>359</v>
      </c>
      <c r="G312" s="59">
        <f t="shared" si="145"/>
        <v>2</v>
      </c>
      <c r="H312" s="60">
        <f t="shared" si="146"/>
        <v>4</v>
      </c>
      <c r="I312">
        <f t="shared" si="147"/>
        <v>1075.5</v>
      </c>
      <c r="J312">
        <f t="shared" si="148"/>
        <v>702.25</v>
      </c>
      <c r="K312">
        <f t="shared" si="149"/>
        <v>26.5</v>
      </c>
      <c r="L312">
        <f t="shared" si="150"/>
        <v>2.4639702463970248</v>
      </c>
      <c r="M312" s="115">
        <f t="shared" si="124"/>
        <v>157.62990196078431</v>
      </c>
      <c r="N312" s="13">
        <f t="shared" si="125"/>
        <v>155.81495098039215</v>
      </c>
      <c r="O312" s="13">
        <f t="shared" si="126"/>
        <v>24847.185992166473</v>
      </c>
      <c r="P312" s="13">
        <f t="shared" si="127"/>
        <v>24278.29894902201</v>
      </c>
      <c r="Q312" s="109">
        <f t="shared" si="128"/>
        <v>24561.095447063628</v>
      </c>
    </row>
    <row r="313" spans="1:17" ht="15" thickBot="1" x14ac:dyDescent="0.35">
      <c r="A313" s="2" t="s">
        <v>144</v>
      </c>
      <c r="B313" s="31" t="s">
        <v>130</v>
      </c>
      <c r="C313" s="41">
        <f>VLOOKUP(A313,'Laboratory B'!A:CA,77,0)</f>
        <v>76</v>
      </c>
      <c r="D313" s="37">
        <f t="shared" si="152"/>
        <v>212</v>
      </c>
      <c r="E313" s="37">
        <f>VLOOKUP(A313,'Laboratory B'!A:CA,78,0)</f>
        <v>77</v>
      </c>
      <c r="F313" s="37">
        <f t="shared" si="151"/>
        <v>203</v>
      </c>
      <c r="G313" s="59">
        <f t="shared" si="145"/>
        <v>9</v>
      </c>
      <c r="H313" s="60">
        <f t="shared" si="146"/>
        <v>81</v>
      </c>
      <c r="I313">
        <f t="shared" si="147"/>
        <v>76.5</v>
      </c>
      <c r="J313">
        <f t="shared" si="148"/>
        <v>0.25</v>
      </c>
      <c r="K313">
        <f t="shared" si="149"/>
        <v>0.5</v>
      </c>
      <c r="L313">
        <f t="shared" si="150"/>
        <v>0.65359477124183007</v>
      </c>
      <c r="M313" s="115">
        <f t="shared" si="124"/>
        <v>8.6299019607843093</v>
      </c>
      <c r="N313" s="13">
        <f t="shared" si="125"/>
        <v>-0.18504901960784537</v>
      </c>
      <c r="O313" s="13">
        <f t="shared" si="126"/>
        <v>74.475207852748866</v>
      </c>
      <c r="P313" s="13">
        <f t="shared" si="127"/>
        <v>3.4243139657824738E-2</v>
      </c>
      <c r="Q313" s="109">
        <f t="shared" si="128"/>
        <v>-1.5969548971549588</v>
      </c>
    </row>
    <row r="314" spans="1:17" ht="15" thickTop="1" x14ac:dyDescent="0.3">
      <c r="A314" s="30" t="s">
        <v>30</v>
      </c>
      <c r="B314" s="32" t="s">
        <v>131</v>
      </c>
      <c r="C314" s="45">
        <f>VLOOKUP(A314:A314,'Laboratory B'!A:CD,80,0)</f>
        <v>14</v>
      </c>
      <c r="D314" s="38">
        <f t="shared" ref="D314:D323" si="153">_xlfn.RANK.AVG(C314,C$2:C$419,1)</f>
        <v>51.5</v>
      </c>
      <c r="E314" s="38">
        <f>VLOOKUP(A314,'Laboratory B'!A:CD,81,0)</f>
        <v>25</v>
      </c>
      <c r="F314" s="38">
        <f t="shared" ref="F314:F322" si="154">_xlfn.RANK.AVG(E314,E$2:E$419,1)</f>
        <v>74.5</v>
      </c>
      <c r="G314" s="59">
        <f t="shared" si="145"/>
        <v>-23</v>
      </c>
      <c r="H314" s="60">
        <f t="shared" si="146"/>
        <v>529</v>
      </c>
      <c r="I314">
        <f t="shared" si="147"/>
        <v>19.5</v>
      </c>
      <c r="J314">
        <f t="shared" si="148"/>
        <v>30.25</v>
      </c>
      <c r="K314">
        <f t="shared" si="149"/>
        <v>5.5</v>
      </c>
      <c r="L314">
        <f t="shared" si="150"/>
        <v>28.205128205128204</v>
      </c>
      <c r="M314" s="115">
        <f t="shared" si="124"/>
        <v>-151.87009803921569</v>
      </c>
      <c r="N314" s="13">
        <f t="shared" si="125"/>
        <v>-128.68504901960785</v>
      </c>
      <c r="O314" s="13">
        <f t="shared" si="126"/>
        <v>23064.526678440987</v>
      </c>
      <c r="P314" s="13">
        <f t="shared" si="127"/>
        <v>16559.841841178873</v>
      </c>
      <c r="Q314" s="109">
        <f t="shared" si="128"/>
        <v>19543.411010789121</v>
      </c>
    </row>
    <row r="315" spans="1:17" x14ac:dyDescent="0.3">
      <c r="A315" s="2" t="s">
        <v>31</v>
      </c>
      <c r="B315" s="31" t="s">
        <v>131</v>
      </c>
      <c r="C315" s="41">
        <f>VLOOKUP(A315:A315,'Laboratory B'!A:CD,80,0)</f>
        <v>29</v>
      </c>
      <c r="D315" s="37">
        <f t="shared" si="153"/>
        <v>91.5</v>
      </c>
      <c r="E315" s="37">
        <f>VLOOKUP(A315,'Laboratory B'!A:CD,81,0)</f>
        <v>28</v>
      </c>
      <c r="F315" s="37">
        <f t="shared" si="154"/>
        <v>89.5</v>
      </c>
      <c r="G315" s="59">
        <f t="shared" si="145"/>
        <v>2</v>
      </c>
      <c r="H315" s="60">
        <f t="shared" si="146"/>
        <v>4</v>
      </c>
      <c r="I315">
        <f t="shared" si="147"/>
        <v>28.5</v>
      </c>
      <c r="J315">
        <f t="shared" si="148"/>
        <v>0.25</v>
      </c>
      <c r="K315">
        <f t="shared" si="149"/>
        <v>0.5</v>
      </c>
      <c r="L315">
        <f t="shared" si="150"/>
        <v>1.7543859649122806</v>
      </c>
      <c r="M315" s="115">
        <f t="shared" si="124"/>
        <v>-111.87009803921569</v>
      </c>
      <c r="N315" s="13">
        <f t="shared" si="125"/>
        <v>-113.68504901960785</v>
      </c>
      <c r="O315" s="13">
        <f t="shared" si="126"/>
        <v>12514.91883530373</v>
      </c>
      <c r="P315" s="13">
        <f t="shared" si="127"/>
        <v>12924.290370590639</v>
      </c>
      <c r="Q315" s="109">
        <f t="shared" si="128"/>
        <v>12717.957579416572</v>
      </c>
    </row>
    <row r="316" spans="1:17" x14ac:dyDescent="0.3">
      <c r="A316" s="2" t="s">
        <v>33</v>
      </c>
      <c r="B316" s="31" t="s">
        <v>131</v>
      </c>
      <c r="C316" s="41">
        <f>VLOOKUP(A316:A316,'Laboratory B'!A:CD,80,0)</f>
        <v>1354</v>
      </c>
      <c r="D316" s="37">
        <f t="shared" si="153"/>
        <v>371</v>
      </c>
      <c r="E316" s="37">
        <f>VLOOKUP(A316,'Laboratory B'!A:CD,81,0)</f>
        <v>1105</v>
      </c>
      <c r="F316" s="37">
        <f t="shared" si="154"/>
        <v>361.5</v>
      </c>
      <c r="G316" s="59">
        <f t="shared" si="145"/>
        <v>9.5</v>
      </c>
      <c r="H316" s="60">
        <f t="shared" si="146"/>
        <v>90.25</v>
      </c>
      <c r="I316">
        <f t="shared" si="147"/>
        <v>1229.5</v>
      </c>
      <c r="J316">
        <f t="shared" si="148"/>
        <v>15500.25</v>
      </c>
      <c r="K316">
        <f t="shared" si="149"/>
        <v>124.5</v>
      </c>
      <c r="L316">
        <f t="shared" si="150"/>
        <v>10.126067507116714</v>
      </c>
      <c r="M316" s="115">
        <f t="shared" si="124"/>
        <v>167.62990196078431</v>
      </c>
      <c r="N316" s="13">
        <f t="shared" si="125"/>
        <v>158.31495098039215</v>
      </c>
      <c r="O316" s="13">
        <f t="shared" si="126"/>
        <v>28099.784031382158</v>
      </c>
      <c r="P316" s="13">
        <f t="shared" si="127"/>
        <v>25063.623703923971</v>
      </c>
      <c r="Q316" s="109">
        <f t="shared" si="128"/>
        <v>26538.319711769509</v>
      </c>
    </row>
    <row r="317" spans="1:17" x14ac:dyDescent="0.3">
      <c r="A317" s="2" t="s">
        <v>35</v>
      </c>
      <c r="B317" s="31" t="s">
        <v>131</v>
      </c>
      <c r="C317" s="41">
        <f>VLOOKUP(A317:A317,'Laboratory B'!A:CD,80,0)</f>
        <v>42</v>
      </c>
      <c r="D317" s="37">
        <f t="shared" si="153"/>
        <v>135</v>
      </c>
      <c r="E317" s="37">
        <f>VLOOKUP(A317,'Laboratory B'!A:CD,81,0)</f>
        <v>45</v>
      </c>
      <c r="F317" s="37">
        <f t="shared" si="154"/>
        <v>141</v>
      </c>
      <c r="G317" s="59">
        <f t="shared" si="145"/>
        <v>-6</v>
      </c>
      <c r="H317" s="60">
        <f t="shared" si="146"/>
        <v>36</v>
      </c>
      <c r="I317">
        <f t="shared" si="147"/>
        <v>43.5</v>
      </c>
      <c r="J317">
        <f t="shared" si="148"/>
        <v>2.25</v>
      </c>
      <c r="K317">
        <f t="shared" si="149"/>
        <v>1.5</v>
      </c>
      <c r="L317">
        <f t="shared" si="150"/>
        <v>3.4482758620689653</v>
      </c>
      <c r="M317" s="115">
        <f t="shared" si="124"/>
        <v>-68.370098039215691</v>
      </c>
      <c r="N317" s="13">
        <f t="shared" si="125"/>
        <v>-62.185049019607845</v>
      </c>
      <c r="O317" s="13">
        <f t="shared" si="126"/>
        <v>4674.4703058919649</v>
      </c>
      <c r="P317" s="13">
        <f t="shared" si="127"/>
        <v>3866.9803215710308</v>
      </c>
      <c r="Q317" s="109">
        <f t="shared" si="128"/>
        <v>4251.5978980440223</v>
      </c>
    </row>
    <row r="318" spans="1:17" x14ac:dyDescent="0.3">
      <c r="A318" s="2" t="s">
        <v>36</v>
      </c>
      <c r="B318" s="31" t="s">
        <v>131</v>
      </c>
      <c r="C318" s="41">
        <f>VLOOKUP(A318:A318,'Laboratory B'!A:CD,80,0)</f>
        <v>92</v>
      </c>
      <c r="D318" s="37">
        <f t="shared" si="153"/>
        <v>231</v>
      </c>
      <c r="E318" s="37">
        <f>VLOOKUP(A318,'Laboratory B'!A:CD,81,0)</f>
        <v>231</v>
      </c>
      <c r="F318" s="37">
        <f t="shared" si="154"/>
        <v>304.5</v>
      </c>
      <c r="G318" s="59">
        <f t="shared" si="145"/>
        <v>-73.5</v>
      </c>
      <c r="H318" s="60">
        <f t="shared" si="146"/>
        <v>5402.25</v>
      </c>
      <c r="I318">
        <f t="shared" si="147"/>
        <v>161.5</v>
      </c>
      <c r="J318">
        <f t="shared" si="148"/>
        <v>4830.25</v>
      </c>
      <c r="K318">
        <f t="shared" si="149"/>
        <v>69.5</v>
      </c>
      <c r="L318">
        <f t="shared" si="150"/>
        <v>43.034055727554176</v>
      </c>
      <c r="M318" s="115">
        <f t="shared" si="124"/>
        <v>27.629901960784309</v>
      </c>
      <c r="N318" s="13">
        <f t="shared" si="125"/>
        <v>101.31495098039215</v>
      </c>
      <c r="O318" s="13">
        <f t="shared" si="126"/>
        <v>763.41148236255265</v>
      </c>
      <c r="P318" s="13">
        <f t="shared" si="127"/>
        <v>10264.719292159265</v>
      </c>
      <c r="Q318" s="109">
        <f t="shared" si="128"/>
        <v>2799.3221627499033</v>
      </c>
    </row>
    <row r="319" spans="1:17" x14ac:dyDescent="0.3">
      <c r="A319" s="2" t="s">
        <v>37</v>
      </c>
      <c r="B319" s="31" t="s">
        <v>131</v>
      </c>
      <c r="C319" s="41">
        <f>VLOOKUP(A319:A319,'Laboratory B'!A:CD,80,0)</f>
        <v>26</v>
      </c>
      <c r="D319" s="37">
        <f t="shared" si="153"/>
        <v>81.5</v>
      </c>
      <c r="E319" s="37">
        <f>VLOOKUP(A319,'Laboratory B'!A:CD,81,0)</f>
        <v>32</v>
      </c>
      <c r="F319" s="37">
        <f t="shared" si="154"/>
        <v>106.5</v>
      </c>
      <c r="G319" s="59">
        <f t="shared" si="145"/>
        <v>-25</v>
      </c>
      <c r="H319" s="60">
        <f t="shared" si="146"/>
        <v>625</v>
      </c>
      <c r="I319">
        <f t="shared" si="147"/>
        <v>29</v>
      </c>
      <c r="J319">
        <f t="shared" si="148"/>
        <v>9</v>
      </c>
      <c r="K319">
        <f t="shared" si="149"/>
        <v>3</v>
      </c>
      <c r="L319">
        <f t="shared" si="150"/>
        <v>10.344827586206897</v>
      </c>
      <c r="M319" s="115">
        <f t="shared" si="124"/>
        <v>-121.87009803921569</v>
      </c>
      <c r="N319" s="13">
        <f t="shared" si="125"/>
        <v>-96.685049019607845</v>
      </c>
      <c r="O319" s="13">
        <f t="shared" si="126"/>
        <v>14852.320796088045</v>
      </c>
      <c r="P319" s="13">
        <f t="shared" si="127"/>
        <v>9347.9987039239713</v>
      </c>
      <c r="Q319" s="109">
        <f t="shared" si="128"/>
        <v>11783.016402945983</v>
      </c>
    </row>
    <row r="320" spans="1:17" x14ac:dyDescent="0.3">
      <c r="A320" s="2" t="s">
        <v>38</v>
      </c>
      <c r="B320" s="31" t="s">
        <v>131</v>
      </c>
      <c r="C320" s="41">
        <f>VLOOKUP(A320:A320,'Laboratory B'!A:CD,80,0)</f>
        <v>367</v>
      </c>
      <c r="D320" s="37">
        <f t="shared" si="153"/>
        <v>337</v>
      </c>
      <c r="E320" s="37">
        <f>VLOOKUP(A320,'Laboratory B'!A:CD,81,0)</f>
        <v>371</v>
      </c>
      <c r="F320" s="37">
        <f t="shared" si="154"/>
        <v>338.5</v>
      </c>
      <c r="G320" s="59">
        <f t="shared" si="145"/>
        <v>-1.5</v>
      </c>
      <c r="H320" s="60">
        <f t="shared" si="146"/>
        <v>2.25</v>
      </c>
      <c r="I320">
        <f t="shared" si="147"/>
        <v>369</v>
      </c>
      <c r="J320">
        <f t="shared" si="148"/>
        <v>4</v>
      </c>
      <c r="K320">
        <f t="shared" si="149"/>
        <v>2</v>
      </c>
      <c r="L320">
        <f t="shared" si="150"/>
        <v>0.54200542005420049</v>
      </c>
      <c r="M320" s="115">
        <f t="shared" si="124"/>
        <v>133.62990196078431</v>
      </c>
      <c r="N320" s="13">
        <f t="shared" si="125"/>
        <v>135.31495098039215</v>
      </c>
      <c r="O320" s="13">
        <f t="shared" si="126"/>
        <v>17856.950698048826</v>
      </c>
      <c r="P320" s="13">
        <f t="shared" si="127"/>
        <v>18310.135958825933</v>
      </c>
      <c r="Q320" s="109">
        <f t="shared" si="128"/>
        <v>18082.123633338138</v>
      </c>
    </row>
    <row r="321" spans="1:17" x14ac:dyDescent="0.3">
      <c r="A321" s="2" t="s">
        <v>39</v>
      </c>
      <c r="B321" s="31" t="s">
        <v>131</v>
      </c>
      <c r="C321" s="41">
        <f>VLOOKUP(A321:A321,'Laboratory B'!A:CD,80,0)</f>
        <v>57</v>
      </c>
      <c r="D321" s="37">
        <f t="shared" si="153"/>
        <v>171</v>
      </c>
      <c r="E321" s="37">
        <f>VLOOKUP(A321,'Laboratory B'!A:CD,81,0)</f>
        <v>73</v>
      </c>
      <c r="F321" s="37">
        <f t="shared" si="154"/>
        <v>196.5</v>
      </c>
      <c r="G321" s="59">
        <f t="shared" si="145"/>
        <v>-25.5</v>
      </c>
      <c r="H321" s="60">
        <f t="shared" si="146"/>
        <v>650.25</v>
      </c>
      <c r="I321">
        <f t="shared" si="147"/>
        <v>65</v>
      </c>
      <c r="J321">
        <f t="shared" si="148"/>
        <v>64</v>
      </c>
      <c r="K321">
        <f t="shared" si="149"/>
        <v>8</v>
      </c>
      <c r="L321">
        <f t="shared" si="150"/>
        <v>12.307692307692308</v>
      </c>
      <c r="M321" s="115">
        <f t="shared" si="124"/>
        <v>-32.370098039215691</v>
      </c>
      <c r="N321" s="13">
        <f t="shared" si="125"/>
        <v>-6.6850490196078454</v>
      </c>
      <c r="O321" s="13">
        <f t="shared" si="126"/>
        <v>1047.8232470684354</v>
      </c>
      <c r="P321" s="13">
        <f t="shared" si="127"/>
        <v>44.689880394559815</v>
      </c>
      <c r="Q321" s="109">
        <f t="shared" si="128"/>
        <v>216.39569216166868</v>
      </c>
    </row>
    <row r="322" spans="1:17" x14ac:dyDescent="0.3">
      <c r="A322" s="2" t="s">
        <v>114</v>
      </c>
      <c r="B322" s="31" t="s">
        <v>131</v>
      </c>
      <c r="C322" s="41">
        <f>VLOOKUP(A322:A322,'Laboratory B'!A:CD,80,0)</f>
        <v>288</v>
      </c>
      <c r="D322" s="37">
        <f t="shared" si="153"/>
        <v>319</v>
      </c>
      <c r="E322" s="37">
        <f>VLOOKUP(A322,'Laboratory B'!A:CD,81,0)</f>
        <v>252</v>
      </c>
      <c r="F322" s="37">
        <f t="shared" si="154"/>
        <v>313.5</v>
      </c>
      <c r="G322" s="59">
        <f t="shared" si="145"/>
        <v>5.5</v>
      </c>
      <c r="H322" s="60">
        <f t="shared" si="146"/>
        <v>30.25</v>
      </c>
      <c r="I322">
        <f t="shared" si="147"/>
        <v>270</v>
      </c>
      <c r="J322">
        <f t="shared" si="148"/>
        <v>324</v>
      </c>
      <c r="K322">
        <f t="shared" si="149"/>
        <v>18</v>
      </c>
      <c r="L322">
        <f t="shared" si="150"/>
        <v>6.666666666666667</v>
      </c>
      <c r="M322" s="115">
        <f t="shared" si="124"/>
        <v>115.62990196078431</v>
      </c>
      <c r="N322" s="13">
        <f t="shared" si="125"/>
        <v>110.31495098039215</v>
      </c>
      <c r="O322" s="13">
        <f t="shared" si="126"/>
        <v>13370.274227460592</v>
      </c>
      <c r="P322" s="13">
        <f t="shared" si="127"/>
        <v>12169.388409806324</v>
      </c>
      <c r="Q322" s="109">
        <f t="shared" si="128"/>
        <v>12755.706966671472</v>
      </c>
    </row>
    <row r="323" spans="1:17" x14ac:dyDescent="0.3">
      <c r="A323" s="2" t="s">
        <v>115</v>
      </c>
      <c r="B323" s="31" t="s">
        <v>131</v>
      </c>
      <c r="C323" s="41">
        <f>VLOOKUP(A323:A323,'Laboratory B'!A:CD,80,0)</f>
        <v>193</v>
      </c>
      <c r="D323" s="37">
        <f t="shared" si="153"/>
        <v>297</v>
      </c>
      <c r="E323" s="37">
        <f>VLOOKUP(A323,'Laboratory B'!A:CD,81,0)</f>
        <v>219</v>
      </c>
      <c r="F323" s="37">
        <f t="shared" ref="F323:F325" si="155">_xlfn.RANK.AVG(E323,E$2:E$419,1)</f>
        <v>299</v>
      </c>
      <c r="G323" s="59">
        <f t="shared" si="145"/>
        <v>-2</v>
      </c>
      <c r="H323" s="60">
        <f t="shared" si="146"/>
        <v>4</v>
      </c>
      <c r="I323">
        <f t="shared" si="147"/>
        <v>206</v>
      </c>
      <c r="J323">
        <f t="shared" si="148"/>
        <v>169</v>
      </c>
      <c r="K323">
        <f t="shared" si="149"/>
        <v>13</v>
      </c>
      <c r="L323">
        <f t="shared" si="150"/>
        <v>6.3106796116504853</v>
      </c>
      <c r="M323" s="115">
        <f t="shared" ref="M323:M386" si="156">(D323-$D$425)</f>
        <v>93.629901960784309</v>
      </c>
      <c r="N323" s="13">
        <f t="shared" ref="N323:N386" si="157">(F323-$F$425)</f>
        <v>95.814950980392155</v>
      </c>
      <c r="O323" s="13">
        <f t="shared" ref="O323:O386" si="158">(M323)^2</f>
        <v>8766.5585411860811</v>
      </c>
      <c r="P323" s="13">
        <f t="shared" ref="P323:P386" si="159">(N323)^2</f>
        <v>9180.5048313749521</v>
      </c>
      <c r="Q323" s="109">
        <f t="shared" ref="Q323:Q386" si="160">(M323*N323)</f>
        <v>8971.1444666714724</v>
      </c>
    </row>
    <row r="324" spans="1:17" x14ac:dyDescent="0.3">
      <c r="A324" s="2" t="s">
        <v>143</v>
      </c>
      <c r="B324" s="31" t="s">
        <v>131</v>
      </c>
      <c r="C324" s="41">
        <f>VLOOKUP(A324:A324,'Laboratory B'!A:CD,80,0)</f>
        <v>369</v>
      </c>
      <c r="D324" s="37">
        <f t="shared" ref="D324:D325" si="161">_xlfn.RANK.AVG(C324,C$2:C$419,1)</f>
        <v>338</v>
      </c>
      <c r="E324" s="37">
        <f>VLOOKUP(A324,'Laboratory B'!A:CD,81,0)</f>
        <v>365</v>
      </c>
      <c r="F324" s="37">
        <f t="shared" si="155"/>
        <v>335.5</v>
      </c>
      <c r="G324" s="59">
        <f t="shared" si="145"/>
        <v>2.5</v>
      </c>
      <c r="H324" s="60">
        <f t="shared" si="146"/>
        <v>6.25</v>
      </c>
      <c r="I324">
        <f t="shared" si="147"/>
        <v>367</v>
      </c>
      <c r="J324">
        <f t="shared" si="148"/>
        <v>4</v>
      </c>
      <c r="K324">
        <f t="shared" si="149"/>
        <v>2</v>
      </c>
      <c r="L324">
        <f t="shared" si="150"/>
        <v>0.54495912806539504</v>
      </c>
      <c r="M324" s="115">
        <f t="shared" si="156"/>
        <v>134.62990196078431</v>
      </c>
      <c r="N324" s="13">
        <f t="shared" si="157"/>
        <v>132.31495098039215</v>
      </c>
      <c r="O324" s="13">
        <f t="shared" si="158"/>
        <v>18125.210501970396</v>
      </c>
      <c r="P324" s="13">
        <f t="shared" si="159"/>
        <v>17507.24625294358</v>
      </c>
      <c r="Q324" s="109">
        <f t="shared" si="160"/>
        <v>17813.548878436177</v>
      </c>
    </row>
    <row r="325" spans="1:17" ht="15" thickBot="1" x14ac:dyDescent="0.35">
      <c r="A325" s="2" t="s">
        <v>144</v>
      </c>
      <c r="B325" s="31" t="s">
        <v>131</v>
      </c>
      <c r="C325" s="41">
        <f>VLOOKUP(A325:A325,'Laboratory B'!A:CD,80,0)</f>
        <v>52</v>
      </c>
      <c r="D325" s="37">
        <f t="shared" si="161"/>
        <v>154.5</v>
      </c>
      <c r="E325" s="37">
        <f>VLOOKUP(A325,'Laboratory B'!A:CD,81,0)</f>
        <v>46</v>
      </c>
      <c r="F325" s="37">
        <f t="shared" si="155"/>
        <v>146.5</v>
      </c>
      <c r="G325" s="59">
        <f t="shared" si="145"/>
        <v>8</v>
      </c>
      <c r="H325" s="60">
        <f t="shared" si="146"/>
        <v>64</v>
      </c>
      <c r="I325">
        <f t="shared" si="147"/>
        <v>49</v>
      </c>
      <c r="J325">
        <f t="shared" si="148"/>
        <v>9</v>
      </c>
      <c r="K325">
        <f t="shared" si="149"/>
        <v>3</v>
      </c>
      <c r="L325">
        <f t="shared" si="150"/>
        <v>6.1224489795918364</v>
      </c>
      <c r="M325" s="115">
        <f t="shared" si="156"/>
        <v>-48.870098039215691</v>
      </c>
      <c r="N325" s="13">
        <f t="shared" si="157"/>
        <v>-56.685049019607845</v>
      </c>
      <c r="O325" s="13">
        <f t="shared" si="158"/>
        <v>2388.2864823625532</v>
      </c>
      <c r="P325" s="13">
        <f t="shared" si="159"/>
        <v>3213.1947823553442</v>
      </c>
      <c r="Q325" s="109">
        <f t="shared" si="160"/>
        <v>2770.2039029459825</v>
      </c>
    </row>
    <row r="326" spans="1:17" ht="15" thickTop="1" x14ac:dyDescent="0.3">
      <c r="A326" s="30" t="s">
        <v>30</v>
      </c>
      <c r="B326" s="32" t="s">
        <v>23</v>
      </c>
      <c r="C326" s="45">
        <f>VLOOKUP(A326,'Laboratory B'!A:CG,83,0)</f>
        <v>69</v>
      </c>
      <c r="D326" s="38">
        <f t="shared" ref="D326:D335" si="162">_xlfn.RANK.AVG(C326,C$2:C$419,1)</f>
        <v>195</v>
      </c>
      <c r="E326" s="38">
        <f>VLOOKUP(A326,'Laboratory B'!A:CD,81,0)</f>
        <v>25</v>
      </c>
      <c r="F326" s="38">
        <f t="shared" ref="F326:F335" si="163">_xlfn.RANK.AVG(E326,E$2:E$419,1)</f>
        <v>74.5</v>
      </c>
      <c r="G326" s="59">
        <f t="shared" si="145"/>
        <v>120.5</v>
      </c>
      <c r="H326" s="60">
        <f t="shared" si="146"/>
        <v>14520.25</v>
      </c>
      <c r="I326">
        <f t="shared" si="147"/>
        <v>47</v>
      </c>
      <c r="J326">
        <f t="shared" si="148"/>
        <v>484</v>
      </c>
      <c r="K326">
        <f t="shared" si="149"/>
        <v>22</v>
      </c>
      <c r="L326">
        <f t="shared" si="150"/>
        <v>46.808510638297875</v>
      </c>
      <c r="M326" s="115">
        <f t="shared" si="156"/>
        <v>-8.3700980392156907</v>
      </c>
      <c r="N326" s="13">
        <f t="shared" si="157"/>
        <v>-128.68504901960785</v>
      </c>
      <c r="O326" s="13">
        <f t="shared" si="158"/>
        <v>70.058541186082351</v>
      </c>
      <c r="P326" s="13">
        <f t="shared" si="159"/>
        <v>16559.841841178873</v>
      </c>
      <c r="Q326" s="109">
        <f t="shared" si="160"/>
        <v>1077.1064764753946</v>
      </c>
    </row>
    <row r="327" spans="1:17" x14ac:dyDescent="0.3">
      <c r="A327" s="2" t="s">
        <v>31</v>
      </c>
      <c r="B327" s="31" t="s">
        <v>23</v>
      </c>
      <c r="C327" s="41">
        <f>VLOOKUP(A327,'Laboratory B'!A:CG,83,0)</f>
        <v>34</v>
      </c>
      <c r="D327" s="37">
        <f t="shared" si="162"/>
        <v>113</v>
      </c>
      <c r="E327" s="37">
        <f>VLOOKUP(A327,'Laboratory B'!A:CD,81,0)</f>
        <v>28</v>
      </c>
      <c r="F327" s="37">
        <f t="shared" si="163"/>
        <v>89.5</v>
      </c>
      <c r="G327" s="59">
        <f t="shared" si="145"/>
        <v>23.5</v>
      </c>
      <c r="H327" s="60">
        <f t="shared" si="146"/>
        <v>552.25</v>
      </c>
      <c r="I327">
        <f t="shared" si="147"/>
        <v>31</v>
      </c>
      <c r="J327">
        <f t="shared" si="148"/>
        <v>9</v>
      </c>
      <c r="K327">
        <f t="shared" si="149"/>
        <v>3</v>
      </c>
      <c r="L327">
        <f t="shared" si="150"/>
        <v>9.67741935483871</v>
      </c>
      <c r="M327" s="115">
        <f t="shared" si="156"/>
        <v>-90.370098039215691</v>
      </c>
      <c r="N327" s="13">
        <f t="shared" si="157"/>
        <v>-113.68504901960785</v>
      </c>
      <c r="O327" s="13">
        <f t="shared" si="158"/>
        <v>8166.7546196174553</v>
      </c>
      <c r="P327" s="13">
        <f t="shared" si="159"/>
        <v>12924.290370590639</v>
      </c>
      <c r="Q327" s="109">
        <f t="shared" si="160"/>
        <v>10273.729025495002</v>
      </c>
    </row>
    <row r="328" spans="1:17" x14ac:dyDescent="0.3">
      <c r="A328" s="2" t="s">
        <v>33</v>
      </c>
      <c r="B328" s="31" t="s">
        <v>23</v>
      </c>
      <c r="C328" s="41">
        <f>VLOOKUP(A328,'Laboratory B'!A:CG,83,0)</f>
        <v>3982</v>
      </c>
      <c r="D328" s="37">
        <f t="shared" si="162"/>
        <v>406</v>
      </c>
      <c r="E328" s="37">
        <f>VLOOKUP(A328,'Laboratory B'!A:CD,81,0)</f>
        <v>1105</v>
      </c>
      <c r="F328" s="37">
        <f t="shared" si="163"/>
        <v>361.5</v>
      </c>
      <c r="G328" s="59">
        <f t="shared" si="145"/>
        <v>44.5</v>
      </c>
      <c r="H328" s="60">
        <f t="shared" si="146"/>
        <v>1980.25</v>
      </c>
      <c r="I328">
        <f t="shared" si="147"/>
        <v>2543.5</v>
      </c>
      <c r="J328">
        <f t="shared" si="148"/>
        <v>2069282.25</v>
      </c>
      <c r="K328">
        <f t="shared" si="149"/>
        <v>1438.5</v>
      </c>
      <c r="L328">
        <f t="shared" si="150"/>
        <v>56.555926872419896</v>
      </c>
      <c r="M328" s="115">
        <f t="shared" si="156"/>
        <v>202.62990196078431</v>
      </c>
      <c r="N328" s="13">
        <f t="shared" si="157"/>
        <v>158.31495098039215</v>
      </c>
      <c r="O328" s="13">
        <f t="shared" si="158"/>
        <v>41058.87716863706</v>
      </c>
      <c r="P328" s="13">
        <f t="shared" si="159"/>
        <v>25063.623703923971</v>
      </c>
      <c r="Q328" s="109">
        <f t="shared" si="160"/>
        <v>32079.342996083236</v>
      </c>
    </row>
    <row r="329" spans="1:17" x14ac:dyDescent="0.3">
      <c r="A329" s="2" t="s">
        <v>35</v>
      </c>
      <c r="B329" s="31" t="s">
        <v>23</v>
      </c>
      <c r="C329" s="41">
        <f>VLOOKUP(A329,'Laboratory B'!A:CG,83,0)</f>
        <v>53</v>
      </c>
      <c r="D329" s="37">
        <f t="shared" si="162"/>
        <v>159</v>
      </c>
      <c r="E329" s="37">
        <f>VLOOKUP(A329,'Laboratory B'!A:CD,81,0)</f>
        <v>45</v>
      </c>
      <c r="F329" s="37">
        <f t="shared" si="163"/>
        <v>141</v>
      </c>
      <c r="G329" s="59">
        <f t="shared" si="145"/>
        <v>18</v>
      </c>
      <c r="H329" s="60">
        <f t="shared" si="146"/>
        <v>324</v>
      </c>
      <c r="I329">
        <f t="shared" si="147"/>
        <v>49</v>
      </c>
      <c r="J329">
        <f t="shared" si="148"/>
        <v>16</v>
      </c>
      <c r="K329">
        <f t="shared" si="149"/>
        <v>4</v>
      </c>
      <c r="L329">
        <f t="shared" si="150"/>
        <v>8.1632653061224492</v>
      </c>
      <c r="M329" s="115">
        <f t="shared" si="156"/>
        <v>-44.370098039215691</v>
      </c>
      <c r="N329" s="13">
        <f t="shared" si="157"/>
        <v>-62.185049019607845</v>
      </c>
      <c r="O329" s="13">
        <f t="shared" si="158"/>
        <v>1968.705600009612</v>
      </c>
      <c r="P329" s="13">
        <f t="shared" si="159"/>
        <v>3866.9803215710308</v>
      </c>
      <c r="Q329" s="109">
        <f t="shared" si="160"/>
        <v>2759.1567215734335</v>
      </c>
    </row>
    <row r="330" spans="1:17" x14ac:dyDescent="0.3">
      <c r="A330" s="2" t="s">
        <v>36</v>
      </c>
      <c r="B330" s="31" t="s">
        <v>23</v>
      </c>
      <c r="C330" s="41">
        <f>VLOOKUP(A330,'Laboratory B'!A:CG,83,0)</f>
        <v>154</v>
      </c>
      <c r="D330" s="37">
        <f t="shared" si="162"/>
        <v>278.5</v>
      </c>
      <c r="E330" s="37">
        <f>VLOOKUP(A330,'Laboratory B'!A:CD,81,0)</f>
        <v>231</v>
      </c>
      <c r="F330" s="37">
        <f t="shared" si="163"/>
        <v>304.5</v>
      </c>
      <c r="G330" s="59">
        <f t="shared" si="145"/>
        <v>-26</v>
      </c>
      <c r="H330" s="60">
        <f t="shared" si="146"/>
        <v>676</v>
      </c>
      <c r="I330">
        <f t="shared" si="147"/>
        <v>192.5</v>
      </c>
      <c r="J330">
        <f t="shared" si="148"/>
        <v>1482.25</v>
      </c>
      <c r="K330">
        <f t="shared" si="149"/>
        <v>38.5</v>
      </c>
      <c r="L330">
        <f t="shared" si="150"/>
        <v>20</v>
      </c>
      <c r="M330" s="115">
        <f t="shared" si="156"/>
        <v>75.129901960784309</v>
      </c>
      <c r="N330" s="13">
        <f t="shared" si="157"/>
        <v>101.31495098039215</v>
      </c>
      <c r="O330" s="13">
        <f t="shared" si="158"/>
        <v>5644.5021686370619</v>
      </c>
      <c r="P330" s="13">
        <f t="shared" si="159"/>
        <v>10264.719292159265</v>
      </c>
      <c r="Q330" s="109">
        <f t="shared" si="160"/>
        <v>7611.782334318531</v>
      </c>
    </row>
    <row r="331" spans="1:17" x14ac:dyDescent="0.3">
      <c r="A331" s="2" t="s">
        <v>37</v>
      </c>
      <c r="B331" s="31" t="s">
        <v>23</v>
      </c>
      <c r="C331" s="41">
        <f>VLOOKUP(A331,'Laboratory B'!A:CG,83,0)</f>
        <v>34</v>
      </c>
      <c r="D331" s="37">
        <f t="shared" si="162"/>
        <v>113</v>
      </c>
      <c r="E331" s="37">
        <f>VLOOKUP(A331,'Laboratory B'!A:CD,81,0)</f>
        <v>32</v>
      </c>
      <c r="F331" s="37">
        <f t="shared" si="163"/>
        <v>106.5</v>
      </c>
      <c r="G331" s="59">
        <f t="shared" si="145"/>
        <v>6.5</v>
      </c>
      <c r="H331" s="60">
        <f t="shared" si="146"/>
        <v>42.25</v>
      </c>
      <c r="I331">
        <f t="shared" si="147"/>
        <v>33</v>
      </c>
      <c r="J331">
        <f t="shared" si="148"/>
        <v>1</v>
      </c>
      <c r="K331">
        <f t="shared" si="149"/>
        <v>1</v>
      </c>
      <c r="L331">
        <f t="shared" si="150"/>
        <v>3.0303030303030303</v>
      </c>
      <c r="M331" s="115">
        <f t="shared" si="156"/>
        <v>-90.370098039215691</v>
      </c>
      <c r="N331" s="13">
        <f t="shared" si="157"/>
        <v>-96.685049019607845</v>
      </c>
      <c r="O331" s="13">
        <f t="shared" si="158"/>
        <v>8166.7546196174553</v>
      </c>
      <c r="P331" s="13">
        <f t="shared" si="159"/>
        <v>9347.9987039239713</v>
      </c>
      <c r="Q331" s="109">
        <f t="shared" si="160"/>
        <v>8737.4373588283361</v>
      </c>
    </row>
    <row r="332" spans="1:17" x14ac:dyDescent="0.3">
      <c r="A332" s="2" t="s">
        <v>38</v>
      </c>
      <c r="B332" s="31" t="s">
        <v>23</v>
      </c>
      <c r="C332" s="41">
        <f>VLOOKUP(A332,'Laboratory B'!A:CG,83,0)</f>
        <v>1590</v>
      </c>
      <c r="D332" s="37">
        <f t="shared" si="162"/>
        <v>375</v>
      </c>
      <c r="E332" s="37">
        <f>VLOOKUP(A332,'Laboratory B'!A:CD,81,0)</f>
        <v>371</v>
      </c>
      <c r="F332" s="37">
        <f t="shared" si="163"/>
        <v>338.5</v>
      </c>
      <c r="G332" s="59">
        <f t="shared" si="145"/>
        <v>36.5</v>
      </c>
      <c r="H332" s="60">
        <f t="shared" si="146"/>
        <v>1332.25</v>
      </c>
      <c r="I332">
        <f t="shared" si="147"/>
        <v>980.5</v>
      </c>
      <c r="J332">
        <f t="shared" si="148"/>
        <v>371490.25</v>
      </c>
      <c r="K332">
        <f t="shared" si="149"/>
        <v>609.5</v>
      </c>
      <c r="L332">
        <f t="shared" si="150"/>
        <v>62.162162162162161</v>
      </c>
      <c r="M332" s="115">
        <f t="shared" si="156"/>
        <v>171.62990196078431</v>
      </c>
      <c r="N332" s="13">
        <f t="shared" si="157"/>
        <v>135.31495098039215</v>
      </c>
      <c r="O332" s="13">
        <f t="shared" si="158"/>
        <v>29456.823247068434</v>
      </c>
      <c r="P332" s="13">
        <f t="shared" si="159"/>
        <v>18310.135958825933</v>
      </c>
      <c r="Q332" s="109">
        <f t="shared" si="160"/>
        <v>23224.091770593041</v>
      </c>
    </row>
    <row r="333" spans="1:17" x14ac:dyDescent="0.3">
      <c r="A333" s="2" t="s">
        <v>39</v>
      </c>
      <c r="B333" s="31" t="s">
        <v>23</v>
      </c>
      <c r="C333" s="41">
        <f>VLOOKUP(A333,'Laboratory B'!A:CG,83,0)</f>
        <v>164</v>
      </c>
      <c r="D333" s="37">
        <f t="shared" si="162"/>
        <v>283</v>
      </c>
      <c r="E333" s="37">
        <f>VLOOKUP(A333,'Laboratory B'!A:CD,81,0)</f>
        <v>73</v>
      </c>
      <c r="F333" s="37">
        <f t="shared" si="163"/>
        <v>196.5</v>
      </c>
      <c r="G333" s="59">
        <f t="shared" si="145"/>
        <v>86.5</v>
      </c>
      <c r="H333" s="60">
        <f t="shared" si="146"/>
        <v>7482.25</v>
      </c>
      <c r="I333">
        <f t="shared" si="147"/>
        <v>118.5</v>
      </c>
      <c r="J333">
        <f t="shared" si="148"/>
        <v>2070.25</v>
      </c>
      <c r="K333">
        <f t="shared" si="149"/>
        <v>45.5</v>
      </c>
      <c r="L333">
        <f t="shared" si="150"/>
        <v>38.396624472573833</v>
      </c>
      <c r="M333" s="115">
        <f t="shared" si="156"/>
        <v>79.629901960784309</v>
      </c>
      <c r="N333" s="13">
        <f t="shared" si="157"/>
        <v>-6.6850490196078454</v>
      </c>
      <c r="O333" s="13">
        <f t="shared" si="158"/>
        <v>6340.9212862841205</v>
      </c>
      <c r="P333" s="13">
        <f t="shared" si="159"/>
        <v>44.689880394559815</v>
      </c>
      <c r="Q333" s="109">
        <f t="shared" si="160"/>
        <v>-532.32979803441003</v>
      </c>
    </row>
    <row r="334" spans="1:17" x14ac:dyDescent="0.3">
      <c r="A334" s="2" t="s">
        <v>114</v>
      </c>
      <c r="B334" s="31" t="s">
        <v>23</v>
      </c>
      <c r="C334" s="41">
        <f>VLOOKUP(A334,'Laboratory B'!A:CG,83,0)</f>
        <v>1205</v>
      </c>
      <c r="D334" s="37">
        <f t="shared" si="162"/>
        <v>365</v>
      </c>
      <c r="E334" s="37">
        <f>VLOOKUP(A334,'Laboratory B'!A:CD,81,0)</f>
        <v>252</v>
      </c>
      <c r="F334" s="37">
        <f t="shared" si="163"/>
        <v>313.5</v>
      </c>
      <c r="G334" s="59">
        <f t="shared" si="145"/>
        <v>51.5</v>
      </c>
      <c r="H334" s="60">
        <f t="shared" si="146"/>
        <v>2652.25</v>
      </c>
      <c r="I334">
        <f t="shared" si="147"/>
        <v>728.5</v>
      </c>
      <c r="J334">
        <f t="shared" si="148"/>
        <v>227052.25</v>
      </c>
      <c r="K334">
        <f t="shared" si="149"/>
        <v>476.5</v>
      </c>
      <c r="L334">
        <f t="shared" si="150"/>
        <v>65.408373369938232</v>
      </c>
      <c r="M334" s="115">
        <f t="shared" si="156"/>
        <v>161.62990196078431</v>
      </c>
      <c r="N334" s="13">
        <f t="shared" si="157"/>
        <v>110.31495098039215</v>
      </c>
      <c r="O334" s="13">
        <f t="shared" si="158"/>
        <v>26124.225207852749</v>
      </c>
      <c r="P334" s="13">
        <f t="shared" si="159"/>
        <v>12169.388409806324</v>
      </c>
      <c r="Q334" s="109">
        <f t="shared" si="160"/>
        <v>17830.194711769513</v>
      </c>
    </row>
    <row r="335" spans="1:17" x14ac:dyDescent="0.3">
      <c r="A335" s="2" t="s">
        <v>115</v>
      </c>
      <c r="B335" s="31" t="s">
        <v>23</v>
      </c>
      <c r="C335" s="41">
        <f>VLOOKUP(A335,'Laboratory B'!A:CG,83,0)</f>
        <v>1477</v>
      </c>
      <c r="D335" s="37">
        <f t="shared" si="162"/>
        <v>374</v>
      </c>
      <c r="E335" s="37">
        <f>VLOOKUP(A335,'Laboratory B'!A:CD,81,0)</f>
        <v>219</v>
      </c>
      <c r="F335" s="37">
        <f t="shared" si="163"/>
        <v>299</v>
      </c>
      <c r="G335" s="59">
        <f t="shared" si="145"/>
        <v>75</v>
      </c>
      <c r="H335" s="60">
        <f t="shared" si="146"/>
        <v>5625</v>
      </c>
      <c r="I335">
        <f t="shared" si="147"/>
        <v>848</v>
      </c>
      <c r="J335">
        <f t="shared" si="148"/>
        <v>395641</v>
      </c>
      <c r="K335">
        <f t="shared" si="149"/>
        <v>629</v>
      </c>
      <c r="L335">
        <f t="shared" si="150"/>
        <v>74.174528301886795</v>
      </c>
      <c r="M335" s="115">
        <f t="shared" si="156"/>
        <v>170.62990196078431</v>
      </c>
      <c r="N335" s="13">
        <f t="shared" si="157"/>
        <v>95.814950980392155</v>
      </c>
      <c r="O335" s="13">
        <f t="shared" si="158"/>
        <v>29114.563443146864</v>
      </c>
      <c r="P335" s="13">
        <f t="shared" si="159"/>
        <v>9180.5048313749521</v>
      </c>
      <c r="Q335" s="109">
        <f t="shared" si="160"/>
        <v>16348.895692161668</v>
      </c>
    </row>
    <row r="336" spans="1:17" x14ac:dyDescent="0.3">
      <c r="A336" s="2" t="s">
        <v>143</v>
      </c>
      <c r="B336" s="31" t="s">
        <v>23</v>
      </c>
      <c r="C336" s="41">
        <f>VLOOKUP(A336,'Laboratory B'!A:CG,83,0)</f>
        <v>825</v>
      </c>
      <c r="D336" s="37">
        <f t="shared" ref="D336:D338" si="164">_xlfn.RANK.AVG(C336,C$2:C$419,1)</f>
        <v>352.5</v>
      </c>
      <c r="E336" s="37">
        <f>VLOOKUP(A336,'Laboratory B'!A:CD,81,0)</f>
        <v>365</v>
      </c>
      <c r="F336" s="37">
        <f t="shared" ref="F336:F337" si="165">_xlfn.RANK.AVG(E336,E$2:E$419,1)</f>
        <v>335.5</v>
      </c>
      <c r="G336" s="59">
        <f t="shared" si="145"/>
        <v>17</v>
      </c>
      <c r="H336" s="60">
        <f t="shared" si="146"/>
        <v>289</v>
      </c>
      <c r="I336">
        <f t="shared" si="147"/>
        <v>595</v>
      </c>
      <c r="J336">
        <f t="shared" si="148"/>
        <v>52900</v>
      </c>
      <c r="K336">
        <f t="shared" si="149"/>
        <v>230</v>
      </c>
      <c r="L336">
        <f t="shared" si="150"/>
        <v>38.655462184873954</v>
      </c>
      <c r="M336" s="115">
        <f t="shared" si="156"/>
        <v>149.12990196078431</v>
      </c>
      <c r="N336" s="13">
        <f t="shared" si="157"/>
        <v>132.31495098039215</v>
      </c>
      <c r="O336" s="13">
        <f t="shared" si="158"/>
        <v>22239.727658833141</v>
      </c>
      <c r="P336" s="13">
        <f t="shared" si="159"/>
        <v>17507.24625294358</v>
      </c>
      <c r="Q336" s="109">
        <f t="shared" si="160"/>
        <v>19732.115667651862</v>
      </c>
    </row>
    <row r="337" spans="1:17" ht="15" thickBot="1" x14ac:dyDescent="0.35">
      <c r="A337" s="2" t="s">
        <v>144</v>
      </c>
      <c r="B337" s="31" t="s">
        <v>23</v>
      </c>
      <c r="C337" s="41">
        <f>VLOOKUP(A337,'Laboratory B'!A:CG,83,0)</f>
        <v>38</v>
      </c>
      <c r="D337" s="37">
        <f t="shared" si="164"/>
        <v>126</v>
      </c>
      <c r="E337" s="37">
        <f>VLOOKUP(A337,'Laboratory B'!A:CD,81,0)</f>
        <v>46</v>
      </c>
      <c r="F337" s="37">
        <f t="shared" si="165"/>
        <v>146.5</v>
      </c>
      <c r="G337" s="59">
        <f t="shared" si="145"/>
        <v>-20.5</v>
      </c>
      <c r="H337" s="60">
        <f t="shared" si="146"/>
        <v>420.25</v>
      </c>
      <c r="I337">
        <f t="shared" si="147"/>
        <v>42</v>
      </c>
      <c r="J337">
        <f t="shared" si="148"/>
        <v>16</v>
      </c>
      <c r="K337">
        <f t="shared" si="149"/>
        <v>4</v>
      </c>
      <c r="L337">
        <f t="shared" si="150"/>
        <v>9.5238095238095237</v>
      </c>
      <c r="M337" s="115">
        <f t="shared" si="156"/>
        <v>-77.370098039215691</v>
      </c>
      <c r="N337" s="13">
        <f t="shared" si="157"/>
        <v>-56.685049019607845</v>
      </c>
      <c r="O337" s="13">
        <f t="shared" si="158"/>
        <v>5986.1320705978478</v>
      </c>
      <c r="P337" s="13">
        <f t="shared" si="159"/>
        <v>3213.1947823553442</v>
      </c>
      <c r="Q337" s="109">
        <f t="shared" si="160"/>
        <v>4385.7278000048063</v>
      </c>
    </row>
    <row r="338" spans="1:17" ht="15" thickTop="1" x14ac:dyDescent="0.3">
      <c r="A338" s="30" t="s">
        <v>30</v>
      </c>
      <c r="B338" s="33" t="s">
        <v>24</v>
      </c>
      <c r="C338" s="46">
        <f>VLOOKUP(A338,'Laboratory B'!A:CJ,86,0)</f>
        <v>6</v>
      </c>
      <c r="D338" s="37">
        <f t="shared" si="164"/>
        <v>39</v>
      </c>
      <c r="E338" s="38">
        <f>VLOOKUP(A338,'Laboratory B'!A:CJ,87,0)</f>
        <v>17</v>
      </c>
      <c r="F338" s="38">
        <f t="shared" ref="F338:F347" si="166">_xlfn.RANK.AVG(E338,E$2:E$419,1)</f>
        <v>54</v>
      </c>
      <c r="G338" s="59">
        <f t="shared" si="145"/>
        <v>-15</v>
      </c>
      <c r="H338" s="60">
        <f t="shared" si="146"/>
        <v>225</v>
      </c>
      <c r="I338">
        <f t="shared" si="147"/>
        <v>11.5</v>
      </c>
      <c r="J338">
        <f t="shared" si="148"/>
        <v>30.25</v>
      </c>
      <c r="K338">
        <f t="shared" si="149"/>
        <v>5.5</v>
      </c>
      <c r="L338">
        <f t="shared" si="150"/>
        <v>47.826086956521742</v>
      </c>
      <c r="M338" s="115">
        <f t="shared" si="156"/>
        <v>-164.37009803921569</v>
      </c>
      <c r="N338" s="13">
        <f t="shared" si="157"/>
        <v>-149.18504901960785</v>
      </c>
      <c r="O338" s="13">
        <f t="shared" si="158"/>
        <v>27017.529129421378</v>
      </c>
      <c r="P338" s="13">
        <f t="shared" si="159"/>
        <v>22256.178850982797</v>
      </c>
      <c r="Q338" s="109">
        <f t="shared" si="160"/>
        <v>24521.561133338138</v>
      </c>
    </row>
    <row r="339" spans="1:17" x14ac:dyDescent="0.3">
      <c r="A339" s="13" t="s">
        <v>31</v>
      </c>
      <c r="B339" s="42" t="s">
        <v>24</v>
      </c>
      <c r="C339" s="47">
        <f>VLOOKUP(A339,'Laboratory B'!A:CJ,86,0)</f>
        <v>34</v>
      </c>
      <c r="D339" s="37">
        <f t="shared" ref="D339:D347" si="167">_xlfn.RANK.AVG(C339,C$2:C$419,1)</f>
        <v>113</v>
      </c>
      <c r="E339" s="37">
        <f>VLOOKUP(A339,'Laboratory B'!A:CJ,87,0)</f>
        <v>24</v>
      </c>
      <c r="F339" s="37">
        <f t="shared" si="166"/>
        <v>70.5</v>
      </c>
      <c r="G339" s="59">
        <f t="shared" si="145"/>
        <v>42.5</v>
      </c>
      <c r="H339" s="60">
        <f t="shared" si="146"/>
        <v>1806.25</v>
      </c>
      <c r="I339">
        <f t="shared" si="147"/>
        <v>29</v>
      </c>
      <c r="J339">
        <f t="shared" si="148"/>
        <v>25</v>
      </c>
      <c r="K339">
        <f t="shared" si="149"/>
        <v>5</v>
      </c>
      <c r="L339">
        <f t="shared" si="150"/>
        <v>17.241379310344829</v>
      </c>
      <c r="M339" s="115">
        <f t="shared" si="156"/>
        <v>-90.370098039215691</v>
      </c>
      <c r="N339" s="13">
        <f t="shared" si="157"/>
        <v>-132.68504901960785</v>
      </c>
      <c r="O339" s="13">
        <f t="shared" si="158"/>
        <v>8166.7546196174553</v>
      </c>
      <c r="P339" s="13">
        <f t="shared" si="159"/>
        <v>17605.322233335737</v>
      </c>
      <c r="Q339" s="109">
        <f t="shared" si="160"/>
        <v>11990.7608882401</v>
      </c>
    </row>
    <row r="340" spans="1:17" x14ac:dyDescent="0.3">
      <c r="A340" s="13" t="s">
        <v>33</v>
      </c>
      <c r="B340" s="42" t="s">
        <v>24</v>
      </c>
      <c r="C340" s="47">
        <f>VLOOKUP(A340,'Laboratory B'!A:CJ,86,0)</f>
        <v>1162</v>
      </c>
      <c r="D340" s="37">
        <f t="shared" si="167"/>
        <v>362</v>
      </c>
      <c r="E340" s="37">
        <f>VLOOKUP(A340,'Laboratory B'!A:CJ,87,0)</f>
        <v>1150</v>
      </c>
      <c r="F340" s="37">
        <f t="shared" si="166"/>
        <v>366</v>
      </c>
      <c r="G340" s="59">
        <f t="shared" si="145"/>
        <v>-4</v>
      </c>
      <c r="H340" s="60">
        <f t="shared" si="146"/>
        <v>16</v>
      </c>
      <c r="I340">
        <f t="shared" si="147"/>
        <v>1156</v>
      </c>
      <c r="J340">
        <f t="shared" si="148"/>
        <v>36</v>
      </c>
      <c r="K340">
        <f t="shared" si="149"/>
        <v>6</v>
      </c>
      <c r="L340">
        <f t="shared" si="150"/>
        <v>0.51903114186851207</v>
      </c>
      <c r="M340" s="115">
        <f t="shared" si="156"/>
        <v>158.62990196078431</v>
      </c>
      <c r="N340" s="13">
        <f t="shared" si="157"/>
        <v>162.81495098039215</v>
      </c>
      <c r="O340" s="13">
        <f t="shared" si="158"/>
        <v>25163.445796088043</v>
      </c>
      <c r="P340" s="13">
        <f t="shared" si="159"/>
        <v>26508.708262747499</v>
      </c>
      <c r="Q340" s="109">
        <f t="shared" si="160"/>
        <v>25827.319711769509</v>
      </c>
    </row>
    <row r="341" spans="1:17" x14ac:dyDescent="0.3">
      <c r="A341" s="13" t="s">
        <v>35</v>
      </c>
      <c r="B341" s="42" t="s">
        <v>24</v>
      </c>
      <c r="C341" s="47">
        <f>VLOOKUP(A341,'Laboratory B'!A:CJ,86,0)</f>
        <v>47</v>
      </c>
      <c r="D341" s="37">
        <f t="shared" si="167"/>
        <v>145.5</v>
      </c>
      <c r="E341" s="37">
        <f>VLOOKUP(A341,'Laboratory B'!A:CJ,87,0)</f>
        <v>54</v>
      </c>
      <c r="F341" s="37">
        <f t="shared" si="166"/>
        <v>163.5</v>
      </c>
      <c r="G341" s="59">
        <f t="shared" si="145"/>
        <v>-18</v>
      </c>
      <c r="H341" s="60">
        <f t="shared" si="146"/>
        <v>324</v>
      </c>
      <c r="I341">
        <f t="shared" si="147"/>
        <v>50.5</v>
      </c>
      <c r="J341">
        <f t="shared" si="148"/>
        <v>12.25</v>
      </c>
      <c r="K341">
        <f t="shared" si="149"/>
        <v>3.5</v>
      </c>
      <c r="L341">
        <f t="shared" si="150"/>
        <v>6.9306930693069315</v>
      </c>
      <c r="M341" s="115">
        <f t="shared" si="156"/>
        <v>-57.870098039215691</v>
      </c>
      <c r="N341" s="13">
        <f t="shared" si="157"/>
        <v>-39.685049019607845</v>
      </c>
      <c r="O341" s="13">
        <f t="shared" si="158"/>
        <v>3348.9482470684356</v>
      </c>
      <c r="P341" s="13">
        <f t="shared" si="159"/>
        <v>1574.9031156886776</v>
      </c>
      <c r="Q341" s="109">
        <f t="shared" si="160"/>
        <v>2296.5776774557867</v>
      </c>
    </row>
    <row r="342" spans="1:17" x14ac:dyDescent="0.3">
      <c r="A342" s="13" t="s">
        <v>36</v>
      </c>
      <c r="B342" s="42" t="s">
        <v>24</v>
      </c>
      <c r="C342" s="47">
        <f>VLOOKUP(A342,'Laboratory B'!A:CJ,86,0)</f>
        <v>101</v>
      </c>
      <c r="D342" s="37">
        <f t="shared" si="167"/>
        <v>241.5</v>
      </c>
      <c r="E342" s="37">
        <f>VLOOKUP(A342,'Laboratory B'!A:CJ,87,0)</f>
        <v>98</v>
      </c>
      <c r="F342" s="37">
        <f t="shared" si="166"/>
        <v>235</v>
      </c>
      <c r="G342" s="59">
        <f t="shared" si="145"/>
        <v>6.5</v>
      </c>
      <c r="H342" s="60">
        <f t="shared" si="146"/>
        <v>42.25</v>
      </c>
      <c r="I342">
        <f t="shared" si="147"/>
        <v>99.5</v>
      </c>
      <c r="J342">
        <f t="shared" si="148"/>
        <v>2.25</v>
      </c>
      <c r="K342">
        <f t="shared" si="149"/>
        <v>1.5</v>
      </c>
      <c r="L342">
        <f t="shared" si="150"/>
        <v>1.5075376884422109</v>
      </c>
      <c r="M342" s="115">
        <f t="shared" si="156"/>
        <v>38.129901960784309</v>
      </c>
      <c r="N342" s="13">
        <f t="shared" si="157"/>
        <v>31.814950980392155</v>
      </c>
      <c r="O342" s="13">
        <f t="shared" si="158"/>
        <v>1453.889423539023</v>
      </c>
      <c r="P342" s="13">
        <f t="shared" si="159"/>
        <v>1012.1911058847558</v>
      </c>
      <c r="Q342" s="109">
        <f t="shared" si="160"/>
        <v>1213.1009617695115</v>
      </c>
    </row>
    <row r="343" spans="1:17" x14ac:dyDescent="0.3">
      <c r="A343" s="13" t="s">
        <v>37</v>
      </c>
      <c r="B343" s="42" t="s">
        <v>24</v>
      </c>
      <c r="C343" s="47">
        <f>VLOOKUP(A343,'Laboratory B'!A:CJ,86,0)</f>
        <v>26</v>
      </c>
      <c r="D343" s="37">
        <f t="shared" si="167"/>
        <v>81.5</v>
      </c>
      <c r="E343" s="37">
        <f>VLOOKUP(A343,'Laboratory B'!A:CJ,87,0)</f>
        <v>27</v>
      </c>
      <c r="F343" s="37">
        <f t="shared" si="166"/>
        <v>84.5</v>
      </c>
      <c r="G343" s="59">
        <f t="shared" si="145"/>
        <v>-3</v>
      </c>
      <c r="H343" s="60">
        <f t="shared" si="146"/>
        <v>9</v>
      </c>
      <c r="I343">
        <f t="shared" si="147"/>
        <v>26.5</v>
      </c>
      <c r="J343">
        <f t="shared" si="148"/>
        <v>0.25</v>
      </c>
      <c r="K343">
        <f t="shared" si="149"/>
        <v>0.5</v>
      </c>
      <c r="L343">
        <f t="shared" si="150"/>
        <v>1.8867924528301887</v>
      </c>
      <c r="M343" s="115">
        <f t="shared" si="156"/>
        <v>-121.87009803921569</v>
      </c>
      <c r="N343" s="13">
        <f t="shared" si="157"/>
        <v>-118.68504901960785</v>
      </c>
      <c r="O343" s="13">
        <f t="shared" si="158"/>
        <v>14852.320796088045</v>
      </c>
      <c r="P343" s="13">
        <f t="shared" si="159"/>
        <v>14086.140860786718</v>
      </c>
      <c r="Q343" s="109">
        <f t="shared" si="160"/>
        <v>14464.158559808728</v>
      </c>
    </row>
    <row r="344" spans="1:17" x14ac:dyDescent="0.3">
      <c r="A344" s="13" t="s">
        <v>38</v>
      </c>
      <c r="B344" s="42" t="s">
        <v>24</v>
      </c>
      <c r="C344" s="47">
        <f>VLOOKUP(A344,'Laboratory B'!A:CJ,86,0)</f>
        <v>9</v>
      </c>
      <c r="D344" s="37">
        <f t="shared" si="167"/>
        <v>44</v>
      </c>
      <c r="E344" s="37">
        <f>VLOOKUP(A344,'Laboratory B'!A:CJ,87,0)</f>
        <v>0</v>
      </c>
      <c r="F344" s="37">
        <f t="shared" si="166"/>
        <v>17</v>
      </c>
      <c r="G344" s="59">
        <f t="shared" si="145"/>
        <v>27</v>
      </c>
      <c r="H344" s="60">
        <f t="shared" si="146"/>
        <v>729</v>
      </c>
      <c r="I344">
        <f t="shared" si="147"/>
        <v>4.5</v>
      </c>
      <c r="J344">
        <f t="shared" si="148"/>
        <v>20.25</v>
      </c>
      <c r="K344">
        <f t="shared" si="149"/>
        <v>4.5</v>
      </c>
      <c r="L344">
        <f t="shared" si="150"/>
        <v>100</v>
      </c>
      <c r="M344" s="115">
        <f t="shared" si="156"/>
        <v>-159.37009803921569</v>
      </c>
      <c r="N344" s="13">
        <f t="shared" si="157"/>
        <v>-186.18504901960785</v>
      </c>
      <c r="O344" s="13">
        <f t="shared" si="158"/>
        <v>25398.828149029221</v>
      </c>
      <c r="P344" s="13">
        <f t="shared" si="159"/>
        <v>34664.872478433776</v>
      </c>
      <c r="Q344" s="109">
        <f t="shared" si="160"/>
        <v>29672.329515691083</v>
      </c>
    </row>
    <row r="345" spans="1:17" x14ac:dyDescent="0.3">
      <c r="A345" s="13" t="s">
        <v>39</v>
      </c>
      <c r="B345" s="42" t="s">
        <v>24</v>
      </c>
      <c r="C345" s="47">
        <f>VLOOKUP(A345,'Laboratory B'!A:CJ,86,0)</f>
        <v>56</v>
      </c>
      <c r="D345" s="37">
        <f t="shared" si="167"/>
        <v>167</v>
      </c>
      <c r="E345" s="37">
        <f>VLOOKUP(A345,'Laboratory B'!A:CJ,87,0)</f>
        <v>62</v>
      </c>
      <c r="F345" s="37">
        <f t="shared" si="166"/>
        <v>176</v>
      </c>
      <c r="G345" s="59">
        <f t="shared" si="145"/>
        <v>-9</v>
      </c>
      <c r="H345" s="60">
        <f t="shared" si="146"/>
        <v>81</v>
      </c>
      <c r="I345">
        <f t="shared" si="147"/>
        <v>59</v>
      </c>
      <c r="J345">
        <f t="shared" si="148"/>
        <v>9</v>
      </c>
      <c r="K345">
        <f t="shared" si="149"/>
        <v>3</v>
      </c>
      <c r="L345">
        <f t="shared" si="150"/>
        <v>5.0847457627118651</v>
      </c>
      <c r="M345" s="115">
        <f t="shared" si="156"/>
        <v>-36.370098039215691</v>
      </c>
      <c r="N345" s="13">
        <f t="shared" si="157"/>
        <v>-27.185049019607845</v>
      </c>
      <c r="O345" s="13">
        <f t="shared" si="158"/>
        <v>1322.7840313821609</v>
      </c>
      <c r="P345" s="13">
        <f t="shared" si="159"/>
        <v>739.02689019848151</v>
      </c>
      <c r="Q345" s="109">
        <f t="shared" si="160"/>
        <v>988.72289804402169</v>
      </c>
    </row>
    <row r="346" spans="1:17" x14ac:dyDescent="0.3">
      <c r="A346" s="13" t="s">
        <v>114</v>
      </c>
      <c r="B346" s="42" t="s">
        <v>24</v>
      </c>
      <c r="C346" s="47">
        <f>VLOOKUP(A346,'Laboratory B'!A:CJ,86,0)</f>
        <v>114</v>
      </c>
      <c r="D346" s="37">
        <f t="shared" si="167"/>
        <v>254</v>
      </c>
      <c r="E346" s="37">
        <f>VLOOKUP(A346,'Laboratory B'!A:CJ,87,0)</f>
        <v>72</v>
      </c>
      <c r="F346" s="37">
        <f t="shared" si="166"/>
        <v>192.5</v>
      </c>
      <c r="G346" s="59">
        <f t="shared" si="145"/>
        <v>61.5</v>
      </c>
      <c r="H346" s="60">
        <f t="shared" si="146"/>
        <v>3782.25</v>
      </c>
      <c r="I346">
        <f t="shared" si="147"/>
        <v>93</v>
      </c>
      <c r="J346">
        <f t="shared" si="148"/>
        <v>441</v>
      </c>
      <c r="K346">
        <f t="shared" si="149"/>
        <v>21</v>
      </c>
      <c r="L346">
        <f t="shared" si="150"/>
        <v>22.58064516129032</v>
      </c>
      <c r="M346" s="115">
        <f t="shared" si="156"/>
        <v>50.629901960784309</v>
      </c>
      <c r="N346" s="13">
        <f t="shared" si="157"/>
        <v>-10.685049019607845</v>
      </c>
      <c r="O346" s="13">
        <f t="shared" si="158"/>
        <v>2563.386972558631</v>
      </c>
      <c r="P346" s="13">
        <f t="shared" si="159"/>
        <v>114.17027255142257</v>
      </c>
      <c r="Q346" s="109">
        <f t="shared" si="160"/>
        <v>-540.98298430891975</v>
      </c>
    </row>
    <row r="347" spans="1:17" x14ac:dyDescent="0.3">
      <c r="A347" s="13" t="s">
        <v>115</v>
      </c>
      <c r="B347" s="42" t="s">
        <v>24</v>
      </c>
      <c r="C347" s="47">
        <f>VLOOKUP(A347,'Laboratory B'!A:CJ,86,0)</f>
        <v>18</v>
      </c>
      <c r="D347" s="37">
        <f t="shared" si="167"/>
        <v>57.5</v>
      </c>
      <c r="E347" s="37">
        <f>VLOOKUP(A347,'Laboratory B'!A:CJ,87,0)</f>
        <v>29</v>
      </c>
      <c r="F347" s="37">
        <f t="shared" si="166"/>
        <v>95</v>
      </c>
      <c r="G347" s="59">
        <f t="shared" si="145"/>
        <v>-37.5</v>
      </c>
      <c r="H347" s="60">
        <f t="shared" si="146"/>
        <v>1406.25</v>
      </c>
      <c r="I347">
        <f t="shared" si="147"/>
        <v>23.5</v>
      </c>
      <c r="J347">
        <f t="shared" si="148"/>
        <v>30.25</v>
      </c>
      <c r="K347">
        <f t="shared" si="149"/>
        <v>5.5</v>
      </c>
      <c r="L347">
        <f t="shared" si="150"/>
        <v>23.404255319148938</v>
      </c>
      <c r="M347" s="115">
        <f t="shared" si="156"/>
        <v>-145.87009803921569</v>
      </c>
      <c r="N347" s="13">
        <f t="shared" si="157"/>
        <v>-108.18504901960785</v>
      </c>
      <c r="O347" s="13">
        <f t="shared" si="158"/>
        <v>21278.085501970396</v>
      </c>
      <c r="P347" s="13">
        <f t="shared" si="159"/>
        <v>11704.004831374952</v>
      </c>
      <c r="Q347" s="109">
        <f t="shared" si="160"/>
        <v>15780.963706867551</v>
      </c>
    </row>
    <row r="348" spans="1:17" x14ac:dyDescent="0.3">
      <c r="A348" s="2" t="s">
        <v>143</v>
      </c>
      <c r="B348" s="42" t="s">
        <v>24</v>
      </c>
      <c r="C348" s="47">
        <f>VLOOKUP(A348,'Laboratory B'!A:CJ,86,0)</f>
        <v>52</v>
      </c>
      <c r="D348" s="37">
        <f t="shared" ref="D348:D349" si="168">_xlfn.RANK.AVG(C348,C$2:C$419,1)</f>
        <v>154.5</v>
      </c>
      <c r="E348" s="37">
        <f>VLOOKUP(A348,'Laboratory B'!A:CJ,87,0)</f>
        <v>45</v>
      </c>
      <c r="F348" s="37">
        <f t="shared" ref="F348:F349" si="169">_xlfn.RANK.AVG(E348,E$2:E$419,1)</f>
        <v>141</v>
      </c>
      <c r="G348" s="59">
        <f t="shared" si="145"/>
        <v>13.5</v>
      </c>
      <c r="H348" s="60">
        <f t="shared" si="146"/>
        <v>182.25</v>
      </c>
      <c r="I348">
        <f t="shared" si="147"/>
        <v>48.5</v>
      </c>
      <c r="J348">
        <f t="shared" si="148"/>
        <v>12.25</v>
      </c>
      <c r="K348">
        <f t="shared" si="149"/>
        <v>3.5</v>
      </c>
      <c r="L348">
        <f t="shared" si="150"/>
        <v>7.216494845360824</v>
      </c>
      <c r="M348" s="115">
        <f t="shared" si="156"/>
        <v>-48.870098039215691</v>
      </c>
      <c r="N348" s="13">
        <f t="shared" si="157"/>
        <v>-62.185049019607845</v>
      </c>
      <c r="O348" s="13">
        <f t="shared" si="158"/>
        <v>2388.2864823625532</v>
      </c>
      <c r="P348" s="13">
        <f t="shared" si="159"/>
        <v>3866.9803215710308</v>
      </c>
      <c r="Q348" s="109">
        <f t="shared" si="160"/>
        <v>3038.9894421616691</v>
      </c>
    </row>
    <row r="349" spans="1:17" ht="15" thickBot="1" x14ac:dyDescent="0.35">
      <c r="A349" s="2" t="s">
        <v>144</v>
      </c>
      <c r="B349" s="42" t="s">
        <v>24</v>
      </c>
      <c r="C349" s="47">
        <f>VLOOKUP(A349,'Laboratory B'!A:CJ,86,0)</f>
        <v>7</v>
      </c>
      <c r="D349" s="37">
        <f t="shared" si="168"/>
        <v>40.5</v>
      </c>
      <c r="E349" s="37">
        <f>VLOOKUP(A349,'Laboratory B'!A:CJ,87,0)</f>
        <v>0</v>
      </c>
      <c r="F349" s="37">
        <f t="shared" si="169"/>
        <v>17</v>
      </c>
      <c r="G349" s="59">
        <f t="shared" si="145"/>
        <v>23.5</v>
      </c>
      <c r="H349" s="60">
        <f t="shared" si="146"/>
        <v>552.25</v>
      </c>
      <c r="I349">
        <f t="shared" si="147"/>
        <v>3.5</v>
      </c>
      <c r="J349">
        <f t="shared" si="148"/>
        <v>12.25</v>
      </c>
      <c r="K349">
        <f t="shared" si="149"/>
        <v>3.5</v>
      </c>
      <c r="L349">
        <f t="shared" si="150"/>
        <v>100</v>
      </c>
      <c r="M349" s="115">
        <f t="shared" si="156"/>
        <v>-162.87009803921569</v>
      </c>
      <c r="N349" s="13">
        <f t="shared" si="157"/>
        <v>-186.18504901960785</v>
      </c>
      <c r="O349" s="13">
        <f t="shared" si="158"/>
        <v>26526.668835303732</v>
      </c>
      <c r="P349" s="13">
        <f t="shared" si="159"/>
        <v>34664.872478433776</v>
      </c>
      <c r="Q349" s="109">
        <f t="shared" si="160"/>
        <v>30323.977187259708</v>
      </c>
    </row>
    <row r="350" spans="1:17" ht="15" thickTop="1" x14ac:dyDescent="0.3">
      <c r="A350" s="30" t="s">
        <v>30</v>
      </c>
      <c r="B350" s="43" t="s">
        <v>25</v>
      </c>
      <c r="C350" s="45">
        <f>VLOOKUP(A350,'Laboratory B'!A:CM,89,0)</f>
        <v>17</v>
      </c>
      <c r="D350" s="38">
        <f t="shared" ref="D350:D359" si="170">_xlfn.RANK.AVG(C350,C$2:C$419,1)</f>
        <v>56</v>
      </c>
      <c r="E350" s="38">
        <f>VLOOKUP(A350,'Laboratory B'!A:CM,90,0)</f>
        <v>24</v>
      </c>
      <c r="F350" s="38">
        <f t="shared" ref="F350:F359" si="171">_xlfn.RANK.AVG(E350,E$2:E$419,1)</f>
        <v>70.5</v>
      </c>
      <c r="G350" s="59">
        <f t="shared" si="145"/>
        <v>-14.5</v>
      </c>
      <c r="H350" s="60">
        <f t="shared" si="146"/>
        <v>210.25</v>
      </c>
      <c r="I350">
        <f t="shared" si="147"/>
        <v>20.5</v>
      </c>
      <c r="J350">
        <f t="shared" si="148"/>
        <v>12.25</v>
      </c>
      <c r="K350">
        <f t="shared" si="149"/>
        <v>3.5</v>
      </c>
      <c r="L350">
        <f t="shared" si="150"/>
        <v>17.073170731707318</v>
      </c>
      <c r="M350" s="115">
        <f t="shared" si="156"/>
        <v>-147.37009803921569</v>
      </c>
      <c r="N350" s="13">
        <f t="shared" si="157"/>
        <v>-132.68504901960785</v>
      </c>
      <c r="O350" s="13">
        <f t="shared" si="158"/>
        <v>21717.945796088043</v>
      </c>
      <c r="P350" s="13">
        <f t="shared" si="159"/>
        <v>17605.322233335737</v>
      </c>
      <c r="Q350" s="109">
        <f t="shared" si="160"/>
        <v>19553.808682357747</v>
      </c>
    </row>
    <row r="351" spans="1:17" x14ac:dyDescent="0.3">
      <c r="A351" s="2" t="s">
        <v>31</v>
      </c>
      <c r="B351" s="44" t="s">
        <v>25</v>
      </c>
      <c r="C351" s="41">
        <f>VLOOKUP(A351,'Laboratory B'!A:CM,89,0)</f>
        <v>62</v>
      </c>
      <c r="D351" s="37">
        <f t="shared" si="170"/>
        <v>180</v>
      </c>
      <c r="E351" s="37">
        <f>VLOOKUP(A351,'Laboratory B'!A:CM,90,0)</f>
        <v>30</v>
      </c>
      <c r="F351" s="37">
        <f t="shared" si="171"/>
        <v>99</v>
      </c>
      <c r="G351" s="59">
        <f t="shared" si="145"/>
        <v>81</v>
      </c>
      <c r="H351" s="60">
        <f t="shared" si="146"/>
        <v>6561</v>
      </c>
      <c r="I351">
        <f t="shared" si="147"/>
        <v>46</v>
      </c>
      <c r="J351">
        <f t="shared" si="148"/>
        <v>256</v>
      </c>
      <c r="K351">
        <f t="shared" si="149"/>
        <v>16</v>
      </c>
      <c r="L351">
        <f t="shared" si="150"/>
        <v>34.782608695652172</v>
      </c>
      <c r="M351" s="115">
        <f t="shared" si="156"/>
        <v>-23.370098039215691</v>
      </c>
      <c r="N351" s="13">
        <f t="shared" si="157"/>
        <v>-104.18504901960785</v>
      </c>
      <c r="O351" s="13">
        <f t="shared" si="158"/>
        <v>546.1614823625531</v>
      </c>
      <c r="P351" s="13">
        <f t="shared" si="159"/>
        <v>10854.52443921809</v>
      </c>
      <c r="Q351" s="109">
        <f t="shared" si="160"/>
        <v>2434.8148098087281</v>
      </c>
    </row>
    <row r="352" spans="1:17" x14ac:dyDescent="0.3">
      <c r="A352" s="2" t="s">
        <v>33</v>
      </c>
      <c r="B352" s="44" t="s">
        <v>25</v>
      </c>
      <c r="C352" s="41">
        <f>VLOOKUP(A352,'Laboratory B'!A:CM,89,0)</f>
        <v>3611</v>
      </c>
      <c r="D352" s="37">
        <f t="shared" si="170"/>
        <v>404</v>
      </c>
      <c r="E352" s="37">
        <f>VLOOKUP(A352,'Laboratory B'!A:CM,90,0)</f>
        <v>3577</v>
      </c>
      <c r="F352" s="37">
        <f t="shared" si="171"/>
        <v>405</v>
      </c>
      <c r="G352" s="59">
        <f t="shared" si="145"/>
        <v>-1</v>
      </c>
      <c r="H352" s="60">
        <f t="shared" si="146"/>
        <v>1</v>
      </c>
      <c r="I352">
        <f t="shared" si="147"/>
        <v>3594</v>
      </c>
      <c r="J352">
        <f t="shared" si="148"/>
        <v>289</v>
      </c>
      <c r="K352">
        <f t="shared" si="149"/>
        <v>17</v>
      </c>
      <c r="L352">
        <f t="shared" si="150"/>
        <v>0.47301057317751805</v>
      </c>
      <c r="M352" s="115">
        <f t="shared" si="156"/>
        <v>200.62990196078431</v>
      </c>
      <c r="N352" s="13">
        <f t="shared" si="157"/>
        <v>201.81495098039215</v>
      </c>
      <c r="O352" s="13">
        <f t="shared" si="158"/>
        <v>40252.35756079392</v>
      </c>
      <c r="P352" s="13">
        <f t="shared" si="159"/>
        <v>40729.27443921809</v>
      </c>
      <c r="Q352" s="109">
        <f t="shared" si="160"/>
        <v>40490.113829416572</v>
      </c>
    </row>
    <row r="353" spans="1:17" x14ac:dyDescent="0.3">
      <c r="A353" s="2" t="s">
        <v>35</v>
      </c>
      <c r="B353" s="44" t="s">
        <v>25</v>
      </c>
      <c r="C353" s="41">
        <f>VLOOKUP(A353,'Laboratory B'!A:CM,89,0)</f>
        <v>33</v>
      </c>
      <c r="D353" s="37">
        <f t="shared" si="170"/>
        <v>108.5</v>
      </c>
      <c r="E353" s="37">
        <f>VLOOKUP(A353,'Laboratory B'!A:CM,90,0)</f>
        <v>35</v>
      </c>
      <c r="F353" s="37">
        <f t="shared" si="171"/>
        <v>117</v>
      </c>
      <c r="G353" s="59">
        <f t="shared" si="145"/>
        <v>-8.5</v>
      </c>
      <c r="H353" s="60">
        <f t="shared" si="146"/>
        <v>72.25</v>
      </c>
      <c r="I353">
        <f t="shared" si="147"/>
        <v>34</v>
      </c>
      <c r="J353">
        <f t="shared" si="148"/>
        <v>1</v>
      </c>
      <c r="K353">
        <f t="shared" si="149"/>
        <v>1</v>
      </c>
      <c r="L353">
        <f t="shared" si="150"/>
        <v>2.9411764705882351</v>
      </c>
      <c r="M353" s="115">
        <f t="shared" si="156"/>
        <v>-94.870098039215691</v>
      </c>
      <c r="N353" s="13">
        <f t="shared" si="157"/>
        <v>-86.185049019607845</v>
      </c>
      <c r="O353" s="13">
        <f t="shared" si="158"/>
        <v>9000.3355019703977</v>
      </c>
      <c r="P353" s="13">
        <f t="shared" si="159"/>
        <v>7427.8626745122074</v>
      </c>
      <c r="Q353" s="109">
        <f t="shared" si="160"/>
        <v>8176.3840500048063</v>
      </c>
    </row>
    <row r="354" spans="1:17" x14ac:dyDescent="0.3">
      <c r="A354" s="2" t="s">
        <v>36</v>
      </c>
      <c r="B354" s="44" t="s">
        <v>25</v>
      </c>
      <c r="C354" s="41">
        <f>VLOOKUP(A354,'Laboratory B'!A:CM,89,0)</f>
        <v>210</v>
      </c>
      <c r="D354" s="37">
        <f t="shared" si="170"/>
        <v>303.5</v>
      </c>
      <c r="E354" s="37">
        <f>VLOOKUP(A354,'Laboratory B'!A:CM,90,0)</f>
        <v>263</v>
      </c>
      <c r="F354" s="37">
        <f t="shared" si="171"/>
        <v>316</v>
      </c>
      <c r="G354" s="59">
        <f t="shared" si="145"/>
        <v>-12.5</v>
      </c>
      <c r="H354" s="60">
        <f t="shared" si="146"/>
        <v>156.25</v>
      </c>
      <c r="I354">
        <f t="shared" si="147"/>
        <v>236.5</v>
      </c>
      <c r="J354">
        <f t="shared" si="148"/>
        <v>702.25</v>
      </c>
      <c r="K354">
        <f t="shared" si="149"/>
        <v>26.5</v>
      </c>
      <c r="L354">
        <f t="shared" si="150"/>
        <v>11.20507399577167</v>
      </c>
      <c r="M354" s="115">
        <f t="shared" si="156"/>
        <v>100.12990196078431</v>
      </c>
      <c r="N354" s="13">
        <f t="shared" si="157"/>
        <v>112.81495098039215</v>
      </c>
      <c r="O354" s="13">
        <f t="shared" si="158"/>
        <v>10025.997266676277</v>
      </c>
      <c r="P354" s="13">
        <f t="shared" si="159"/>
        <v>12727.213164708284</v>
      </c>
      <c r="Q354" s="109">
        <f t="shared" si="160"/>
        <v>11296.149981377353</v>
      </c>
    </row>
    <row r="355" spans="1:17" x14ac:dyDescent="0.3">
      <c r="A355" s="2" t="s">
        <v>37</v>
      </c>
      <c r="B355" s="44" t="s">
        <v>25</v>
      </c>
      <c r="C355" s="41">
        <f>VLOOKUP(A355,'Laboratory B'!A:CM,89,0)</f>
        <v>27</v>
      </c>
      <c r="D355" s="37">
        <f t="shared" si="170"/>
        <v>86</v>
      </c>
      <c r="E355" s="37">
        <f>VLOOKUP(A355,'Laboratory B'!A:CM,90,0)</f>
        <v>31</v>
      </c>
      <c r="F355" s="37">
        <f t="shared" si="171"/>
        <v>102.5</v>
      </c>
      <c r="G355" s="59">
        <f t="shared" si="145"/>
        <v>-16.5</v>
      </c>
      <c r="H355" s="60">
        <f t="shared" si="146"/>
        <v>272.25</v>
      </c>
      <c r="I355">
        <f t="shared" si="147"/>
        <v>29</v>
      </c>
      <c r="J355">
        <f t="shared" si="148"/>
        <v>4</v>
      </c>
      <c r="K355">
        <f t="shared" si="149"/>
        <v>2</v>
      </c>
      <c r="L355">
        <f t="shared" si="150"/>
        <v>6.8965517241379306</v>
      </c>
      <c r="M355" s="115">
        <f t="shared" si="156"/>
        <v>-117.37009803921569</v>
      </c>
      <c r="N355" s="13">
        <f t="shared" si="157"/>
        <v>-100.68504901960785</v>
      </c>
      <c r="O355" s="13">
        <f t="shared" si="158"/>
        <v>13775.739913735102</v>
      </c>
      <c r="P355" s="13">
        <f t="shared" si="159"/>
        <v>10137.479096080835</v>
      </c>
      <c r="Q355" s="109">
        <f t="shared" si="160"/>
        <v>11817.414074514611</v>
      </c>
    </row>
    <row r="356" spans="1:17" x14ac:dyDescent="0.3">
      <c r="A356" s="2" t="s">
        <v>38</v>
      </c>
      <c r="B356" s="44" t="s">
        <v>25</v>
      </c>
      <c r="C356" s="41">
        <f>VLOOKUP(A356,'Laboratory B'!A:CM,89,0)</f>
        <v>2333</v>
      </c>
      <c r="D356" s="37">
        <f t="shared" si="170"/>
        <v>383</v>
      </c>
      <c r="E356" s="37">
        <f>VLOOKUP(A356,'Laboratory B'!A:CM,90,0)</f>
        <v>2470</v>
      </c>
      <c r="F356" s="37">
        <f t="shared" si="171"/>
        <v>385</v>
      </c>
      <c r="G356" s="59">
        <f t="shared" si="145"/>
        <v>-2</v>
      </c>
      <c r="H356" s="60">
        <f t="shared" si="146"/>
        <v>4</v>
      </c>
      <c r="I356">
        <f t="shared" si="147"/>
        <v>2401.5</v>
      </c>
      <c r="J356">
        <f t="shared" si="148"/>
        <v>4692.25</v>
      </c>
      <c r="K356">
        <f t="shared" si="149"/>
        <v>68.5</v>
      </c>
      <c r="L356">
        <f t="shared" si="150"/>
        <v>2.8523839267124713</v>
      </c>
      <c r="M356" s="115">
        <f t="shared" si="156"/>
        <v>179.62990196078431</v>
      </c>
      <c r="N356" s="13">
        <f t="shared" si="157"/>
        <v>181.81495098039215</v>
      </c>
      <c r="O356" s="13">
        <f t="shared" si="158"/>
        <v>32266.901678440983</v>
      </c>
      <c r="P356" s="13">
        <f t="shared" si="159"/>
        <v>33056.676400002405</v>
      </c>
      <c r="Q356" s="109">
        <f t="shared" si="160"/>
        <v>32659.401819612649</v>
      </c>
    </row>
    <row r="357" spans="1:17" x14ac:dyDescent="0.3">
      <c r="A357" s="2" t="s">
        <v>39</v>
      </c>
      <c r="B357" s="44" t="s">
        <v>25</v>
      </c>
      <c r="C357" s="41">
        <f>VLOOKUP(A357,'Laboratory B'!A:CM,89,0)</f>
        <v>150</v>
      </c>
      <c r="D357" s="37">
        <f t="shared" si="170"/>
        <v>276.5</v>
      </c>
      <c r="E357" s="37">
        <f>VLOOKUP(A357,'Laboratory B'!A:CM,90,0)</f>
        <v>146</v>
      </c>
      <c r="F357" s="37">
        <f t="shared" si="171"/>
        <v>268</v>
      </c>
      <c r="G357" s="59">
        <f t="shared" si="145"/>
        <v>8.5</v>
      </c>
      <c r="H357" s="60">
        <f t="shared" si="146"/>
        <v>72.25</v>
      </c>
      <c r="I357">
        <f t="shared" si="147"/>
        <v>148</v>
      </c>
      <c r="J357">
        <f t="shared" si="148"/>
        <v>4</v>
      </c>
      <c r="K357">
        <f t="shared" si="149"/>
        <v>2</v>
      </c>
      <c r="L357">
        <f t="shared" si="150"/>
        <v>1.3513513513513513</v>
      </c>
      <c r="M357" s="115">
        <f t="shared" si="156"/>
        <v>73.129901960784309</v>
      </c>
      <c r="N357" s="13">
        <f t="shared" si="157"/>
        <v>64.814950980392155</v>
      </c>
      <c r="O357" s="13">
        <f t="shared" si="158"/>
        <v>5347.9825607939247</v>
      </c>
      <c r="P357" s="13">
        <f t="shared" si="159"/>
        <v>4200.9778705906383</v>
      </c>
      <c r="Q357" s="109">
        <f t="shared" si="160"/>
        <v>4739.9110107891192</v>
      </c>
    </row>
    <row r="358" spans="1:17" x14ac:dyDescent="0.3">
      <c r="A358" s="2" t="s">
        <v>114</v>
      </c>
      <c r="B358" s="44" t="s">
        <v>25</v>
      </c>
      <c r="C358" s="41">
        <f>VLOOKUP(A358,'Laboratory B'!A:CM,89,0)</f>
        <v>2481</v>
      </c>
      <c r="D358" s="37">
        <f t="shared" si="170"/>
        <v>389</v>
      </c>
      <c r="E358" s="37">
        <f>VLOOKUP(A358,'Laboratory B'!A:CM,90,0)</f>
        <v>2497</v>
      </c>
      <c r="F358" s="37">
        <f t="shared" si="171"/>
        <v>387</v>
      </c>
      <c r="G358" s="59">
        <f t="shared" si="145"/>
        <v>2</v>
      </c>
      <c r="H358" s="60">
        <f t="shared" si="146"/>
        <v>4</v>
      </c>
      <c r="I358">
        <f t="shared" si="147"/>
        <v>2489</v>
      </c>
      <c r="J358">
        <f t="shared" si="148"/>
        <v>64</v>
      </c>
      <c r="K358">
        <f t="shared" si="149"/>
        <v>8</v>
      </c>
      <c r="L358">
        <f t="shared" si="150"/>
        <v>0.32141422257934915</v>
      </c>
      <c r="M358" s="115">
        <f t="shared" si="156"/>
        <v>185.62990196078431</v>
      </c>
      <c r="N358" s="13">
        <f t="shared" si="157"/>
        <v>183.81495098039215</v>
      </c>
      <c r="O358" s="13">
        <f t="shared" si="158"/>
        <v>34458.460501970396</v>
      </c>
      <c r="P358" s="13">
        <f t="shared" si="159"/>
        <v>33787.936203923971</v>
      </c>
      <c r="Q358" s="109">
        <f t="shared" si="160"/>
        <v>34121.551329416572</v>
      </c>
    </row>
    <row r="359" spans="1:17" x14ac:dyDescent="0.3">
      <c r="A359" s="2" t="s">
        <v>115</v>
      </c>
      <c r="B359" s="44" t="s">
        <v>25</v>
      </c>
      <c r="C359" s="41">
        <f>VLOOKUP(A359,'Laboratory B'!A:CM,89,0)</f>
        <v>1248</v>
      </c>
      <c r="D359" s="37">
        <f t="shared" si="170"/>
        <v>367</v>
      </c>
      <c r="E359" s="37">
        <f>VLOOKUP(A359,'Laboratory B'!A:CM,90,0)</f>
        <v>1209</v>
      </c>
      <c r="F359" s="37">
        <f t="shared" si="171"/>
        <v>368</v>
      </c>
      <c r="G359" s="59">
        <f t="shared" si="145"/>
        <v>-1</v>
      </c>
      <c r="H359" s="60">
        <f t="shared" si="146"/>
        <v>1</v>
      </c>
      <c r="I359">
        <f t="shared" si="147"/>
        <v>1228.5</v>
      </c>
      <c r="J359">
        <f t="shared" si="148"/>
        <v>380.25</v>
      </c>
      <c r="K359">
        <f t="shared" si="149"/>
        <v>19.5</v>
      </c>
      <c r="L359">
        <f t="shared" si="150"/>
        <v>1.5873015873015872</v>
      </c>
      <c r="M359" s="115">
        <f t="shared" si="156"/>
        <v>163.62990196078431</v>
      </c>
      <c r="N359" s="13">
        <f t="shared" si="157"/>
        <v>164.81495098039215</v>
      </c>
      <c r="O359" s="13">
        <f t="shared" si="158"/>
        <v>26774.744815695885</v>
      </c>
      <c r="P359" s="13">
        <f t="shared" si="159"/>
        <v>27163.968066669069</v>
      </c>
      <c r="Q359" s="109">
        <f t="shared" si="160"/>
        <v>26968.654270593041</v>
      </c>
    </row>
    <row r="360" spans="1:17" x14ac:dyDescent="0.3">
      <c r="A360" s="2" t="s">
        <v>143</v>
      </c>
      <c r="B360" s="44" t="s">
        <v>25</v>
      </c>
      <c r="C360" s="41">
        <f>VLOOKUP(A360,'Laboratory B'!A:CM,89,0)</f>
        <v>1043</v>
      </c>
      <c r="D360" s="37">
        <f t="shared" ref="D360:D361" si="172">_xlfn.RANK.AVG(C360,C$2:C$419,1)</f>
        <v>358.5</v>
      </c>
      <c r="E360" s="37">
        <f>VLOOKUP(A360,'Laboratory B'!A:CM,90,0)</f>
        <v>952</v>
      </c>
      <c r="F360" s="37">
        <f t="shared" ref="F360:F361" si="173">_xlfn.RANK.AVG(E360,E$2:E$419,1)</f>
        <v>357</v>
      </c>
      <c r="G360" s="59">
        <f t="shared" si="145"/>
        <v>1.5</v>
      </c>
      <c r="H360" s="60">
        <f t="shared" si="146"/>
        <v>2.25</v>
      </c>
      <c r="I360">
        <f t="shared" si="147"/>
        <v>997.5</v>
      </c>
      <c r="J360">
        <f t="shared" si="148"/>
        <v>2070.25</v>
      </c>
      <c r="K360">
        <f t="shared" si="149"/>
        <v>45.5</v>
      </c>
      <c r="L360">
        <f t="shared" si="150"/>
        <v>4.5614035087719298</v>
      </c>
      <c r="M360" s="115">
        <f t="shared" si="156"/>
        <v>155.12990196078431</v>
      </c>
      <c r="N360" s="13">
        <f t="shared" si="157"/>
        <v>153.81495098039215</v>
      </c>
      <c r="O360" s="13">
        <f t="shared" si="158"/>
        <v>24065.286482362553</v>
      </c>
      <c r="P360" s="13">
        <f t="shared" si="159"/>
        <v>23659.03914510044</v>
      </c>
      <c r="Q360" s="109">
        <f t="shared" si="160"/>
        <v>23861.298265691079</v>
      </c>
    </row>
    <row r="361" spans="1:17" ht="15" thickBot="1" x14ac:dyDescent="0.35">
      <c r="A361" s="2" t="s">
        <v>144</v>
      </c>
      <c r="B361" s="44" t="s">
        <v>25</v>
      </c>
      <c r="C361" s="41">
        <f>VLOOKUP(A361,'Laboratory B'!A:CM,89,0)</f>
        <v>23</v>
      </c>
      <c r="D361" s="37">
        <f t="shared" si="172"/>
        <v>69.5</v>
      </c>
      <c r="E361" s="37">
        <f>VLOOKUP(A361,'Laboratory B'!A:CM,90,0)</f>
        <v>26</v>
      </c>
      <c r="F361" s="37">
        <f t="shared" si="173"/>
        <v>79.5</v>
      </c>
      <c r="G361" s="59">
        <f t="shared" si="145"/>
        <v>-10</v>
      </c>
      <c r="H361" s="60">
        <f t="shared" si="146"/>
        <v>100</v>
      </c>
      <c r="I361">
        <f t="shared" si="147"/>
        <v>24.5</v>
      </c>
      <c r="J361">
        <f t="shared" si="148"/>
        <v>2.25</v>
      </c>
      <c r="K361">
        <f t="shared" si="149"/>
        <v>1.5</v>
      </c>
      <c r="L361">
        <f t="shared" si="150"/>
        <v>6.1224489795918364</v>
      </c>
      <c r="M361" s="115">
        <f t="shared" si="156"/>
        <v>-133.87009803921569</v>
      </c>
      <c r="N361" s="13">
        <f t="shared" si="157"/>
        <v>-123.68504901960785</v>
      </c>
      <c r="O361" s="13">
        <f t="shared" si="158"/>
        <v>17921.203149029221</v>
      </c>
      <c r="P361" s="13">
        <f t="shared" si="159"/>
        <v>15297.991350982795</v>
      </c>
      <c r="Q361" s="109">
        <f t="shared" si="160"/>
        <v>16557.7296382401</v>
      </c>
    </row>
    <row r="362" spans="1:17" ht="15" thickTop="1" x14ac:dyDescent="0.3">
      <c r="A362" s="30" t="s">
        <v>30</v>
      </c>
      <c r="B362" s="43" t="s">
        <v>217</v>
      </c>
      <c r="C362" s="45">
        <f>VLOOKUP(A362,'Laboratory B'!A:CP,92,0)</f>
        <v>0</v>
      </c>
      <c r="D362" s="38">
        <f t="shared" ref="D362:D371" si="174">_xlfn.RANK.AVG(C362,C$2:C$419,1)</f>
        <v>17</v>
      </c>
      <c r="E362" s="38">
        <f>VLOOKUP(A362,'Laboratory B'!A:CP,93,0)</f>
        <v>11</v>
      </c>
      <c r="F362" s="38">
        <f t="shared" ref="F362:F371" si="175">_xlfn.RANK.AVG(E362,E$2:E$419,1)</f>
        <v>43</v>
      </c>
      <c r="G362" s="59">
        <f t="shared" si="145"/>
        <v>-26</v>
      </c>
      <c r="H362" s="60">
        <f t="shared" si="146"/>
        <v>676</v>
      </c>
      <c r="I362">
        <f t="shared" si="147"/>
        <v>5.5</v>
      </c>
      <c r="J362">
        <f t="shared" si="148"/>
        <v>30.25</v>
      </c>
      <c r="K362">
        <f t="shared" si="149"/>
        <v>5.5</v>
      </c>
      <c r="L362">
        <f t="shared" si="150"/>
        <v>100</v>
      </c>
      <c r="M362" s="115">
        <f t="shared" si="156"/>
        <v>-186.37009803921569</v>
      </c>
      <c r="N362" s="13">
        <f t="shared" si="157"/>
        <v>-160.18504901960785</v>
      </c>
      <c r="O362" s="13">
        <f t="shared" si="158"/>
        <v>34733.813443146872</v>
      </c>
      <c r="P362" s="13">
        <f t="shared" si="159"/>
        <v>25659.249929414167</v>
      </c>
      <c r="Q362" s="109">
        <f t="shared" si="160"/>
        <v>29853.703290200887</v>
      </c>
    </row>
    <row r="363" spans="1:17" x14ac:dyDescent="0.3">
      <c r="A363" s="2" t="s">
        <v>31</v>
      </c>
      <c r="B363" s="44" t="s">
        <v>132</v>
      </c>
      <c r="C363" s="41">
        <f>VLOOKUP(A363,'Laboratory B'!A:CP,92,0)</f>
        <v>14</v>
      </c>
      <c r="D363" s="37">
        <f t="shared" si="174"/>
        <v>51.5</v>
      </c>
      <c r="E363" s="37">
        <f>VLOOKUP(A363,'Laboratory B'!A:CP,93,0)</f>
        <v>15</v>
      </c>
      <c r="F363" s="37">
        <f t="shared" si="175"/>
        <v>48</v>
      </c>
      <c r="G363" s="59">
        <f t="shared" si="145"/>
        <v>3.5</v>
      </c>
      <c r="H363" s="60">
        <f t="shared" si="146"/>
        <v>12.25</v>
      </c>
      <c r="I363">
        <f t="shared" si="147"/>
        <v>14.5</v>
      </c>
      <c r="J363">
        <f t="shared" si="148"/>
        <v>0.25</v>
      </c>
      <c r="K363">
        <f t="shared" si="149"/>
        <v>0.5</v>
      </c>
      <c r="L363">
        <f t="shared" si="150"/>
        <v>3.4482758620689653</v>
      </c>
      <c r="M363" s="115">
        <f t="shared" si="156"/>
        <v>-151.87009803921569</v>
      </c>
      <c r="N363" s="13">
        <f t="shared" si="157"/>
        <v>-155.18504901960785</v>
      </c>
      <c r="O363" s="13">
        <f t="shared" si="158"/>
        <v>23064.526678440987</v>
      </c>
      <c r="P363" s="13">
        <f t="shared" si="159"/>
        <v>24082.39943921809</v>
      </c>
      <c r="Q363" s="109">
        <f t="shared" si="160"/>
        <v>23567.968608828338</v>
      </c>
    </row>
    <row r="364" spans="1:17" x14ac:dyDescent="0.3">
      <c r="A364" s="2" t="s">
        <v>33</v>
      </c>
      <c r="B364" s="44" t="s">
        <v>132</v>
      </c>
      <c r="C364" s="41">
        <f>VLOOKUP(A364,'Laboratory B'!A:CP,92,0)</f>
        <v>0</v>
      </c>
      <c r="D364" s="37">
        <f t="shared" si="174"/>
        <v>17</v>
      </c>
      <c r="E364" s="37">
        <f>VLOOKUP(A364,'Laboratory B'!A:CP,93,0)</f>
        <v>0</v>
      </c>
      <c r="F364" s="37">
        <f t="shared" si="175"/>
        <v>17</v>
      </c>
      <c r="G364" s="59">
        <f t="shared" si="145"/>
        <v>0</v>
      </c>
      <c r="H364" s="60">
        <f t="shared" si="146"/>
        <v>0</v>
      </c>
      <c r="I364">
        <f t="shared" si="147"/>
        <v>0</v>
      </c>
      <c r="J364">
        <f t="shared" si="148"/>
        <v>0</v>
      </c>
      <c r="K364">
        <f t="shared" si="149"/>
        <v>0</v>
      </c>
      <c r="L364">
        <v>0</v>
      </c>
      <c r="M364" s="115">
        <f t="shared" si="156"/>
        <v>-186.37009803921569</v>
      </c>
      <c r="N364" s="13">
        <f t="shared" si="157"/>
        <v>-186.18504901960785</v>
      </c>
      <c r="O364" s="13">
        <f t="shared" si="158"/>
        <v>34733.813443146872</v>
      </c>
      <c r="P364" s="13">
        <f t="shared" si="159"/>
        <v>34664.872478433776</v>
      </c>
      <c r="Q364" s="109">
        <f t="shared" si="160"/>
        <v>34699.325839220495</v>
      </c>
    </row>
    <row r="365" spans="1:17" x14ac:dyDescent="0.3">
      <c r="A365" s="2" t="s">
        <v>35</v>
      </c>
      <c r="B365" s="44" t="s">
        <v>132</v>
      </c>
      <c r="C365" s="41">
        <f>VLOOKUP(A365,'Laboratory B'!A:CP,92,0)</f>
        <v>0</v>
      </c>
      <c r="D365" s="37">
        <f t="shared" si="174"/>
        <v>17</v>
      </c>
      <c r="E365" s="37">
        <f>VLOOKUP(A365,'Laboratory B'!A:CP,93,0)</f>
        <v>7</v>
      </c>
      <c r="F365" s="37">
        <f t="shared" si="175"/>
        <v>40</v>
      </c>
      <c r="G365" s="59">
        <f t="shared" si="145"/>
        <v>-23</v>
      </c>
      <c r="H365" s="60">
        <f t="shared" si="146"/>
        <v>529</v>
      </c>
      <c r="I365">
        <f t="shared" si="147"/>
        <v>3.5</v>
      </c>
      <c r="J365">
        <f t="shared" si="148"/>
        <v>12.25</v>
      </c>
      <c r="K365">
        <f t="shared" si="149"/>
        <v>3.5</v>
      </c>
      <c r="L365">
        <f t="shared" si="150"/>
        <v>100</v>
      </c>
      <c r="M365" s="115">
        <f t="shared" si="156"/>
        <v>-186.37009803921569</v>
      </c>
      <c r="N365" s="13">
        <f t="shared" si="157"/>
        <v>-163.18504901960785</v>
      </c>
      <c r="O365" s="13">
        <f t="shared" si="158"/>
        <v>34733.813443146872</v>
      </c>
      <c r="P365" s="13">
        <f t="shared" si="159"/>
        <v>26629.360223531814</v>
      </c>
      <c r="Q365" s="109">
        <f t="shared" si="160"/>
        <v>30412.813584318534</v>
      </c>
    </row>
    <row r="366" spans="1:17" x14ac:dyDescent="0.3">
      <c r="A366" s="2" t="s">
        <v>36</v>
      </c>
      <c r="B366" s="44" t="s">
        <v>132</v>
      </c>
      <c r="C366" s="41">
        <f>VLOOKUP(A366,'Laboratory B'!A:CP,92,0)</f>
        <v>110</v>
      </c>
      <c r="D366" s="37">
        <f t="shared" si="174"/>
        <v>249</v>
      </c>
      <c r="E366" s="37">
        <f>VLOOKUP(A366,'Laboratory B'!A:CP,93,0)</f>
        <v>125</v>
      </c>
      <c r="F366" s="37">
        <f t="shared" si="175"/>
        <v>255</v>
      </c>
      <c r="G366" s="59">
        <f t="shared" si="145"/>
        <v>-6</v>
      </c>
      <c r="H366" s="60">
        <f t="shared" si="146"/>
        <v>36</v>
      </c>
      <c r="I366">
        <f t="shared" si="147"/>
        <v>117.5</v>
      </c>
      <c r="J366">
        <f t="shared" si="148"/>
        <v>56.25</v>
      </c>
      <c r="K366">
        <f t="shared" si="149"/>
        <v>7.5</v>
      </c>
      <c r="L366">
        <f t="shared" si="150"/>
        <v>6.3829787234042552</v>
      </c>
      <c r="M366" s="115">
        <f t="shared" si="156"/>
        <v>45.629901960784309</v>
      </c>
      <c r="N366" s="13">
        <f t="shared" si="157"/>
        <v>51.814950980392155</v>
      </c>
      <c r="O366" s="13">
        <f t="shared" si="158"/>
        <v>2082.0879529507879</v>
      </c>
      <c r="P366" s="13">
        <f t="shared" si="159"/>
        <v>2684.7891451004421</v>
      </c>
      <c r="Q366" s="109">
        <f t="shared" si="160"/>
        <v>2364.3111333381389</v>
      </c>
    </row>
    <row r="367" spans="1:17" x14ac:dyDescent="0.3">
      <c r="A367" s="2" t="s">
        <v>37</v>
      </c>
      <c r="B367" s="44" t="s">
        <v>132</v>
      </c>
      <c r="C367" s="41">
        <f>VLOOKUP(A367,'Laboratory B'!A:CP,92,0)</f>
        <v>29</v>
      </c>
      <c r="D367" s="37">
        <f t="shared" si="174"/>
        <v>91.5</v>
      </c>
      <c r="E367" s="37">
        <f>VLOOKUP(A367,'Laboratory B'!A:CP,93,0)</f>
        <v>28</v>
      </c>
      <c r="F367" s="37">
        <f t="shared" si="175"/>
        <v>89.5</v>
      </c>
      <c r="G367" s="59">
        <f t="shared" si="145"/>
        <v>2</v>
      </c>
      <c r="H367" s="60">
        <f t="shared" si="146"/>
        <v>4</v>
      </c>
      <c r="I367">
        <f t="shared" si="147"/>
        <v>28.5</v>
      </c>
      <c r="J367">
        <f t="shared" si="148"/>
        <v>0.25</v>
      </c>
      <c r="K367">
        <f t="shared" si="149"/>
        <v>0.5</v>
      </c>
      <c r="L367">
        <f t="shared" si="150"/>
        <v>1.7543859649122806</v>
      </c>
      <c r="M367" s="115">
        <f t="shared" si="156"/>
        <v>-111.87009803921569</v>
      </c>
      <c r="N367" s="13">
        <f t="shared" si="157"/>
        <v>-113.68504901960785</v>
      </c>
      <c r="O367" s="13">
        <f t="shared" si="158"/>
        <v>12514.91883530373</v>
      </c>
      <c r="P367" s="13">
        <f t="shared" si="159"/>
        <v>12924.290370590639</v>
      </c>
      <c r="Q367" s="109">
        <f t="shared" si="160"/>
        <v>12717.957579416572</v>
      </c>
    </row>
    <row r="368" spans="1:17" x14ac:dyDescent="0.3">
      <c r="A368" s="2" t="s">
        <v>38</v>
      </c>
      <c r="B368" s="44" t="s">
        <v>132</v>
      </c>
      <c r="C368" s="41">
        <f>VLOOKUP(A368,'Laboratory B'!A:CP,92,0)</f>
        <v>0</v>
      </c>
      <c r="D368" s="37">
        <f t="shared" si="174"/>
        <v>17</v>
      </c>
      <c r="E368" s="37">
        <f>VLOOKUP(A368,'Laboratory B'!A:CP,93,0)</f>
        <v>0</v>
      </c>
      <c r="F368" s="37">
        <f t="shared" si="175"/>
        <v>17</v>
      </c>
      <c r="G368" s="59">
        <f t="shared" si="145"/>
        <v>0</v>
      </c>
      <c r="H368" s="60">
        <f t="shared" si="146"/>
        <v>0</v>
      </c>
      <c r="I368">
        <f t="shared" si="147"/>
        <v>0</v>
      </c>
      <c r="J368">
        <f t="shared" si="148"/>
        <v>0</v>
      </c>
      <c r="K368">
        <f t="shared" si="149"/>
        <v>0</v>
      </c>
      <c r="L368">
        <v>0</v>
      </c>
      <c r="M368" s="115">
        <f t="shared" si="156"/>
        <v>-186.37009803921569</v>
      </c>
      <c r="N368" s="13">
        <f t="shared" si="157"/>
        <v>-186.18504901960785</v>
      </c>
      <c r="O368" s="13">
        <f t="shared" si="158"/>
        <v>34733.813443146872</v>
      </c>
      <c r="P368" s="13">
        <f t="shared" si="159"/>
        <v>34664.872478433776</v>
      </c>
      <c r="Q368" s="109">
        <f t="shared" si="160"/>
        <v>34699.325839220495</v>
      </c>
    </row>
    <row r="369" spans="1:17" x14ac:dyDescent="0.3">
      <c r="A369" s="2" t="s">
        <v>39</v>
      </c>
      <c r="B369" s="44" t="s">
        <v>132</v>
      </c>
      <c r="C369" s="41">
        <f>VLOOKUP(A369,'Laboratory B'!A:CP,92,0)</f>
        <v>25</v>
      </c>
      <c r="D369" s="37">
        <f t="shared" si="174"/>
        <v>76</v>
      </c>
      <c r="E369" s="37">
        <f>VLOOKUP(A369,'Laboratory B'!A:CP,93,0)</f>
        <v>23</v>
      </c>
      <c r="F369" s="37">
        <f t="shared" si="175"/>
        <v>67</v>
      </c>
      <c r="G369" s="59">
        <f t="shared" si="145"/>
        <v>9</v>
      </c>
      <c r="H369" s="60">
        <f t="shared" si="146"/>
        <v>81</v>
      </c>
      <c r="I369">
        <f t="shared" si="147"/>
        <v>24</v>
      </c>
      <c r="J369">
        <f t="shared" si="148"/>
        <v>1</v>
      </c>
      <c r="K369">
        <f t="shared" si="149"/>
        <v>1</v>
      </c>
      <c r="L369">
        <f t="shared" si="150"/>
        <v>4.1666666666666661</v>
      </c>
      <c r="M369" s="115">
        <f t="shared" si="156"/>
        <v>-127.37009803921569</v>
      </c>
      <c r="N369" s="13">
        <f t="shared" si="157"/>
        <v>-136.18504901960785</v>
      </c>
      <c r="O369" s="13">
        <f t="shared" si="158"/>
        <v>16223.141874519417</v>
      </c>
      <c r="P369" s="13">
        <f t="shared" si="159"/>
        <v>18546.367576472992</v>
      </c>
      <c r="Q369" s="109">
        <f t="shared" si="160"/>
        <v>17345.903045102845</v>
      </c>
    </row>
    <row r="370" spans="1:17" x14ac:dyDescent="0.3">
      <c r="A370" s="2" t="s">
        <v>114</v>
      </c>
      <c r="B370" s="44" t="s">
        <v>132</v>
      </c>
      <c r="C370" s="41">
        <f>VLOOKUP(A370,'Laboratory B'!A:CP,92,0)</f>
        <v>44</v>
      </c>
      <c r="D370" s="37">
        <f t="shared" si="174"/>
        <v>139</v>
      </c>
      <c r="E370" s="37">
        <f>VLOOKUP(A370,'Laboratory B'!A:CP,93,0)</f>
        <v>5</v>
      </c>
      <c r="F370" s="37">
        <f t="shared" si="175"/>
        <v>37.5</v>
      </c>
      <c r="G370" s="59">
        <f t="shared" si="145"/>
        <v>101.5</v>
      </c>
      <c r="H370" s="60">
        <f t="shared" si="146"/>
        <v>10302.25</v>
      </c>
      <c r="I370">
        <f t="shared" si="147"/>
        <v>24.5</v>
      </c>
      <c r="J370">
        <f t="shared" si="148"/>
        <v>380.25</v>
      </c>
      <c r="K370">
        <f t="shared" si="149"/>
        <v>19.5</v>
      </c>
      <c r="L370">
        <f t="shared" si="150"/>
        <v>79.591836734693871</v>
      </c>
      <c r="M370" s="115">
        <f t="shared" si="156"/>
        <v>-64.370098039215691</v>
      </c>
      <c r="N370" s="13">
        <f t="shared" si="157"/>
        <v>-165.68504901960785</v>
      </c>
      <c r="O370" s="13">
        <f t="shared" si="158"/>
        <v>4143.5095215782394</v>
      </c>
      <c r="P370" s="13">
        <f t="shared" si="159"/>
        <v>27451.535468629856</v>
      </c>
      <c r="Q370" s="109">
        <f t="shared" si="160"/>
        <v>10665.162849024415</v>
      </c>
    </row>
    <row r="371" spans="1:17" x14ac:dyDescent="0.3">
      <c r="A371" s="2" t="s">
        <v>115</v>
      </c>
      <c r="B371" s="44" t="s">
        <v>132</v>
      </c>
      <c r="C371" s="41">
        <f>VLOOKUP(A371,'Laboratory B'!A:CP,92,0)</f>
        <v>1</v>
      </c>
      <c r="D371" s="37">
        <f t="shared" si="174"/>
        <v>34</v>
      </c>
      <c r="E371" s="37">
        <f>VLOOKUP(A371,'Laboratory B'!A:CP,93,0)</f>
        <v>4</v>
      </c>
      <c r="F371" s="37">
        <f t="shared" si="175"/>
        <v>36</v>
      </c>
      <c r="G371" s="59">
        <f t="shared" si="145"/>
        <v>-2</v>
      </c>
      <c r="H371" s="60">
        <f t="shared" si="146"/>
        <v>4</v>
      </c>
      <c r="I371">
        <f t="shared" si="147"/>
        <v>2.5</v>
      </c>
      <c r="J371">
        <f t="shared" si="148"/>
        <v>2.25</v>
      </c>
      <c r="K371">
        <f t="shared" si="149"/>
        <v>1.5</v>
      </c>
      <c r="L371">
        <f t="shared" si="150"/>
        <v>60</v>
      </c>
      <c r="M371" s="115">
        <f t="shared" si="156"/>
        <v>-169.37009803921569</v>
      </c>
      <c r="N371" s="13">
        <f t="shared" si="157"/>
        <v>-167.18504901960785</v>
      </c>
      <c r="O371" s="13">
        <f t="shared" si="158"/>
        <v>28686.230109813536</v>
      </c>
      <c r="P371" s="13">
        <f t="shared" si="159"/>
        <v>27950.840615688678</v>
      </c>
      <c r="Q371" s="109">
        <f t="shared" si="160"/>
        <v>28316.148143142062</v>
      </c>
    </row>
    <row r="372" spans="1:17" x14ac:dyDescent="0.3">
      <c r="A372" s="2" t="s">
        <v>143</v>
      </c>
      <c r="B372" s="44" t="s">
        <v>132</v>
      </c>
      <c r="C372" s="41">
        <f>VLOOKUP(A372,'Laboratory B'!A:CP,92,0)</f>
        <v>0</v>
      </c>
      <c r="D372" s="37">
        <f t="shared" ref="D372:D373" si="176">_xlfn.RANK.AVG(C372,C$2:C$419,1)</f>
        <v>17</v>
      </c>
      <c r="E372" s="37">
        <f>VLOOKUP(A372,'Laboratory B'!A:CP,93,0)</f>
        <v>0</v>
      </c>
      <c r="F372" s="37">
        <f t="shared" ref="F372:F373" si="177">_xlfn.RANK.AVG(E372,E$2:E$419,1)</f>
        <v>17</v>
      </c>
      <c r="G372" s="59">
        <f t="shared" si="145"/>
        <v>0</v>
      </c>
      <c r="H372" s="60">
        <f t="shared" si="146"/>
        <v>0</v>
      </c>
      <c r="I372">
        <f t="shared" si="147"/>
        <v>0</v>
      </c>
      <c r="J372">
        <f t="shared" si="148"/>
        <v>0</v>
      </c>
      <c r="K372">
        <f t="shared" si="149"/>
        <v>0</v>
      </c>
      <c r="L372">
        <v>0</v>
      </c>
      <c r="M372" s="115">
        <f t="shared" si="156"/>
        <v>-186.37009803921569</v>
      </c>
      <c r="N372" s="13">
        <f t="shared" si="157"/>
        <v>-186.18504901960785</v>
      </c>
      <c r="O372" s="13">
        <f t="shared" si="158"/>
        <v>34733.813443146872</v>
      </c>
      <c r="P372" s="13">
        <f t="shared" si="159"/>
        <v>34664.872478433776</v>
      </c>
      <c r="Q372" s="109">
        <f t="shared" si="160"/>
        <v>34699.325839220495</v>
      </c>
    </row>
    <row r="373" spans="1:17" ht="15" thickBot="1" x14ac:dyDescent="0.35">
      <c r="A373" s="2" t="s">
        <v>144</v>
      </c>
      <c r="B373" s="44" t="s">
        <v>132</v>
      </c>
      <c r="C373" s="41">
        <f>VLOOKUP(A373,'Laboratory B'!A:CP,92,0)</f>
        <v>0</v>
      </c>
      <c r="D373" s="37">
        <f t="shared" si="176"/>
        <v>17</v>
      </c>
      <c r="E373" s="37">
        <f>VLOOKUP(A373,'Laboratory B'!A:CP,93,0)</f>
        <v>0</v>
      </c>
      <c r="F373" s="37">
        <f t="shared" si="177"/>
        <v>17</v>
      </c>
      <c r="G373" s="59">
        <f t="shared" si="145"/>
        <v>0</v>
      </c>
      <c r="H373" s="60">
        <f t="shared" si="146"/>
        <v>0</v>
      </c>
      <c r="I373">
        <f t="shared" si="147"/>
        <v>0</v>
      </c>
      <c r="J373">
        <f t="shared" si="148"/>
        <v>0</v>
      </c>
      <c r="K373">
        <f t="shared" si="149"/>
        <v>0</v>
      </c>
      <c r="L373">
        <v>0</v>
      </c>
      <c r="M373" s="115">
        <f t="shared" si="156"/>
        <v>-186.37009803921569</v>
      </c>
      <c r="N373" s="13">
        <f t="shared" si="157"/>
        <v>-186.18504901960785</v>
      </c>
      <c r="O373" s="13">
        <f t="shared" si="158"/>
        <v>34733.813443146872</v>
      </c>
      <c r="P373" s="13">
        <f t="shared" si="159"/>
        <v>34664.872478433776</v>
      </c>
      <c r="Q373" s="109">
        <f t="shared" si="160"/>
        <v>34699.325839220495</v>
      </c>
    </row>
    <row r="374" spans="1:17" ht="15" thickTop="1" x14ac:dyDescent="0.3">
      <c r="A374" s="30" t="s">
        <v>30</v>
      </c>
      <c r="B374" s="43" t="s">
        <v>133</v>
      </c>
      <c r="C374" s="45">
        <f>VLOOKUP(A374,'Laboratory B'!A:CS,95,0)</f>
        <v>0</v>
      </c>
      <c r="D374" s="38">
        <f t="shared" ref="D374:D383" si="178">_xlfn.RANK.AVG(C374,C$2:C$419,1)</f>
        <v>17</v>
      </c>
      <c r="E374" s="38">
        <f>VLOOKUP(A374,'Laboratory B'!A:CS,96,0)</f>
        <v>2</v>
      </c>
      <c r="F374" s="38">
        <f t="shared" ref="F374:F383" si="179">_xlfn.RANK.AVG(E374,E$2:E$419,1)</f>
        <v>34.5</v>
      </c>
      <c r="G374" s="59">
        <f t="shared" si="145"/>
        <v>-17.5</v>
      </c>
      <c r="H374" s="60">
        <f t="shared" si="146"/>
        <v>306.25</v>
      </c>
      <c r="I374">
        <f t="shared" si="147"/>
        <v>1</v>
      </c>
      <c r="J374">
        <f t="shared" si="148"/>
        <v>1</v>
      </c>
      <c r="K374">
        <f t="shared" si="149"/>
        <v>1</v>
      </c>
      <c r="L374">
        <f t="shared" si="150"/>
        <v>100</v>
      </c>
      <c r="M374" s="115">
        <f t="shared" si="156"/>
        <v>-186.37009803921569</v>
      </c>
      <c r="N374" s="13">
        <f t="shared" si="157"/>
        <v>-168.68504901960785</v>
      </c>
      <c r="O374" s="13">
        <f t="shared" si="158"/>
        <v>34733.813443146872</v>
      </c>
      <c r="P374" s="13">
        <f t="shared" si="159"/>
        <v>28454.645762747503</v>
      </c>
      <c r="Q374" s="109">
        <f t="shared" si="160"/>
        <v>31437.849123534219</v>
      </c>
    </row>
    <row r="375" spans="1:17" x14ac:dyDescent="0.3">
      <c r="A375" s="2" t="s">
        <v>31</v>
      </c>
      <c r="B375" s="44" t="s">
        <v>133</v>
      </c>
      <c r="C375" s="41">
        <f>VLOOKUP(A375,'Laboratory B'!A:CS,95,0)</f>
        <v>36</v>
      </c>
      <c r="D375" s="37">
        <f t="shared" si="178"/>
        <v>121</v>
      </c>
      <c r="E375" s="37">
        <f>VLOOKUP(A375,'Laboratory B'!A:CS,96,0)</f>
        <v>29</v>
      </c>
      <c r="F375" s="37">
        <f t="shared" si="179"/>
        <v>95</v>
      </c>
      <c r="G375" s="59">
        <f t="shared" si="145"/>
        <v>26</v>
      </c>
      <c r="H375" s="60">
        <f t="shared" si="146"/>
        <v>676</v>
      </c>
      <c r="I375">
        <f t="shared" si="147"/>
        <v>32.5</v>
      </c>
      <c r="J375">
        <f t="shared" si="148"/>
        <v>12.25</v>
      </c>
      <c r="K375">
        <f t="shared" si="149"/>
        <v>3.5</v>
      </c>
      <c r="L375">
        <f t="shared" si="150"/>
        <v>10.76923076923077</v>
      </c>
      <c r="M375" s="115">
        <f t="shared" si="156"/>
        <v>-82.370098039215691</v>
      </c>
      <c r="N375" s="13">
        <f t="shared" si="157"/>
        <v>-108.18504901960785</v>
      </c>
      <c r="O375" s="13">
        <f t="shared" si="158"/>
        <v>6784.8330509900043</v>
      </c>
      <c r="P375" s="13">
        <f t="shared" si="159"/>
        <v>11704.004831374952</v>
      </c>
      <c r="Q375" s="109">
        <f t="shared" si="160"/>
        <v>8911.2130941224532</v>
      </c>
    </row>
    <row r="376" spans="1:17" x14ac:dyDescent="0.3">
      <c r="A376" s="2" t="s">
        <v>33</v>
      </c>
      <c r="B376" s="44" t="s">
        <v>133</v>
      </c>
      <c r="C376" s="41">
        <f>VLOOKUP(A376,'Laboratory B'!A:CS,95,0)</f>
        <v>25</v>
      </c>
      <c r="D376" s="37">
        <f t="shared" si="178"/>
        <v>76</v>
      </c>
      <c r="E376" s="37">
        <f>VLOOKUP(A376,'Laboratory B'!A:CS,96,0)</f>
        <v>37</v>
      </c>
      <c r="F376" s="37">
        <f t="shared" si="179"/>
        <v>121</v>
      </c>
      <c r="G376" s="59">
        <f t="shared" si="145"/>
        <v>-45</v>
      </c>
      <c r="H376" s="60">
        <f t="shared" si="146"/>
        <v>2025</v>
      </c>
      <c r="I376">
        <f t="shared" si="147"/>
        <v>31</v>
      </c>
      <c r="J376">
        <f t="shared" si="148"/>
        <v>36</v>
      </c>
      <c r="K376">
        <f t="shared" si="149"/>
        <v>6</v>
      </c>
      <c r="L376">
        <f t="shared" si="150"/>
        <v>19.35483870967742</v>
      </c>
      <c r="M376" s="115">
        <f t="shared" si="156"/>
        <v>-127.37009803921569</v>
      </c>
      <c r="N376" s="13">
        <f t="shared" si="157"/>
        <v>-82.185049019607845</v>
      </c>
      <c r="O376" s="13">
        <f t="shared" si="158"/>
        <v>16223.141874519417</v>
      </c>
      <c r="P376" s="13">
        <f t="shared" si="159"/>
        <v>6754.3822823553446</v>
      </c>
      <c r="Q376" s="109">
        <f t="shared" si="160"/>
        <v>10467.917750985198</v>
      </c>
    </row>
    <row r="377" spans="1:17" x14ac:dyDescent="0.3">
      <c r="A377" s="2" t="s">
        <v>35</v>
      </c>
      <c r="B377" s="44" t="s">
        <v>133</v>
      </c>
      <c r="C377" s="41">
        <f>VLOOKUP(A377,'Laboratory B'!A:CS,95,0)</f>
        <v>31</v>
      </c>
      <c r="D377" s="37">
        <f t="shared" si="178"/>
        <v>99.5</v>
      </c>
      <c r="E377" s="37">
        <f>VLOOKUP(A377,'Laboratory B'!A:CS,96,0)</f>
        <v>39</v>
      </c>
      <c r="F377" s="37">
        <f t="shared" si="179"/>
        <v>124.5</v>
      </c>
      <c r="G377" s="59">
        <f t="shared" si="145"/>
        <v>-25</v>
      </c>
      <c r="H377" s="60">
        <f t="shared" si="146"/>
        <v>625</v>
      </c>
      <c r="I377">
        <f t="shared" si="147"/>
        <v>35</v>
      </c>
      <c r="J377">
        <f t="shared" si="148"/>
        <v>16</v>
      </c>
      <c r="K377">
        <f t="shared" si="149"/>
        <v>4</v>
      </c>
      <c r="L377">
        <f t="shared" si="150"/>
        <v>11.428571428571429</v>
      </c>
      <c r="M377" s="115">
        <f t="shared" si="156"/>
        <v>-103.87009803921569</v>
      </c>
      <c r="N377" s="13">
        <f t="shared" si="157"/>
        <v>-78.685049019607845</v>
      </c>
      <c r="O377" s="13">
        <f t="shared" si="158"/>
        <v>10788.997266676279</v>
      </c>
      <c r="P377" s="13">
        <f t="shared" si="159"/>
        <v>6191.3369392180894</v>
      </c>
      <c r="Q377" s="109">
        <f t="shared" si="160"/>
        <v>8173.0237558871595</v>
      </c>
    </row>
    <row r="378" spans="1:17" x14ac:dyDescent="0.3">
      <c r="A378" s="2" t="s">
        <v>36</v>
      </c>
      <c r="B378" s="44" t="s">
        <v>133</v>
      </c>
      <c r="C378" s="41">
        <f>VLOOKUP(A378,'Laboratory B'!A:CS,95,0)</f>
        <v>24</v>
      </c>
      <c r="D378" s="37">
        <f t="shared" si="178"/>
        <v>72</v>
      </c>
      <c r="E378" s="37">
        <f>VLOOKUP(A378,'Laboratory B'!A:CS,96,0)</f>
        <v>42</v>
      </c>
      <c r="F378" s="37">
        <f t="shared" si="179"/>
        <v>130</v>
      </c>
      <c r="G378" s="59">
        <f t="shared" si="145"/>
        <v>-58</v>
      </c>
      <c r="H378" s="60">
        <f t="shared" si="146"/>
        <v>3364</v>
      </c>
      <c r="I378">
        <f t="shared" si="147"/>
        <v>33</v>
      </c>
      <c r="J378">
        <f t="shared" si="148"/>
        <v>81</v>
      </c>
      <c r="K378">
        <f t="shared" si="149"/>
        <v>9</v>
      </c>
      <c r="L378">
        <f t="shared" si="150"/>
        <v>27.27272727272727</v>
      </c>
      <c r="M378" s="115">
        <f t="shared" si="156"/>
        <v>-131.37009803921569</v>
      </c>
      <c r="N378" s="13">
        <f t="shared" si="157"/>
        <v>-73.185049019607845</v>
      </c>
      <c r="O378" s="13">
        <f t="shared" si="158"/>
        <v>17258.102658833141</v>
      </c>
      <c r="P378" s="13">
        <f t="shared" si="159"/>
        <v>5356.0514000024032</v>
      </c>
      <c r="Q378" s="109">
        <f t="shared" si="160"/>
        <v>9614.3270647106892</v>
      </c>
    </row>
    <row r="379" spans="1:17" x14ac:dyDescent="0.3">
      <c r="A379" s="2" t="s">
        <v>37</v>
      </c>
      <c r="B379" s="44" t="s">
        <v>133</v>
      </c>
      <c r="C379" s="41">
        <f>VLOOKUP(A379,'Laboratory B'!A:CS,95,0)</f>
        <v>21</v>
      </c>
      <c r="D379" s="37">
        <f t="shared" si="178"/>
        <v>66</v>
      </c>
      <c r="E379" s="37">
        <f>VLOOKUP(A379,'Laboratory B'!A:CS,96,0)</f>
        <v>21</v>
      </c>
      <c r="F379" s="37">
        <f t="shared" si="179"/>
        <v>63</v>
      </c>
      <c r="G379" s="59">
        <f t="shared" si="145"/>
        <v>3</v>
      </c>
      <c r="H379" s="60">
        <f t="shared" si="146"/>
        <v>9</v>
      </c>
      <c r="I379">
        <f t="shared" si="147"/>
        <v>21</v>
      </c>
      <c r="J379">
        <f t="shared" si="148"/>
        <v>0</v>
      </c>
      <c r="K379">
        <f t="shared" si="149"/>
        <v>0</v>
      </c>
      <c r="L379">
        <f t="shared" si="150"/>
        <v>0</v>
      </c>
      <c r="M379" s="115">
        <f t="shared" si="156"/>
        <v>-137.37009803921569</v>
      </c>
      <c r="N379" s="13">
        <f t="shared" si="157"/>
        <v>-140.18504901960785</v>
      </c>
      <c r="O379" s="13">
        <f t="shared" si="158"/>
        <v>18870.543835303732</v>
      </c>
      <c r="P379" s="13">
        <f t="shared" si="159"/>
        <v>19651.847968629856</v>
      </c>
      <c r="Q379" s="109">
        <f t="shared" si="160"/>
        <v>19257.233927455789</v>
      </c>
    </row>
    <row r="380" spans="1:17" x14ac:dyDescent="0.3">
      <c r="A380" s="2" t="s">
        <v>38</v>
      </c>
      <c r="B380" s="44" t="s">
        <v>133</v>
      </c>
      <c r="C380" s="41">
        <f>VLOOKUP(A380,'Laboratory B'!A:CS,95,0)</f>
        <v>21</v>
      </c>
      <c r="D380" s="37">
        <f t="shared" si="178"/>
        <v>66</v>
      </c>
      <c r="E380" s="37">
        <f>VLOOKUP(A380,'Laboratory B'!A:CS,96,0)</f>
        <v>16</v>
      </c>
      <c r="F380" s="37">
        <f t="shared" si="179"/>
        <v>51.5</v>
      </c>
      <c r="G380" s="59">
        <f t="shared" si="145"/>
        <v>14.5</v>
      </c>
      <c r="H380" s="60">
        <f t="shared" si="146"/>
        <v>210.25</v>
      </c>
      <c r="I380">
        <f t="shared" si="147"/>
        <v>18.5</v>
      </c>
      <c r="J380">
        <f t="shared" si="148"/>
        <v>6.25</v>
      </c>
      <c r="K380">
        <f t="shared" si="149"/>
        <v>2.5</v>
      </c>
      <c r="L380">
        <f t="shared" si="150"/>
        <v>13.513513513513514</v>
      </c>
      <c r="M380" s="115">
        <f t="shared" si="156"/>
        <v>-137.37009803921569</v>
      </c>
      <c r="N380" s="13">
        <f t="shared" si="157"/>
        <v>-151.68504901960785</v>
      </c>
      <c r="O380" s="13">
        <f t="shared" si="158"/>
        <v>18870.543835303732</v>
      </c>
      <c r="P380" s="13">
        <f t="shared" si="159"/>
        <v>23008.354096080835</v>
      </c>
      <c r="Q380" s="109">
        <f t="shared" si="160"/>
        <v>20836.990054906768</v>
      </c>
    </row>
    <row r="381" spans="1:17" x14ac:dyDescent="0.3">
      <c r="A381" s="2" t="s">
        <v>39</v>
      </c>
      <c r="B381" s="44" t="s">
        <v>133</v>
      </c>
      <c r="C381" s="41">
        <f>VLOOKUP(A381,'Laboratory B'!A:CS,95,0)</f>
        <v>35</v>
      </c>
      <c r="D381" s="37">
        <f t="shared" si="178"/>
        <v>117.5</v>
      </c>
      <c r="E381" s="37">
        <f>VLOOKUP(A381,'Laboratory B'!A:CS,96,0)</f>
        <v>38</v>
      </c>
      <c r="F381" s="37">
        <f t="shared" si="179"/>
        <v>122</v>
      </c>
      <c r="G381" s="59">
        <f t="shared" si="145"/>
        <v>-4.5</v>
      </c>
      <c r="H381" s="60">
        <f t="shared" si="146"/>
        <v>20.25</v>
      </c>
      <c r="I381">
        <f t="shared" si="147"/>
        <v>36.5</v>
      </c>
      <c r="J381">
        <f t="shared" si="148"/>
        <v>2.25</v>
      </c>
      <c r="K381">
        <f t="shared" si="149"/>
        <v>1.5</v>
      </c>
      <c r="L381">
        <f t="shared" si="150"/>
        <v>4.10958904109589</v>
      </c>
      <c r="M381" s="115">
        <f t="shared" si="156"/>
        <v>-85.870098039215691</v>
      </c>
      <c r="N381" s="13">
        <f t="shared" si="157"/>
        <v>-81.185049019607845</v>
      </c>
      <c r="O381" s="13">
        <f t="shared" si="158"/>
        <v>7373.6737372645148</v>
      </c>
      <c r="P381" s="13">
        <f t="shared" si="159"/>
        <v>6591.0121843161287</v>
      </c>
      <c r="Q381" s="109">
        <f t="shared" si="160"/>
        <v>6971.3681186322574</v>
      </c>
    </row>
    <row r="382" spans="1:17" x14ac:dyDescent="0.3">
      <c r="A382" s="2" t="s">
        <v>114</v>
      </c>
      <c r="B382" s="44" t="s">
        <v>133</v>
      </c>
      <c r="C382" s="41">
        <f>VLOOKUP(A382,'Laboratory B'!A:CS,95,0)</f>
        <v>40</v>
      </c>
      <c r="D382" s="37">
        <f t="shared" si="178"/>
        <v>132</v>
      </c>
      <c r="E382" s="37">
        <f>VLOOKUP(A382,'Laboratory B'!A:CS,96,0)</f>
        <v>0</v>
      </c>
      <c r="F382" s="37">
        <f t="shared" si="179"/>
        <v>17</v>
      </c>
      <c r="G382" s="59">
        <f t="shared" si="145"/>
        <v>115</v>
      </c>
      <c r="H382" s="60">
        <f t="shared" si="146"/>
        <v>13225</v>
      </c>
      <c r="I382">
        <f t="shared" si="147"/>
        <v>20</v>
      </c>
      <c r="J382">
        <f t="shared" si="148"/>
        <v>400</v>
      </c>
      <c r="K382">
        <f t="shared" si="149"/>
        <v>20</v>
      </c>
      <c r="L382">
        <f t="shared" si="150"/>
        <v>100</v>
      </c>
      <c r="M382" s="115">
        <f t="shared" si="156"/>
        <v>-71.370098039215691</v>
      </c>
      <c r="N382" s="13">
        <f t="shared" si="157"/>
        <v>-186.18504901960785</v>
      </c>
      <c r="O382" s="13">
        <f t="shared" si="158"/>
        <v>5093.6908941272595</v>
      </c>
      <c r="P382" s="13">
        <f t="shared" si="159"/>
        <v>34664.872478433776</v>
      </c>
      <c r="Q382" s="109">
        <f t="shared" si="160"/>
        <v>13288.045201965591</v>
      </c>
    </row>
    <row r="383" spans="1:17" x14ac:dyDescent="0.3">
      <c r="A383" s="2" t="s">
        <v>115</v>
      </c>
      <c r="B383" s="44" t="s">
        <v>133</v>
      </c>
      <c r="C383" s="41">
        <f>VLOOKUP(A383,'Laboratory B'!A:CS,95,0)</f>
        <v>14</v>
      </c>
      <c r="D383" s="37">
        <f t="shared" si="178"/>
        <v>51.5</v>
      </c>
      <c r="E383" s="37">
        <f>VLOOKUP(A383,'Laboratory B'!A:CS,96,0)</f>
        <v>16</v>
      </c>
      <c r="F383" s="37">
        <f t="shared" si="179"/>
        <v>51.5</v>
      </c>
      <c r="G383" s="59">
        <f t="shared" si="145"/>
        <v>0</v>
      </c>
      <c r="H383" s="60">
        <f t="shared" si="146"/>
        <v>0</v>
      </c>
      <c r="I383">
        <f t="shared" si="147"/>
        <v>15</v>
      </c>
      <c r="J383">
        <f t="shared" si="148"/>
        <v>1</v>
      </c>
      <c r="K383">
        <f t="shared" si="149"/>
        <v>1</v>
      </c>
      <c r="L383">
        <f t="shared" si="150"/>
        <v>6.666666666666667</v>
      </c>
      <c r="M383" s="115">
        <f t="shared" si="156"/>
        <v>-151.87009803921569</v>
      </c>
      <c r="N383" s="13">
        <f t="shared" si="157"/>
        <v>-151.68504901960785</v>
      </c>
      <c r="O383" s="13">
        <f t="shared" si="158"/>
        <v>23064.526678440987</v>
      </c>
      <c r="P383" s="13">
        <f t="shared" si="159"/>
        <v>23008.354096080835</v>
      </c>
      <c r="Q383" s="109">
        <f t="shared" si="160"/>
        <v>23036.423265691083</v>
      </c>
    </row>
    <row r="384" spans="1:17" x14ac:dyDescent="0.3">
      <c r="A384" s="2" t="s">
        <v>143</v>
      </c>
      <c r="B384" s="44" t="s">
        <v>133</v>
      </c>
      <c r="C384" s="41">
        <f>VLOOKUP(A384,'Laboratory B'!A:CS,95,0)</f>
        <v>56</v>
      </c>
      <c r="D384" s="37">
        <f t="shared" ref="D384:D385" si="180">_xlfn.RANK.AVG(C384,C$2:C$419,1)</f>
        <v>167</v>
      </c>
      <c r="E384" s="37">
        <f>VLOOKUP(A384,'Laboratory B'!A:CS,96,0)</f>
        <v>44</v>
      </c>
      <c r="F384" s="37">
        <f t="shared" ref="F384:F385" si="181">_xlfn.RANK.AVG(E384,E$2:E$419,1)</f>
        <v>135.5</v>
      </c>
      <c r="G384" s="59">
        <f t="shared" si="145"/>
        <v>31.5</v>
      </c>
      <c r="H384" s="60">
        <f t="shared" si="146"/>
        <v>992.25</v>
      </c>
      <c r="I384">
        <f t="shared" si="147"/>
        <v>50</v>
      </c>
      <c r="J384">
        <f t="shared" si="148"/>
        <v>36</v>
      </c>
      <c r="K384">
        <f t="shared" si="149"/>
        <v>6</v>
      </c>
      <c r="L384">
        <f t="shared" si="150"/>
        <v>12</v>
      </c>
      <c r="M384" s="115">
        <f t="shared" si="156"/>
        <v>-36.370098039215691</v>
      </c>
      <c r="N384" s="13">
        <f t="shared" si="157"/>
        <v>-67.685049019607845</v>
      </c>
      <c r="O384" s="13">
        <f t="shared" si="158"/>
        <v>1322.7840313821609</v>
      </c>
      <c r="P384" s="13">
        <f t="shared" si="159"/>
        <v>4581.265860786717</v>
      </c>
      <c r="Q384" s="109">
        <f t="shared" si="160"/>
        <v>2461.7118686322574</v>
      </c>
    </row>
    <row r="385" spans="1:17" ht="15" thickBot="1" x14ac:dyDescent="0.35">
      <c r="A385" s="2" t="s">
        <v>144</v>
      </c>
      <c r="B385" s="44" t="s">
        <v>133</v>
      </c>
      <c r="C385" s="41">
        <f>VLOOKUP(A385,'Laboratory B'!A:CS,95,0)</f>
        <v>0</v>
      </c>
      <c r="D385" s="37">
        <f t="shared" si="180"/>
        <v>17</v>
      </c>
      <c r="E385" s="37">
        <f>VLOOKUP(A385,'Laboratory B'!A:CS,96,0)</f>
        <v>0</v>
      </c>
      <c r="F385" s="37">
        <f t="shared" si="181"/>
        <v>17</v>
      </c>
      <c r="G385" s="59">
        <f t="shared" si="145"/>
        <v>0</v>
      </c>
      <c r="H385" s="60">
        <f t="shared" si="146"/>
        <v>0</v>
      </c>
      <c r="I385">
        <f t="shared" si="147"/>
        <v>0</v>
      </c>
      <c r="J385">
        <f t="shared" si="148"/>
        <v>0</v>
      </c>
      <c r="K385">
        <f t="shared" si="149"/>
        <v>0</v>
      </c>
      <c r="L385">
        <v>0</v>
      </c>
      <c r="M385" s="115">
        <f t="shared" si="156"/>
        <v>-186.37009803921569</v>
      </c>
      <c r="N385" s="13">
        <f t="shared" si="157"/>
        <v>-186.18504901960785</v>
      </c>
      <c r="O385" s="13">
        <f t="shared" si="158"/>
        <v>34733.813443146872</v>
      </c>
      <c r="P385" s="13">
        <f t="shared" si="159"/>
        <v>34664.872478433776</v>
      </c>
      <c r="Q385" s="109">
        <f t="shared" si="160"/>
        <v>34699.325839220495</v>
      </c>
    </row>
    <row r="386" spans="1:17" ht="15" thickTop="1" x14ac:dyDescent="0.3">
      <c r="A386" s="30" t="s">
        <v>30</v>
      </c>
      <c r="B386" s="43" t="s">
        <v>27</v>
      </c>
      <c r="C386" s="45">
        <f>VLOOKUP(A386,'Laboratory B'!A:CV,98,0)</f>
        <v>7</v>
      </c>
      <c r="D386" s="38">
        <f t="shared" ref="D386:D395" si="182">_xlfn.RANK.AVG(C386,C$2:C$419,1)</f>
        <v>40.5</v>
      </c>
      <c r="E386" s="38">
        <f>VLOOKUP(A386,'Laboratory B'!A:CV,99,0)</f>
        <v>18</v>
      </c>
      <c r="F386" s="38">
        <f t="shared" ref="F386:F395" si="183">_xlfn.RANK.AVG(E386,E$2:E$419,1)</f>
        <v>57</v>
      </c>
      <c r="G386" s="59">
        <f t="shared" si="145"/>
        <v>-16.5</v>
      </c>
      <c r="H386" s="60">
        <f t="shared" si="146"/>
        <v>272.25</v>
      </c>
      <c r="I386">
        <f t="shared" si="147"/>
        <v>12.5</v>
      </c>
      <c r="J386">
        <f t="shared" si="148"/>
        <v>30.25</v>
      </c>
      <c r="K386">
        <f t="shared" si="149"/>
        <v>5.5</v>
      </c>
      <c r="L386">
        <f t="shared" si="150"/>
        <v>44</v>
      </c>
      <c r="M386" s="115">
        <f t="shared" si="156"/>
        <v>-162.87009803921569</v>
      </c>
      <c r="N386" s="13">
        <f t="shared" si="157"/>
        <v>-146.18504901960785</v>
      </c>
      <c r="O386" s="13">
        <f t="shared" si="158"/>
        <v>26526.668835303732</v>
      </c>
      <c r="P386" s="13">
        <f t="shared" si="159"/>
        <v>21370.06855686515</v>
      </c>
      <c r="Q386" s="109">
        <f t="shared" si="160"/>
        <v>23809.173265691083</v>
      </c>
    </row>
    <row r="387" spans="1:17" x14ac:dyDescent="0.3">
      <c r="A387" s="2" t="s">
        <v>31</v>
      </c>
      <c r="B387" s="44" t="s">
        <v>27</v>
      </c>
      <c r="C387" s="41">
        <f>VLOOKUP(A387,'Laboratory B'!A:CV,98,0)</f>
        <v>52</v>
      </c>
      <c r="D387" s="37">
        <f t="shared" si="182"/>
        <v>154.5</v>
      </c>
      <c r="E387" s="37">
        <f>VLOOKUP(A387,'Laboratory B'!A:CV,99,0)</f>
        <v>46</v>
      </c>
      <c r="F387" s="37">
        <f t="shared" si="183"/>
        <v>146.5</v>
      </c>
      <c r="G387" s="59">
        <f t="shared" ref="G387:G421" si="184">D387-F387</f>
        <v>8</v>
      </c>
      <c r="H387" s="60">
        <f t="shared" ref="H387:H421" si="185">G387^2</f>
        <v>64</v>
      </c>
      <c r="I387">
        <f t="shared" ref="I387:I421" si="186">(C387+E387)/2</f>
        <v>49</v>
      </c>
      <c r="J387">
        <f t="shared" ref="J387:J421" si="187">((C387-I387)^2+(E387-I387)^2)/2</f>
        <v>9</v>
      </c>
      <c r="K387">
        <f t="shared" ref="K387:K421" si="188">SQRT(J387)</f>
        <v>3</v>
      </c>
      <c r="L387">
        <f t="shared" ref="L387:L421" si="189">(K387/I387)*100</f>
        <v>6.1224489795918364</v>
      </c>
      <c r="M387" s="115">
        <f t="shared" ref="M387:M421" si="190">(D387-$D$425)</f>
        <v>-48.870098039215691</v>
      </c>
      <c r="N387" s="13">
        <f t="shared" ref="N387:N421" si="191">(F387-$F$425)</f>
        <v>-56.685049019607845</v>
      </c>
      <c r="O387" s="13">
        <f t="shared" ref="O387:O421" si="192">(M387)^2</f>
        <v>2388.2864823625532</v>
      </c>
      <c r="P387" s="13">
        <f t="shared" ref="P387:P421" si="193">(N387)^2</f>
        <v>3213.1947823553442</v>
      </c>
      <c r="Q387" s="109">
        <f t="shared" ref="Q387:Q421" si="194">(M387*N387)</f>
        <v>2770.2039029459825</v>
      </c>
    </row>
    <row r="388" spans="1:17" x14ac:dyDescent="0.3">
      <c r="A388" s="2" t="s">
        <v>33</v>
      </c>
      <c r="B388" s="44" t="s">
        <v>27</v>
      </c>
      <c r="C388" s="41">
        <f>VLOOKUP(A388,'Laboratory B'!A:CV,98,0)</f>
        <v>42</v>
      </c>
      <c r="D388" s="37">
        <f t="shared" si="182"/>
        <v>135</v>
      </c>
      <c r="E388" s="37">
        <f>VLOOKUP(A388,'Laboratory B'!A:CV,99,0)</f>
        <v>51</v>
      </c>
      <c r="F388" s="37">
        <f t="shared" si="183"/>
        <v>159</v>
      </c>
      <c r="G388" s="59">
        <f t="shared" si="184"/>
        <v>-24</v>
      </c>
      <c r="H388" s="60">
        <f t="shared" si="185"/>
        <v>576</v>
      </c>
      <c r="I388">
        <f t="shared" si="186"/>
        <v>46.5</v>
      </c>
      <c r="J388">
        <f t="shared" si="187"/>
        <v>20.25</v>
      </c>
      <c r="K388">
        <f t="shared" si="188"/>
        <v>4.5</v>
      </c>
      <c r="L388">
        <f t="shared" si="189"/>
        <v>9.67741935483871</v>
      </c>
      <c r="M388" s="115">
        <f t="shared" si="190"/>
        <v>-68.370098039215691</v>
      </c>
      <c r="N388" s="13">
        <f t="shared" si="191"/>
        <v>-44.185049019607845</v>
      </c>
      <c r="O388" s="13">
        <f t="shared" si="192"/>
        <v>4674.4703058919649</v>
      </c>
      <c r="P388" s="13">
        <f t="shared" si="193"/>
        <v>1952.3185568651481</v>
      </c>
      <c r="Q388" s="109">
        <f t="shared" si="194"/>
        <v>3020.9361333381394</v>
      </c>
    </row>
    <row r="389" spans="1:17" x14ac:dyDescent="0.3">
      <c r="A389" s="2" t="s">
        <v>35</v>
      </c>
      <c r="B389" s="44" t="s">
        <v>27</v>
      </c>
      <c r="C389" s="41">
        <f>VLOOKUP(A389,'Laboratory B'!A:CV,98,0)</f>
        <v>39</v>
      </c>
      <c r="D389" s="37">
        <f t="shared" si="182"/>
        <v>129.5</v>
      </c>
      <c r="E389" s="37">
        <f>VLOOKUP(A389,'Laboratory B'!A:CV,99,0)</f>
        <v>54</v>
      </c>
      <c r="F389" s="37">
        <f t="shared" si="183"/>
        <v>163.5</v>
      </c>
      <c r="G389" s="59">
        <f t="shared" si="184"/>
        <v>-34</v>
      </c>
      <c r="H389" s="60">
        <f t="shared" si="185"/>
        <v>1156</v>
      </c>
      <c r="I389">
        <f t="shared" si="186"/>
        <v>46.5</v>
      </c>
      <c r="J389">
        <f t="shared" si="187"/>
        <v>56.25</v>
      </c>
      <c r="K389">
        <f t="shared" si="188"/>
        <v>7.5</v>
      </c>
      <c r="L389">
        <f t="shared" si="189"/>
        <v>16.129032258064516</v>
      </c>
      <c r="M389" s="115">
        <f t="shared" si="190"/>
        <v>-73.870098039215691</v>
      </c>
      <c r="N389" s="13">
        <f t="shared" si="191"/>
        <v>-39.685049019607845</v>
      </c>
      <c r="O389" s="13">
        <f t="shared" si="192"/>
        <v>5456.7913843233382</v>
      </c>
      <c r="P389" s="13">
        <f t="shared" si="193"/>
        <v>1574.9031156886776</v>
      </c>
      <c r="Q389" s="109">
        <f t="shared" si="194"/>
        <v>2931.5384617695122</v>
      </c>
    </row>
    <row r="390" spans="1:17" x14ac:dyDescent="0.3">
      <c r="A390" s="2" t="s">
        <v>36</v>
      </c>
      <c r="B390" s="44" t="s">
        <v>27</v>
      </c>
      <c r="C390" s="41">
        <f>VLOOKUP(A390,'Laboratory B'!A:CV,98,0)</f>
        <v>25</v>
      </c>
      <c r="D390" s="37">
        <f t="shared" si="182"/>
        <v>76</v>
      </c>
      <c r="E390" s="37">
        <f>VLOOKUP(A390,'Laboratory B'!A:CV,99,0)</f>
        <v>34</v>
      </c>
      <c r="F390" s="37">
        <f t="shared" si="183"/>
        <v>113</v>
      </c>
      <c r="G390" s="59">
        <f t="shared" si="184"/>
        <v>-37</v>
      </c>
      <c r="H390" s="60">
        <f t="shared" si="185"/>
        <v>1369</v>
      </c>
      <c r="I390">
        <f t="shared" si="186"/>
        <v>29.5</v>
      </c>
      <c r="J390">
        <f t="shared" si="187"/>
        <v>20.25</v>
      </c>
      <c r="K390">
        <f t="shared" si="188"/>
        <v>4.5</v>
      </c>
      <c r="L390">
        <f t="shared" si="189"/>
        <v>15.254237288135593</v>
      </c>
      <c r="M390" s="115">
        <f t="shared" si="190"/>
        <v>-127.37009803921569</v>
      </c>
      <c r="N390" s="13">
        <f t="shared" si="191"/>
        <v>-90.185049019607845</v>
      </c>
      <c r="O390" s="13">
        <f t="shared" si="192"/>
        <v>16223.141874519417</v>
      </c>
      <c r="P390" s="13">
        <f t="shared" si="193"/>
        <v>8133.3430666690701</v>
      </c>
      <c r="Q390" s="109">
        <f t="shared" si="194"/>
        <v>11486.878535298923</v>
      </c>
    </row>
    <row r="391" spans="1:17" x14ac:dyDescent="0.3">
      <c r="A391" s="2" t="s">
        <v>37</v>
      </c>
      <c r="B391" s="44" t="s">
        <v>27</v>
      </c>
      <c r="C391" s="41">
        <f>VLOOKUP(A391,'Laboratory B'!A:CV,98,0)</f>
        <v>24</v>
      </c>
      <c r="D391" s="37">
        <f t="shared" si="182"/>
        <v>72</v>
      </c>
      <c r="E391" s="37">
        <f>VLOOKUP(A391,'Laboratory B'!A:CV,99,0)</f>
        <v>26</v>
      </c>
      <c r="F391" s="37">
        <f t="shared" si="183"/>
        <v>79.5</v>
      </c>
      <c r="G391" s="59">
        <f t="shared" si="184"/>
        <v>-7.5</v>
      </c>
      <c r="H391" s="60">
        <f t="shared" si="185"/>
        <v>56.25</v>
      </c>
      <c r="I391">
        <f t="shared" si="186"/>
        <v>25</v>
      </c>
      <c r="J391">
        <f t="shared" si="187"/>
        <v>1</v>
      </c>
      <c r="K391">
        <f t="shared" si="188"/>
        <v>1</v>
      </c>
      <c r="L391">
        <f t="shared" si="189"/>
        <v>4</v>
      </c>
      <c r="M391" s="115">
        <f t="shared" si="190"/>
        <v>-131.37009803921569</v>
      </c>
      <c r="N391" s="13">
        <f t="shared" si="191"/>
        <v>-123.68504901960785</v>
      </c>
      <c r="O391" s="13">
        <f t="shared" si="192"/>
        <v>17258.102658833141</v>
      </c>
      <c r="P391" s="13">
        <f t="shared" si="193"/>
        <v>15297.991350982795</v>
      </c>
      <c r="Q391" s="109">
        <f t="shared" si="194"/>
        <v>16248.517015691081</v>
      </c>
    </row>
    <row r="392" spans="1:17" x14ac:dyDescent="0.3">
      <c r="A392" s="2" t="s">
        <v>38</v>
      </c>
      <c r="B392" s="44" t="s">
        <v>27</v>
      </c>
      <c r="C392" s="41">
        <f>VLOOKUP(A392,'Laboratory B'!A:CV,98,0)</f>
        <v>30</v>
      </c>
      <c r="D392" s="37">
        <f t="shared" si="182"/>
        <v>95.5</v>
      </c>
      <c r="E392" s="37">
        <f>VLOOKUP(A392,'Laboratory B'!A:CV,99,0)</f>
        <v>30</v>
      </c>
      <c r="F392" s="37">
        <f t="shared" si="183"/>
        <v>99</v>
      </c>
      <c r="G392" s="59">
        <f t="shared" si="184"/>
        <v>-3.5</v>
      </c>
      <c r="H392" s="60">
        <f t="shared" si="185"/>
        <v>12.25</v>
      </c>
      <c r="I392">
        <f t="shared" si="186"/>
        <v>30</v>
      </c>
      <c r="J392">
        <f t="shared" si="187"/>
        <v>0</v>
      </c>
      <c r="K392">
        <f t="shared" si="188"/>
        <v>0</v>
      </c>
      <c r="L392">
        <f t="shared" si="189"/>
        <v>0</v>
      </c>
      <c r="M392" s="115">
        <f t="shared" si="190"/>
        <v>-107.87009803921569</v>
      </c>
      <c r="N392" s="13">
        <f t="shared" si="191"/>
        <v>-104.18504901960785</v>
      </c>
      <c r="O392" s="13">
        <f t="shared" si="192"/>
        <v>11635.958050990004</v>
      </c>
      <c r="P392" s="13">
        <f t="shared" si="193"/>
        <v>10854.52443921809</v>
      </c>
      <c r="Q392" s="109">
        <f t="shared" si="194"/>
        <v>11238.451451965591</v>
      </c>
    </row>
    <row r="393" spans="1:17" x14ac:dyDescent="0.3">
      <c r="A393" s="2" t="s">
        <v>39</v>
      </c>
      <c r="B393" s="44" t="s">
        <v>27</v>
      </c>
      <c r="C393" s="41">
        <f>VLOOKUP(A393,'Laboratory B'!A:CV,98,0)</f>
        <v>72</v>
      </c>
      <c r="D393" s="37">
        <f t="shared" si="182"/>
        <v>202.5</v>
      </c>
      <c r="E393" s="37">
        <f>VLOOKUP(A393,'Laboratory B'!A:CV,99,0)</f>
        <v>67</v>
      </c>
      <c r="F393" s="37">
        <f t="shared" si="183"/>
        <v>186.5</v>
      </c>
      <c r="G393" s="59">
        <f t="shared" si="184"/>
        <v>16</v>
      </c>
      <c r="H393" s="60">
        <f t="shared" si="185"/>
        <v>256</v>
      </c>
      <c r="I393">
        <f t="shared" si="186"/>
        <v>69.5</v>
      </c>
      <c r="J393">
        <f t="shared" si="187"/>
        <v>6.25</v>
      </c>
      <c r="K393">
        <f t="shared" si="188"/>
        <v>2.5</v>
      </c>
      <c r="L393">
        <f t="shared" si="189"/>
        <v>3.5971223021582732</v>
      </c>
      <c r="M393" s="115">
        <f t="shared" si="190"/>
        <v>-0.87009803921569073</v>
      </c>
      <c r="N393" s="13">
        <f t="shared" si="191"/>
        <v>-16.685049019607845</v>
      </c>
      <c r="O393" s="13">
        <f t="shared" si="192"/>
        <v>0.75707059784698971</v>
      </c>
      <c r="P393" s="13">
        <f t="shared" si="193"/>
        <v>278.3908607867167</v>
      </c>
      <c r="Q393" s="109">
        <f t="shared" si="194"/>
        <v>14.51762843617847</v>
      </c>
    </row>
    <row r="394" spans="1:17" x14ac:dyDescent="0.3">
      <c r="A394" s="2" t="s">
        <v>114</v>
      </c>
      <c r="B394" s="44" t="s">
        <v>27</v>
      </c>
      <c r="C394" s="41">
        <f>VLOOKUP(A394,'Laboratory B'!A:CV,98,0)</f>
        <v>123</v>
      </c>
      <c r="D394" s="37">
        <f t="shared" si="182"/>
        <v>262</v>
      </c>
      <c r="E394" s="37">
        <f>VLOOKUP(A394,'Laboratory B'!A:CV,99,0)</f>
        <v>26</v>
      </c>
      <c r="F394" s="37">
        <f t="shared" si="183"/>
        <v>79.5</v>
      </c>
      <c r="G394" s="59">
        <f t="shared" si="184"/>
        <v>182.5</v>
      </c>
      <c r="H394" s="60">
        <f t="shared" si="185"/>
        <v>33306.25</v>
      </c>
      <c r="I394">
        <f t="shared" si="186"/>
        <v>74.5</v>
      </c>
      <c r="J394">
        <f t="shared" si="187"/>
        <v>2352.25</v>
      </c>
      <c r="K394">
        <f t="shared" si="188"/>
        <v>48.5</v>
      </c>
      <c r="L394">
        <f t="shared" si="189"/>
        <v>65.100671140939596</v>
      </c>
      <c r="M394" s="115">
        <f t="shared" si="190"/>
        <v>58.629901960784309</v>
      </c>
      <c r="N394" s="13">
        <f t="shared" si="191"/>
        <v>-123.68504901960785</v>
      </c>
      <c r="O394" s="13">
        <f t="shared" si="192"/>
        <v>3437.4654039311799</v>
      </c>
      <c r="P394" s="13">
        <f t="shared" si="193"/>
        <v>15297.991350982795</v>
      </c>
      <c r="Q394" s="109">
        <f t="shared" si="194"/>
        <v>-7251.6422980344096</v>
      </c>
    </row>
    <row r="395" spans="1:17" x14ac:dyDescent="0.3">
      <c r="A395" s="2" t="s">
        <v>115</v>
      </c>
      <c r="B395" s="44" t="s">
        <v>27</v>
      </c>
      <c r="C395" s="41">
        <f>VLOOKUP(A395,'Laboratory B'!A:CV,98,0)</f>
        <v>19</v>
      </c>
      <c r="D395" s="37">
        <f t="shared" si="182"/>
        <v>60.5</v>
      </c>
      <c r="E395" s="37">
        <f>VLOOKUP(A395,'Laboratory B'!A:CV,99,0)</f>
        <v>27</v>
      </c>
      <c r="F395" s="37">
        <f t="shared" si="183"/>
        <v>84.5</v>
      </c>
      <c r="G395" s="59">
        <f t="shared" si="184"/>
        <v>-24</v>
      </c>
      <c r="H395" s="60">
        <f>G395^2</f>
        <v>576</v>
      </c>
      <c r="I395">
        <f t="shared" si="186"/>
        <v>23</v>
      </c>
      <c r="J395">
        <f t="shared" si="187"/>
        <v>16</v>
      </c>
      <c r="K395">
        <f t="shared" si="188"/>
        <v>4</v>
      </c>
      <c r="L395">
        <f t="shared" si="189"/>
        <v>17.391304347826086</v>
      </c>
      <c r="M395" s="115">
        <f t="shared" si="190"/>
        <v>-142.87009803921569</v>
      </c>
      <c r="N395" s="13">
        <f t="shared" si="191"/>
        <v>-118.68504901960785</v>
      </c>
      <c r="O395" s="13">
        <f t="shared" si="192"/>
        <v>20411.864913735102</v>
      </c>
      <c r="P395" s="13">
        <f t="shared" si="193"/>
        <v>14086.140860786718</v>
      </c>
      <c r="Q395" s="109">
        <f t="shared" si="194"/>
        <v>16956.544589220492</v>
      </c>
    </row>
    <row r="396" spans="1:17" x14ac:dyDescent="0.3">
      <c r="A396" s="2" t="s">
        <v>143</v>
      </c>
      <c r="B396" s="44" t="s">
        <v>27</v>
      </c>
      <c r="C396" s="41">
        <f>VLOOKUP(A396,'Laboratory B'!A:CV,98,0)</f>
        <v>103</v>
      </c>
      <c r="D396" s="37">
        <f t="shared" ref="D396:D397" si="195">_xlfn.RANK.AVG(C396,C$2:C$419,1)</f>
        <v>243</v>
      </c>
      <c r="E396" s="37">
        <f>VLOOKUP(A396,'Laboratory B'!A:CV,99,0)</f>
        <v>79</v>
      </c>
      <c r="F396" s="37">
        <f t="shared" ref="F396:F397" si="196">_xlfn.RANK.AVG(E396,E$2:E$419,1)</f>
        <v>207.5</v>
      </c>
      <c r="G396" s="59">
        <f t="shared" si="184"/>
        <v>35.5</v>
      </c>
      <c r="H396" s="60">
        <f t="shared" ref="H396:H397" si="197">G396^2</f>
        <v>1260.25</v>
      </c>
      <c r="I396">
        <f t="shared" si="186"/>
        <v>91</v>
      </c>
      <c r="J396">
        <f t="shared" si="187"/>
        <v>144</v>
      </c>
      <c r="K396">
        <f t="shared" si="188"/>
        <v>12</v>
      </c>
      <c r="L396">
        <f t="shared" si="189"/>
        <v>13.186813186813188</v>
      </c>
      <c r="M396" s="115">
        <f t="shared" si="190"/>
        <v>39.629901960784309</v>
      </c>
      <c r="N396" s="13">
        <f t="shared" si="191"/>
        <v>4.3149509803921546</v>
      </c>
      <c r="O396" s="13">
        <f t="shared" si="192"/>
        <v>1570.529129421376</v>
      </c>
      <c r="P396" s="13">
        <f t="shared" si="193"/>
        <v>18.618801963187217</v>
      </c>
      <c r="Q396" s="109">
        <f t="shared" si="194"/>
        <v>171.00108431853121</v>
      </c>
    </row>
    <row r="397" spans="1:17" ht="15" thickBot="1" x14ac:dyDescent="0.35">
      <c r="A397" s="2" t="s">
        <v>144</v>
      </c>
      <c r="B397" s="44" t="s">
        <v>27</v>
      </c>
      <c r="C397" s="41">
        <f>VLOOKUP(A397,'Laboratory B'!A:CV,98,0)</f>
        <v>19</v>
      </c>
      <c r="D397" s="37">
        <f t="shared" si="195"/>
        <v>60.5</v>
      </c>
      <c r="E397" s="37">
        <f>VLOOKUP(A397,'Laboratory B'!A:CV,99,0)</f>
        <v>22</v>
      </c>
      <c r="F397" s="37">
        <f t="shared" si="196"/>
        <v>64.5</v>
      </c>
      <c r="G397" s="59">
        <f t="shared" si="184"/>
        <v>-4</v>
      </c>
      <c r="H397" s="60">
        <f t="shared" si="197"/>
        <v>16</v>
      </c>
      <c r="I397">
        <f t="shared" si="186"/>
        <v>20.5</v>
      </c>
      <c r="J397">
        <f t="shared" si="187"/>
        <v>2.25</v>
      </c>
      <c r="K397">
        <f t="shared" si="188"/>
        <v>1.5</v>
      </c>
      <c r="L397">
        <f t="shared" si="189"/>
        <v>7.3170731707317067</v>
      </c>
      <c r="M397" s="115">
        <f t="shared" si="190"/>
        <v>-142.87009803921569</v>
      </c>
      <c r="N397" s="13">
        <f t="shared" si="191"/>
        <v>-138.68504901960785</v>
      </c>
      <c r="O397" s="13">
        <f t="shared" si="192"/>
        <v>20411.864913735102</v>
      </c>
      <c r="P397" s="13">
        <f t="shared" si="193"/>
        <v>19233.542821571031</v>
      </c>
      <c r="Q397" s="109">
        <f t="shared" si="194"/>
        <v>19813.946550004806</v>
      </c>
    </row>
    <row r="398" spans="1:17" ht="15" thickTop="1" x14ac:dyDescent="0.3">
      <c r="A398" s="30" t="s">
        <v>30</v>
      </c>
      <c r="B398" s="43" t="s">
        <v>28</v>
      </c>
      <c r="C398" s="45">
        <f>VLOOKUP(A398,'Laboratory B'!A:CY,101,0)</f>
        <v>37</v>
      </c>
      <c r="D398" s="38">
        <f t="shared" ref="D398:D407" si="198">_xlfn.RANK.AVG(C398,C$2:C$419,1)</f>
        <v>123.5</v>
      </c>
      <c r="E398" s="38">
        <f>VLOOKUP(A398,'Laboratory B'!A:CY,102,0)</f>
        <v>46</v>
      </c>
      <c r="F398" s="38">
        <f t="shared" ref="F398:F407" si="199">_xlfn.RANK.AVG(E398,E$2:E$419,1)</f>
        <v>146.5</v>
      </c>
      <c r="G398" s="59">
        <f t="shared" si="184"/>
        <v>-23</v>
      </c>
      <c r="H398" s="60">
        <f t="shared" si="185"/>
        <v>529</v>
      </c>
      <c r="I398">
        <f t="shared" si="186"/>
        <v>41.5</v>
      </c>
      <c r="J398">
        <f t="shared" si="187"/>
        <v>20.25</v>
      </c>
      <c r="K398">
        <f t="shared" si="188"/>
        <v>4.5</v>
      </c>
      <c r="L398">
        <f t="shared" si="189"/>
        <v>10.843373493975903</v>
      </c>
      <c r="M398" s="115">
        <f t="shared" si="190"/>
        <v>-79.870098039215691</v>
      </c>
      <c r="N398" s="13">
        <f t="shared" si="191"/>
        <v>-56.685049019607845</v>
      </c>
      <c r="O398" s="13">
        <f t="shared" si="192"/>
        <v>6379.2325607939265</v>
      </c>
      <c r="P398" s="13">
        <f t="shared" si="193"/>
        <v>3213.1947823553442</v>
      </c>
      <c r="Q398" s="109">
        <f t="shared" si="194"/>
        <v>4527.4404225538256</v>
      </c>
    </row>
    <row r="399" spans="1:17" x14ac:dyDescent="0.3">
      <c r="A399" s="2" t="s">
        <v>31</v>
      </c>
      <c r="B399" s="44" t="s">
        <v>28</v>
      </c>
      <c r="C399" s="41">
        <f>VLOOKUP(A399,'Laboratory B'!A:CY,101,0)</f>
        <v>47</v>
      </c>
      <c r="D399" s="37">
        <f t="shared" si="198"/>
        <v>145.5</v>
      </c>
      <c r="E399" s="37">
        <f>VLOOKUP(A399,'Laboratory B'!A:CY,102,0)</f>
        <v>39</v>
      </c>
      <c r="F399" s="37">
        <f t="shared" si="199"/>
        <v>124.5</v>
      </c>
      <c r="G399" s="59">
        <f t="shared" si="184"/>
        <v>21</v>
      </c>
      <c r="H399" s="60">
        <f t="shared" si="185"/>
        <v>441</v>
      </c>
      <c r="I399">
        <f t="shared" si="186"/>
        <v>43</v>
      </c>
      <c r="J399">
        <f t="shared" si="187"/>
        <v>16</v>
      </c>
      <c r="K399">
        <f t="shared" si="188"/>
        <v>4</v>
      </c>
      <c r="L399">
        <f t="shared" si="189"/>
        <v>9.3023255813953494</v>
      </c>
      <c r="M399" s="115">
        <f t="shared" si="190"/>
        <v>-57.870098039215691</v>
      </c>
      <c r="N399" s="13">
        <f t="shared" si="191"/>
        <v>-78.685049019607845</v>
      </c>
      <c r="O399" s="13">
        <f t="shared" si="192"/>
        <v>3348.9482470684356</v>
      </c>
      <c r="P399" s="13">
        <f t="shared" si="193"/>
        <v>6191.3369392180894</v>
      </c>
      <c r="Q399" s="109">
        <f t="shared" si="194"/>
        <v>4553.5115009851988</v>
      </c>
    </row>
    <row r="400" spans="1:17" x14ac:dyDescent="0.3">
      <c r="A400" s="2" t="s">
        <v>33</v>
      </c>
      <c r="B400" s="44" t="s">
        <v>28</v>
      </c>
      <c r="C400" s="41">
        <f>VLOOKUP(A400,'Laboratory B'!A:CY,101,0)</f>
        <v>92</v>
      </c>
      <c r="D400" s="37">
        <f t="shared" si="198"/>
        <v>231</v>
      </c>
      <c r="E400" s="37">
        <f>VLOOKUP(A400,'Laboratory B'!A:CY,102,0)</f>
        <v>82</v>
      </c>
      <c r="F400" s="37">
        <f t="shared" si="199"/>
        <v>212</v>
      </c>
      <c r="G400" s="59">
        <f t="shared" si="184"/>
        <v>19</v>
      </c>
      <c r="H400" s="60">
        <f t="shared" si="185"/>
        <v>361</v>
      </c>
      <c r="I400">
        <f t="shared" si="186"/>
        <v>87</v>
      </c>
      <c r="J400">
        <f t="shared" si="187"/>
        <v>25</v>
      </c>
      <c r="K400">
        <f t="shared" si="188"/>
        <v>5</v>
      </c>
      <c r="L400">
        <f t="shared" si="189"/>
        <v>5.7471264367816088</v>
      </c>
      <c r="M400" s="115">
        <f t="shared" si="190"/>
        <v>27.629901960784309</v>
      </c>
      <c r="N400" s="13">
        <f t="shared" si="191"/>
        <v>8.8149509803921546</v>
      </c>
      <c r="O400" s="13">
        <f t="shared" si="192"/>
        <v>763.41148236255265</v>
      </c>
      <c r="P400" s="13">
        <f t="shared" si="193"/>
        <v>77.703360786716601</v>
      </c>
      <c r="Q400" s="109">
        <f t="shared" si="194"/>
        <v>243.55623137735475</v>
      </c>
    </row>
    <row r="401" spans="1:17" x14ac:dyDescent="0.3">
      <c r="A401" s="2" t="s">
        <v>35</v>
      </c>
      <c r="B401" s="44" t="s">
        <v>28</v>
      </c>
      <c r="C401" s="41">
        <f>VLOOKUP(A401,'Laboratory B'!A:CY,101,0)</f>
        <v>54</v>
      </c>
      <c r="D401" s="37">
        <f t="shared" si="198"/>
        <v>162</v>
      </c>
      <c r="E401" s="37">
        <f>VLOOKUP(A401,'Laboratory B'!A:CY,102,0)</f>
        <v>79</v>
      </c>
      <c r="F401" s="37">
        <f t="shared" si="199"/>
        <v>207.5</v>
      </c>
      <c r="G401" s="59">
        <f t="shared" si="184"/>
        <v>-45.5</v>
      </c>
      <c r="H401" s="60">
        <f t="shared" si="185"/>
        <v>2070.25</v>
      </c>
      <c r="I401">
        <f t="shared" si="186"/>
        <v>66.5</v>
      </c>
      <c r="J401">
        <f t="shared" si="187"/>
        <v>156.25</v>
      </c>
      <c r="K401">
        <f t="shared" si="188"/>
        <v>12.5</v>
      </c>
      <c r="L401">
        <f t="shared" si="189"/>
        <v>18.796992481203006</v>
      </c>
      <c r="M401" s="115">
        <f t="shared" si="190"/>
        <v>-41.370098039215691</v>
      </c>
      <c r="N401" s="13">
        <f t="shared" si="191"/>
        <v>4.3149509803921546</v>
      </c>
      <c r="O401" s="13">
        <f t="shared" si="192"/>
        <v>1711.4850117743179</v>
      </c>
      <c r="P401" s="13">
        <f t="shared" si="193"/>
        <v>18.618801963187217</v>
      </c>
      <c r="Q401" s="109">
        <f t="shared" si="194"/>
        <v>-178.50994509323331</v>
      </c>
    </row>
    <row r="402" spans="1:17" x14ac:dyDescent="0.3">
      <c r="A402" s="2" t="s">
        <v>36</v>
      </c>
      <c r="B402" s="44" t="s">
        <v>28</v>
      </c>
      <c r="C402" s="41">
        <f>VLOOKUP(A402,'Laboratory B'!A:CY,101,0)</f>
        <v>39</v>
      </c>
      <c r="D402" s="37">
        <f t="shared" si="198"/>
        <v>129.5</v>
      </c>
      <c r="E402" s="37">
        <f>VLOOKUP(A402,'Laboratory B'!A:CY,102,0)</f>
        <v>55</v>
      </c>
      <c r="F402" s="37">
        <f t="shared" si="199"/>
        <v>165</v>
      </c>
      <c r="G402" s="59">
        <f t="shared" si="184"/>
        <v>-35.5</v>
      </c>
      <c r="H402" s="60">
        <f t="shared" si="185"/>
        <v>1260.25</v>
      </c>
      <c r="I402">
        <f t="shared" si="186"/>
        <v>47</v>
      </c>
      <c r="J402">
        <f t="shared" si="187"/>
        <v>64</v>
      </c>
      <c r="K402">
        <f t="shared" si="188"/>
        <v>8</v>
      </c>
      <c r="L402">
        <f t="shared" si="189"/>
        <v>17.021276595744681</v>
      </c>
      <c r="M402" s="115">
        <f t="shared" si="190"/>
        <v>-73.870098039215691</v>
      </c>
      <c r="N402" s="13">
        <f t="shared" si="191"/>
        <v>-38.185049019607845</v>
      </c>
      <c r="O402" s="13">
        <f t="shared" si="192"/>
        <v>5456.7913843233382</v>
      </c>
      <c r="P402" s="13">
        <f t="shared" si="193"/>
        <v>1458.097968629854</v>
      </c>
      <c r="Q402" s="109">
        <f t="shared" si="194"/>
        <v>2820.7333147106883</v>
      </c>
    </row>
    <row r="403" spans="1:17" x14ac:dyDescent="0.3">
      <c r="A403" s="2" t="s">
        <v>37</v>
      </c>
      <c r="B403" s="44" t="s">
        <v>28</v>
      </c>
      <c r="C403" s="41">
        <f>VLOOKUP(A403,'Laboratory B'!A:CY,101,0)</f>
        <v>31</v>
      </c>
      <c r="D403" s="37">
        <f t="shared" si="198"/>
        <v>99.5</v>
      </c>
      <c r="E403" s="37">
        <f>VLOOKUP(A403,'Laboratory B'!A:CY,102,0)</f>
        <v>29</v>
      </c>
      <c r="F403" s="37">
        <f t="shared" si="199"/>
        <v>95</v>
      </c>
      <c r="G403" s="59">
        <f t="shared" si="184"/>
        <v>4.5</v>
      </c>
      <c r="H403" s="60">
        <f t="shared" si="185"/>
        <v>20.25</v>
      </c>
      <c r="I403">
        <f t="shared" si="186"/>
        <v>30</v>
      </c>
      <c r="J403">
        <f t="shared" si="187"/>
        <v>1</v>
      </c>
      <c r="K403">
        <f t="shared" si="188"/>
        <v>1</v>
      </c>
      <c r="L403">
        <f t="shared" si="189"/>
        <v>3.3333333333333335</v>
      </c>
      <c r="M403" s="115">
        <f t="shared" si="190"/>
        <v>-103.87009803921569</v>
      </c>
      <c r="N403" s="13">
        <f t="shared" si="191"/>
        <v>-108.18504901960785</v>
      </c>
      <c r="O403" s="13">
        <f t="shared" si="192"/>
        <v>10788.997266676279</v>
      </c>
      <c r="P403" s="13">
        <f t="shared" si="193"/>
        <v>11704.004831374952</v>
      </c>
      <c r="Q403" s="109">
        <f t="shared" si="194"/>
        <v>11237.191648044021</v>
      </c>
    </row>
    <row r="404" spans="1:17" x14ac:dyDescent="0.3">
      <c r="A404" s="2" t="s">
        <v>38</v>
      </c>
      <c r="B404" s="44" t="s">
        <v>28</v>
      </c>
      <c r="C404" s="41">
        <f>VLOOKUP(A404,'Laboratory B'!A:CY,101,0)</f>
        <v>31</v>
      </c>
      <c r="D404" s="37">
        <f t="shared" si="198"/>
        <v>99.5</v>
      </c>
      <c r="E404" s="37">
        <f>VLOOKUP(A404,'Laboratory B'!A:CY,102,0)</f>
        <v>34</v>
      </c>
      <c r="F404" s="37">
        <f t="shared" si="199"/>
        <v>113</v>
      </c>
      <c r="G404" s="59">
        <f t="shared" si="184"/>
        <v>-13.5</v>
      </c>
      <c r="H404" s="60">
        <f t="shared" si="185"/>
        <v>182.25</v>
      </c>
      <c r="I404">
        <f t="shared" si="186"/>
        <v>32.5</v>
      </c>
      <c r="J404">
        <f t="shared" si="187"/>
        <v>2.25</v>
      </c>
      <c r="K404">
        <f t="shared" si="188"/>
        <v>1.5</v>
      </c>
      <c r="L404">
        <f t="shared" si="189"/>
        <v>4.6153846153846159</v>
      </c>
      <c r="M404" s="115">
        <f t="shared" si="190"/>
        <v>-103.87009803921569</v>
      </c>
      <c r="N404" s="13">
        <f t="shared" si="191"/>
        <v>-90.185049019607845</v>
      </c>
      <c r="O404" s="13">
        <f t="shared" si="192"/>
        <v>10788.997266676279</v>
      </c>
      <c r="P404" s="13">
        <f t="shared" si="193"/>
        <v>8133.3430666690701</v>
      </c>
      <c r="Q404" s="109">
        <f t="shared" si="194"/>
        <v>9367.5298833381403</v>
      </c>
    </row>
    <row r="405" spans="1:17" x14ac:dyDescent="0.3">
      <c r="A405" s="2" t="s">
        <v>39</v>
      </c>
      <c r="B405" s="44" t="s">
        <v>28</v>
      </c>
      <c r="C405" s="41">
        <f>VLOOKUP(A405,'Laboratory B'!A:CY,101,0)</f>
        <v>94</v>
      </c>
      <c r="D405" s="37">
        <f t="shared" si="198"/>
        <v>234.5</v>
      </c>
      <c r="E405" s="37">
        <f>VLOOKUP(A405,'Laboratory B'!A:CY,102,0)</f>
        <v>84</v>
      </c>
      <c r="F405" s="37">
        <f t="shared" si="199"/>
        <v>216.5</v>
      </c>
      <c r="G405" s="59">
        <f t="shared" si="184"/>
        <v>18</v>
      </c>
      <c r="H405" s="60">
        <f t="shared" si="185"/>
        <v>324</v>
      </c>
      <c r="I405">
        <f t="shared" si="186"/>
        <v>89</v>
      </c>
      <c r="J405">
        <f t="shared" si="187"/>
        <v>25</v>
      </c>
      <c r="K405">
        <f t="shared" si="188"/>
        <v>5</v>
      </c>
      <c r="L405">
        <f t="shared" si="189"/>
        <v>5.6179775280898872</v>
      </c>
      <c r="M405" s="115">
        <f t="shared" si="190"/>
        <v>31.129901960784309</v>
      </c>
      <c r="N405" s="13">
        <f t="shared" si="191"/>
        <v>13.314950980392155</v>
      </c>
      <c r="O405" s="13">
        <f t="shared" si="192"/>
        <v>969.07079608804281</v>
      </c>
      <c r="P405" s="13">
        <f t="shared" si="193"/>
        <v>177.28791961024601</v>
      </c>
      <c r="Q405" s="109">
        <f t="shared" si="194"/>
        <v>414.49311863225671</v>
      </c>
    </row>
    <row r="406" spans="1:17" x14ac:dyDescent="0.3">
      <c r="A406" s="2" t="s">
        <v>114</v>
      </c>
      <c r="B406" s="44" t="s">
        <v>28</v>
      </c>
      <c r="C406" s="41">
        <f>VLOOKUP(A406,'Laboratory B'!A:CY,101,0)</f>
        <v>158</v>
      </c>
      <c r="D406" s="37">
        <f t="shared" si="198"/>
        <v>280.5</v>
      </c>
      <c r="E406" s="37">
        <f>VLOOKUP(A406,'Laboratory B'!A:CY,102,0)</f>
        <v>57</v>
      </c>
      <c r="F406" s="37">
        <f t="shared" si="199"/>
        <v>168</v>
      </c>
      <c r="G406" s="59">
        <f t="shared" si="184"/>
        <v>112.5</v>
      </c>
      <c r="H406" s="60">
        <f t="shared" si="185"/>
        <v>12656.25</v>
      </c>
      <c r="I406">
        <f t="shared" si="186"/>
        <v>107.5</v>
      </c>
      <c r="J406">
        <f t="shared" si="187"/>
        <v>2550.25</v>
      </c>
      <c r="K406">
        <f t="shared" si="188"/>
        <v>50.5</v>
      </c>
      <c r="L406">
        <f t="shared" si="189"/>
        <v>46.97674418604651</v>
      </c>
      <c r="M406" s="115">
        <f t="shared" si="190"/>
        <v>77.129901960784309</v>
      </c>
      <c r="N406" s="13">
        <f t="shared" si="191"/>
        <v>-35.185049019607845</v>
      </c>
      <c r="O406" s="13">
        <f t="shared" si="192"/>
        <v>5949.0217764801992</v>
      </c>
      <c r="P406" s="13">
        <f t="shared" si="193"/>
        <v>1237.9876745122069</v>
      </c>
      <c r="Q406" s="109">
        <f t="shared" si="194"/>
        <v>-2713.8193813677431</v>
      </c>
    </row>
    <row r="407" spans="1:17" x14ac:dyDescent="0.3">
      <c r="A407" s="2" t="s">
        <v>115</v>
      </c>
      <c r="B407" s="44" t="s">
        <v>28</v>
      </c>
      <c r="C407" s="41">
        <f>VLOOKUP(A407,'Laboratory B'!A:CY,101,0)</f>
        <v>32</v>
      </c>
      <c r="D407" s="37">
        <f t="shared" si="198"/>
        <v>104</v>
      </c>
      <c r="E407" s="37">
        <f>VLOOKUP(A407,'Laboratory B'!A:CY,102,0)</f>
        <v>44</v>
      </c>
      <c r="F407" s="37">
        <f t="shared" si="199"/>
        <v>135.5</v>
      </c>
      <c r="G407" s="59">
        <f t="shared" si="184"/>
        <v>-31.5</v>
      </c>
      <c r="H407" s="60">
        <f t="shared" si="185"/>
        <v>992.25</v>
      </c>
      <c r="I407">
        <f t="shared" si="186"/>
        <v>38</v>
      </c>
      <c r="J407">
        <f t="shared" si="187"/>
        <v>36</v>
      </c>
      <c r="K407">
        <f t="shared" si="188"/>
        <v>6</v>
      </c>
      <c r="L407">
        <f t="shared" si="189"/>
        <v>15.789473684210526</v>
      </c>
      <c r="M407" s="115">
        <f t="shared" si="190"/>
        <v>-99.370098039215691</v>
      </c>
      <c r="N407" s="13">
        <f t="shared" si="191"/>
        <v>-67.685049019607845</v>
      </c>
      <c r="O407" s="13">
        <f t="shared" si="192"/>
        <v>9874.4163843233382</v>
      </c>
      <c r="P407" s="13">
        <f t="shared" si="193"/>
        <v>4581.265860786717</v>
      </c>
      <c r="Q407" s="109">
        <f t="shared" si="194"/>
        <v>6725.8699568675511</v>
      </c>
    </row>
    <row r="408" spans="1:17" x14ac:dyDescent="0.3">
      <c r="A408" s="2" t="s">
        <v>143</v>
      </c>
      <c r="B408" s="44" t="s">
        <v>28</v>
      </c>
      <c r="C408" s="41">
        <f>VLOOKUP(A408,'Laboratory B'!A:CY,101,0)</f>
        <v>106</v>
      </c>
      <c r="D408" s="37">
        <f t="shared" ref="D408:D409" si="200">_xlfn.RANK.AVG(C408,C$2:C$419,1)</f>
        <v>246</v>
      </c>
      <c r="E408" s="37">
        <f>VLOOKUP(A408,'Laboratory B'!A:CY,102,0)</f>
        <v>96</v>
      </c>
      <c r="F408" s="37">
        <f t="shared" ref="F408:F409" si="201">_xlfn.RANK.AVG(E408,E$2:E$419,1)</f>
        <v>231.5</v>
      </c>
      <c r="G408" s="59">
        <f t="shared" si="184"/>
        <v>14.5</v>
      </c>
      <c r="H408" s="60">
        <f t="shared" si="185"/>
        <v>210.25</v>
      </c>
      <c r="I408">
        <f t="shared" si="186"/>
        <v>101</v>
      </c>
      <c r="J408">
        <f t="shared" si="187"/>
        <v>25</v>
      </c>
      <c r="K408">
        <f t="shared" si="188"/>
        <v>5</v>
      </c>
      <c r="L408">
        <f t="shared" si="189"/>
        <v>4.9504950495049505</v>
      </c>
      <c r="M408" s="115">
        <f t="shared" si="190"/>
        <v>42.629901960784309</v>
      </c>
      <c r="N408" s="13">
        <f t="shared" si="191"/>
        <v>28.314950980392155</v>
      </c>
      <c r="O408" s="13">
        <f t="shared" si="192"/>
        <v>1817.3085411860818</v>
      </c>
      <c r="P408" s="13">
        <f t="shared" si="193"/>
        <v>801.73644902201067</v>
      </c>
      <c r="Q408" s="109">
        <f t="shared" si="194"/>
        <v>1207.0635843185312</v>
      </c>
    </row>
    <row r="409" spans="1:17" ht="15" thickBot="1" x14ac:dyDescent="0.35">
      <c r="A409" s="2" t="s">
        <v>144</v>
      </c>
      <c r="B409" s="44" t="s">
        <v>28</v>
      </c>
      <c r="C409" s="41">
        <f>VLOOKUP(A409,'Laboratory B'!A:CY,101,0)</f>
        <v>13</v>
      </c>
      <c r="D409" s="37">
        <f t="shared" si="200"/>
        <v>48</v>
      </c>
      <c r="E409" s="37">
        <f>VLOOKUP(A409,'Laboratory B'!A:CY,102,0)</f>
        <v>17</v>
      </c>
      <c r="F409" s="37">
        <f t="shared" si="201"/>
        <v>54</v>
      </c>
      <c r="G409" s="59">
        <f t="shared" si="184"/>
        <v>-6</v>
      </c>
      <c r="H409" s="60">
        <f t="shared" si="185"/>
        <v>36</v>
      </c>
      <c r="I409">
        <f t="shared" si="186"/>
        <v>15</v>
      </c>
      <c r="J409">
        <f t="shared" si="187"/>
        <v>4</v>
      </c>
      <c r="K409">
        <f t="shared" si="188"/>
        <v>2</v>
      </c>
      <c r="L409">
        <f t="shared" si="189"/>
        <v>13.333333333333334</v>
      </c>
      <c r="M409" s="115">
        <f t="shared" si="190"/>
        <v>-155.37009803921569</v>
      </c>
      <c r="N409" s="13">
        <f t="shared" si="191"/>
        <v>-149.18504901960785</v>
      </c>
      <c r="O409" s="13">
        <f t="shared" si="192"/>
        <v>24139.867364715494</v>
      </c>
      <c r="P409" s="13">
        <f t="shared" si="193"/>
        <v>22256.178850982797</v>
      </c>
      <c r="Q409" s="109">
        <f t="shared" si="194"/>
        <v>23178.89569216167</v>
      </c>
    </row>
    <row r="410" spans="1:17" ht="15" thickTop="1" x14ac:dyDescent="0.3">
      <c r="A410" s="30" t="s">
        <v>30</v>
      </c>
      <c r="B410" s="43" t="s">
        <v>134</v>
      </c>
      <c r="C410" s="45">
        <f>VLOOKUP(A410,'Laboratory B'!A:DB,104,0)</f>
        <v>0</v>
      </c>
      <c r="D410" s="38">
        <f t="shared" ref="D410:D419" si="202">_xlfn.RANK.AVG(C410,C$2:C$419,1)</f>
        <v>17</v>
      </c>
      <c r="E410" s="38">
        <f>VLOOKUP(A410,'Laboratory B'!A:DB,105,0)</f>
        <v>18</v>
      </c>
      <c r="F410" s="38">
        <f t="shared" ref="F410:F419" si="203">_xlfn.RANK.AVG(E410,E$2:E$419,1)</f>
        <v>57</v>
      </c>
      <c r="G410" s="59">
        <f t="shared" si="184"/>
        <v>-40</v>
      </c>
      <c r="H410" s="60">
        <f t="shared" si="185"/>
        <v>1600</v>
      </c>
      <c r="I410">
        <f t="shared" si="186"/>
        <v>9</v>
      </c>
      <c r="J410">
        <f t="shared" si="187"/>
        <v>81</v>
      </c>
      <c r="K410">
        <f t="shared" si="188"/>
        <v>9</v>
      </c>
      <c r="L410">
        <f t="shared" si="189"/>
        <v>100</v>
      </c>
      <c r="M410" s="115">
        <f t="shared" si="190"/>
        <v>-186.37009803921569</v>
      </c>
      <c r="N410" s="13">
        <f t="shared" si="191"/>
        <v>-146.18504901960785</v>
      </c>
      <c r="O410" s="13">
        <f t="shared" si="192"/>
        <v>34733.813443146872</v>
      </c>
      <c r="P410" s="13">
        <f t="shared" si="193"/>
        <v>21370.06855686515</v>
      </c>
      <c r="Q410" s="109">
        <f t="shared" si="194"/>
        <v>27244.521917651866</v>
      </c>
    </row>
    <row r="411" spans="1:17" x14ac:dyDescent="0.3">
      <c r="A411" s="2" t="s">
        <v>31</v>
      </c>
      <c r="B411" s="44" t="s">
        <v>134</v>
      </c>
      <c r="C411" s="41">
        <f>VLOOKUP(A411,'Laboratory B'!A:DB,104,0)</f>
        <v>24</v>
      </c>
      <c r="D411" s="37">
        <f t="shared" si="202"/>
        <v>72</v>
      </c>
      <c r="E411" s="37">
        <f>VLOOKUP(A411,'Laboratory B'!A:DB,105,0)</f>
        <v>12</v>
      </c>
      <c r="F411" s="37">
        <f t="shared" si="203"/>
        <v>44</v>
      </c>
      <c r="G411" s="59">
        <f t="shared" si="184"/>
        <v>28</v>
      </c>
      <c r="H411" s="60">
        <f t="shared" si="185"/>
        <v>784</v>
      </c>
      <c r="I411">
        <f t="shared" si="186"/>
        <v>18</v>
      </c>
      <c r="J411">
        <f t="shared" si="187"/>
        <v>36</v>
      </c>
      <c r="K411">
        <f t="shared" si="188"/>
        <v>6</v>
      </c>
      <c r="L411">
        <f t="shared" si="189"/>
        <v>33.333333333333329</v>
      </c>
      <c r="M411" s="115">
        <f t="shared" si="190"/>
        <v>-131.37009803921569</v>
      </c>
      <c r="N411" s="13">
        <f t="shared" si="191"/>
        <v>-159.18504901960785</v>
      </c>
      <c r="O411" s="13">
        <f t="shared" si="192"/>
        <v>17258.102658833141</v>
      </c>
      <c r="P411" s="13">
        <f t="shared" si="193"/>
        <v>25339.879831374954</v>
      </c>
      <c r="Q411" s="109">
        <f t="shared" si="194"/>
        <v>20912.15549608324</v>
      </c>
    </row>
    <row r="412" spans="1:17" x14ac:dyDescent="0.3">
      <c r="A412" s="2" t="s">
        <v>33</v>
      </c>
      <c r="B412" s="44" t="s">
        <v>134</v>
      </c>
      <c r="C412" s="41">
        <f>VLOOKUP(A412,'Laboratory B'!A:DB,104,0)</f>
        <v>20</v>
      </c>
      <c r="D412" s="37">
        <f t="shared" si="202"/>
        <v>63.5</v>
      </c>
      <c r="E412" s="37">
        <f>VLOOKUP(A412,'Laboratory B'!A:DB,105,0)</f>
        <v>15</v>
      </c>
      <c r="F412" s="37">
        <f t="shared" si="203"/>
        <v>48</v>
      </c>
      <c r="G412" s="59">
        <f t="shared" si="184"/>
        <v>15.5</v>
      </c>
      <c r="H412" s="60">
        <f t="shared" si="185"/>
        <v>240.25</v>
      </c>
      <c r="I412">
        <f t="shared" si="186"/>
        <v>17.5</v>
      </c>
      <c r="J412">
        <f t="shared" si="187"/>
        <v>6.25</v>
      </c>
      <c r="K412">
        <f t="shared" si="188"/>
        <v>2.5</v>
      </c>
      <c r="L412">
        <f t="shared" si="189"/>
        <v>14.285714285714285</v>
      </c>
      <c r="M412" s="115">
        <f t="shared" si="190"/>
        <v>-139.87009803921569</v>
      </c>
      <c r="N412" s="13">
        <f t="shared" si="191"/>
        <v>-155.18504901960785</v>
      </c>
      <c r="O412" s="13">
        <f t="shared" si="192"/>
        <v>19563.644325499808</v>
      </c>
      <c r="P412" s="13">
        <f t="shared" si="193"/>
        <v>24082.39943921809</v>
      </c>
      <c r="Q412" s="109">
        <f t="shared" si="194"/>
        <v>21705.748020593041</v>
      </c>
    </row>
    <row r="413" spans="1:17" x14ac:dyDescent="0.3">
      <c r="A413" s="2" t="s">
        <v>35</v>
      </c>
      <c r="B413" s="44" t="s">
        <v>134</v>
      </c>
      <c r="C413" s="41">
        <f>VLOOKUP(A413,'Laboratory B'!A:DB,104,0)</f>
        <v>18</v>
      </c>
      <c r="D413" s="37">
        <f t="shared" si="202"/>
        <v>57.5</v>
      </c>
      <c r="E413" s="37">
        <f>VLOOKUP(A413,'Laboratory B'!A:DB,105,0)</f>
        <v>34</v>
      </c>
      <c r="F413" s="37">
        <f t="shared" si="203"/>
        <v>113</v>
      </c>
      <c r="G413" s="59">
        <f t="shared" si="184"/>
        <v>-55.5</v>
      </c>
      <c r="H413" s="60">
        <f t="shared" si="185"/>
        <v>3080.25</v>
      </c>
      <c r="I413">
        <f t="shared" si="186"/>
        <v>26</v>
      </c>
      <c r="J413">
        <f t="shared" si="187"/>
        <v>64</v>
      </c>
      <c r="K413">
        <f t="shared" si="188"/>
        <v>8</v>
      </c>
      <c r="L413">
        <f t="shared" si="189"/>
        <v>30.76923076923077</v>
      </c>
      <c r="M413" s="115">
        <f t="shared" si="190"/>
        <v>-145.87009803921569</v>
      </c>
      <c r="N413" s="13">
        <f t="shared" si="191"/>
        <v>-90.185049019607845</v>
      </c>
      <c r="O413" s="13">
        <f t="shared" si="192"/>
        <v>21278.085501970396</v>
      </c>
      <c r="P413" s="13">
        <f t="shared" si="193"/>
        <v>8133.3430666690701</v>
      </c>
      <c r="Q413" s="109">
        <f t="shared" si="194"/>
        <v>13155.30194216167</v>
      </c>
    </row>
    <row r="414" spans="1:17" x14ac:dyDescent="0.3">
      <c r="A414" s="2" t="s">
        <v>36</v>
      </c>
      <c r="B414" s="44" t="s">
        <v>134</v>
      </c>
      <c r="C414" s="41">
        <f>VLOOKUP(A414,'Laboratory B'!A:DB,104,0)</f>
        <v>8</v>
      </c>
      <c r="D414" s="37">
        <f t="shared" si="202"/>
        <v>42</v>
      </c>
      <c r="E414" s="37">
        <f>VLOOKUP(A414,'Laboratory B'!A:DB,105,0)</f>
        <v>18</v>
      </c>
      <c r="F414" s="37">
        <f t="shared" si="203"/>
        <v>57</v>
      </c>
      <c r="G414" s="59">
        <f t="shared" si="184"/>
        <v>-15</v>
      </c>
      <c r="H414" s="60">
        <f t="shared" si="185"/>
        <v>225</v>
      </c>
      <c r="I414">
        <f t="shared" si="186"/>
        <v>13</v>
      </c>
      <c r="J414">
        <f t="shared" si="187"/>
        <v>25</v>
      </c>
      <c r="K414">
        <f t="shared" si="188"/>
        <v>5</v>
      </c>
      <c r="L414">
        <f t="shared" si="189"/>
        <v>38.461538461538467</v>
      </c>
      <c r="M414" s="115">
        <f t="shared" si="190"/>
        <v>-161.37009803921569</v>
      </c>
      <c r="N414" s="13">
        <f t="shared" si="191"/>
        <v>-146.18504901960785</v>
      </c>
      <c r="O414" s="13">
        <f t="shared" si="192"/>
        <v>26040.308541186085</v>
      </c>
      <c r="P414" s="13">
        <f t="shared" si="193"/>
        <v>21370.06855686515</v>
      </c>
      <c r="Q414" s="109">
        <f t="shared" si="194"/>
        <v>23589.89569216167</v>
      </c>
    </row>
    <row r="415" spans="1:17" x14ac:dyDescent="0.3">
      <c r="A415" s="2" t="s">
        <v>37</v>
      </c>
      <c r="B415" s="44" t="s">
        <v>134</v>
      </c>
      <c r="C415" s="41">
        <f>VLOOKUP(A415,'Laboratory B'!A:DB,104,0)</f>
        <v>9</v>
      </c>
      <c r="D415" s="37">
        <f t="shared" si="202"/>
        <v>44</v>
      </c>
      <c r="E415" s="37">
        <f>VLOOKUP(A415,'Laboratory B'!A:DB,105,0)</f>
        <v>15</v>
      </c>
      <c r="F415" s="37">
        <f t="shared" si="203"/>
        <v>48</v>
      </c>
      <c r="G415" s="59">
        <f t="shared" si="184"/>
        <v>-4</v>
      </c>
      <c r="H415" s="60">
        <f t="shared" si="185"/>
        <v>16</v>
      </c>
      <c r="I415">
        <f t="shared" si="186"/>
        <v>12</v>
      </c>
      <c r="J415">
        <f t="shared" si="187"/>
        <v>9</v>
      </c>
      <c r="K415">
        <f t="shared" si="188"/>
        <v>3</v>
      </c>
      <c r="L415">
        <f t="shared" si="189"/>
        <v>25</v>
      </c>
      <c r="M415" s="115">
        <f t="shared" si="190"/>
        <v>-159.37009803921569</v>
      </c>
      <c r="N415" s="13">
        <f t="shared" si="191"/>
        <v>-155.18504901960785</v>
      </c>
      <c r="O415" s="13">
        <f t="shared" si="192"/>
        <v>25398.828149029221</v>
      </c>
      <c r="P415" s="13">
        <f t="shared" si="193"/>
        <v>24082.39943921809</v>
      </c>
      <c r="Q415" s="109">
        <f t="shared" si="194"/>
        <v>24731.856476475394</v>
      </c>
    </row>
    <row r="416" spans="1:17" x14ac:dyDescent="0.3">
      <c r="A416" s="2" t="s">
        <v>38</v>
      </c>
      <c r="B416" s="44" t="s">
        <v>134</v>
      </c>
      <c r="C416" s="41">
        <f>VLOOKUP(A416,'Laboratory B'!A:DB,104,0)</f>
        <v>45</v>
      </c>
      <c r="D416" s="37">
        <f t="shared" si="202"/>
        <v>141.5</v>
      </c>
      <c r="E416" s="37">
        <f>VLOOKUP(A416,'Laboratory B'!A:DB,105,0)</f>
        <v>23</v>
      </c>
      <c r="F416" s="37">
        <f t="shared" si="203"/>
        <v>67</v>
      </c>
      <c r="G416" s="59">
        <f t="shared" si="184"/>
        <v>74.5</v>
      </c>
      <c r="H416" s="60">
        <f t="shared" si="185"/>
        <v>5550.25</v>
      </c>
      <c r="I416">
        <f t="shared" si="186"/>
        <v>34</v>
      </c>
      <c r="J416">
        <f t="shared" si="187"/>
        <v>121</v>
      </c>
      <c r="K416">
        <f t="shared" si="188"/>
        <v>11</v>
      </c>
      <c r="L416">
        <f t="shared" si="189"/>
        <v>32.352941176470587</v>
      </c>
      <c r="M416" s="115">
        <f t="shared" si="190"/>
        <v>-61.870098039215691</v>
      </c>
      <c r="N416" s="13">
        <f t="shared" si="191"/>
        <v>-136.18504901960785</v>
      </c>
      <c r="O416" s="13">
        <f t="shared" si="192"/>
        <v>3827.9090313821612</v>
      </c>
      <c r="P416" s="13">
        <f t="shared" si="193"/>
        <v>18546.367576472992</v>
      </c>
      <c r="Q416" s="109">
        <f t="shared" si="194"/>
        <v>8425.7823343185319</v>
      </c>
    </row>
    <row r="417" spans="1:17" x14ac:dyDescent="0.3">
      <c r="A417" s="2" t="s">
        <v>39</v>
      </c>
      <c r="B417" s="44" t="s">
        <v>134</v>
      </c>
      <c r="C417" s="41">
        <f>VLOOKUP(A417,'Laboratory B'!A:DB,104,0)</f>
        <v>70</v>
      </c>
      <c r="D417" s="37">
        <f t="shared" si="202"/>
        <v>199.5</v>
      </c>
      <c r="E417" s="37">
        <f>VLOOKUP(A417,'Laboratory B'!A:DB,105,0)</f>
        <v>47</v>
      </c>
      <c r="F417" s="37">
        <f t="shared" si="203"/>
        <v>150</v>
      </c>
      <c r="G417" s="59">
        <f t="shared" si="184"/>
        <v>49.5</v>
      </c>
      <c r="H417" s="60">
        <f t="shared" si="185"/>
        <v>2450.25</v>
      </c>
      <c r="I417">
        <f t="shared" si="186"/>
        <v>58.5</v>
      </c>
      <c r="J417">
        <f t="shared" si="187"/>
        <v>132.25</v>
      </c>
      <c r="K417">
        <f t="shared" si="188"/>
        <v>11.5</v>
      </c>
      <c r="L417">
        <f t="shared" si="189"/>
        <v>19.658119658119659</v>
      </c>
      <c r="M417" s="115">
        <f t="shared" si="190"/>
        <v>-3.8700980392156907</v>
      </c>
      <c r="N417" s="13">
        <f t="shared" si="191"/>
        <v>-53.185049019607845</v>
      </c>
      <c r="O417" s="13">
        <f t="shared" si="192"/>
        <v>14.977658833141135</v>
      </c>
      <c r="P417" s="13">
        <f t="shared" si="193"/>
        <v>2828.6494392180894</v>
      </c>
      <c r="Q417" s="109">
        <f t="shared" si="194"/>
        <v>205.8313539263747</v>
      </c>
    </row>
    <row r="418" spans="1:17" x14ac:dyDescent="0.3">
      <c r="A418" s="2" t="s">
        <v>114</v>
      </c>
      <c r="B418" s="44" t="s">
        <v>134</v>
      </c>
      <c r="C418" s="41">
        <f>VLOOKUP(A418,'Laboratory B'!A:DB,104,0)</f>
        <v>135</v>
      </c>
      <c r="D418" s="37">
        <f t="shared" si="202"/>
        <v>266.5</v>
      </c>
      <c r="E418" s="37">
        <f>VLOOKUP(A418,'Laboratory B'!A:DB,105,0)</f>
        <v>57</v>
      </c>
      <c r="F418" s="37">
        <f t="shared" si="203"/>
        <v>168</v>
      </c>
      <c r="G418" s="59">
        <f t="shared" si="184"/>
        <v>98.5</v>
      </c>
      <c r="H418" s="60">
        <f t="shared" si="185"/>
        <v>9702.25</v>
      </c>
      <c r="I418">
        <f t="shared" si="186"/>
        <v>96</v>
      </c>
      <c r="J418">
        <f t="shared" si="187"/>
        <v>1521</v>
      </c>
      <c r="K418">
        <f t="shared" si="188"/>
        <v>39</v>
      </c>
      <c r="L418">
        <f t="shared" si="189"/>
        <v>40.625</v>
      </c>
      <c r="M418" s="115">
        <f t="shared" si="190"/>
        <v>63.129901960784309</v>
      </c>
      <c r="N418" s="13">
        <f t="shared" si="191"/>
        <v>-35.185049019607845</v>
      </c>
      <c r="O418" s="13">
        <f t="shared" si="192"/>
        <v>3985.3845215782385</v>
      </c>
      <c r="P418" s="13">
        <f t="shared" si="193"/>
        <v>1237.9876745122069</v>
      </c>
      <c r="Q418" s="109">
        <f t="shared" si="194"/>
        <v>-2221.2286950932335</v>
      </c>
    </row>
    <row r="419" spans="1:17" x14ac:dyDescent="0.3">
      <c r="A419" s="2" t="s">
        <v>115</v>
      </c>
      <c r="B419" s="44" t="s">
        <v>134</v>
      </c>
      <c r="C419" s="41">
        <f>VLOOKUP(A419,'Laboratory B'!A:DB,104,0)</f>
        <v>2</v>
      </c>
      <c r="D419" s="37">
        <f t="shared" si="202"/>
        <v>36</v>
      </c>
      <c r="E419" s="37">
        <f>VLOOKUP(A419,'Laboratory B'!A:DB,105,0)</f>
        <v>6</v>
      </c>
      <c r="F419" s="37">
        <f t="shared" si="203"/>
        <v>39</v>
      </c>
      <c r="G419" s="59">
        <f t="shared" si="184"/>
        <v>-3</v>
      </c>
      <c r="H419" s="60">
        <f t="shared" si="185"/>
        <v>9</v>
      </c>
      <c r="I419">
        <f t="shared" si="186"/>
        <v>4</v>
      </c>
      <c r="J419">
        <f t="shared" si="187"/>
        <v>4</v>
      </c>
      <c r="K419">
        <f t="shared" si="188"/>
        <v>2</v>
      </c>
      <c r="L419">
        <f t="shared" si="189"/>
        <v>50</v>
      </c>
      <c r="M419" s="115">
        <f t="shared" si="190"/>
        <v>-167.37009803921569</v>
      </c>
      <c r="N419" s="13">
        <f t="shared" si="191"/>
        <v>-164.18504901960785</v>
      </c>
      <c r="O419" s="13">
        <f t="shared" si="192"/>
        <v>28012.749717656672</v>
      </c>
      <c r="P419" s="13">
        <f t="shared" si="193"/>
        <v>26956.730321571031</v>
      </c>
      <c r="Q419" s="109">
        <f t="shared" si="194"/>
        <v>27479.667750985198</v>
      </c>
    </row>
    <row r="420" spans="1:17" x14ac:dyDescent="0.3">
      <c r="A420" s="2" t="s">
        <v>143</v>
      </c>
      <c r="B420" s="44" t="s">
        <v>134</v>
      </c>
      <c r="C420" s="41">
        <f>VLOOKUP(A420,'Laboratory B'!A:DB,104,0)</f>
        <v>69</v>
      </c>
      <c r="D420" s="37">
        <f t="shared" ref="D420:D421" si="204">_xlfn.RANK.AVG(C420,C$2:C$419,1)</f>
        <v>195</v>
      </c>
      <c r="E420" s="37">
        <f>VLOOKUP(A420,'Laboratory B'!A:DB,105,0)</f>
        <v>46</v>
      </c>
      <c r="F420" s="37">
        <f t="shared" ref="F420:F421" si="205">_xlfn.RANK.AVG(E420,E$2:E$419,1)</f>
        <v>146.5</v>
      </c>
      <c r="G420" s="59">
        <f t="shared" si="184"/>
        <v>48.5</v>
      </c>
      <c r="H420" s="60">
        <f t="shared" si="185"/>
        <v>2352.25</v>
      </c>
      <c r="I420">
        <f t="shared" si="186"/>
        <v>57.5</v>
      </c>
      <c r="J420">
        <f t="shared" si="187"/>
        <v>132.25</v>
      </c>
      <c r="K420">
        <f t="shared" si="188"/>
        <v>11.5</v>
      </c>
      <c r="L420">
        <f t="shared" si="189"/>
        <v>20</v>
      </c>
      <c r="M420" s="115">
        <f t="shared" si="190"/>
        <v>-8.3700980392156907</v>
      </c>
      <c r="N420" s="13">
        <f t="shared" si="191"/>
        <v>-56.685049019607845</v>
      </c>
      <c r="O420" s="13">
        <f t="shared" si="192"/>
        <v>70.058541186082351</v>
      </c>
      <c r="P420" s="13">
        <f t="shared" si="193"/>
        <v>3213.1947823553442</v>
      </c>
      <c r="Q420" s="109">
        <f t="shared" si="194"/>
        <v>474.45941765186495</v>
      </c>
    </row>
    <row r="421" spans="1:17" ht="15" thickBot="1" x14ac:dyDescent="0.35">
      <c r="A421" s="2" t="s">
        <v>144</v>
      </c>
      <c r="B421" s="44" t="s">
        <v>134</v>
      </c>
      <c r="C421" s="41">
        <f>VLOOKUP(A421,'Laboratory B'!A:DB,104,0)</f>
        <v>53</v>
      </c>
      <c r="D421" s="37">
        <f t="shared" si="204"/>
        <v>159</v>
      </c>
      <c r="E421" s="37">
        <f>VLOOKUP(A421,'Laboratory B'!A:DB,105,0)</f>
        <v>43</v>
      </c>
      <c r="F421" s="37">
        <f t="shared" si="205"/>
        <v>132</v>
      </c>
      <c r="G421" s="59">
        <f t="shared" si="184"/>
        <v>27</v>
      </c>
      <c r="H421" s="60">
        <f t="shared" si="185"/>
        <v>729</v>
      </c>
      <c r="I421">
        <f t="shared" si="186"/>
        <v>48</v>
      </c>
      <c r="J421">
        <f t="shared" si="187"/>
        <v>25</v>
      </c>
      <c r="K421">
        <f t="shared" si="188"/>
        <v>5</v>
      </c>
      <c r="L421">
        <f t="shared" si="189"/>
        <v>10.416666666666668</v>
      </c>
      <c r="M421" s="104">
        <f t="shared" si="190"/>
        <v>-44.370098039215691</v>
      </c>
      <c r="N421" s="116">
        <f t="shared" si="191"/>
        <v>-71.185049019607845</v>
      </c>
      <c r="O421" s="116">
        <f t="shared" si="192"/>
        <v>1968.705600009612</v>
      </c>
      <c r="P421" s="116">
        <f t="shared" si="193"/>
        <v>5067.3112039239722</v>
      </c>
      <c r="Q421" s="108">
        <f t="shared" si="194"/>
        <v>3158.487603926375</v>
      </c>
    </row>
    <row r="422" spans="1:17" s="9" customFormat="1" x14ac:dyDescent="0.3">
      <c r="A422" s="10"/>
      <c r="B422" s="72"/>
      <c r="C422" s="10"/>
      <c r="D422" s="10"/>
      <c r="E422" s="10"/>
      <c r="F422" s="10"/>
      <c r="H422" s="10"/>
      <c r="M422" s="10"/>
      <c r="N422" s="10"/>
      <c r="O422" s="10"/>
      <c r="P422" s="10"/>
      <c r="Q422" s="10"/>
    </row>
    <row r="423" spans="1:17" x14ac:dyDescent="0.3">
      <c r="N423" s="117" t="s">
        <v>193</v>
      </c>
      <c r="O423" s="117">
        <f>SUM(O2:O421)</f>
        <v>5575747.1151960809</v>
      </c>
      <c r="P423" s="117">
        <f>SUM(P2:P421)</f>
        <v>5581955.7787990244</v>
      </c>
      <c r="Q423" s="117">
        <f>SUM(Q2:Q421)</f>
        <v>5327010.0575980349</v>
      </c>
    </row>
    <row r="424" spans="1:17" x14ac:dyDescent="0.3">
      <c r="D424" t="s">
        <v>246</v>
      </c>
      <c r="F424" t="s">
        <v>246</v>
      </c>
      <c r="N424" s="98" t="s">
        <v>194</v>
      </c>
      <c r="O424" s="98">
        <f>SQRT(O423)</f>
        <v>2361.3019957633715</v>
      </c>
      <c r="P424" s="98">
        <f>SQRT(P423)</f>
        <v>2362.6162995287714</v>
      </c>
    </row>
    <row r="425" spans="1:17" x14ac:dyDescent="0.3">
      <c r="D425">
        <f>AVERAGE(D2:D421)</f>
        <v>203.37009803921569</v>
      </c>
      <c r="F425">
        <f>AVERAGE(F2:F421)</f>
        <v>203.18504901960785</v>
      </c>
      <c r="H425">
        <f>SUM(H4:H421)</f>
        <v>503552.75</v>
      </c>
      <c r="I425" t="s">
        <v>139</v>
      </c>
    </row>
    <row r="426" spans="1:17" x14ac:dyDescent="0.3">
      <c r="H426" s="59">
        <f>(Q423/(O424*P424))</f>
        <v>0.95485799055881149</v>
      </c>
      <c r="I426" t="s">
        <v>140</v>
      </c>
      <c r="L426" s="63">
        <f>AVERAGE(L4:L421)</f>
        <v>14.431790218935417</v>
      </c>
      <c r="M426" t="s">
        <v>246</v>
      </c>
    </row>
    <row r="427" spans="1:17" x14ac:dyDescent="0.3">
      <c r="H427" s="23">
        <f>CORREL(D2:D421,F2:F421)</f>
        <v>0.9548579905588116</v>
      </c>
      <c r="I427" t="s">
        <v>247</v>
      </c>
    </row>
  </sheetData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078D3-17FF-4D64-8FE1-8B7734FAA23F}">
  <dimension ref="A1:Q427"/>
  <sheetViews>
    <sheetView workbookViewId="0">
      <selection activeCell="O430" sqref="O430"/>
    </sheetView>
  </sheetViews>
  <sheetFormatPr baseColWidth="10" defaultRowHeight="14.4" x14ac:dyDescent="0.3"/>
  <cols>
    <col min="1" max="1" width="15.44140625" customWidth="1"/>
    <col min="2" max="2" width="22" customWidth="1"/>
    <col min="12" max="12" width="18.44140625" customWidth="1"/>
    <col min="15" max="15" width="13.44140625" customWidth="1"/>
    <col min="16" max="16" width="14.33203125" customWidth="1"/>
  </cols>
  <sheetData>
    <row r="1" spans="1:17" ht="15" thickBot="1" x14ac:dyDescent="0.35">
      <c r="A1" s="48" t="s">
        <v>156</v>
      </c>
      <c r="B1" s="49" t="s">
        <v>125</v>
      </c>
      <c r="C1" s="50" t="s">
        <v>157</v>
      </c>
      <c r="D1" s="50" t="s">
        <v>158</v>
      </c>
      <c r="E1" s="50" t="s">
        <v>159</v>
      </c>
      <c r="F1" s="50" t="s">
        <v>160</v>
      </c>
      <c r="G1" s="52" t="s">
        <v>138</v>
      </c>
      <c r="H1" s="52" t="s">
        <v>141</v>
      </c>
      <c r="I1" s="52" t="s">
        <v>161</v>
      </c>
      <c r="J1" s="52" t="s">
        <v>162</v>
      </c>
      <c r="K1" s="52" t="s">
        <v>163</v>
      </c>
      <c r="L1" s="55" t="s">
        <v>164</v>
      </c>
      <c r="M1" s="112" t="s">
        <v>165</v>
      </c>
      <c r="N1" s="113" t="s">
        <v>166</v>
      </c>
      <c r="O1" s="113" t="s">
        <v>167</v>
      </c>
      <c r="P1" s="113" t="s">
        <v>168</v>
      </c>
      <c r="Q1" s="114" t="s">
        <v>169</v>
      </c>
    </row>
    <row r="2" spans="1:17" ht="15" thickTop="1" x14ac:dyDescent="0.3">
      <c r="A2" s="30" t="s">
        <v>30</v>
      </c>
      <c r="B2" s="56" t="s">
        <v>181</v>
      </c>
      <c r="C2" s="38">
        <f>VLOOKUP(A2,'Laboratory B'!A:D,2,0)</f>
        <v>73</v>
      </c>
      <c r="D2" s="38">
        <f>_xlfn.RANK.AVG(C2,C$2:C$419,1)</f>
        <v>209.5</v>
      </c>
      <c r="E2" s="29">
        <f>VLOOKUP(A2,'Laboratory B'!A:D,4,0)</f>
        <v>71</v>
      </c>
      <c r="F2" s="38">
        <f>_xlfn.RANK.AVG(E2,E$2:E$419,1)</f>
        <v>179</v>
      </c>
      <c r="G2" s="57">
        <f>D2-F2</f>
        <v>30.5</v>
      </c>
      <c r="H2" s="58">
        <f>G2^2</f>
        <v>930.25</v>
      </c>
      <c r="I2">
        <f>(C2+E2)/2</f>
        <v>72</v>
      </c>
      <c r="J2">
        <f>((C2-I2)^2+(E2-I2)^2)/2</f>
        <v>1</v>
      </c>
      <c r="K2">
        <f>SQRT(J2)</f>
        <v>1</v>
      </c>
      <c r="L2">
        <f>(K2/I2)*100</f>
        <v>1.3888888888888888</v>
      </c>
      <c r="M2" s="115">
        <f>(D2-$D$425)</f>
        <v>6.1102941176470722</v>
      </c>
      <c r="N2" s="13">
        <f>(F2-$F$425)</f>
        <v>-24.406862745098039</v>
      </c>
      <c r="O2" s="13">
        <f>(M2)^2</f>
        <v>37.335694204152411</v>
      </c>
      <c r="P2" s="13">
        <f>(N2)^2</f>
        <v>595.69494905805459</v>
      </c>
      <c r="Q2" s="109">
        <f>(M2*N2)</f>
        <v>-149.13310986159203</v>
      </c>
    </row>
    <row r="3" spans="1:17" x14ac:dyDescent="0.3">
      <c r="A3" s="2" t="s">
        <v>31</v>
      </c>
      <c r="B3" s="7" t="s">
        <v>0</v>
      </c>
      <c r="C3" s="37">
        <f>VLOOKUP(A3,'Laboratory B'!A:D,2,0)</f>
        <v>84</v>
      </c>
      <c r="D3" s="37">
        <f>_xlfn.RANK.AVG(C3,C$2:C$419,1)</f>
        <v>224</v>
      </c>
      <c r="E3">
        <f>VLOOKUP(A3,'Laboratory B'!A:D,4,0)</f>
        <v>100</v>
      </c>
      <c r="F3" s="37">
        <f>_xlfn.RANK.AVG(E3,E$2:E$419,1)</f>
        <v>230.5</v>
      </c>
      <c r="G3" s="59">
        <f>D3-F3</f>
        <v>-6.5</v>
      </c>
      <c r="H3" s="60">
        <f>G3^2</f>
        <v>42.25</v>
      </c>
      <c r="I3">
        <f t="shared" ref="I3:I78" si="0">(C3+E3)/2</f>
        <v>92</v>
      </c>
      <c r="J3">
        <f t="shared" ref="J3:J78" si="1">((C3-I3)^2+(E3-I3)^2)/2</f>
        <v>64</v>
      </c>
      <c r="K3">
        <f t="shared" ref="K3:K78" si="2">SQRT(J3)</f>
        <v>8</v>
      </c>
      <c r="L3">
        <f t="shared" ref="L3:L78" si="3">(K3/I3)*100</f>
        <v>8.695652173913043</v>
      </c>
      <c r="M3" s="115">
        <f t="shared" ref="M3:M66" si="4">(D3-$D$425)</f>
        <v>20.610294117647072</v>
      </c>
      <c r="N3" s="13">
        <f t="shared" ref="N3:N66" si="5">(F3-$F$425)</f>
        <v>27.093137254901961</v>
      </c>
      <c r="O3" s="13">
        <f t="shared" ref="O3:O66" si="6">(M3)^2</f>
        <v>424.78422361591748</v>
      </c>
      <c r="P3" s="13">
        <f t="shared" ref="P3:P66" si="7">(N3)^2</f>
        <v>734.03808631295658</v>
      </c>
      <c r="Q3" s="109">
        <f t="shared" ref="Q3:Q66" si="8">(M3*N3)</f>
        <v>558.39752739331061</v>
      </c>
    </row>
    <row r="4" spans="1:17" x14ac:dyDescent="0.3">
      <c r="A4" s="2" t="s">
        <v>33</v>
      </c>
      <c r="B4" s="7" t="s">
        <v>0</v>
      </c>
      <c r="C4" s="37">
        <f>VLOOKUP(A4,'Laboratory B'!A:D,2,0)</f>
        <v>69</v>
      </c>
      <c r="D4" s="37">
        <f t="shared" ref="D4:D79" si="9">_xlfn.RANK.AVG(C4,C$2:C$419,1)</f>
        <v>199.5</v>
      </c>
      <c r="E4">
        <f>VLOOKUP(A4,'Laboratory B'!A:D,4,0)</f>
        <v>56</v>
      </c>
      <c r="F4" s="37">
        <f t="shared" ref="F4:F78" si="10">_xlfn.RANK.AVG(E4,E$2:E$419,1)</f>
        <v>147</v>
      </c>
      <c r="G4" s="59">
        <f t="shared" ref="G4:G78" si="11">D4-F4</f>
        <v>52.5</v>
      </c>
      <c r="H4" s="60">
        <f t="shared" ref="H4:H78" si="12">G4^2</f>
        <v>2756.25</v>
      </c>
      <c r="I4">
        <f t="shared" si="0"/>
        <v>62.5</v>
      </c>
      <c r="J4">
        <f t="shared" si="1"/>
        <v>42.25</v>
      </c>
      <c r="K4">
        <f t="shared" si="2"/>
        <v>6.5</v>
      </c>
      <c r="L4">
        <f t="shared" si="3"/>
        <v>10.4</v>
      </c>
      <c r="M4" s="115">
        <f t="shared" si="4"/>
        <v>-3.8897058823529278</v>
      </c>
      <c r="N4" s="13">
        <f t="shared" si="5"/>
        <v>-56.406862745098039</v>
      </c>
      <c r="O4" s="13">
        <f t="shared" si="6"/>
        <v>15.129811851210968</v>
      </c>
      <c r="P4" s="13">
        <f t="shared" si="7"/>
        <v>3181.7341647443291</v>
      </c>
      <c r="Q4" s="109">
        <f t="shared" si="8"/>
        <v>219.40610582468204</v>
      </c>
    </row>
    <row r="5" spans="1:17" x14ac:dyDescent="0.3">
      <c r="A5" s="2" t="s">
        <v>35</v>
      </c>
      <c r="B5" s="7" t="s">
        <v>0</v>
      </c>
      <c r="C5" s="37">
        <f>VLOOKUP(A5,'Laboratory B'!A:D,2,0)</f>
        <v>36</v>
      </c>
      <c r="D5" s="37">
        <f t="shared" si="9"/>
        <v>124</v>
      </c>
      <c r="E5">
        <f>VLOOKUP(A5,'Laboratory B'!A:D,4,0)</f>
        <v>101</v>
      </c>
      <c r="F5" s="37">
        <f t="shared" si="10"/>
        <v>234</v>
      </c>
      <c r="G5" s="59">
        <f t="shared" si="11"/>
        <v>-110</v>
      </c>
      <c r="H5" s="60">
        <f t="shared" si="12"/>
        <v>12100</v>
      </c>
      <c r="I5">
        <f t="shared" si="0"/>
        <v>68.5</v>
      </c>
      <c r="J5">
        <f t="shared" si="1"/>
        <v>1056.25</v>
      </c>
      <c r="K5">
        <f t="shared" si="2"/>
        <v>32.5</v>
      </c>
      <c r="L5">
        <f t="shared" si="3"/>
        <v>47.445255474452551</v>
      </c>
      <c r="M5" s="115">
        <f t="shared" si="4"/>
        <v>-79.389705882352928</v>
      </c>
      <c r="N5" s="13">
        <f t="shared" si="5"/>
        <v>30.593137254901961</v>
      </c>
      <c r="O5" s="13">
        <f t="shared" si="6"/>
        <v>6302.7254000865032</v>
      </c>
      <c r="P5" s="13">
        <f t="shared" si="7"/>
        <v>935.94004709727028</v>
      </c>
      <c r="Q5" s="109">
        <f t="shared" si="8"/>
        <v>-2428.7801686851208</v>
      </c>
    </row>
    <row r="6" spans="1:17" x14ac:dyDescent="0.3">
      <c r="A6" s="2" t="s">
        <v>36</v>
      </c>
      <c r="B6" s="7" t="s">
        <v>0</v>
      </c>
      <c r="C6" s="37">
        <f>VLOOKUP(A6,'Laboratory B'!A:D,2,0)</f>
        <v>1038</v>
      </c>
      <c r="D6" s="37">
        <f t="shared" si="9"/>
        <v>357</v>
      </c>
      <c r="E6">
        <f>VLOOKUP(A6,'Laboratory B'!A:D,4,0)</f>
        <v>1194</v>
      </c>
      <c r="F6" s="37">
        <f t="shared" si="10"/>
        <v>362</v>
      </c>
      <c r="G6" s="59">
        <f t="shared" si="11"/>
        <v>-5</v>
      </c>
      <c r="H6" s="60">
        <f t="shared" si="12"/>
        <v>25</v>
      </c>
      <c r="I6">
        <f t="shared" si="0"/>
        <v>1116</v>
      </c>
      <c r="J6">
        <f t="shared" si="1"/>
        <v>6084</v>
      </c>
      <c r="K6">
        <f t="shared" si="2"/>
        <v>78</v>
      </c>
      <c r="L6">
        <f t="shared" si="3"/>
        <v>6.9892473118279561</v>
      </c>
      <c r="M6" s="115">
        <f t="shared" si="4"/>
        <v>153.61029411764707</v>
      </c>
      <c r="N6" s="13">
        <f t="shared" si="5"/>
        <v>158.59313725490196</v>
      </c>
      <c r="O6" s="13">
        <f t="shared" si="6"/>
        <v>23596.122458910038</v>
      </c>
      <c r="P6" s="13">
        <f t="shared" si="7"/>
        <v>25151.783184352171</v>
      </c>
      <c r="Q6" s="109">
        <f t="shared" si="8"/>
        <v>24361.538458765863</v>
      </c>
    </row>
    <row r="7" spans="1:17" x14ac:dyDescent="0.3">
      <c r="A7" s="2" t="s">
        <v>37</v>
      </c>
      <c r="B7" s="7" t="s">
        <v>0</v>
      </c>
      <c r="C7" s="37">
        <f>VLOOKUP(A7,'Laboratory B'!A:D,2,0)</f>
        <v>62</v>
      </c>
      <c r="D7" s="37">
        <f t="shared" si="9"/>
        <v>186</v>
      </c>
      <c r="E7">
        <f>VLOOKUP(A7,'Laboratory B'!A:D,4,0)</f>
        <v>58</v>
      </c>
      <c r="F7" s="37">
        <f t="shared" si="10"/>
        <v>153</v>
      </c>
      <c r="G7" s="59">
        <f t="shared" si="11"/>
        <v>33</v>
      </c>
      <c r="H7" s="60">
        <f t="shared" si="12"/>
        <v>1089</v>
      </c>
      <c r="I7">
        <f t="shared" si="0"/>
        <v>60</v>
      </c>
      <c r="J7">
        <f t="shared" si="1"/>
        <v>4</v>
      </c>
      <c r="K7">
        <f t="shared" si="2"/>
        <v>2</v>
      </c>
      <c r="L7">
        <f t="shared" si="3"/>
        <v>3.3333333333333335</v>
      </c>
      <c r="M7" s="115">
        <f t="shared" si="4"/>
        <v>-17.389705882352928</v>
      </c>
      <c r="N7" s="13">
        <f t="shared" si="5"/>
        <v>-50.406862745098039</v>
      </c>
      <c r="O7" s="13">
        <f t="shared" si="6"/>
        <v>302.40187067474</v>
      </c>
      <c r="P7" s="13">
        <f t="shared" si="7"/>
        <v>2540.8518118031525</v>
      </c>
      <c r="Q7" s="109">
        <f t="shared" si="8"/>
        <v>876.56051758938804</v>
      </c>
    </row>
    <row r="8" spans="1:17" x14ac:dyDescent="0.3">
      <c r="A8" s="2" t="s">
        <v>38</v>
      </c>
      <c r="B8" s="7" t="s">
        <v>0</v>
      </c>
      <c r="C8" s="37">
        <f>VLOOKUP(A8,'Laboratory B'!A:D,2,0)</f>
        <v>118</v>
      </c>
      <c r="D8" s="37">
        <f t="shared" si="9"/>
        <v>259.5</v>
      </c>
      <c r="E8">
        <f>VLOOKUP(A8,'Laboratory B'!A:D,4,0)</f>
        <v>101</v>
      </c>
      <c r="F8" s="37">
        <f t="shared" si="10"/>
        <v>234</v>
      </c>
      <c r="G8" s="59">
        <f t="shared" si="11"/>
        <v>25.5</v>
      </c>
      <c r="H8" s="60">
        <f t="shared" si="12"/>
        <v>650.25</v>
      </c>
      <c r="I8">
        <f t="shared" si="0"/>
        <v>109.5</v>
      </c>
      <c r="J8">
        <f t="shared" si="1"/>
        <v>72.25</v>
      </c>
      <c r="K8">
        <f t="shared" si="2"/>
        <v>8.5</v>
      </c>
      <c r="L8">
        <f t="shared" si="3"/>
        <v>7.7625570776255701</v>
      </c>
      <c r="M8" s="115">
        <f t="shared" si="4"/>
        <v>56.110294117647072</v>
      </c>
      <c r="N8" s="13">
        <f t="shared" si="5"/>
        <v>30.593137254901961</v>
      </c>
      <c r="O8" s="13">
        <f t="shared" si="6"/>
        <v>3148.3651059688596</v>
      </c>
      <c r="P8" s="13">
        <f t="shared" si="7"/>
        <v>935.94004709727028</v>
      </c>
      <c r="Q8" s="109">
        <f t="shared" si="8"/>
        <v>1716.5899293540949</v>
      </c>
    </row>
    <row r="9" spans="1:17" x14ac:dyDescent="0.3">
      <c r="A9" s="2" t="s">
        <v>39</v>
      </c>
      <c r="B9" s="7" t="s">
        <v>0</v>
      </c>
      <c r="C9" s="37"/>
      <c r="D9" s="37"/>
      <c r="F9" s="37"/>
      <c r="G9" s="59"/>
      <c r="H9" s="60"/>
      <c r="M9" s="115"/>
      <c r="N9" s="13"/>
      <c r="O9" s="13"/>
      <c r="P9" s="13"/>
      <c r="Q9" s="109"/>
    </row>
    <row r="10" spans="1:17" x14ac:dyDescent="0.3">
      <c r="A10" s="2" t="s">
        <v>114</v>
      </c>
      <c r="B10" s="7" t="s">
        <v>0</v>
      </c>
      <c r="C10" s="37">
        <f>VLOOKUP(A10,'Laboratory B'!A:D,2,0)</f>
        <v>26</v>
      </c>
      <c r="D10" s="37">
        <f t="shared" si="9"/>
        <v>86.5</v>
      </c>
      <c r="E10">
        <f>VLOOKUP(A10,'Laboratory B'!A:D,4,0)</f>
        <v>52</v>
      </c>
      <c r="F10" s="37">
        <f t="shared" si="10"/>
        <v>138.5</v>
      </c>
      <c r="G10" s="59">
        <f t="shared" si="11"/>
        <v>-52</v>
      </c>
      <c r="H10" s="60">
        <f t="shared" si="12"/>
        <v>2704</v>
      </c>
      <c r="I10">
        <f t="shared" si="0"/>
        <v>39</v>
      </c>
      <c r="J10">
        <f t="shared" si="1"/>
        <v>169</v>
      </c>
      <c r="K10">
        <f t="shared" si="2"/>
        <v>13</v>
      </c>
      <c r="L10">
        <f t="shared" si="3"/>
        <v>33.333333333333329</v>
      </c>
      <c r="M10" s="115">
        <f t="shared" si="4"/>
        <v>-116.88970588235293</v>
      </c>
      <c r="N10" s="13">
        <f t="shared" si="5"/>
        <v>-64.906862745098039</v>
      </c>
      <c r="O10" s="13">
        <f t="shared" si="6"/>
        <v>13663.203341262973</v>
      </c>
      <c r="P10" s="13">
        <f t="shared" si="7"/>
        <v>4212.900831410996</v>
      </c>
      <c r="Q10" s="109">
        <f t="shared" si="8"/>
        <v>7586.9440960207603</v>
      </c>
    </row>
    <row r="11" spans="1:17" x14ac:dyDescent="0.3">
      <c r="A11" s="2" t="s">
        <v>115</v>
      </c>
      <c r="B11" s="7" t="s">
        <v>0</v>
      </c>
      <c r="C11" s="37">
        <f>VLOOKUP(A11,'Laboratory B'!A:D,2,0)</f>
        <v>52</v>
      </c>
      <c r="D11" s="37">
        <f t="shared" ref="D11:D13" si="13">_xlfn.RANK.AVG(C11,C$2:C$419,1)</f>
        <v>157.5</v>
      </c>
      <c r="E11">
        <f>VLOOKUP(A11,'Laboratory B'!A:D,4,0)</f>
        <v>59</v>
      </c>
      <c r="F11" s="37">
        <f t="shared" ref="F11:F13" si="14">_xlfn.RANK.AVG(E11,E$2:E$419,1)</f>
        <v>156</v>
      </c>
      <c r="G11" s="59">
        <f t="shared" ref="G11:G13" si="15">D11-F11</f>
        <v>1.5</v>
      </c>
      <c r="H11" s="60">
        <f t="shared" ref="H11:H13" si="16">G11^2</f>
        <v>2.25</v>
      </c>
      <c r="I11">
        <f t="shared" ref="I11:I13" si="17">(C11+E11)/2</f>
        <v>55.5</v>
      </c>
      <c r="J11">
        <f t="shared" ref="J11:J13" si="18">((C11-I11)^2+(E11-I11)^2)/2</f>
        <v>12.25</v>
      </c>
      <c r="K11">
        <f t="shared" ref="K11:K13" si="19">SQRT(J11)</f>
        <v>3.5</v>
      </c>
      <c r="L11">
        <f t="shared" ref="L11:L13" si="20">(K11/I11)*100</f>
        <v>6.3063063063063058</v>
      </c>
      <c r="M11" s="115">
        <f t="shared" si="4"/>
        <v>-45.889705882352928</v>
      </c>
      <c r="N11" s="13">
        <f t="shared" si="5"/>
        <v>-47.406862745098039</v>
      </c>
      <c r="O11" s="13">
        <f t="shared" si="6"/>
        <v>2105.8651059688568</v>
      </c>
      <c r="P11" s="13">
        <f t="shared" si="7"/>
        <v>2247.4106353325642</v>
      </c>
      <c r="Q11" s="109">
        <f t="shared" si="8"/>
        <v>2175.4869881776235</v>
      </c>
    </row>
    <row r="12" spans="1:17" x14ac:dyDescent="0.3">
      <c r="A12" s="2" t="s">
        <v>143</v>
      </c>
      <c r="B12" s="7" t="s">
        <v>0</v>
      </c>
      <c r="C12" s="37">
        <f>VLOOKUP(A12,'Laboratory B'!A:D,2,0)</f>
        <v>66</v>
      </c>
      <c r="D12" s="37">
        <f t="shared" si="13"/>
        <v>194</v>
      </c>
      <c r="E12">
        <f>VLOOKUP(A12,'Laboratory B'!A:D,4,0)</f>
        <v>99</v>
      </c>
      <c r="F12" s="37">
        <f t="shared" si="14"/>
        <v>227</v>
      </c>
      <c r="G12" s="59">
        <f t="shared" si="15"/>
        <v>-33</v>
      </c>
      <c r="H12" s="60">
        <f t="shared" si="16"/>
        <v>1089</v>
      </c>
      <c r="I12">
        <f t="shared" si="17"/>
        <v>82.5</v>
      </c>
      <c r="J12">
        <f t="shared" si="18"/>
        <v>272.25</v>
      </c>
      <c r="K12">
        <f t="shared" si="19"/>
        <v>16.5</v>
      </c>
      <c r="L12">
        <f t="shared" si="20"/>
        <v>20</v>
      </c>
      <c r="M12" s="115">
        <f t="shared" si="4"/>
        <v>-9.3897058823529278</v>
      </c>
      <c r="N12" s="13">
        <f t="shared" si="5"/>
        <v>23.593137254901961</v>
      </c>
      <c r="O12" s="13">
        <f t="shared" si="6"/>
        <v>88.16657655709318</v>
      </c>
      <c r="P12" s="13">
        <f t="shared" si="7"/>
        <v>556.63612552864288</v>
      </c>
      <c r="Q12" s="109">
        <f t="shared" si="8"/>
        <v>-221.53261966551295</v>
      </c>
    </row>
    <row r="13" spans="1:17" ht="15" thickBot="1" x14ac:dyDescent="0.35">
      <c r="A13" s="2" t="s">
        <v>144</v>
      </c>
      <c r="B13" s="7" t="s">
        <v>0</v>
      </c>
      <c r="C13" s="37">
        <f>VLOOKUP(A13,'Laboratory B'!A:D,2,0)</f>
        <v>56</v>
      </c>
      <c r="D13" s="37">
        <f t="shared" si="13"/>
        <v>172.5</v>
      </c>
      <c r="E13">
        <f>VLOOKUP(A13,'Laboratory B'!A:D,4,0)</f>
        <v>84</v>
      </c>
      <c r="F13" s="37">
        <f t="shared" si="14"/>
        <v>209</v>
      </c>
      <c r="G13" s="59">
        <f t="shared" si="15"/>
        <v>-36.5</v>
      </c>
      <c r="H13" s="60">
        <f t="shared" si="16"/>
        <v>1332.25</v>
      </c>
      <c r="I13">
        <f t="shared" si="17"/>
        <v>70</v>
      </c>
      <c r="J13">
        <f t="shared" si="18"/>
        <v>196</v>
      </c>
      <c r="K13">
        <f t="shared" si="19"/>
        <v>14</v>
      </c>
      <c r="L13">
        <f t="shared" si="20"/>
        <v>20</v>
      </c>
      <c r="M13" s="115">
        <f t="shared" si="4"/>
        <v>-30.889705882352928</v>
      </c>
      <c r="N13" s="13">
        <f t="shared" si="5"/>
        <v>5.5931372549019613</v>
      </c>
      <c r="O13" s="13">
        <f t="shared" si="6"/>
        <v>954.1739294982691</v>
      </c>
      <c r="P13" s="13">
        <f t="shared" si="7"/>
        <v>31.283184352172249</v>
      </c>
      <c r="Q13" s="109">
        <f t="shared" si="8"/>
        <v>-172.77036476355244</v>
      </c>
    </row>
    <row r="14" spans="1:17" ht="15" thickTop="1" x14ac:dyDescent="0.3">
      <c r="A14" s="30" t="s">
        <v>30</v>
      </c>
      <c r="B14" s="56" t="s">
        <v>196</v>
      </c>
      <c r="C14" s="38">
        <f>VLOOKUP(A14,'Laboratory B'!A:G,5,0)</f>
        <v>11</v>
      </c>
      <c r="D14" s="38">
        <f t="shared" si="9"/>
        <v>49</v>
      </c>
      <c r="E14" s="29">
        <f>VLOOKUP(A14,'Laboratory B'!A:G,7,0)</f>
        <v>18</v>
      </c>
      <c r="F14" s="38">
        <f t="shared" si="10"/>
        <v>52</v>
      </c>
      <c r="G14" s="59">
        <f t="shared" si="11"/>
        <v>-3</v>
      </c>
      <c r="H14" s="60">
        <f t="shared" si="12"/>
        <v>9</v>
      </c>
      <c r="I14">
        <f t="shared" si="0"/>
        <v>14.5</v>
      </c>
      <c r="J14">
        <f t="shared" si="1"/>
        <v>12.25</v>
      </c>
      <c r="K14">
        <f t="shared" si="2"/>
        <v>3.5</v>
      </c>
      <c r="L14">
        <f t="shared" si="3"/>
        <v>24.137931034482758</v>
      </c>
      <c r="M14" s="115">
        <f t="shared" si="4"/>
        <v>-154.38970588235293</v>
      </c>
      <c r="N14" s="13">
        <f t="shared" si="5"/>
        <v>-151.40686274509804</v>
      </c>
      <c r="O14" s="13">
        <f t="shared" si="6"/>
        <v>23836.181282439444</v>
      </c>
      <c r="P14" s="13">
        <f t="shared" si="7"/>
        <v>22924.038086312958</v>
      </c>
      <c r="Q14" s="109">
        <f t="shared" si="8"/>
        <v>23375.661007785464</v>
      </c>
    </row>
    <row r="15" spans="1:17" x14ac:dyDescent="0.3">
      <c r="A15" s="2" t="s">
        <v>31</v>
      </c>
      <c r="B15" s="7" t="s">
        <v>1</v>
      </c>
      <c r="C15" s="37">
        <f>VLOOKUP(A15,'Laboratory B'!A:G,5,0)</f>
        <v>38</v>
      </c>
      <c r="D15" s="37">
        <f t="shared" ref="D15" si="21">_xlfn.RANK.AVG(C15,C$2:C$419,1)</f>
        <v>129.5</v>
      </c>
      <c r="E15" s="13">
        <f>VLOOKUP(A15,'Laboratory B'!A:G,7,0)</f>
        <v>49</v>
      </c>
      <c r="F15" s="37">
        <f t="shared" si="10"/>
        <v>129.5</v>
      </c>
      <c r="G15" s="59">
        <f t="shared" si="11"/>
        <v>0</v>
      </c>
      <c r="H15" s="60">
        <f t="shared" si="12"/>
        <v>0</v>
      </c>
      <c r="I15">
        <f t="shared" si="0"/>
        <v>43.5</v>
      </c>
      <c r="J15">
        <f t="shared" si="1"/>
        <v>30.25</v>
      </c>
      <c r="K15">
        <f t="shared" si="2"/>
        <v>5.5</v>
      </c>
      <c r="L15">
        <f t="shared" si="3"/>
        <v>12.643678160919542</v>
      </c>
      <c r="M15" s="115">
        <f t="shared" si="4"/>
        <v>-73.889705882352928</v>
      </c>
      <c r="N15" s="13">
        <f t="shared" si="5"/>
        <v>-73.906862745098039</v>
      </c>
      <c r="O15" s="13">
        <f t="shared" si="6"/>
        <v>5459.6886353806212</v>
      </c>
      <c r="P15" s="13">
        <f t="shared" si="7"/>
        <v>5462.22436082276</v>
      </c>
      <c r="Q15" s="109">
        <f t="shared" si="8"/>
        <v>5460.956350922721</v>
      </c>
    </row>
    <row r="16" spans="1:17" x14ac:dyDescent="0.3">
      <c r="A16" s="2" t="s">
        <v>33</v>
      </c>
      <c r="B16" s="7" t="s">
        <v>1</v>
      </c>
      <c r="C16" s="37">
        <f>VLOOKUP(A16,'Laboratory B'!A:G,5,0)</f>
        <v>29</v>
      </c>
      <c r="D16" s="37">
        <f t="shared" si="9"/>
        <v>96.5</v>
      </c>
      <c r="E16" s="13">
        <f>VLOOKUP(A16,'Laboratory B'!A:G,7,0)</f>
        <v>36</v>
      </c>
      <c r="F16" s="37">
        <f t="shared" si="10"/>
        <v>96</v>
      </c>
      <c r="G16" s="59">
        <f t="shared" si="11"/>
        <v>0.5</v>
      </c>
      <c r="H16" s="60">
        <f t="shared" si="12"/>
        <v>0.25</v>
      </c>
      <c r="I16">
        <f t="shared" si="0"/>
        <v>32.5</v>
      </c>
      <c r="J16">
        <f t="shared" si="1"/>
        <v>12.25</v>
      </c>
      <c r="K16">
        <f t="shared" si="2"/>
        <v>3.5</v>
      </c>
      <c r="L16">
        <f t="shared" si="3"/>
        <v>10.76923076923077</v>
      </c>
      <c r="M16" s="115">
        <f t="shared" si="4"/>
        <v>-106.88970588235293</v>
      </c>
      <c r="N16" s="13">
        <f t="shared" si="5"/>
        <v>-107.40686274509804</v>
      </c>
      <c r="O16" s="13">
        <f t="shared" si="6"/>
        <v>11425.409223615914</v>
      </c>
      <c r="P16" s="13">
        <f t="shared" si="7"/>
        <v>11536.234164744328</v>
      </c>
      <c r="Q16" s="109">
        <f t="shared" si="8"/>
        <v>11480.687968569779</v>
      </c>
    </row>
    <row r="17" spans="1:17" x14ac:dyDescent="0.3">
      <c r="A17" s="2" t="s">
        <v>35</v>
      </c>
      <c r="B17" s="7" t="s">
        <v>1</v>
      </c>
      <c r="C17" s="37">
        <f>VLOOKUP(A17,'Laboratory B'!A:G,5,0)</f>
        <v>20</v>
      </c>
      <c r="D17" s="37">
        <f t="shared" si="9"/>
        <v>67.5</v>
      </c>
      <c r="E17" s="13">
        <f>VLOOKUP(A17,'Laboratory B'!A:G,7,0)</f>
        <v>27</v>
      </c>
      <c r="F17" s="37">
        <f t="shared" si="10"/>
        <v>71</v>
      </c>
      <c r="G17" s="59">
        <f t="shared" si="11"/>
        <v>-3.5</v>
      </c>
      <c r="H17" s="60">
        <f t="shared" si="12"/>
        <v>12.25</v>
      </c>
      <c r="I17">
        <f t="shared" si="0"/>
        <v>23.5</v>
      </c>
      <c r="J17">
        <f t="shared" si="1"/>
        <v>12.25</v>
      </c>
      <c r="K17">
        <f t="shared" si="2"/>
        <v>3.5</v>
      </c>
      <c r="L17">
        <f t="shared" si="3"/>
        <v>14.893617021276595</v>
      </c>
      <c r="M17" s="115">
        <f t="shared" si="4"/>
        <v>-135.88970588235293</v>
      </c>
      <c r="N17" s="13">
        <f t="shared" si="5"/>
        <v>-132.40686274509804</v>
      </c>
      <c r="O17" s="13">
        <f t="shared" si="6"/>
        <v>18466.012164792384</v>
      </c>
      <c r="P17" s="13">
        <f t="shared" si="7"/>
        <v>17531.57730199923</v>
      </c>
      <c r="Q17" s="109">
        <f t="shared" si="8"/>
        <v>17992.729635236446</v>
      </c>
    </row>
    <row r="18" spans="1:17" x14ac:dyDescent="0.3">
      <c r="A18" s="2" t="s">
        <v>36</v>
      </c>
      <c r="B18" s="7" t="s">
        <v>1</v>
      </c>
      <c r="C18" s="37">
        <f>VLOOKUP(A18,'Laboratory B'!A:G,5,0)</f>
        <v>256</v>
      </c>
      <c r="D18" s="37">
        <f t="shared" si="9"/>
        <v>316.5</v>
      </c>
      <c r="E18" s="13">
        <f>VLOOKUP(A18,'Laboratory B'!A:G,7,0)</f>
        <v>343</v>
      </c>
      <c r="F18" s="37">
        <f t="shared" si="10"/>
        <v>336</v>
      </c>
      <c r="G18" s="59">
        <f t="shared" si="11"/>
        <v>-19.5</v>
      </c>
      <c r="H18" s="60">
        <f t="shared" si="12"/>
        <v>380.25</v>
      </c>
      <c r="I18">
        <f t="shared" si="0"/>
        <v>299.5</v>
      </c>
      <c r="J18">
        <f t="shared" si="1"/>
        <v>1892.25</v>
      </c>
      <c r="K18">
        <f t="shared" si="2"/>
        <v>43.5</v>
      </c>
      <c r="L18">
        <f t="shared" si="3"/>
        <v>14.524207011686144</v>
      </c>
      <c r="M18" s="115">
        <f t="shared" si="4"/>
        <v>113.11029411764707</v>
      </c>
      <c r="N18" s="13">
        <f t="shared" si="5"/>
        <v>132.59313725490196</v>
      </c>
      <c r="O18" s="13">
        <f t="shared" si="6"/>
        <v>12793.938635380626</v>
      </c>
      <c r="P18" s="13">
        <f t="shared" si="7"/>
        <v>17580.940047097269</v>
      </c>
      <c r="Q18" s="109">
        <f t="shared" si="8"/>
        <v>14997.648752883508</v>
      </c>
    </row>
    <row r="19" spans="1:17" x14ac:dyDescent="0.3">
      <c r="A19" s="2" t="s">
        <v>37</v>
      </c>
      <c r="B19" s="7" t="s">
        <v>1</v>
      </c>
      <c r="C19" s="37">
        <f>VLOOKUP(A19,'Laboratory B'!A:G,5,0)</f>
        <v>35</v>
      </c>
      <c r="D19" s="37">
        <f t="shared" si="9"/>
        <v>121</v>
      </c>
      <c r="E19" s="13">
        <f>VLOOKUP(A19,'Laboratory B'!A:G,7,0)</f>
        <v>47</v>
      </c>
      <c r="F19" s="37">
        <f t="shared" si="10"/>
        <v>126.5</v>
      </c>
      <c r="G19" s="59">
        <f t="shared" si="11"/>
        <v>-5.5</v>
      </c>
      <c r="H19" s="60">
        <f t="shared" si="12"/>
        <v>30.25</v>
      </c>
      <c r="I19">
        <f t="shared" si="0"/>
        <v>41</v>
      </c>
      <c r="J19">
        <f t="shared" si="1"/>
        <v>36</v>
      </c>
      <c r="K19">
        <f t="shared" si="2"/>
        <v>6</v>
      </c>
      <c r="L19">
        <f t="shared" si="3"/>
        <v>14.634146341463413</v>
      </c>
      <c r="M19" s="115">
        <f t="shared" si="4"/>
        <v>-82.389705882352928</v>
      </c>
      <c r="N19" s="13">
        <f t="shared" si="5"/>
        <v>-76.906862745098039</v>
      </c>
      <c r="O19" s="13">
        <f t="shared" si="6"/>
        <v>6788.0636353806203</v>
      </c>
      <c r="P19" s="13">
        <f t="shared" si="7"/>
        <v>5914.6655372933483</v>
      </c>
      <c r="Q19" s="109">
        <f t="shared" si="8"/>
        <v>6336.3338019031135</v>
      </c>
    </row>
    <row r="20" spans="1:17" x14ac:dyDescent="0.3">
      <c r="A20" s="2" t="s">
        <v>38</v>
      </c>
      <c r="B20" s="7" t="s">
        <v>1</v>
      </c>
      <c r="C20" s="37">
        <f>VLOOKUP(A20,'Laboratory B'!A:G,5,0)</f>
        <v>70</v>
      </c>
      <c r="D20" s="37">
        <f t="shared" si="9"/>
        <v>203.5</v>
      </c>
      <c r="E20" s="13">
        <f>VLOOKUP(A20,'Laboratory B'!A:G,7,0)</f>
        <v>86</v>
      </c>
      <c r="F20" s="37">
        <f t="shared" si="10"/>
        <v>214.5</v>
      </c>
      <c r="G20" s="59">
        <f t="shared" si="11"/>
        <v>-11</v>
      </c>
      <c r="H20" s="60">
        <f t="shared" si="12"/>
        <v>121</v>
      </c>
      <c r="I20">
        <f t="shared" si="0"/>
        <v>78</v>
      </c>
      <c r="J20">
        <f t="shared" si="1"/>
        <v>64</v>
      </c>
      <c r="K20">
        <f t="shared" si="2"/>
        <v>8</v>
      </c>
      <c r="L20">
        <f t="shared" si="3"/>
        <v>10.256410256410255</v>
      </c>
      <c r="M20" s="115">
        <f t="shared" si="4"/>
        <v>0.1102941176470722</v>
      </c>
      <c r="N20" s="13">
        <f t="shared" si="5"/>
        <v>11.093137254901961</v>
      </c>
      <c r="O20" s="13">
        <f t="shared" si="6"/>
        <v>1.2164792387546202E-2</v>
      </c>
      <c r="P20" s="13">
        <f t="shared" si="7"/>
        <v>123.05769415609382</v>
      </c>
      <c r="Q20" s="109">
        <f t="shared" si="8"/>
        <v>1.2235077854672765</v>
      </c>
    </row>
    <row r="21" spans="1:17" x14ac:dyDescent="0.3">
      <c r="A21" s="2" t="s">
        <v>39</v>
      </c>
      <c r="B21" s="7" t="s">
        <v>1</v>
      </c>
      <c r="C21" s="37"/>
      <c r="D21" s="37"/>
      <c r="E21" s="13"/>
      <c r="F21" s="37"/>
      <c r="G21" s="59"/>
      <c r="H21" s="60"/>
      <c r="M21" s="115"/>
      <c r="N21" s="13"/>
      <c r="O21" s="13"/>
      <c r="P21" s="13"/>
      <c r="Q21" s="109"/>
    </row>
    <row r="22" spans="1:17" x14ac:dyDescent="0.3">
      <c r="A22" s="2" t="s">
        <v>114</v>
      </c>
      <c r="B22" s="7" t="s">
        <v>1</v>
      </c>
      <c r="C22" s="37">
        <f>VLOOKUP(A22,'Laboratory B'!A:G,5,0)</f>
        <v>0</v>
      </c>
      <c r="D22" s="37">
        <f t="shared" si="9"/>
        <v>18</v>
      </c>
      <c r="E22" s="13">
        <f>VLOOKUP(A22,'Laboratory B'!A:G,7,0)</f>
        <v>24</v>
      </c>
      <c r="F22" s="37">
        <f t="shared" si="10"/>
        <v>66</v>
      </c>
      <c r="G22" s="59">
        <f t="shared" si="11"/>
        <v>-48</v>
      </c>
      <c r="H22" s="60">
        <f t="shared" si="12"/>
        <v>2304</v>
      </c>
      <c r="I22">
        <f t="shared" si="0"/>
        <v>12</v>
      </c>
      <c r="J22">
        <f t="shared" si="1"/>
        <v>144</v>
      </c>
      <c r="K22">
        <f t="shared" si="2"/>
        <v>12</v>
      </c>
      <c r="L22">
        <f t="shared" si="3"/>
        <v>100</v>
      </c>
      <c r="M22" s="115">
        <f t="shared" si="4"/>
        <v>-185.38970588235293</v>
      </c>
      <c r="N22" s="13">
        <f t="shared" si="5"/>
        <v>-137.40686274509804</v>
      </c>
      <c r="O22" s="13">
        <f t="shared" si="6"/>
        <v>34369.343047145325</v>
      </c>
      <c r="P22" s="13">
        <f t="shared" si="7"/>
        <v>18880.645929450213</v>
      </c>
      <c r="Q22" s="109">
        <f t="shared" si="8"/>
        <v>25473.817870530562</v>
      </c>
    </row>
    <row r="23" spans="1:17" x14ac:dyDescent="0.3">
      <c r="A23" s="2" t="s">
        <v>115</v>
      </c>
      <c r="B23" s="7" t="s">
        <v>1</v>
      </c>
      <c r="C23" s="37">
        <f>VLOOKUP(A23,'Laboratory B'!A:G,5,0)</f>
        <v>13</v>
      </c>
      <c r="D23" s="37">
        <f t="shared" ref="D23:D25" si="22">_xlfn.RANK.AVG(C23,C$2:C$419,1)</f>
        <v>51</v>
      </c>
      <c r="E23" s="13">
        <f>VLOOKUP(A23,'Laboratory B'!A:G,7,0)</f>
        <v>31</v>
      </c>
      <c r="F23" s="37">
        <f t="shared" ref="F23:F25" si="23">_xlfn.RANK.AVG(E23,E$2:E$419,1)</f>
        <v>80.5</v>
      </c>
      <c r="G23" s="59">
        <f t="shared" ref="G23:G25" si="24">D23-F23</f>
        <v>-29.5</v>
      </c>
      <c r="H23" s="60">
        <f t="shared" ref="H23:H25" si="25">G23^2</f>
        <v>870.25</v>
      </c>
      <c r="I23">
        <f t="shared" ref="I23:I25" si="26">(C23+E23)/2</f>
        <v>22</v>
      </c>
      <c r="J23">
        <f t="shared" ref="J23:J25" si="27">((C23-I23)^2+(E23-I23)^2)/2</f>
        <v>81</v>
      </c>
      <c r="K23">
        <f t="shared" ref="K23:K25" si="28">SQRT(J23)</f>
        <v>9</v>
      </c>
      <c r="L23">
        <f t="shared" ref="L23:L25" si="29">(K23/I23)*100</f>
        <v>40.909090909090914</v>
      </c>
      <c r="M23" s="115">
        <f t="shared" si="4"/>
        <v>-152.38970588235293</v>
      </c>
      <c r="N23" s="13">
        <f t="shared" si="5"/>
        <v>-122.90686274509804</v>
      </c>
      <c r="O23" s="13">
        <f t="shared" si="6"/>
        <v>23222.622458910031</v>
      </c>
      <c r="P23" s="13">
        <f t="shared" si="7"/>
        <v>15106.096909842368</v>
      </c>
      <c r="Q23" s="109">
        <f t="shared" si="8"/>
        <v>18729.740664648212</v>
      </c>
    </row>
    <row r="24" spans="1:17" x14ac:dyDescent="0.3">
      <c r="A24" s="2" t="s">
        <v>143</v>
      </c>
      <c r="B24" s="7" t="s">
        <v>1</v>
      </c>
      <c r="C24" s="37">
        <f>VLOOKUP(A24,'Laboratory B'!A:G,5,0)</f>
        <v>121</v>
      </c>
      <c r="D24" s="37">
        <f t="shared" si="22"/>
        <v>262</v>
      </c>
      <c r="E24" s="13">
        <f>VLOOKUP(A24,'Laboratory B'!A:G,7,0)</f>
        <v>0</v>
      </c>
      <c r="F24" s="37">
        <f t="shared" si="23"/>
        <v>17.5</v>
      </c>
      <c r="G24" s="59">
        <f t="shared" si="24"/>
        <v>244.5</v>
      </c>
      <c r="H24" s="60">
        <f t="shared" si="25"/>
        <v>59780.25</v>
      </c>
      <c r="I24">
        <f t="shared" si="26"/>
        <v>60.5</v>
      </c>
      <c r="J24">
        <f t="shared" si="27"/>
        <v>3660.25</v>
      </c>
      <c r="K24">
        <f t="shared" si="28"/>
        <v>60.5</v>
      </c>
      <c r="L24">
        <f t="shared" si="29"/>
        <v>100</v>
      </c>
      <c r="M24" s="115">
        <f t="shared" si="4"/>
        <v>58.610294117647072</v>
      </c>
      <c r="N24" s="13">
        <f t="shared" si="5"/>
        <v>-185.90686274509804</v>
      </c>
      <c r="O24" s="13">
        <f t="shared" si="6"/>
        <v>3435.1665765570951</v>
      </c>
      <c r="P24" s="13">
        <f t="shared" si="7"/>
        <v>34561.361615724723</v>
      </c>
      <c r="Q24" s="109">
        <f t="shared" si="8"/>
        <v>-10896.055903979241</v>
      </c>
    </row>
    <row r="25" spans="1:17" ht="15" thickBot="1" x14ac:dyDescent="0.35">
      <c r="A25" s="2" t="s">
        <v>144</v>
      </c>
      <c r="B25" s="7" t="s">
        <v>1</v>
      </c>
      <c r="C25" s="37">
        <f>VLOOKUP(A25,'Laboratory B'!A:G,5,0)</f>
        <v>39</v>
      </c>
      <c r="D25" s="37">
        <f t="shared" si="22"/>
        <v>133.5</v>
      </c>
      <c r="E25" s="13">
        <f>VLOOKUP(A25,'Laboratory B'!A:G,7,0)</f>
        <v>23</v>
      </c>
      <c r="F25" s="37">
        <f t="shared" si="23"/>
        <v>63</v>
      </c>
      <c r="G25" s="59">
        <f t="shared" si="24"/>
        <v>70.5</v>
      </c>
      <c r="H25" s="60">
        <f t="shared" si="25"/>
        <v>4970.25</v>
      </c>
      <c r="I25">
        <f t="shared" si="26"/>
        <v>31</v>
      </c>
      <c r="J25">
        <f t="shared" si="27"/>
        <v>64</v>
      </c>
      <c r="K25">
        <f t="shared" si="28"/>
        <v>8</v>
      </c>
      <c r="L25">
        <f t="shared" si="29"/>
        <v>25.806451612903224</v>
      </c>
      <c r="M25" s="115">
        <f t="shared" si="4"/>
        <v>-69.889705882352928</v>
      </c>
      <c r="N25" s="13">
        <f t="shared" si="5"/>
        <v>-140.40686274509804</v>
      </c>
      <c r="O25" s="13">
        <f t="shared" si="6"/>
        <v>4884.5709883217978</v>
      </c>
      <c r="P25" s="13">
        <f t="shared" si="7"/>
        <v>19714.0871059208</v>
      </c>
      <c r="Q25" s="109">
        <f t="shared" si="8"/>
        <v>9812.9943411187978</v>
      </c>
    </row>
    <row r="26" spans="1:17" ht="15" thickTop="1" x14ac:dyDescent="0.3">
      <c r="A26" s="30" t="s">
        <v>30</v>
      </c>
      <c r="B26" s="56" t="s">
        <v>197</v>
      </c>
      <c r="C26" s="38">
        <f>VLOOKUP(A26,'Laboratory B'!A:J,8,0)</f>
        <v>140</v>
      </c>
      <c r="D26" s="38">
        <f t="shared" si="9"/>
        <v>272</v>
      </c>
      <c r="E26" s="29">
        <f>VLOOKUP(A26,'Laboratory B'!A:J,10,0)</f>
        <v>121</v>
      </c>
      <c r="F26" s="38">
        <f t="shared" si="10"/>
        <v>257</v>
      </c>
      <c r="G26" s="59">
        <f t="shared" si="11"/>
        <v>15</v>
      </c>
      <c r="H26" s="60">
        <f t="shared" si="12"/>
        <v>225</v>
      </c>
      <c r="I26">
        <f t="shared" si="0"/>
        <v>130.5</v>
      </c>
      <c r="J26">
        <f t="shared" si="1"/>
        <v>90.25</v>
      </c>
      <c r="K26">
        <f t="shared" si="2"/>
        <v>9.5</v>
      </c>
      <c r="L26">
        <f t="shared" si="3"/>
        <v>7.2796934865900385</v>
      </c>
      <c r="M26" s="115">
        <f t="shared" si="4"/>
        <v>68.610294117647072</v>
      </c>
      <c r="N26" s="13">
        <f t="shared" si="5"/>
        <v>53.593137254901961</v>
      </c>
      <c r="O26" s="13">
        <f t="shared" si="6"/>
        <v>4707.3724589100366</v>
      </c>
      <c r="P26" s="13">
        <f t="shared" si="7"/>
        <v>2872.2243608227604</v>
      </c>
      <c r="Q26" s="109">
        <f t="shared" si="8"/>
        <v>3677.0409097462521</v>
      </c>
    </row>
    <row r="27" spans="1:17" x14ac:dyDescent="0.3">
      <c r="A27" s="2" t="s">
        <v>31</v>
      </c>
      <c r="B27" s="7" t="s">
        <v>2</v>
      </c>
      <c r="C27" s="37">
        <f>VLOOKUP(A27,'Laboratory B'!A:J,8,0)</f>
        <v>72</v>
      </c>
      <c r="D27" s="37">
        <f t="shared" ref="D27" si="30">_xlfn.RANK.AVG(C27,C$2:C$419,1)</f>
        <v>207</v>
      </c>
      <c r="E27" s="13">
        <f>VLOOKUP(A27,'Laboratory B'!A:J,10,0)</f>
        <v>92</v>
      </c>
      <c r="F27" s="37">
        <f t="shared" si="10"/>
        <v>220</v>
      </c>
      <c r="G27" s="59">
        <f t="shared" si="11"/>
        <v>-13</v>
      </c>
      <c r="H27" s="60">
        <f t="shared" si="12"/>
        <v>169</v>
      </c>
      <c r="I27">
        <f t="shared" si="0"/>
        <v>82</v>
      </c>
      <c r="J27">
        <f t="shared" si="1"/>
        <v>100</v>
      </c>
      <c r="K27">
        <f t="shared" si="2"/>
        <v>10</v>
      </c>
      <c r="L27">
        <f t="shared" si="3"/>
        <v>12.195121951219512</v>
      </c>
      <c r="M27" s="115">
        <f t="shared" si="4"/>
        <v>3.6102941176470722</v>
      </c>
      <c r="N27" s="13">
        <f t="shared" si="5"/>
        <v>16.593137254901961</v>
      </c>
      <c r="O27" s="13">
        <f t="shared" si="6"/>
        <v>13.034223615917051</v>
      </c>
      <c r="P27" s="13">
        <f t="shared" si="7"/>
        <v>275.33220396001542</v>
      </c>
      <c r="Q27" s="109">
        <f t="shared" si="8"/>
        <v>59.906105824683038</v>
      </c>
    </row>
    <row r="28" spans="1:17" x14ac:dyDescent="0.3">
      <c r="A28" s="2" t="s">
        <v>33</v>
      </c>
      <c r="B28" s="7" t="s">
        <v>2</v>
      </c>
      <c r="C28" s="37">
        <f>VLOOKUP(A28,'Laboratory B'!A:J,8,0)</f>
        <v>53</v>
      </c>
      <c r="D28" s="37">
        <f t="shared" si="9"/>
        <v>162.5</v>
      </c>
      <c r="E28" s="13">
        <f>VLOOKUP(A28,'Laboratory B'!A:J,10,0)</f>
        <v>82</v>
      </c>
      <c r="F28" s="37">
        <f t="shared" si="10"/>
        <v>201.5</v>
      </c>
      <c r="G28" s="59">
        <f t="shared" si="11"/>
        <v>-39</v>
      </c>
      <c r="H28" s="60">
        <f t="shared" si="12"/>
        <v>1521</v>
      </c>
      <c r="I28">
        <f t="shared" si="0"/>
        <v>67.5</v>
      </c>
      <c r="J28">
        <f t="shared" si="1"/>
        <v>210.25</v>
      </c>
      <c r="K28">
        <f t="shared" si="2"/>
        <v>14.5</v>
      </c>
      <c r="L28">
        <f t="shared" si="3"/>
        <v>21.481481481481481</v>
      </c>
      <c r="M28" s="115">
        <f t="shared" si="4"/>
        <v>-40.889705882352928</v>
      </c>
      <c r="N28" s="13">
        <f t="shared" si="5"/>
        <v>-1.9068627450980387</v>
      </c>
      <c r="O28" s="13">
        <f t="shared" si="6"/>
        <v>1671.9680471453275</v>
      </c>
      <c r="P28" s="13">
        <f t="shared" si="7"/>
        <v>3.6361255286428276</v>
      </c>
      <c r="Q28" s="109">
        <f t="shared" si="8"/>
        <v>77.971056805074923</v>
      </c>
    </row>
    <row r="29" spans="1:17" x14ac:dyDescent="0.3">
      <c r="A29" s="2" t="s">
        <v>35</v>
      </c>
      <c r="B29" s="7" t="s">
        <v>2</v>
      </c>
      <c r="C29" s="37">
        <f>VLOOKUP(A29,'Laboratory B'!A:J,8,0)</f>
        <v>52</v>
      </c>
      <c r="D29" s="37">
        <f t="shared" si="9"/>
        <v>157.5</v>
      </c>
      <c r="E29" s="13">
        <f>VLOOKUP(A29,'Laboratory B'!A:J,10,0)</f>
        <v>78</v>
      </c>
      <c r="F29" s="37">
        <f t="shared" si="10"/>
        <v>193.5</v>
      </c>
      <c r="G29" s="59">
        <f t="shared" si="11"/>
        <v>-36</v>
      </c>
      <c r="H29" s="60">
        <f t="shared" si="12"/>
        <v>1296</v>
      </c>
      <c r="I29">
        <f t="shared" si="0"/>
        <v>65</v>
      </c>
      <c r="J29">
        <f t="shared" si="1"/>
        <v>169</v>
      </c>
      <c r="K29">
        <f t="shared" si="2"/>
        <v>13</v>
      </c>
      <c r="L29">
        <f t="shared" si="3"/>
        <v>20</v>
      </c>
      <c r="M29" s="115">
        <f t="shared" si="4"/>
        <v>-45.889705882352928</v>
      </c>
      <c r="N29" s="13">
        <f t="shared" si="5"/>
        <v>-9.9068627450980387</v>
      </c>
      <c r="O29" s="13">
        <f t="shared" si="6"/>
        <v>2105.8651059688568</v>
      </c>
      <c r="P29" s="13">
        <f t="shared" si="7"/>
        <v>98.14592945021144</v>
      </c>
      <c r="Q29" s="109">
        <f t="shared" si="8"/>
        <v>454.62301758938855</v>
      </c>
    </row>
    <row r="30" spans="1:17" x14ac:dyDescent="0.3">
      <c r="A30" s="2" t="s">
        <v>36</v>
      </c>
      <c r="B30" s="7" t="s">
        <v>2</v>
      </c>
      <c r="C30" s="37">
        <f>VLOOKUP(A30,'Laboratory B'!A:J,8,0)</f>
        <v>1783</v>
      </c>
      <c r="D30" s="37">
        <f t="shared" si="9"/>
        <v>377</v>
      </c>
      <c r="E30" s="13">
        <f>VLOOKUP(A30,'Laboratory B'!A:J,10,0)</f>
        <v>1910</v>
      </c>
      <c r="F30" s="37">
        <f t="shared" si="10"/>
        <v>377</v>
      </c>
      <c r="G30" s="59">
        <f t="shared" si="11"/>
        <v>0</v>
      </c>
      <c r="H30" s="60">
        <f t="shared" si="12"/>
        <v>0</v>
      </c>
      <c r="I30">
        <f t="shared" si="0"/>
        <v>1846.5</v>
      </c>
      <c r="J30">
        <f t="shared" si="1"/>
        <v>4032.25</v>
      </c>
      <c r="K30">
        <f t="shared" si="2"/>
        <v>63.5</v>
      </c>
      <c r="L30">
        <f t="shared" si="3"/>
        <v>3.4389385323585162</v>
      </c>
      <c r="M30" s="115">
        <f t="shared" si="4"/>
        <v>173.61029411764707</v>
      </c>
      <c r="N30" s="13">
        <f t="shared" si="5"/>
        <v>173.59313725490196</v>
      </c>
      <c r="O30" s="13">
        <f t="shared" si="6"/>
        <v>30140.534223615923</v>
      </c>
      <c r="P30" s="13">
        <f t="shared" si="7"/>
        <v>30134.57730199923</v>
      </c>
      <c r="Q30" s="109">
        <f t="shared" si="8"/>
        <v>30137.555615628607</v>
      </c>
    </row>
    <row r="31" spans="1:17" x14ac:dyDescent="0.3">
      <c r="A31" s="2" t="s">
        <v>37</v>
      </c>
      <c r="B31" s="7" t="s">
        <v>2</v>
      </c>
      <c r="C31" s="37">
        <f>VLOOKUP(A31,'Laboratory B'!A:J,8,0)</f>
        <v>234</v>
      </c>
      <c r="D31" s="37">
        <f t="shared" si="9"/>
        <v>312</v>
      </c>
      <c r="E31" s="13">
        <f>VLOOKUP(A31,'Laboratory B'!A:J,10,0)</f>
        <v>223</v>
      </c>
      <c r="F31" s="37">
        <f t="shared" si="10"/>
        <v>310</v>
      </c>
      <c r="G31" s="59">
        <f t="shared" si="11"/>
        <v>2</v>
      </c>
      <c r="H31" s="60">
        <f t="shared" si="12"/>
        <v>4</v>
      </c>
      <c r="I31">
        <f t="shared" si="0"/>
        <v>228.5</v>
      </c>
      <c r="J31">
        <f t="shared" si="1"/>
        <v>30.25</v>
      </c>
      <c r="K31">
        <f t="shared" si="2"/>
        <v>5.5</v>
      </c>
      <c r="L31">
        <f t="shared" si="3"/>
        <v>2.4070021881838075</v>
      </c>
      <c r="M31" s="115">
        <f t="shared" si="4"/>
        <v>108.61029411764707</v>
      </c>
      <c r="N31" s="13">
        <f t="shared" si="5"/>
        <v>106.59313725490196</v>
      </c>
      <c r="O31" s="13">
        <f t="shared" si="6"/>
        <v>11796.195988321802</v>
      </c>
      <c r="P31" s="13">
        <f t="shared" si="7"/>
        <v>11362.096909842368</v>
      </c>
      <c r="Q31" s="109">
        <f t="shared" si="8"/>
        <v>11577.111988177625</v>
      </c>
    </row>
    <row r="32" spans="1:17" x14ac:dyDescent="0.3">
      <c r="A32" s="2" t="s">
        <v>38</v>
      </c>
      <c r="B32" s="7" t="s">
        <v>2</v>
      </c>
      <c r="C32" s="37">
        <f>VLOOKUP(A32,'Laboratory B'!A:J,8,0)</f>
        <v>191</v>
      </c>
      <c r="D32" s="37">
        <f t="shared" si="9"/>
        <v>296</v>
      </c>
      <c r="E32" s="13">
        <f>VLOOKUP(A32,'Laboratory B'!A:J,10,0)</f>
        <v>192</v>
      </c>
      <c r="F32" s="37">
        <f t="shared" si="10"/>
        <v>296</v>
      </c>
      <c r="G32" s="59">
        <f t="shared" si="11"/>
        <v>0</v>
      </c>
      <c r="H32" s="60">
        <f t="shared" si="12"/>
        <v>0</v>
      </c>
      <c r="I32">
        <f t="shared" si="0"/>
        <v>191.5</v>
      </c>
      <c r="J32">
        <f t="shared" si="1"/>
        <v>0.25</v>
      </c>
      <c r="K32">
        <f t="shared" si="2"/>
        <v>0.5</v>
      </c>
      <c r="L32">
        <f t="shared" si="3"/>
        <v>0.26109660574412535</v>
      </c>
      <c r="M32" s="115">
        <f t="shared" si="4"/>
        <v>92.610294117647072</v>
      </c>
      <c r="N32" s="13">
        <f t="shared" si="5"/>
        <v>92.593137254901961</v>
      </c>
      <c r="O32" s="13">
        <f t="shared" si="6"/>
        <v>8576.6665765570961</v>
      </c>
      <c r="P32" s="13">
        <f t="shared" si="7"/>
        <v>8573.4890667051131</v>
      </c>
      <c r="Q32" s="109">
        <f t="shared" si="8"/>
        <v>8575.0776744521354</v>
      </c>
    </row>
    <row r="33" spans="1:17" x14ac:dyDescent="0.3">
      <c r="A33" s="2" t="s">
        <v>39</v>
      </c>
      <c r="B33" s="7" t="s">
        <v>2</v>
      </c>
      <c r="C33" s="37"/>
      <c r="D33" s="37"/>
      <c r="E33" s="13"/>
      <c r="F33" s="37"/>
      <c r="G33" s="59"/>
      <c r="H33" s="60"/>
      <c r="M33" s="115"/>
      <c r="N33" s="13"/>
      <c r="O33" s="13"/>
      <c r="P33" s="13"/>
      <c r="Q33" s="109"/>
    </row>
    <row r="34" spans="1:17" x14ac:dyDescent="0.3">
      <c r="A34" s="2" t="s">
        <v>114</v>
      </c>
      <c r="B34" s="7" t="s">
        <v>2</v>
      </c>
      <c r="C34" s="37">
        <f>VLOOKUP(A34,'Laboratory B'!A:J,8,0)</f>
        <v>42</v>
      </c>
      <c r="D34" s="37">
        <f t="shared" si="9"/>
        <v>139</v>
      </c>
      <c r="E34" s="13">
        <f>VLOOKUP(A34,'Laboratory B'!A:J,10,0)</f>
        <v>62</v>
      </c>
      <c r="F34" s="37">
        <f t="shared" si="10"/>
        <v>163.5</v>
      </c>
      <c r="G34" s="59">
        <f t="shared" si="11"/>
        <v>-24.5</v>
      </c>
      <c r="H34" s="60">
        <f t="shared" si="12"/>
        <v>600.25</v>
      </c>
      <c r="I34">
        <f t="shared" si="0"/>
        <v>52</v>
      </c>
      <c r="J34">
        <f t="shared" si="1"/>
        <v>100</v>
      </c>
      <c r="K34">
        <f t="shared" si="2"/>
        <v>10</v>
      </c>
      <c r="L34">
        <f t="shared" si="3"/>
        <v>19.230769230769234</v>
      </c>
      <c r="M34" s="115">
        <f t="shared" si="4"/>
        <v>-64.389705882352928</v>
      </c>
      <c r="N34" s="13">
        <f t="shared" si="5"/>
        <v>-39.906862745098039</v>
      </c>
      <c r="O34" s="13">
        <f t="shared" si="6"/>
        <v>4146.0342236159149</v>
      </c>
      <c r="P34" s="13">
        <f t="shared" si="7"/>
        <v>1592.5576941560937</v>
      </c>
      <c r="Q34" s="109">
        <f t="shared" si="8"/>
        <v>2569.59115484429</v>
      </c>
    </row>
    <row r="35" spans="1:17" x14ac:dyDescent="0.3">
      <c r="A35" s="2" t="s">
        <v>115</v>
      </c>
      <c r="B35" s="7" t="s">
        <v>2</v>
      </c>
      <c r="C35" s="37">
        <f>VLOOKUP(A35,'Laboratory B'!A:J,8,0)</f>
        <v>92</v>
      </c>
      <c r="D35" s="37">
        <f t="shared" ref="D35:D37" si="31">_xlfn.RANK.AVG(C35,C$2:C$419,1)</f>
        <v>234</v>
      </c>
      <c r="E35" s="13">
        <f>VLOOKUP(A35,'Laboratory B'!A:J,10,0)</f>
        <v>116</v>
      </c>
      <c r="F35" s="37">
        <f t="shared" ref="F35:F37" si="32">_xlfn.RANK.AVG(E35,E$2:E$419,1)</f>
        <v>253</v>
      </c>
      <c r="G35" s="59">
        <f t="shared" ref="G35:G37" si="33">D35-F35</f>
        <v>-19</v>
      </c>
      <c r="H35" s="60">
        <f t="shared" ref="H35:H37" si="34">G35^2</f>
        <v>361</v>
      </c>
      <c r="I35">
        <f t="shared" ref="I35:I37" si="35">(C35+E35)/2</f>
        <v>104</v>
      </c>
      <c r="J35">
        <f t="shared" ref="J35:J37" si="36">((C35-I35)^2+(E35-I35)^2)/2</f>
        <v>144</v>
      </c>
      <c r="K35">
        <f t="shared" ref="K35:K37" si="37">SQRT(J35)</f>
        <v>12</v>
      </c>
      <c r="L35">
        <f t="shared" ref="L35:L37" si="38">(K35/I35)*100</f>
        <v>11.538461538461538</v>
      </c>
      <c r="M35" s="115">
        <f t="shared" si="4"/>
        <v>30.610294117647072</v>
      </c>
      <c r="N35" s="13">
        <f t="shared" si="5"/>
        <v>49.593137254901961</v>
      </c>
      <c r="O35" s="13">
        <f t="shared" si="6"/>
        <v>936.99010596885898</v>
      </c>
      <c r="P35" s="13">
        <f t="shared" si="7"/>
        <v>2459.479262783545</v>
      </c>
      <c r="Q35" s="109">
        <f t="shared" si="8"/>
        <v>1518.0605175893893</v>
      </c>
    </row>
    <row r="36" spans="1:17" x14ac:dyDescent="0.3">
      <c r="A36" s="2" t="s">
        <v>143</v>
      </c>
      <c r="B36" s="7" t="s">
        <v>2</v>
      </c>
      <c r="C36" s="37">
        <f>VLOOKUP(A36,'Laboratory B'!A:J,8,0)</f>
        <v>140</v>
      </c>
      <c r="D36" s="37">
        <f t="shared" si="31"/>
        <v>272</v>
      </c>
      <c r="E36" s="13">
        <f>VLOOKUP(A36,'Laboratory B'!A:J,10,0)</f>
        <v>100</v>
      </c>
      <c r="F36" s="37">
        <f t="shared" si="32"/>
        <v>230.5</v>
      </c>
      <c r="G36" s="59">
        <f t="shared" si="33"/>
        <v>41.5</v>
      </c>
      <c r="H36" s="60">
        <f t="shared" si="34"/>
        <v>1722.25</v>
      </c>
      <c r="I36">
        <f t="shared" si="35"/>
        <v>120</v>
      </c>
      <c r="J36">
        <f t="shared" si="36"/>
        <v>400</v>
      </c>
      <c r="K36">
        <f t="shared" si="37"/>
        <v>20</v>
      </c>
      <c r="L36">
        <f t="shared" si="38"/>
        <v>16.666666666666664</v>
      </c>
      <c r="M36" s="115">
        <f t="shared" si="4"/>
        <v>68.610294117647072</v>
      </c>
      <c r="N36" s="13">
        <f t="shared" si="5"/>
        <v>27.093137254901961</v>
      </c>
      <c r="O36" s="13">
        <f t="shared" si="6"/>
        <v>4707.3724589100366</v>
      </c>
      <c r="P36" s="13">
        <f t="shared" si="7"/>
        <v>734.03808631295658</v>
      </c>
      <c r="Q36" s="109">
        <f t="shared" si="8"/>
        <v>1858.8681156286048</v>
      </c>
    </row>
    <row r="37" spans="1:17" ht="15" thickBot="1" x14ac:dyDescent="0.35">
      <c r="A37" s="2" t="s">
        <v>144</v>
      </c>
      <c r="B37" s="7" t="s">
        <v>2</v>
      </c>
      <c r="C37" s="37">
        <f>VLOOKUP(A37,'Laboratory B'!A:J,8,0)</f>
        <v>188</v>
      </c>
      <c r="D37" s="37">
        <f t="shared" si="31"/>
        <v>291.5</v>
      </c>
      <c r="E37" s="13">
        <f>VLOOKUP(A37,'Laboratory B'!A:J,10,0)</f>
        <v>137</v>
      </c>
      <c r="F37" s="37">
        <f t="shared" si="32"/>
        <v>265</v>
      </c>
      <c r="G37" s="59">
        <f t="shared" si="33"/>
        <v>26.5</v>
      </c>
      <c r="H37" s="60">
        <f t="shared" si="34"/>
        <v>702.25</v>
      </c>
      <c r="I37">
        <f t="shared" si="35"/>
        <v>162.5</v>
      </c>
      <c r="J37">
        <f t="shared" si="36"/>
        <v>650.25</v>
      </c>
      <c r="K37">
        <f t="shared" si="37"/>
        <v>25.5</v>
      </c>
      <c r="L37">
        <f t="shared" si="38"/>
        <v>15.692307692307692</v>
      </c>
      <c r="M37" s="115">
        <f t="shared" si="4"/>
        <v>88.110294117647072</v>
      </c>
      <c r="N37" s="13">
        <f t="shared" si="5"/>
        <v>61.593137254901961</v>
      </c>
      <c r="O37" s="13">
        <f t="shared" si="6"/>
        <v>7763.4239294982726</v>
      </c>
      <c r="P37" s="13">
        <f t="shared" si="7"/>
        <v>3793.7145569011918</v>
      </c>
      <c r="Q37" s="109">
        <f t="shared" si="8"/>
        <v>5426.9894391580174</v>
      </c>
    </row>
    <row r="38" spans="1:17" ht="15" thickTop="1" x14ac:dyDescent="0.3">
      <c r="A38" s="30" t="s">
        <v>30</v>
      </c>
      <c r="B38" s="56" t="s">
        <v>198</v>
      </c>
      <c r="C38" s="38">
        <f>VLOOKUP(A38,'Laboratory B'!A:M,11,0)</f>
        <v>0</v>
      </c>
      <c r="D38" s="38">
        <f t="shared" si="9"/>
        <v>18</v>
      </c>
      <c r="E38" s="29">
        <f>VLOOKUP(A38,'Laboratory B'!A:M,13,0)</f>
        <v>0</v>
      </c>
      <c r="F38" s="38">
        <f t="shared" si="10"/>
        <v>17.5</v>
      </c>
      <c r="G38" s="59">
        <f t="shared" si="11"/>
        <v>0.5</v>
      </c>
      <c r="H38" s="60">
        <f t="shared" si="12"/>
        <v>0.25</v>
      </c>
      <c r="I38">
        <f t="shared" si="0"/>
        <v>0</v>
      </c>
      <c r="J38">
        <f t="shared" si="1"/>
        <v>0</v>
      </c>
      <c r="K38">
        <f t="shared" si="2"/>
        <v>0</v>
      </c>
      <c r="L38">
        <v>0</v>
      </c>
      <c r="M38" s="115">
        <f t="shared" si="4"/>
        <v>-185.38970588235293</v>
      </c>
      <c r="N38" s="13">
        <f t="shared" si="5"/>
        <v>-185.90686274509804</v>
      </c>
      <c r="O38" s="13">
        <f t="shared" si="6"/>
        <v>34369.343047145325</v>
      </c>
      <c r="P38" s="13">
        <f t="shared" si="7"/>
        <v>34561.361615724723</v>
      </c>
      <c r="Q38" s="109">
        <f t="shared" si="8"/>
        <v>34465.218605824681</v>
      </c>
    </row>
    <row r="39" spans="1:17" x14ac:dyDescent="0.3">
      <c r="A39" s="2" t="s">
        <v>31</v>
      </c>
      <c r="B39" s="7" t="s">
        <v>3</v>
      </c>
      <c r="C39" s="37">
        <f>VLOOKUP(A39,'Laboratory B'!A:M,11,0)</f>
        <v>0</v>
      </c>
      <c r="D39" s="37">
        <f t="shared" ref="D39" si="39">_xlfn.RANK.AVG(C39,C$2:C$419,1)</f>
        <v>18</v>
      </c>
      <c r="E39" s="13">
        <f>VLOOKUP(A39,'Laboratory B'!A:M,13,0)</f>
        <v>0</v>
      </c>
      <c r="F39" s="37">
        <f t="shared" si="10"/>
        <v>17.5</v>
      </c>
      <c r="G39" s="59">
        <f t="shared" si="11"/>
        <v>0.5</v>
      </c>
      <c r="H39" s="60">
        <f t="shared" si="12"/>
        <v>0.25</v>
      </c>
      <c r="I39">
        <f t="shared" si="0"/>
        <v>0</v>
      </c>
      <c r="J39">
        <f t="shared" si="1"/>
        <v>0</v>
      </c>
      <c r="K39">
        <f t="shared" si="2"/>
        <v>0</v>
      </c>
      <c r="L39">
        <v>0</v>
      </c>
      <c r="M39" s="115">
        <f t="shared" si="4"/>
        <v>-185.38970588235293</v>
      </c>
      <c r="N39" s="13">
        <f t="shared" si="5"/>
        <v>-185.90686274509804</v>
      </c>
      <c r="O39" s="13">
        <f t="shared" si="6"/>
        <v>34369.343047145325</v>
      </c>
      <c r="P39" s="13">
        <f t="shared" si="7"/>
        <v>34561.361615724723</v>
      </c>
      <c r="Q39" s="109">
        <f t="shared" si="8"/>
        <v>34465.218605824681</v>
      </c>
    </row>
    <row r="40" spans="1:17" x14ac:dyDescent="0.3">
      <c r="A40" s="2" t="s">
        <v>33</v>
      </c>
      <c r="B40" s="7" t="s">
        <v>3</v>
      </c>
      <c r="C40" s="37">
        <f>VLOOKUP(A40,'Laboratory B'!A:M,11,0)</f>
        <v>0</v>
      </c>
      <c r="D40" s="37">
        <f t="shared" si="9"/>
        <v>18</v>
      </c>
      <c r="E40" s="13">
        <f>VLOOKUP(A40,'Laboratory B'!A:M,13,0)</f>
        <v>0</v>
      </c>
      <c r="F40" s="37">
        <f t="shared" si="10"/>
        <v>17.5</v>
      </c>
      <c r="G40" s="59">
        <f t="shared" si="11"/>
        <v>0.5</v>
      </c>
      <c r="H40" s="60">
        <f t="shared" si="12"/>
        <v>0.25</v>
      </c>
      <c r="I40">
        <f t="shared" si="0"/>
        <v>0</v>
      </c>
      <c r="J40">
        <f t="shared" si="1"/>
        <v>0</v>
      </c>
      <c r="K40">
        <f t="shared" si="2"/>
        <v>0</v>
      </c>
      <c r="L40">
        <v>0</v>
      </c>
      <c r="M40" s="115">
        <f t="shared" si="4"/>
        <v>-185.38970588235293</v>
      </c>
      <c r="N40" s="13">
        <f t="shared" si="5"/>
        <v>-185.90686274509804</v>
      </c>
      <c r="O40" s="13">
        <f t="shared" si="6"/>
        <v>34369.343047145325</v>
      </c>
      <c r="P40" s="13">
        <f t="shared" si="7"/>
        <v>34561.361615724723</v>
      </c>
      <c r="Q40" s="109">
        <f t="shared" si="8"/>
        <v>34465.218605824681</v>
      </c>
    </row>
    <row r="41" spans="1:17" x14ac:dyDescent="0.3">
      <c r="A41" s="2" t="s">
        <v>35</v>
      </c>
      <c r="B41" s="7" t="s">
        <v>3</v>
      </c>
      <c r="C41" s="37">
        <f>VLOOKUP(A41,'Laboratory B'!A:M,11,0)</f>
        <v>0</v>
      </c>
      <c r="D41" s="37">
        <f t="shared" si="9"/>
        <v>18</v>
      </c>
      <c r="E41" s="13">
        <f>VLOOKUP(A41,'Laboratory B'!A:M,13,0)</f>
        <v>0</v>
      </c>
      <c r="F41" s="37">
        <f t="shared" si="10"/>
        <v>17.5</v>
      </c>
      <c r="G41" s="59">
        <f t="shared" si="11"/>
        <v>0.5</v>
      </c>
      <c r="H41" s="60">
        <f t="shared" si="12"/>
        <v>0.25</v>
      </c>
      <c r="I41">
        <f t="shared" si="0"/>
        <v>0</v>
      </c>
      <c r="J41">
        <f t="shared" si="1"/>
        <v>0</v>
      </c>
      <c r="K41">
        <f t="shared" si="2"/>
        <v>0</v>
      </c>
      <c r="L41">
        <v>0</v>
      </c>
      <c r="M41" s="115">
        <f t="shared" si="4"/>
        <v>-185.38970588235293</v>
      </c>
      <c r="N41" s="13">
        <f t="shared" si="5"/>
        <v>-185.90686274509804</v>
      </c>
      <c r="O41" s="13">
        <f t="shared" si="6"/>
        <v>34369.343047145325</v>
      </c>
      <c r="P41" s="13">
        <f t="shared" si="7"/>
        <v>34561.361615724723</v>
      </c>
      <c r="Q41" s="109">
        <f t="shared" si="8"/>
        <v>34465.218605824681</v>
      </c>
    </row>
    <row r="42" spans="1:17" x14ac:dyDescent="0.3">
      <c r="A42" s="2" t="s">
        <v>36</v>
      </c>
      <c r="B42" s="7" t="s">
        <v>3</v>
      </c>
      <c r="C42" s="37">
        <f>VLOOKUP(A42,'Laboratory B'!A:M,11,0)</f>
        <v>3159</v>
      </c>
      <c r="D42" s="37">
        <f t="shared" si="9"/>
        <v>396</v>
      </c>
      <c r="E42" s="13">
        <f>VLOOKUP(A42,'Laboratory B'!A:M,13,0)</f>
        <v>3205</v>
      </c>
      <c r="F42" s="37">
        <f t="shared" si="10"/>
        <v>395</v>
      </c>
      <c r="G42" s="59">
        <f t="shared" si="11"/>
        <v>1</v>
      </c>
      <c r="H42" s="60">
        <f t="shared" si="12"/>
        <v>1</v>
      </c>
      <c r="I42">
        <f t="shared" si="0"/>
        <v>3182</v>
      </c>
      <c r="J42">
        <f t="shared" si="1"/>
        <v>529</v>
      </c>
      <c r="K42">
        <f t="shared" si="2"/>
        <v>23</v>
      </c>
      <c r="L42">
        <f t="shared" si="3"/>
        <v>0.72281583909490887</v>
      </c>
      <c r="M42" s="115">
        <f t="shared" si="4"/>
        <v>192.61029411764707</v>
      </c>
      <c r="N42" s="13">
        <f t="shared" si="5"/>
        <v>191.59313725490196</v>
      </c>
      <c r="O42" s="13">
        <f t="shared" si="6"/>
        <v>37098.725400086507</v>
      </c>
      <c r="P42" s="13">
        <f t="shared" si="7"/>
        <v>36707.930243175702</v>
      </c>
      <c r="Q42" s="109">
        <f t="shared" si="8"/>
        <v>36902.810517589394</v>
      </c>
    </row>
    <row r="43" spans="1:17" x14ac:dyDescent="0.3">
      <c r="A43" s="2" t="s">
        <v>37</v>
      </c>
      <c r="B43" s="7" t="s">
        <v>3</v>
      </c>
      <c r="C43" s="37">
        <f>VLOOKUP(A43,'Laboratory B'!A:M,11,0)</f>
        <v>0</v>
      </c>
      <c r="D43" s="37">
        <f t="shared" si="9"/>
        <v>18</v>
      </c>
      <c r="E43" s="13">
        <f>VLOOKUP(A43,'Laboratory B'!A:M,13,0)</f>
        <v>0</v>
      </c>
      <c r="F43" s="37">
        <f t="shared" si="10"/>
        <v>17.5</v>
      </c>
      <c r="G43" s="59">
        <f t="shared" si="11"/>
        <v>0.5</v>
      </c>
      <c r="H43" s="60">
        <f t="shared" si="12"/>
        <v>0.25</v>
      </c>
      <c r="I43">
        <f t="shared" si="0"/>
        <v>0</v>
      </c>
      <c r="J43">
        <f t="shared" si="1"/>
        <v>0</v>
      </c>
      <c r="K43">
        <f t="shared" si="2"/>
        <v>0</v>
      </c>
      <c r="L43">
        <v>0</v>
      </c>
      <c r="M43" s="115">
        <f t="shared" si="4"/>
        <v>-185.38970588235293</v>
      </c>
      <c r="N43" s="13">
        <f t="shared" si="5"/>
        <v>-185.90686274509804</v>
      </c>
      <c r="O43" s="13">
        <f t="shared" si="6"/>
        <v>34369.343047145325</v>
      </c>
      <c r="P43" s="13">
        <f t="shared" si="7"/>
        <v>34561.361615724723</v>
      </c>
      <c r="Q43" s="109">
        <f t="shared" si="8"/>
        <v>34465.218605824681</v>
      </c>
    </row>
    <row r="44" spans="1:17" x14ac:dyDescent="0.3">
      <c r="A44" s="2" t="s">
        <v>38</v>
      </c>
      <c r="B44" s="7" t="s">
        <v>3</v>
      </c>
      <c r="C44" s="37">
        <f>VLOOKUP(A44,'Laboratory B'!A:M,11,0)</f>
        <v>241</v>
      </c>
      <c r="D44" s="37">
        <f t="shared" si="9"/>
        <v>313.5</v>
      </c>
      <c r="E44" s="13">
        <f>VLOOKUP(A44,'Laboratory B'!A:M,13,0)</f>
        <v>193</v>
      </c>
      <c r="F44" s="37">
        <f t="shared" si="10"/>
        <v>298</v>
      </c>
      <c r="G44" s="59">
        <f t="shared" si="11"/>
        <v>15.5</v>
      </c>
      <c r="H44" s="60">
        <f t="shared" si="12"/>
        <v>240.25</v>
      </c>
      <c r="I44">
        <f t="shared" si="0"/>
        <v>217</v>
      </c>
      <c r="J44">
        <f t="shared" si="1"/>
        <v>576</v>
      </c>
      <c r="K44">
        <f t="shared" si="2"/>
        <v>24</v>
      </c>
      <c r="L44">
        <f t="shared" si="3"/>
        <v>11.059907834101383</v>
      </c>
      <c r="M44" s="115">
        <f t="shared" si="4"/>
        <v>110.11029411764707</v>
      </c>
      <c r="N44" s="13">
        <f t="shared" si="5"/>
        <v>94.593137254901961</v>
      </c>
      <c r="O44" s="13">
        <f t="shared" si="6"/>
        <v>12124.276870674743</v>
      </c>
      <c r="P44" s="13">
        <f t="shared" si="7"/>
        <v>8947.8616157247216</v>
      </c>
      <c r="Q44" s="109">
        <f t="shared" si="8"/>
        <v>10415.678164648214</v>
      </c>
    </row>
    <row r="45" spans="1:17" x14ac:dyDescent="0.3">
      <c r="A45" s="2" t="s">
        <v>39</v>
      </c>
      <c r="B45" s="7" t="s">
        <v>3</v>
      </c>
      <c r="C45" s="37"/>
      <c r="D45" s="37"/>
      <c r="E45" s="13"/>
      <c r="F45" s="37"/>
      <c r="G45" s="59"/>
      <c r="H45" s="60"/>
      <c r="M45" s="115"/>
      <c r="N45" s="13"/>
      <c r="O45" s="13"/>
      <c r="P45" s="13"/>
      <c r="Q45" s="109"/>
    </row>
    <row r="46" spans="1:17" x14ac:dyDescent="0.3">
      <c r="A46" s="2" t="s">
        <v>114</v>
      </c>
      <c r="B46" s="7" t="s">
        <v>3</v>
      </c>
      <c r="C46" s="37">
        <f>VLOOKUP(A46,'Laboratory B'!A:M,11,0)</f>
        <v>27</v>
      </c>
      <c r="D46" s="37">
        <f t="shared" si="9"/>
        <v>91</v>
      </c>
      <c r="E46" s="13">
        <f>VLOOKUP(A46,'Laboratory B'!A:M,13,0)</f>
        <v>19</v>
      </c>
      <c r="F46" s="37">
        <f t="shared" si="10"/>
        <v>54.5</v>
      </c>
      <c r="G46" s="59">
        <f t="shared" si="11"/>
        <v>36.5</v>
      </c>
      <c r="H46" s="60">
        <f t="shared" si="12"/>
        <v>1332.25</v>
      </c>
      <c r="I46">
        <f t="shared" si="0"/>
        <v>23</v>
      </c>
      <c r="J46">
        <f t="shared" si="1"/>
        <v>16</v>
      </c>
      <c r="K46">
        <f t="shared" si="2"/>
        <v>4</v>
      </c>
      <c r="L46">
        <f t="shared" si="3"/>
        <v>17.391304347826086</v>
      </c>
      <c r="M46" s="115">
        <f t="shared" si="4"/>
        <v>-112.38970588235293</v>
      </c>
      <c r="N46" s="13">
        <f t="shared" si="5"/>
        <v>-148.90686274509804</v>
      </c>
      <c r="O46" s="13">
        <f t="shared" si="6"/>
        <v>12631.445988321797</v>
      </c>
      <c r="P46" s="13">
        <f t="shared" si="7"/>
        <v>22173.253772587464</v>
      </c>
      <c r="Q46" s="109">
        <f t="shared" si="8"/>
        <v>16735.598507785464</v>
      </c>
    </row>
    <row r="47" spans="1:17" x14ac:dyDescent="0.3">
      <c r="A47" s="2" t="s">
        <v>115</v>
      </c>
      <c r="B47" s="7" t="s">
        <v>3</v>
      </c>
      <c r="C47" s="37">
        <f>VLOOKUP(A47,'Laboratory B'!A:M,11,0)</f>
        <v>0</v>
      </c>
      <c r="D47" s="37">
        <f t="shared" ref="D47:D49" si="40">_xlfn.RANK.AVG(C47,C$2:C$419,1)</f>
        <v>18</v>
      </c>
      <c r="E47" s="13">
        <f>VLOOKUP(A47,'Laboratory B'!A:M,13,0)</f>
        <v>0</v>
      </c>
      <c r="F47" s="37">
        <f t="shared" ref="F47:F49" si="41">_xlfn.RANK.AVG(E47,E$2:E$419,1)</f>
        <v>17.5</v>
      </c>
      <c r="G47" s="59">
        <f t="shared" ref="G47:G49" si="42">D47-F47</f>
        <v>0.5</v>
      </c>
      <c r="H47" s="60">
        <f t="shared" ref="H47:H49" si="43">G47^2</f>
        <v>0.25</v>
      </c>
      <c r="I47">
        <f t="shared" ref="I47:I49" si="44">(C47+E47)/2</f>
        <v>0</v>
      </c>
      <c r="J47">
        <f t="shared" ref="J47:J49" si="45">((C47-I47)^2+(E47-I47)^2)/2</f>
        <v>0</v>
      </c>
      <c r="K47">
        <f t="shared" ref="K47:K49" si="46">SQRT(J47)</f>
        <v>0</v>
      </c>
      <c r="L47">
        <v>0</v>
      </c>
      <c r="M47" s="115">
        <f t="shared" si="4"/>
        <v>-185.38970588235293</v>
      </c>
      <c r="N47" s="13">
        <f t="shared" si="5"/>
        <v>-185.90686274509804</v>
      </c>
      <c r="O47" s="13">
        <f t="shared" si="6"/>
        <v>34369.343047145325</v>
      </c>
      <c r="P47" s="13">
        <f t="shared" si="7"/>
        <v>34561.361615724723</v>
      </c>
      <c r="Q47" s="109">
        <f t="shared" si="8"/>
        <v>34465.218605824681</v>
      </c>
    </row>
    <row r="48" spans="1:17" x14ac:dyDescent="0.3">
      <c r="A48" s="2" t="s">
        <v>143</v>
      </c>
      <c r="B48" s="7" t="s">
        <v>3</v>
      </c>
      <c r="C48" s="37">
        <f>VLOOKUP(A48,'Laboratory B'!A:M,11,0)</f>
        <v>25</v>
      </c>
      <c r="D48" s="37">
        <f t="shared" si="40"/>
        <v>81</v>
      </c>
      <c r="E48" s="13">
        <f>VLOOKUP(A48,'Laboratory B'!A:M,13,0)</f>
        <v>47</v>
      </c>
      <c r="F48" s="37">
        <f t="shared" si="41"/>
        <v>126.5</v>
      </c>
      <c r="G48" s="59">
        <f t="shared" si="42"/>
        <v>-45.5</v>
      </c>
      <c r="H48" s="60">
        <f t="shared" si="43"/>
        <v>2070.25</v>
      </c>
      <c r="I48">
        <f t="shared" si="44"/>
        <v>36</v>
      </c>
      <c r="J48">
        <f t="shared" si="45"/>
        <v>121</v>
      </c>
      <c r="K48">
        <f t="shared" si="46"/>
        <v>11</v>
      </c>
      <c r="L48">
        <f t="shared" ref="L48:L49" si="47">(K48/I48)*100</f>
        <v>30.555555555555557</v>
      </c>
      <c r="M48" s="115">
        <f t="shared" si="4"/>
        <v>-122.38970588235293</v>
      </c>
      <c r="N48" s="13">
        <f t="shared" si="5"/>
        <v>-76.906862745098039</v>
      </c>
      <c r="O48" s="13">
        <f t="shared" si="6"/>
        <v>14979.240105968855</v>
      </c>
      <c r="P48" s="13">
        <f t="shared" si="7"/>
        <v>5914.6655372933483</v>
      </c>
      <c r="Q48" s="109">
        <f t="shared" si="8"/>
        <v>9412.6083117070339</v>
      </c>
    </row>
    <row r="49" spans="1:17" ht="15" thickBot="1" x14ac:dyDescent="0.35">
      <c r="A49" s="2" t="s">
        <v>144</v>
      </c>
      <c r="B49" s="7" t="s">
        <v>3</v>
      </c>
      <c r="C49" s="37">
        <f>VLOOKUP(A49,'Laboratory B'!A:M,11,0)</f>
        <v>190</v>
      </c>
      <c r="D49" s="37">
        <f t="shared" si="40"/>
        <v>294</v>
      </c>
      <c r="E49" s="13">
        <f>VLOOKUP(A49,'Laboratory B'!A:M,13,0)</f>
        <v>62</v>
      </c>
      <c r="F49" s="37">
        <f t="shared" si="41"/>
        <v>163.5</v>
      </c>
      <c r="G49" s="59">
        <f t="shared" si="42"/>
        <v>130.5</v>
      </c>
      <c r="H49" s="60">
        <f t="shared" si="43"/>
        <v>17030.25</v>
      </c>
      <c r="I49">
        <f t="shared" si="44"/>
        <v>126</v>
      </c>
      <c r="J49">
        <f t="shared" si="45"/>
        <v>4096</v>
      </c>
      <c r="K49">
        <f t="shared" si="46"/>
        <v>64</v>
      </c>
      <c r="L49">
        <f t="shared" si="47"/>
        <v>50.793650793650791</v>
      </c>
      <c r="M49" s="115">
        <f t="shared" si="4"/>
        <v>90.610294117647072</v>
      </c>
      <c r="N49" s="13">
        <f t="shared" si="5"/>
        <v>-39.906862745098039</v>
      </c>
      <c r="O49" s="13">
        <f t="shared" si="6"/>
        <v>8210.2254000865069</v>
      </c>
      <c r="P49" s="13">
        <f t="shared" si="7"/>
        <v>1592.5576941560937</v>
      </c>
      <c r="Q49" s="109">
        <f t="shared" si="8"/>
        <v>-3615.9725706459058</v>
      </c>
    </row>
    <row r="50" spans="1:17" ht="15" thickTop="1" x14ac:dyDescent="0.3">
      <c r="A50" s="30" t="s">
        <v>30</v>
      </c>
      <c r="B50" s="56" t="s">
        <v>199</v>
      </c>
      <c r="C50" s="38">
        <f>VLOOKUP(A50,'Laboratory B'!A:P,14,0)</f>
        <v>26</v>
      </c>
      <c r="D50" s="38">
        <f t="shared" si="9"/>
        <v>86.5</v>
      </c>
      <c r="E50" s="29">
        <f>VLOOKUP(A50,'Laboratory B'!A:P,16,0)</f>
        <v>13</v>
      </c>
      <c r="F50" s="38">
        <f t="shared" si="10"/>
        <v>47.5</v>
      </c>
      <c r="G50" s="59">
        <f t="shared" si="11"/>
        <v>39</v>
      </c>
      <c r="H50" s="60">
        <f t="shared" si="12"/>
        <v>1521</v>
      </c>
      <c r="I50">
        <f t="shared" si="0"/>
        <v>19.5</v>
      </c>
      <c r="J50">
        <f t="shared" si="1"/>
        <v>42.25</v>
      </c>
      <c r="K50">
        <f t="shared" si="2"/>
        <v>6.5</v>
      </c>
      <c r="L50">
        <f t="shared" si="3"/>
        <v>33.333333333333329</v>
      </c>
      <c r="M50" s="115">
        <f t="shared" si="4"/>
        <v>-116.88970588235293</v>
      </c>
      <c r="N50" s="13">
        <f t="shared" si="5"/>
        <v>-155.90686274509804</v>
      </c>
      <c r="O50" s="13">
        <f t="shared" si="6"/>
        <v>13663.203341262973</v>
      </c>
      <c r="P50" s="13">
        <f t="shared" si="7"/>
        <v>24306.949851018839</v>
      </c>
      <c r="Q50" s="109">
        <f t="shared" si="8"/>
        <v>18223.907331314877</v>
      </c>
    </row>
    <row r="51" spans="1:17" x14ac:dyDescent="0.3">
      <c r="A51" s="2" t="s">
        <v>31</v>
      </c>
      <c r="B51" s="7" t="s">
        <v>4</v>
      </c>
      <c r="C51" s="37">
        <f>VLOOKUP(A51,'Laboratory B'!A:P,14,0)</f>
        <v>3</v>
      </c>
      <c r="D51" s="37">
        <f t="shared" ref="D51" si="48">_xlfn.RANK.AVG(C51,C$2:C$419,1)</f>
        <v>40</v>
      </c>
      <c r="E51" s="13">
        <f>VLOOKUP(A51,'Laboratory B'!A:P,16,0)</f>
        <v>23</v>
      </c>
      <c r="F51" s="37">
        <f t="shared" si="10"/>
        <v>63</v>
      </c>
      <c r="G51" s="59">
        <f t="shared" si="11"/>
        <v>-23</v>
      </c>
      <c r="H51" s="60">
        <f t="shared" si="12"/>
        <v>529</v>
      </c>
      <c r="I51">
        <f t="shared" si="0"/>
        <v>13</v>
      </c>
      <c r="J51">
        <f t="shared" si="1"/>
        <v>100</v>
      </c>
      <c r="K51">
        <f t="shared" si="2"/>
        <v>10</v>
      </c>
      <c r="L51">
        <f t="shared" si="3"/>
        <v>76.923076923076934</v>
      </c>
      <c r="M51" s="115">
        <f t="shared" si="4"/>
        <v>-163.38970588235293</v>
      </c>
      <c r="N51" s="13">
        <f t="shared" si="5"/>
        <v>-140.40686274509804</v>
      </c>
      <c r="O51" s="13">
        <f t="shared" si="6"/>
        <v>26696.195988321793</v>
      </c>
      <c r="P51" s="13">
        <f t="shared" si="7"/>
        <v>19714.0871059208</v>
      </c>
      <c r="Q51" s="109">
        <f t="shared" si="8"/>
        <v>22941.036007785464</v>
      </c>
    </row>
    <row r="52" spans="1:17" x14ac:dyDescent="0.3">
      <c r="A52" s="2" t="s">
        <v>33</v>
      </c>
      <c r="B52" s="7" t="s">
        <v>4</v>
      </c>
      <c r="C52" s="37">
        <f>VLOOKUP(A52,'Laboratory B'!A:P,14,0)</f>
        <v>32</v>
      </c>
      <c r="D52" s="37">
        <f t="shared" si="9"/>
        <v>108</v>
      </c>
      <c r="E52" s="13">
        <f>VLOOKUP(A52,'Laboratory B'!A:P,16,0)</f>
        <v>51</v>
      </c>
      <c r="F52" s="37">
        <f t="shared" si="10"/>
        <v>136.5</v>
      </c>
      <c r="G52" s="59">
        <f t="shared" si="11"/>
        <v>-28.5</v>
      </c>
      <c r="H52" s="60">
        <f t="shared" si="12"/>
        <v>812.25</v>
      </c>
      <c r="I52">
        <f t="shared" si="0"/>
        <v>41.5</v>
      </c>
      <c r="J52">
        <f t="shared" si="1"/>
        <v>90.25</v>
      </c>
      <c r="K52">
        <f t="shared" si="2"/>
        <v>9.5</v>
      </c>
      <c r="L52">
        <f t="shared" si="3"/>
        <v>22.891566265060241</v>
      </c>
      <c r="M52" s="115">
        <f t="shared" si="4"/>
        <v>-95.389705882352928</v>
      </c>
      <c r="N52" s="13">
        <f t="shared" si="5"/>
        <v>-66.906862745098039</v>
      </c>
      <c r="O52" s="13">
        <f t="shared" si="6"/>
        <v>9099.1959883217969</v>
      </c>
      <c r="P52" s="13">
        <f t="shared" si="7"/>
        <v>4476.5282823913876</v>
      </c>
      <c r="Q52" s="109">
        <f t="shared" si="8"/>
        <v>6382.2259587658582</v>
      </c>
    </row>
    <row r="53" spans="1:17" x14ac:dyDescent="0.3">
      <c r="A53" s="2" t="s">
        <v>35</v>
      </c>
      <c r="B53" s="7" t="s">
        <v>4</v>
      </c>
      <c r="C53" s="37">
        <f>VLOOKUP(A53,'Laboratory B'!A:P,14,0)</f>
        <v>19</v>
      </c>
      <c r="D53" s="37">
        <f t="shared" si="9"/>
        <v>64.5</v>
      </c>
      <c r="E53" s="13">
        <f>VLOOKUP(A53,'Laboratory B'!A:P,16,0)</f>
        <v>21</v>
      </c>
      <c r="F53" s="37">
        <f t="shared" si="10"/>
        <v>59.5</v>
      </c>
      <c r="G53" s="59">
        <f t="shared" si="11"/>
        <v>5</v>
      </c>
      <c r="H53" s="60">
        <f t="shared" si="12"/>
        <v>25</v>
      </c>
      <c r="I53">
        <f t="shared" si="0"/>
        <v>20</v>
      </c>
      <c r="J53">
        <f t="shared" si="1"/>
        <v>1</v>
      </c>
      <c r="K53">
        <f t="shared" si="2"/>
        <v>1</v>
      </c>
      <c r="L53">
        <f t="shared" si="3"/>
        <v>5</v>
      </c>
      <c r="M53" s="115">
        <f t="shared" si="4"/>
        <v>-138.88970588235293</v>
      </c>
      <c r="N53" s="13">
        <f t="shared" si="5"/>
        <v>-143.90686274509804</v>
      </c>
      <c r="O53" s="13">
        <f t="shared" si="6"/>
        <v>19290.350400086503</v>
      </c>
      <c r="P53" s="13">
        <f t="shared" si="7"/>
        <v>20709.185145136486</v>
      </c>
      <c r="Q53" s="109">
        <f t="shared" si="8"/>
        <v>19987.1818411188</v>
      </c>
    </row>
    <row r="54" spans="1:17" x14ac:dyDescent="0.3">
      <c r="A54" s="2" t="s">
        <v>36</v>
      </c>
      <c r="B54" s="7" t="s">
        <v>4</v>
      </c>
      <c r="C54" s="37">
        <f>VLOOKUP(A54,'Laboratory B'!A:P,14,0)</f>
        <v>708</v>
      </c>
      <c r="D54" s="37">
        <f t="shared" si="9"/>
        <v>350</v>
      </c>
      <c r="E54" s="13">
        <f>VLOOKUP(A54,'Laboratory B'!A:P,16,0)</f>
        <v>759</v>
      </c>
      <c r="F54" s="37">
        <f t="shared" si="10"/>
        <v>351</v>
      </c>
      <c r="G54" s="59">
        <f t="shared" si="11"/>
        <v>-1</v>
      </c>
      <c r="H54" s="60">
        <f t="shared" si="12"/>
        <v>1</v>
      </c>
      <c r="I54">
        <f t="shared" si="0"/>
        <v>733.5</v>
      </c>
      <c r="J54">
        <f t="shared" si="1"/>
        <v>650.25</v>
      </c>
      <c r="K54">
        <f t="shared" si="2"/>
        <v>25.5</v>
      </c>
      <c r="L54">
        <f t="shared" si="3"/>
        <v>3.4764826175869121</v>
      </c>
      <c r="M54" s="115">
        <f t="shared" si="4"/>
        <v>146.61029411764707</v>
      </c>
      <c r="N54" s="13">
        <f t="shared" si="5"/>
        <v>147.59313725490196</v>
      </c>
      <c r="O54" s="13">
        <f t="shared" si="6"/>
        <v>21494.578341262979</v>
      </c>
      <c r="P54" s="13">
        <f t="shared" si="7"/>
        <v>21783.734164744328</v>
      </c>
      <c r="Q54" s="109">
        <f t="shared" si="8"/>
        <v>21638.673262687429</v>
      </c>
    </row>
    <row r="55" spans="1:17" x14ac:dyDescent="0.3">
      <c r="A55" s="2" t="s">
        <v>37</v>
      </c>
      <c r="B55" s="7" t="s">
        <v>4</v>
      </c>
      <c r="C55" s="37">
        <f>VLOOKUP(A55,'Laboratory B'!A:P,14,0)</f>
        <v>45</v>
      </c>
      <c r="D55" s="37">
        <f t="shared" si="9"/>
        <v>145.5</v>
      </c>
      <c r="E55" s="13">
        <f>VLOOKUP(A55,'Laboratory B'!A:P,16,0)</f>
        <v>37</v>
      </c>
      <c r="F55" s="37">
        <f t="shared" si="10"/>
        <v>99</v>
      </c>
      <c r="G55" s="59">
        <f t="shared" si="11"/>
        <v>46.5</v>
      </c>
      <c r="H55" s="60">
        <f t="shared" si="12"/>
        <v>2162.25</v>
      </c>
      <c r="I55">
        <f t="shared" si="0"/>
        <v>41</v>
      </c>
      <c r="J55">
        <f t="shared" si="1"/>
        <v>16</v>
      </c>
      <c r="K55">
        <f t="shared" si="2"/>
        <v>4</v>
      </c>
      <c r="L55">
        <f t="shared" si="3"/>
        <v>9.7560975609756095</v>
      </c>
      <c r="M55" s="115">
        <f t="shared" si="4"/>
        <v>-57.889705882352928</v>
      </c>
      <c r="N55" s="13">
        <f t="shared" si="5"/>
        <v>-104.40686274509804</v>
      </c>
      <c r="O55" s="13">
        <f t="shared" si="6"/>
        <v>3351.2180471453271</v>
      </c>
      <c r="P55" s="13">
        <f t="shared" si="7"/>
        <v>10900.792988273741</v>
      </c>
      <c r="Q55" s="109">
        <f t="shared" si="8"/>
        <v>6044.0825764129168</v>
      </c>
    </row>
    <row r="56" spans="1:17" x14ac:dyDescent="0.3">
      <c r="A56" s="2" t="s">
        <v>38</v>
      </c>
      <c r="B56" s="7" t="s">
        <v>4</v>
      </c>
      <c r="C56" s="37">
        <f>VLOOKUP(A56,'Laboratory B'!A:P,14,0)</f>
        <v>99</v>
      </c>
      <c r="D56" s="37">
        <f t="shared" si="9"/>
        <v>242</v>
      </c>
      <c r="E56" s="13">
        <f>VLOOKUP(A56,'Laboratory B'!A:P,16,0)</f>
        <v>102</v>
      </c>
      <c r="F56" s="37">
        <f t="shared" si="10"/>
        <v>236</v>
      </c>
      <c r="G56" s="59">
        <f t="shared" si="11"/>
        <v>6</v>
      </c>
      <c r="H56" s="60">
        <f t="shared" si="12"/>
        <v>36</v>
      </c>
      <c r="I56">
        <f t="shared" si="0"/>
        <v>100.5</v>
      </c>
      <c r="J56">
        <f t="shared" si="1"/>
        <v>2.25</v>
      </c>
      <c r="K56">
        <f t="shared" si="2"/>
        <v>1.5</v>
      </c>
      <c r="L56">
        <f t="shared" si="3"/>
        <v>1.4925373134328357</v>
      </c>
      <c r="M56" s="115">
        <f t="shared" si="4"/>
        <v>38.610294117647072</v>
      </c>
      <c r="N56" s="13">
        <f t="shared" si="5"/>
        <v>32.593137254901961</v>
      </c>
      <c r="O56" s="13">
        <f t="shared" si="6"/>
        <v>1490.754811851212</v>
      </c>
      <c r="P56" s="13">
        <f t="shared" si="7"/>
        <v>1062.3125961168782</v>
      </c>
      <c r="Q56" s="109">
        <f t="shared" si="8"/>
        <v>1258.4306156286048</v>
      </c>
    </row>
    <row r="57" spans="1:17" x14ac:dyDescent="0.3">
      <c r="A57" s="2" t="s">
        <v>39</v>
      </c>
      <c r="B57" s="7" t="s">
        <v>4</v>
      </c>
      <c r="C57" s="37"/>
      <c r="D57" s="37"/>
      <c r="E57" s="13"/>
      <c r="F57" s="37"/>
      <c r="G57" s="59"/>
      <c r="H57" s="60"/>
      <c r="M57" s="115"/>
      <c r="N57" s="13"/>
      <c r="O57" s="13"/>
      <c r="P57" s="13"/>
      <c r="Q57" s="109"/>
    </row>
    <row r="58" spans="1:17" x14ac:dyDescent="0.3">
      <c r="A58" s="2" t="s">
        <v>114</v>
      </c>
      <c r="B58" s="7" t="s">
        <v>4</v>
      </c>
      <c r="C58" s="37">
        <f>VLOOKUP(A58,'Laboratory B'!A:P,14,0)</f>
        <v>2</v>
      </c>
      <c r="D58" s="37">
        <f t="shared" si="9"/>
        <v>38</v>
      </c>
      <c r="E58" s="13">
        <f>VLOOKUP(A58,'Laboratory B'!A:P,16,0)</f>
        <v>31</v>
      </c>
      <c r="F58" s="37">
        <f t="shared" si="10"/>
        <v>80.5</v>
      </c>
      <c r="G58" s="59">
        <f t="shared" si="11"/>
        <v>-42.5</v>
      </c>
      <c r="H58" s="60">
        <f t="shared" si="12"/>
        <v>1806.25</v>
      </c>
      <c r="I58">
        <f t="shared" si="0"/>
        <v>16.5</v>
      </c>
      <c r="J58">
        <f t="shared" si="1"/>
        <v>210.25</v>
      </c>
      <c r="K58">
        <f t="shared" si="2"/>
        <v>14.5</v>
      </c>
      <c r="L58">
        <f t="shared" si="3"/>
        <v>87.878787878787875</v>
      </c>
      <c r="M58" s="115">
        <f t="shared" si="4"/>
        <v>-165.38970588235293</v>
      </c>
      <c r="N58" s="13">
        <f t="shared" si="5"/>
        <v>-122.90686274509804</v>
      </c>
      <c r="O58" s="13">
        <f t="shared" si="6"/>
        <v>27353.754811851206</v>
      </c>
      <c r="P58" s="13">
        <f t="shared" si="7"/>
        <v>15106.096909842368</v>
      </c>
      <c r="Q58" s="109">
        <f t="shared" si="8"/>
        <v>20327.529880334485</v>
      </c>
    </row>
    <row r="59" spans="1:17" x14ac:dyDescent="0.3">
      <c r="A59" s="2" t="s">
        <v>115</v>
      </c>
      <c r="B59" s="7" t="s">
        <v>4</v>
      </c>
      <c r="C59" s="37">
        <f>VLOOKUP(A59,'Laboratory B'!A:P,14,0)</f>
        <v>19</v>
      </c>
      <c r="D59" s="37">
        <f t="shared" ref="D59:D61" si="49">_xlfn.RANK.AVG(C59,C$2:C$419,1)</f>
        <v>64.5</v>
      </c>
      <c r="E59" s="13">
        <f>VLOOKUP(A59,'Laboratory B'!A:P,16,0)</f>
        <v>43</v>
      </c>
      <c r="F59" s="37">
        <f t="shared" ref="F59:F61" si="50">_xlfn.RANK.AVG(E59,E$2:E$419,1)</f>
        <v>114.5</v>
      </c>
      <c r="G59" s="59">
        <f t="shared" ref="G59:G61" si="51">D59-F59</f>
        <v>-50</v>
      </c>
      <c r="H59" s="60">
        <f t="shared" ref="H59:H61" si="52">G59^2</f>
        <v>2500</v>
      </c>
      <c r="I59">
        <f t="shared" ref="I59:I61" si="53">(C59+E59)/2</f>
        <v>31</v>
      </c>
      <c r="J59">
        <f t="shared" ref="J59:J61" si="54">((C59-I59)^2+(E59-I59)^2)/2</f>
        <v>144</v>
      </c>
      <c r="K59">
        <f t="shared" ref="K59:K61" si="55">SQRT(J59)</f>
        <v>12</v>
      </c>
      <c r="L59">
        <f t="shared" ref="L59:L61" si="56">(K59/I59)*100</f>
        <v>38.70967741935484</v>
      </c>
      <c r="M59" s="115">
        <f t="shared" si="4"/>
        <v>-138.88970588235293</v>
      </c>
      <c r="N59" s="13">
        <f t="shared" si="5"/>
        <v>-88.906862745098039</v>
      </c>
      <c r="O59" s="13">
        <f t="shared" si="6"/>
        <v>19290.350400086503</v>
      </c>
      <c r="P59" s="13">
        <f t="shared" si="7"/>
        <v>7904.4302431757014</v>
      </c>
      <c r="Q59" s="109">
        <f t="shared" si="8"/>
        <v>12348.248017589387</v>
      </c>
    </row>
    <row r="60" spans="1:17" x14ac:dyDescent="0.3">
      <c r="A60" s="2" t="s">
        <v>143</v>
      </c>
      <c r="B60" s="7" t="s">
        <v>4</v>
      </c>
      <c r="C60" s="37">
        <f>VLOOKUP(A60,'Laboratory B'!A:P,14,0)</f>
        <v>32</v>
      </c>
      <c r="D60" s="37">
        <f t="shared" si="49"/>
        <v>108</v>
      </c>
      <c r="E60" s="13">
        <f>VLOOKUP(A60,'Laboratory B'!A:P,16,0)</f>
        <v>7</v>
      </c>
      <c r="F60" s="37">
        <f t="shared" si="50"/>
        <v>42</v>
      </c>
      <c r="G60" s="59">
        <f t="shared" si="51"/>
        <v>66</v>
      </c>
      <c r="H60" s="60">
        <f t="shared" si="52"/>
        <v>4356</v>
      </c>
      <c r="I60">
        <f t="shared" si="53"/>
        <v>19.5</v>
      </c>
      <c r="J60">
        <f t="shared" si="54"/>
        <v>156.25</v>
      </c>
      <c r="K60">
        <f t="shared" si="55"/>
        <v>12.5</v>
      </c>
      <c r="L60">
        <f t="shared" si="56"/>
        <v>64.102564102564102</v>
      </c>
      <c r="M60" s="115">
        <f t="shared" si="4"/>
        <v>-95.389705882352928</v>
      </c>
      <c r="N60" s="13">
        <f t="shared" si="5"/>
        <v>-161.40686274509804</v>
      </c>
      <c r="O60" s="13">
        <f t="shared" si="6"/>
        <v>9099.1959883217969</v>
      </c>
      <c r="P60" s="13">
        <f t="shared" si="7"/>
        <v>26052.175341214916</v>
      </c>
      <c r="Q60" s="109">
        <f t="shared" si="8"/>
        <v>15396.55316464821</v>
      </c>
    </row>
    <row r="61" spans="1:17" ht="15" thickBot="1" x14ac:dyDescent="0.35">
      <c r="A61" s="2" t="s">
        <v>144</v>
      </c>
      <c r="B61" s="7" t="s">
        <v>4</v>
      </c>
      <c r="C61" s="37">
        <f>VLOOKUP(A61,'Laboratory B'!A:P,14,0)</f>
        <v>56</v>
      </c>
      <c r="D61" s="37">
        <f t="shared" si="49"/>
        <v>172.5</v>
      </c>
      <c r="E61" s="13">
        <f>VLOOKUP(A61,'Laboratory B'!A:P,16,0)</f>
        <v>40</v>
      </c>
      <c r="F61" s="37">
        <f t="shared" si="50"/>
        <v>108</v>
      </c>
      <c r="G61" s="59">
        <f t="shared" si="51"/>
        <v>64.5</v>
      </c>
      <c r="H61" s="60">
        <f t="shared" si="52"/>
        <v>4160.25</v>
      </c>
      <c r="I61">
        <f t="shared" si="53"/>
        <v>48</v>
      </c>
      <c r="J61">
        <f t="shared" si="54"/>
        <v>64</v>
      </c>
      <c r="K61">
        <f t="shared" si="55"/>
        <v>8</v>
      </c>
      <c r="L61">
        <f t="shared" si="56"/>
        <v>16.666666666666664</v>
      </c>
      <c r="M61" s="115">
        <f t="shared" si="4"/>
        <v>-30.889705882352928</v>
      </c>
      <c r="N61" s="13">
        <f t="shared" si="5"/>
        <v>-95.406862745098039</v>
      </c>
      <c r="O61" s="13">
        <f t="shared" si="6"/>
        <v>954.1739294982691</v>
      </c>
      <c r="P61" s="13">
        <f t="shared" si="7"/>
        <v>9102.4694588619768</v>
      </c>
      <c r="Q61" s="109">
        <f t="shared" si="8"/>
        <v>2947.0899293540933</v>
      </c>
    </row>
    <row r="62" spans="1:17" ht="15" thickTop="1" x14ac:dyDescent="0.3">
      <c r="A62" s="30" t="s">
        <v>30</v>
      </c>
      <c r="B62" s="56" t="s">
        <v>200</v>
      </c>
      <c r="C62" s="38">
        <f>VLOOKUP(A62,'Laboratory B'!A:S,17,0)</f>
        <v>113</v>
      </c>
      <c r="D62" s="38">
        <f t="shared" si="9"/>
        <v>255</v>
      </c>
      <c r="E62" s="29">
        <f>VLOOKUP(A62,'Laboratory B'!A:S,19,0)</f>
        <v>111</v>
      </c>
      <c r="F62" s="38">
        <f t="shared" si="10"/>
        <v>246.5</v>
      </c>
      <c r="G62" s="59">
        <f t="shared" si="11"/>
        <v>8.5</v>
      </c>
      <c r="H62" s="60">
        <f t="shared" si="12"/>
        <v>72.25</v>
      </c>
      <c r="I62">
        <f t="shared" si="0"/>
        <v>112</v>
      </c>
      <c r="J62">
        <f t="shared" si="1"/>
        <v>1</v>
      </c>
      <c r="K62">
        <f t="shared" si="2"/>
        <v>1</v>
      </c>
      <c r="L62">
        <f t="shared" si="3"/>
        <v>0.89285714285714279</v>
      </c>
      <c r="M62" s="115">
        <f t="shared" si="4"/>
        <v>51.610294117647072</v>
      </c>
      <c r="N62" s="13">
        <f t="shared" si="5"/>
        <v>43.093137254901961</v>
      </c>
      <c r="O62" s="13">
        <f t="shared" si="6"/>
        <v>2663.6224589100361</v>
      </c>
      <c r="P62" s="13">
        <f t="shared" si="7"/>
        <v>1857.0184784698195</v>
      </c>
      <c r="Q62" s="109">
        <f t="shared" si="8"/>
        <v>2224.0494881776244</v>
      </c>
    </row>
    <row r="63" spans="1:17" x14ac:dyDescent="0.3">
      <c r="A63" s="2" t="s">
        <v>31</v>
      </c>
      <c r="B63" s="7" t="s">
        <v>5</v>
      </c>
      <c r="C63" s="13">
        <f>VLOOKUP(A63,'Laboratory B'!A:S,17,0)</f>
        <v>21</v>
      </c>
      <c r="D63" s="41">
        <f t="shared" ref="D63" si="57">_xlfn.RANK.AVG(C63,C$2:C$419,1)</f>
        <v>70.5</v>
      </c>
      <c r="E63" s="13">
        <f>VLOOKUP(A63,'Laboratory B'!A:S,19,0)</f>
        <v>69</v>
      </c>
      <c r="F63" s="37">
        <f t="shared" si="10"/>
        <v>174</v>
      </c>
      <c r="G63" s="59">
        <f t="shared" si="11"/>
        <v>-103.5</v>
      </c>
      <c r="H63" s="60">
        <f t="shared" si="12"/>
        <v>10712.25</v>
      </c>
      <c r="I63">
        <f t="shared" si="0"/>
        <v>45</v>
      </c>
      <c r="J63">
        <f t="shared" si="1"/>
        <v>576</v>
      </c>
      <c r="K63">
        <f t="shared" si="2"/>
        <v>24</v>
      </c>
      <c r="L63">
        <f t="shared" si="3"/>
        <v>53.333333333333336</v>
      </c>
      <c r="M63" s="115">
        <f t="shared" si="4"/>
        <v>-132.88970588235293</v>
      </c>
      <c r="N63" s="13">
        <f t="shared" si="5"/>
        <v>-29.406862745098039</v>
      </c>
      <c r="O63" s="13">
        <f t="shared" si="6"/>
        <v>17659.673929498265</v>
      </c>
      <c r="P63" s="13">
        <f t="shared" si="7"/>
        <v>864.76357650903492</v>
      </c>
      <c r="Q63" s="109">
        <f t="shared" si="8"/>
        <v>3907.8693411188001</v>
      </c>
    </row>
    <row r="64" spans="1:17" x14ac:dyDescent="0.3">
      <c r="A64" s="2" t="s">
        <v>33</v>
      </c>
      <c r="B64" s="7" t="s">
        <v>5</v>
      </c>
      <c r="C64" s="37">
        <f>VLOOKUP(A64,'Laboratory B'!A:S,17,0)</f>
        <v>48</v>
      </c>
      <c r="D64" s="37">
        <f t="shared" si="9"/>
        <v>152</v>
      </c>
      <c r="E64" s="13">
        <f>VLOOKUP(A64,'Laboratory B'!A:S,19,0)</f>
        <v>33</v>
      </c>
      <c r="F64" s="37">
        <f t="shared" si="10"/>
        <v>85.5</v>
      </c>
      <c r="G64" s="59">
        <f t="shared" si="11"/>
        <v>66.5</v>
      </c>
      <c r="H64" s="60">
        <f t="shared" si="12"/>
        <v>4422.25</v>
      </c>
      <c r="I64">
        <f t="shared" si="0"/>
        <v>40.5</v>
      </c>
      <c r="J64">
        <f t="shared" si="1"/>
        <v>56.25</v>
      </c>
      <c r="K64">
        <f t="shared" si="2"/>
        <v>7.5</v>
      </c>
      <c r="L64">
        <f t="shared" si="3"/>
        <v>18.518518518518519</v>
      </c>
      <c r="M64" s="115">
        <f t="shared" si="4"/>
        <v>-51.389705882352928</v>
      </c>
      <c r="N64" s="13">
        <f t="shared" si="5"/>
        <v>-117.90686274509804</v>
      </c>
      <c r="O64" s="13">
        <f t="shared" si="6"/>
        <v>2640.9018706747393</v>
      </c>
      <c r="P64" s="13">
        <f t="shared" si="7"/>
        <v>13902.028282391388</v>
      </c>
      <c r="Q64" s="109">
        <f t="shared" si="8"/>
        <v>6059.1989979815444</v>
      </c>
    </row>
    <row r="65" spans="1:17" x14ac:dyDescent="0.3">
      <c r="A65" s="2" t="s">
        <v>35</v>
      </c>
      <c r="B65" s="7" t="s">
        <v>5</v>
      </c>
      <c r="C65" s="37">
        <f>VLOOKUP(A65,'Laboratory B'!A:S,17,0)</f>
        <v>38</v>
      </c>
      <c r="D65" s="37">
        <f t="shared" si="9"/>
        <v>129.5</v>
      </c>
      <c r="E65" s="13">
        <f>VLOOKUP(A65,'Laboratory B'!A:S,19,0)</f>
        <v>34</v>
      </c>
      <c r="F65" s="37">
        <f t="shared" si="10"/>
        <v>88.5</v>
      </c>
      <c r="G65" s="59">
        <f t="shared" si="11"/>
        <v>41</v>
      </c>
      <c r="H65" s="60">
        <f t="shared" si="12"/>
        <v>1681</v>
      </c>
      <c r="I65">
        <f t="shared" si="0"/>
        <v>36</v>
      </c>
      <c r="J65">
        <f t="shared" si="1"/>
        <v>4</v>
      </c>
      <c r="K65">
        <f t="shared" si="2"/>
        <v>2</v>
      </c>
      <c r="L65">
        <f t="shared" si="3"/>
        <v>5.5555555555555554</v>
      </c>
      <c r="M65" s="115">
        <f t="shared" si="4"/>
        <v>-73.889705882352928</v>
      </c>
      <c r="N65" s="13">
        <f t="shared" si="5"/>
        <v>-114.90686274509804</v>
      </c>
      <c r="O65" s="13">
        <f t="shared" si="6"/>
        <v>5459.6886353806212</v>
      </c>
      <c r="P65" s="13">
        <f t="shared" si="7"/>
        <v>13203.5871059208</v>
      </c>
      <c r="Q65" s="109">
        <f t="shared" si="8"/>
        <v>8490.4342920991912</v>
      </c>
    </row>
    <row r="66" spans="1:17" x14ac:dyDescent="0.3">
      <c r="A66" s="2" t="s">
        <v>36</v>
      </c>
      <c r="B66" s="7" t="s">
        <v>5</v>
      </c>
      <c r="C66" s="37">
        <f>VLOOKUP(A66,'Laboratory B'!A:S,17,0)</f>
        <v>1033</v>
      </c>
      <c r="D66" s="37">
        <f t="shared" si="9"/>
        <v>356</v>
      </c>
      <c r="E66" s="13">
        <f>VLOOKUP(A66,'Laboratory B'!A:S,19,0)</f>
        <v>1097</v>
      </c>
      <c r="F66" s="37">
        <f t="shared" si="10"/>
        <v>361</v>
      </c>
      <c r="G66" s="59">
        <f t="shared" si="11"/>
        <v>-5</v>
      </c>
      <c r="H66" s="60">
        <f t="shared" si="12"/>
        <v>25</v>
      </c>
      <c r="I66">
        <f t="shared" si="0"/>
        <v>1065</v>
      </c>
      <c r="J66">
        <f t="shared" si="1"/>
        <v>1024</v>
      </c>
      <c r="K66">
        <f t="shared" si="2"/>
        <v>32</v>
      </c>
      <c r="L66">
        <f t="shared" si="3"/>
        <v>3.004694835680751</v>
      </c>
      <c r="M66" s="115">
        <f t="shared" si="4"/>
        <v>152.61029411764707</v>
      </c>
      <c r="N66" s="13">
        <f t="shared" si="5"/>
        <v>157.59313725490196</v>
      </c>
      <c r="O66" s="13">
        <f t="shared" si="6"/>
        <v>23289.901870674745</v>
      </c>
      <c r="P66" s="13">
        <f t="shared" si="7"/>
        <v>24835.59690984237</v>
      </c>
      <c r="Q66" s="109">
        <f t="shared" si="8"/>
        <v>24050.335027393314</v>
      </c>
    </row>
    <row r="67" spans="1:17" x14ac:dyDescent="0.3">
      <c r="A67" s="2" t="s">
        <v>37</v>
      </c>
      <c r="B67" s="7" t="s">
        <v>5</v>
      </c>
      <c r="C67" s="37">
        <f>VLOOKUP(A67,'Laboratory B'!A:S,17,0)</f>
        <v>197</v>
      </c>
      <c r="D67" s="37">
        <f t="shared" si="9"/>
        <v>301</v>
      </c>
      <c r="E67" s="13">
        <f>VLOOKUP(A67,'Laboratory B'!A:S,19,0)</f>
        <v>185</v>
      </c>
      <c r="F67" s="37">
        <f t="shared" si="10"/>
        <v>291</v>
      </c>
      <c r="G67" s="59">
        <f t="shared" si="11"/>
        <v>10</v>
      </c>
      <c r="H67" s="60">
        <f t="shared" si="12"/>
        <v>100</v>
      </c>
      <c r="I67">
        <f t="shared" si="0"/>
        <v>191</v>
      </c>
      <c r="J67">
        <f t="shared" si="1"/>
        <v>36</v>
      </c>
      <c r="K67">
        <f t="shared" si="2"/>
        <v>6</v>
      </c>
      <c r="L67">
        <f t="shared" si="3"/>
        <v>3.1413612565445024</v>
      </c>
      <c r="M67" s="115">
        <f t="shared" ref="M67:M130" si="58">(D67-$D$425)</f>
        <v>97.610294117647072</v>
      </c>
      <c r="N67" s="13">
        <f t="shared" ref="N67:N130" si="59">(F67-$F$425)</f>
        <v>87.593137254901961</v>
      </c>
      <c r="O67" s="13">
        <f t="shared" ref="O67:O130" si="60">(M67)^2</f>
        <v>9527.7695177335663</v>
      </c>
      <c r="P67" s="13">
        <f t="shared" ref="P67:P130" si="61">(N67)^2</f>
        <v>7672.5576941560939</v>
      </c>
      <c r="Q67" s="109">
        <f t="shared" ref="Q67:Q130" si="62">(M67*N67)</f>
        <v>8549.9918901384099</v>
      </c>
    </row>
    <row r="68" spans="1:17" x14ac:dyDescent="0.3">
      <c r="A68" s="2" t="s">
        <v>38</v>
      </c>
      <c r="B68" s="7" t="s">
        <v>5</v>
      </c>
      <c r="C68" s="37">
        <f>VLOOKUP(A68,'Laboratory B'!A:S,17,0)</f>
        <v>269</v>
      </c>
      <c r="D68" s="37">
        <f t="shared" si="9"/>
        <v>318</v>
      </c>
      <c r="E68" s="13">
        <f>VLOOKUP(A68,'Laboratory B'!A:S,19,0)</f>
        <v>259</v>
      </c>
      <c r="F68" s="37">
        <f t="shared" si="10"/>
        <v>317</v>
      </c>
      <c r="G68" s="59">
        <f t="shared" si="11"/>
        <v>1</v>
      </c>
      <c r="H68" s="60">
        <f t="shared" si="12"/>
        <v>1</v>
      </c>
      <c r="I68">
        <f t="shared" si="0"/>
        <v>264</v>
      </c>
      <c r="J68">
        <f t="shared" si="1"/>
        <v>25</v>
      </c>
      <c r="K68">
        <f t="shared" si="2"/>
        <v>5</v>
      </c>
      <c r="L68">
        <f t="shared" si="3"/>
        <v>1.893939393939394</v>
      </c>
      <c r="M68" s="115">
        <f t="shared" si="58"/>
        <v>114.61029411764707</v>
      </c>
      <c r="N68" s="13">
        <f t="shared" si="59"/>
        <v>113.59313725490196</v>
      </c>
      <c r="O68" s="13">
        <f t="shared" si="60"/>
        <v>13135.519517733566</v>
      </c>
      <c r="P68" s="13">
        <f t="shared" si="61"/>
        <v>12903.400831410996</v>
      </c>
      <c r="Q68" s="109">
        <f t="shared" si="62"/>
        <v>13018.942870530567</v>
      </c>
    </row>
    <row r="69" spans="1:17" x14ac:dyDescent="0.3">
      <c r="A69" s="2" t="s">
        <v>39</v>
      </c>
      <c r="B69" s="7" t="s">
        <v>5</v>
      </c>
      <c r="C69" s="37"/>
      <c r="D69" s="37"/>
      <c r="E69" s="13"/>
      <c r="F69" s="37"/>
      <c r="G69" s="59"/>
      <c r="H69" s="60"/>
      <c r="M69" s="115"/>
      <c r="N69" s="13"/>
      <c r="O69" s="13"/>
      <c r="P69" s="13"/>
      <c r="Q69" s="109"/>
    </row>
    <row r="70" spans="1:17" x14ac:dyDescent="0.3">
      <c r="A70" s="2" t="s">
        <v>114</v>
      </c>
      <c r="B70" s="7" t="s">
        <v>5</v>
      </c>
      <c r="C70" s="37">
        <f>VLOOKUP(A70,'Laboratory B'!A:S,17,0)</f>
        <v>66</v>
      </c>
      <c r="D70" s="37">
        <f t="shared" si="9"/>
        <v>194</v>
      </c>
      <c r="E70" s="13">
        <f>VLOOKUP(A70,'Laboratory B'!A:S,19,0)</f>
        <v>71</v>
      </c>
      <c r="F70" s="37">
        <f t="shared" si="10"/>
        <v>179</v>
      </c>
      <c r="G70" s="59">
        <f t="shared" si="11"/>
        <v>15</v>
      </c>
      <c r="H70" s="60">
        <f t="shared" si="12"/>
        <v>225</v>
      </c>
      <c r="I70">
        <f t="shared" si="0"/>
        <v>68.5</v>
      </c>
      <c r="J70">
        <f t="shared" si="1"/>
        <v>6.25</v>
      </c>
      <c r="K70">
        <f t="shared" si="2"/>
        <v>2.5</v>
      </c>
      <c r="L70">
        <f t="shared" si="3"/>
        <v>3.6496350364963499</v>
      </c>
      <c r="M70" s="115">
        <f t="shared" si="58"/>
        <v>-9.3897058823529278</v>
      </c>
      <c r="N70" s="13">
        <f t="shared" si="59"/>
        <v>-24.406862745098039</v>
      </c>
      <c r="O70" s="13">
        <f t="shared" si="60"/>
        <v>88.16657655709318</v>
      </c>
      <c r="P70" s="13">
        <f t="shared" si="61"/>
        <v>595.69494905805459</v>
      </c>
      <c r="Q70" s="109">
        <f t="shared" si="62"/>
        <v>229.17326268742758</v>
      </c>
    </row>
    <row r="71" spans="1:17" x14ac:dyDescent="0.3">
      <c r="A71" s="2" t="s">
        <v>115</v>
      </c>
      <c r="B71" s="7" t="s">
        <v>5</v>
      </c>
      <c r="C71" s="37">
        <f>VLOOKUP(A71,'Laboratory B'!A:S,17,0)</f>
        <v>70</v>
      </c>
      <c r="D71" s="37">
        <f t="shared" ref="D71:D73" si="63">_xlfn.RANK.AVG(C71,C$2:C$419,1)</f>
        <v>203.5</v>
      </c>
      <c r="E71" s="13">
        <f>VLOOKUP(A71,'Laboratory B'!A:S,19,0)</f>
        <v>93</v>
      </c>
      <c r="F71" s="37">
        <f t="shared" ref="F71:F73" si="64">_xlfn.RANK.AVG(E71,E$2:E$419,1)</f>
        <v>222</v>
      </c>
      <c r="G71" s="59">
        <f t="shared" ref="G71:G73" si="65">D71-F71</f>
        <v>-18.5</v>
      </c>
      <c r="H71" s="60">
        <f t="shared" ref="H71:H73" si="66">G71^2</f>
        <v>342.25</v>
      </c>
      <c r="I71">
        <f t="shared" ref="I71:I73" si="67">(C71+E71)/2</f>
        <v>81.5</v>
      </c>
      <c r="J71">
        <f t="shared" ref="J71:J73" si="68">((C71-I71)^2+(E71-I71)^2)/2</f>
        <v>132.25</v>
      </c>
      <c r="K71">
        <f t="shared" ref="K71:K73" si="69">SQRT(J71)</f>
        <v>11.5</v>
      </c>
      <c r="L71">
        <f t="shared" ref="L71:L73" si="70">(K71/I71)*100</f>
        <v>14.110429447852759</v>
      </c>
      <c r="M71" s="115">
        <f t="shared" si="58"/>
        <v>0.1102941176470722</v>
      </c>
      <c r="N71" s="13">
        <f t="shared" si="59"/>
        <v>18.593137254901961</v>
      </c>
      <c r="O71" s="13">
        <f t="shared" si="60"/>
        <v>1.2164792387546202E-2</v>
      </c>
      <c r="P71" s="13">
        <f t="shared" si="61"/>
        <v>345.70475297962327</v>
      </c>
      <c r="Q71" s="109">
        <f t="shared" si="62"/>
        <v>2.0507136678203182</v>
      </c>
    </row>
    <row r="72" spans="1:17" x14ac:dyDescent="0.3">
      <c r="A72" s="2" t="s">
        <v>143</v>
      </c>
      <c r="B72" s="7" t="s">
        <v>5</v>
      </c>
      <c r="C72" s="37">
        <f>VLOOKUP(A72,'Laboratory B'!A:S,17,0)</f>
        <v>140</v>
      </c>
      <c r="D72" s="37">
        <f t="shared" si="63"/>
        <v>272</v>
      </c>
      <c r="E72" s="13">
        <f>VLOOKUP(A72,'Laboratory B'!A:S,19,0)</f>
        <v>90</v>
      </c>
      <c r="F72" s="37">
        <f t="shared" si="64"/>
        <v>218</v>
      </c>
      <c r="G72" s="59">
        <f t="shared" si="65"/>
        <v>54</v>
      </c>
      <c r="H72" s="60">
        <f t="shared" si="66"/>
        <v>2916</v>
      </c>
      <c r="I72">
        <f t="shared" si="67"/>
        <v>115</v>
      </c>
      <c r="J72">
        <f t="shared" si="68"/>
        <v>625</v>
      </c>
      <c r="K72">
        <f t="shared" si="69"/>
        <v>25</v>
      </c>
      <c r="L72">
        <f t="shared" si="70"/>
        <v>21.739130434782609</v>
      </c>
      <c r="M72" s="115">
        <f t="shared" si="58"/>
        <v>68.610294117647072</v>
      </c>
      <c r="N72" s="13">
        <f t="shared" si="59"/>
        <v>14.593137254901961</v>
      </c>
      <c r="O72" s="13">
        <f t="shared" si="60"/>
        <v>4707.3724589100366</v>
      </c>
      <c r="P72" s="13">
        <f t="shared" si="61"/>
        <v>212.95965494040755</v>
      </c>
      <c r="Q72" s="109">
        <f t="shared" si="62"/>
        <v>1001.2394391580164</v>
      </c>
    </row>
    <row r="73" spans="1:17" ht="15" thickBot="1" x14ac:dyDescent="0.35">
      <c r="A73" s="2" t="s">
        <v>144</v>
      </c>
      <c r="B73" s="7" t="s">
        <v>5</v>
      </c>
      <c r="C73" s="37">
        <f>VLOOKUP(A73,'Laboratory B'!A:S,17,0)</f>
        <v>136</v>
      </c>
      <c r="D73" s="37">
        <f t="shared" si="63"/>
        <v>270</v>
      </c>
      <c r="E73" s="13">
        <f>VLOOKUP(A73,'Laboratory B'!A:S,19,0)</f>
        <v>108</v>
      </c>
      <c r="F73" s="37">
        <f t="shared" si="64"/>
        <v>243</v>
      </c>
      <c r="G73" s="59">
        <f t="shared" si="65"/>
        <v>27</v>
      </c>
      <c r="H73" s="60">
        <f t="shared" si="66"/>
        <v>729</v>
      </c>
      <c r="I73">
        <f t="shared" si="67"/>
        <v>122</v>
      </c>
      <c r="J73">
        <f t="shared" si="68"/>
        <v>196</v>
      </c>
      <c r="K73">
        <f t="shared" si="69"/>
        <v>14</v>
      </c>
      <c r="L73">
        <f t="shared" si="70"/>
        <v>11.475409836065573</v>
      </c>
      <c r="M73" s="115">
        <f t="shared" si="58"/>
        <v>66.610294117647072</v>
      </c>
      <c r="N73" s="13">
        <f t="shared" si="59"/>
        <v>39.593137254901961</v>
      </c>
      <c r="O73" s="13">
        <f t="shared" si="60"/>
        <v>4436.9312824394483</v>
      </c>
      <c r="P73" s="13">
        <f t="shared" si="61"/>
        <v>1567.6165176855056</v>
      </c>
      <c r="Q73" s="109">
        <f t="shared" si="62"/>
        <v>2637.3105175893893</v>
      </c>
    </row>
    <row r="74" spans="1:17" ht="15" thickTop="1" x14ac:dyDescent="0.3">
      <c r="A74" s="30" t="s">
        <v>30</v>
      </c>
      <c r="B74" s="56" t="s">
        <v>201</v>
      </c>
      <c r="C74" s="38">
        <f>VLOOKUP(A74,'Laboratory B'!A:V,20,0)</f>
        <v>77</v>
      </c>
      <c r="D74" s="38">
        <f t="shared" si="9"/>
        <v>217.5</v>
      </c>
      <c r="E74" s="29">
        <f>VLOOKUP(A74,'Laboratory B'!A:V,22,0)</f>
        <v>83</v>
      </c>
      <c r="F74" s="38">
        <f t="shared" si="10"/>
        <v>205.5</v>
      </c>
      <c r="G74" s="59">
        <f t="shared" si="11"/>
        <v>12</v>
      </c>
      <c r="H74" s="60">
        <f t="shared" si="12"/>
        <v>144</v>
      </c>
      <c r="I74">
        <f t="shared" si="0"/>
        <v>80</v>
      </c>
      <c r="J74">
        <f t="shared" si="1"/>
        <v>9</v>
      </c>
      <c r="K74">
        <f t="shared" si="2"/>
        <v>3</v>
      </c>
      <c r="L74">
        <f t="shared" si="3"/>
        <v>3.75</v>
      </c>
      <c r="M74" s="115">
        <f t="shared" si="58"/>
        <v>14.110294117647072</v>
      </c>
      <c r="N74" s="13">
        <f t="shared" si="59"/>
        <v>2.0931372549019613</v>
      </c>
      <c r="O74" s="13">
        <f t="shared" si="60"/>
        <v>199.10040008650557</v>
      </c>
      <c r="P74" s="13">
        <f t="shared" si="61"/>
        <v>4.3812235678585179</v>
      </c>
      <c r="Q74" s="109">
        <f t="shared" si="62"/>
        <v>29.534782295271086</v>
      </c>
    </row>
    <row r="75" spans="1:17" x14ac:dyDescent="0.3">
      <c r="A75" s="2" t="s">
        <v>31</v>
      </c>
      <c r="B75" s="7" t="s">
        <v>6</v>
      </c>
      <c r="C75" s="37">
        <f>VLOOKUP(A75,'Laboratory B'!A:V,20,0)</f>
        <v>16</v>
      </c>
      <c r="D75" s="37">
        <f t="shared" ref="D75" si="71">_xlfn.RANK.AVG(C75,C$2:C$419,1)</f>
        <v>58.5</v>
      </c>
      <c r="E75" s="13">
        <f>VLOOKUP(A75,'Laboratory B'!A:V,22,0)</f>
        <v>56</v>
      </c>
      <c r="F75" s="37">
        <f t="shared" si="10"/>
        <v>147</v>
      </c>
      <c r="G75" s="59">
        <f t="shared" si="11"/>
        <v>-88.5</v>
      </c>
      <c r="H75" s="60">
        <f t="shared" si="12"/>
        <v>7832.25</v>
      </c>
      <c r="I75">
        <f t="shared" si="0"/>
        <v>36</v>
      </c>
      <c r="J75">
        <f t="shared" si="1"/>
        <v>400</v>
      </c>
      <c r="K75">
        <f t="shared" si="2"/>
        <v>20</v>
      </c>
      <c r="L75">
        <f t="shared" si="3"/>
        <v>55.555555555555557</v>
      </c>
      <c r="M75" s="115">
        <f t="shared" si="58"/>
        <v>-144.88970588235293</v>
      </c>
      <c r="N75" s="13">
        <f t="shared" si="59"/>
        <v>-56.406862745098039</v>
      </c>
      <c r="O75" s="13">
        <f t="shared" si="60"/>
        <v>20993.026870674737</v>
      </c>
      <c r="P75" s="13">
        <f t="shared" si="61"/>
        <v>3181.7341647443291</v>
      </c>
      <c r="Q75" s="109">
        <f t="shared" si="62"/>
        <v>8172.7737528835059</v>
      </c>
    </row>
    <row r="76" spans="1:17" x14ac:dyDescent="0.3">
      <c r="A76" s="2" t="s">
        <v>33</v>
      </c>
      <c r="B76" s="7" t="s">
        <v>6</v>
      </c>
      <c r="C76" s="37">
        <f>VLOOKUP(A76,'Laboratory B'!A:V,20,0)</f>
        <v>30</v>
      </c>
      <c r="D76" s="37">
        <f t="shared" si="9"/>
        <v>100</v>
      </c>
      <c r="E76" s="13">
        <f>VLOOKUP(A76,'Laboratory B'!A:V,22,0)</f>
        <v>42</v>
      </c>
      <c r="F76" s="37">
        <f t="shared" si="10"/>
        <v>111.5</v>
      </c>
      <c r="G76" s="59">
        <f t="shared" si="11"/>
        <v>-11.5</v>
      </c>
      <c r="H76" s="60">
        <f t="shared" si="12"/>
        <v>132.25</v>
      </c>
      <c r="I76">
        <f t="shared" si="0"/>
        <v>36</v>
      </c>
      <c r="J76">
        <f t="shared" si="1"/>
        <v>36</v>
      </c>
      <c r="K76">
        <f t="shared" si="2"/>
        <v>6</v>
      </c>
      <c r="L76">
        <f t="shared" si="3"/>
        <v>16.666666666666664</v>
      </c>
      <c r="M76" s="115">
        <f t="shared" si="58"/>
        <v>-103.38970588235293</v>
      </c>
      <c r="N76" s="13">
        <f t="shared" si="59"/>
        <v>-91.906862745098039</v>
      </c>
      <c r="O76" s="13">
        <f t="shared" si="60"/>
        <v>10689.431282439444</v>
      </c>
      <c r="P76" s="13">
        <f t="shared" si="61"/>
        <v>8446.8714196462897</v>
      </c>
      <c r="Q76" s="109">
        <f t="shared" si="62"/>
        <v>9502.2235077854657</v>
      </c>
    </row>
    <row r="77" spans="1:17" x14ac:dyDescent="0.3">
      <c r="A77" s="2" t="s">
        <v>35</v>
      </c>
      <c r="B77" s="7" t="s">
        <v>6</v>
      </c>
      <c r="C77" s="37">
        <f>VLOOKUP(A77,'Laboratory B'!A:V,20,0)</f>
        <v>15</v>
      </c>
      <c r="D77" s="37">
        <f t="shared" si="9"/>
        <v>57</v>
      </c>
      <c r="E77" s="13">
        <f>VLOOKUP(A77,'Laboratory B'!A:V,22,0)</f>
        <v>29</v>
      </c>
      <c r="F77" s="37">
        <f t="shared" si="10"/>
        <v>74.5</v>
      </c>
      <c r="G77" s="59">
        <f t="shared" si="11"/>
        <v>-17.5</v>
      </c>
      <c r="H77" s="60">
        <f t="shared" si="12"/>
        <v>306.25</v>
      </c>
      <c r="I77">
        <f t="shared" si="0"/>
        <v>22</v>
      </c>
      <c r="J77">
        <f t="shared" si="1"/>
        <v>49</v>
      </c>
      <c r="K77">
        <f t="shared" si="2"/>
        <v>7</v>
      </c>
      <c r="L77">
        <f t="shared" si="3"/>
        <v>31.818181818181817</v>
      </c>
      <c r="M77" s="115">
        <f t="shared" si="58"/>
        <v>-146.38970588235293</v>
      </c>
      <c r="N77" s="13">
        <f t="shared" si="59"/>
        <v>-128.90686274509804</v>
      </c>
      <c r="O77" s="13">
        <f t="shared" si="60"/>
        <v>21429.945988321797</v>
      </c>
      <c r="P77" s="13">
        <f t="shared" si="61"/>
        <v>16616.979262783545</v>
      </c>
      <c r="Q77" s="109">
        <f t="shared" si="62"/>
        <v>18870.63772347174</v>
      </c>
    </row>
    <row r="78" spans="1:17" x14ac:dyDescent="0.3">
      <c r="A78" s="2" t="s">
        <v>36</v>
      </c>
      <c r="B78" s="7" t="s">
        <v>6</v>
      </c>
      <c r="C78" s="37">
        <f>VLOOKUP(A78,'Laboratory B'!A:V,20,0)</f>
        <v>2432</v>
      </c>
      <c r="D78" s="37">
        <f t="shared" si="9"/>
        <v>385</v>
      </c>
      <c r="E78" s="13">
        <f>VLOOKUP(A78,'Laboratory B'!A:V,22,0)</f>
        <v>2442</v>
      </c>
      <c r="F78" s="37">
        <f t="shared" si="10"/>
        <v>385</v>
      </c>
      <c r="G78" s="59">
        <f t="shared" si="11"/>
        <v>0</v>
      </c>
      <c r="H78" s="60">
        <f t="shared" si="12"/>
        <v>0</v>
      </c>
      <c r="I78">
        <f t="shared" si="0"/>
        <v>2437</v>
      </c>
      <c r="J78">
        <f t="shared" si="1"/>
        <v>25</v>
      </c>
      <c r="K78">
        <f t="shared" si="2"/>
        <v>5</v>
      </c>
      <c r="L78">
        <f t="shared" si="3"/>
        <v>0.20517029134181369</v>
      </c>
      <c r="M78" s="115">
        <f t="shared" si="58"/>
        <v>181.61029411764707</v>
      </c>
      <c r="N78" s="13">
        <f t="shared" si="59"/>
        <v>181.59313725490196</v>
      </c>
      <c r="O78" s="13">
        <f t="shared" si="60"/>
        <v>32982.298929498276</v>
      </c>
      <c r="P78" s="13">
        <f t="shared" si="61"/>
        <v>32976.06749807766</v>
      </c>
      <c r="Q78" s="109">
        <f t="shared" si="62"/>
        <v>32979.183066608995</v>
      </c>
    </row>
    <row r="79" spans="1:17" x14ac:dyDescent="0.3">
      <c r="A79" s="2" t="s">
        <v>37</v>
      </c>
      <c r="B79" s="7" t="s">
        <v>6</v>
      </c>
      <c r="C79" s="37">
        <f>VLOOKUP(A79,'Laboratory B'!A:V,20,0)</f>
        <v>295</v>
      </c>
      <c r="D79" s="37">
        <f t="shared" si="9"/>
        <v>323.5</v>
      </c>
      <c r="E79" s="13">
        <f>VLOOKUP(A79,'Laboratory B'!A:V,22,0)</f>
        <v>294</v>
      </c>
      <c r="F79" s="37">
        <f t="shared" ref="F79:F154" si="72">_xlfn.RANK.AVG(E79,E$2:E$419,1)</f>
        <v>326</v>
      </c>
      <c r="G79" s="59">
        <f t="shared" ref="G79:G154" si="73">D79-F79</f>
        <v>-2.5</v>
      </c>
      <c r="H79" s="60">
        <f t="shared" ref="H79:H154" si="74">G79^2</f>
        <v>6.25</v>
      </c>
      <c r="I79">
        <f t="shared" ref="I79:I154" si="75">(C79+E79)/2</f>
        <v>294.5</v>
      </c>
      <c r="J79">
        <f t="shared" ref="J79:J154" si="76">((C79-I79)^2+(E79-I79)^2)/2</f>
        <v>0.25</v>
      </c>
      <c r="K79">
        <f t="shared" ref="K79:K154" si="77">SQRT(J79)</f>
        <v>0.5</v>
      </c>
      <c r="L79">
        <f t="shared" ref="L79:L154" si="78">(K79/I79)*100</f>
        <v>0.1697792869269949</v>
      </c>
      <c r="M79" s="115">
        <f t="shared" si="58"/>
        <v>120.11029411764707</v>
      </c>
      <c r="N79" s="13">
        <f t="shared" si="59"/>
        <v>122.59313725490196</v>
      </c>
      <c r="O79" s="13">
        <f t="shared" si="60"/>
        <v>14426.482753027685</v>
      </c>
      <c r="P79" s="13">
        <f t="shared" si="61"/>
        <v>15029.077301999232</v>
      </c>
      <c r="Q79" s="109">
        <f t="shared" si="62"/>
        <v>14724.69777249135</v>
      </c>
    </row>
    <row r="80" spans="1:17" x14ac:dyDescent="0.3">
      <c r="A80" s="2" t="s">
        <v>38</v>
      </c>
      <c r="B80" s="7" t="s">
        <v>6</v>
      </c>
      <c r="C80" s="37">
        <f>VLOOKUP(A80,'Laboratory B'!A:V,20,0)</f>
        <v>325</v>
      </c>
      <c r="D80" s="37">
        <f t="shared" ref="D80:D155" si="79">_xlfn.RANK.AVG(C80,C$2:C$419,1)</f>
        <v>331</v>
      </c>
      <c r="E80" s="13">
        <f>VLOOKUP(A80,'Laboratory B'!A:V,22,0)</f>
        <v>287</v>
      </c>
      <c r="F80" s="37">
        <f t="shared" si="72"/>
        <v>323</v>
      </c>
      <c r="G80" s="59">
        <f t="shared" si="73"/>
        <v>8</v>
      </c>
      <c r="H80" s="60">
        <f t="shared" si="74"/>
        <v>64</v>
      </c>
      <c r="I80">
        <f t="shared" si="75"/>
        <v>306</v>
      </c>
      <c r="J80">
        <f t="shared" si="76"/>
        <v>361</v>
      </c>
      <c r="K80">
        <f t="shared" si="77"/>
        <v>19</v>
      </c>
      <c r="L80">
        <f t="shared" si="78"/>
        <v>6.2091503267973858</v>
      </c>
      <c r="M80" s="115">
        <f t="shared" si="58"/>
        <v>127.61029411764707</v>
      </c>
      <c r="N80" s="13">
        <f t="shared" si="59"/>
        <v>119.59313725490196</v>
      </c>
      <c r="O80" s="13">
        <f t="shared" si="60"/>
        <v>16284.387164792392</v>
      </c>
      <c r="P80" s="13">
        <f t="shared" si="61"/>
        <v>14302.518478469819</v>
      </c>
      <c r="Q80" s="109">
        <f t="shared" si="62"/>
        <v>15261.315419550174</v>
      </c>
    </row>
    <row r="81" spans="1:17" x14ac:dyDescent="0.3">
      <c r="A81" s="2" t="s">
        <v>39</v>
      </c>
      <c r="B81" s="7" t="s">
        <v>6</v>
      </c>
      <c r="C81" s="37"/>
      <c r="D81" s="37"/>
      <c r="E81" s="13"/>
      <c r="F81" s="37"/>
      <c r="G81" s="59"/>
      <c r="H81" s="60"/>
      <c r="M81" s="115"/>
      <c r="N81" s="13"/>
      <c r="O81" s="13"/>
      <c r="P81" s="13"/>
      <c r="Q81" s="109"/>
    </row>
    <row r="82" spans="1:17" x14ac:dyDescent="0.3">
      <c r="A82" s="2" t="s">
        <v>114</v>
      </c>
      <c r="B82" s="7" t="s">
        <v>6</v>
      </c>
      <c r="C82" s="37">
        <f>VLOOKUP(A82,'Laboratory B'!A:V,20,0)</f>
        <v>0</v>
      </c>
      <c r="D82" s="37">
        <f t="shared" si="79"/>
        <v>18</v>
      </c>
      <c r="E82" s="13">
        <f>VLOOKUP(A82,'Laboratory B'!A:V,22,0)</f>
        <v>3</v>
      </c>
      <c r="F82" s="37">
        <f t="shared" si="72"/>
        <v>35</v>
      </c>
      <c r="G82" s="59">
        <f t="shared" si="73"/>
        <v>-17</v>
      </c>
      <c r="H82" s="60">
        <f t="shared" si="74"/>
        <v>289</v>
      </c>
      <c r="I82">
        <f t="shared" si="75"/>
        <v>1.5</v>
      </c>
      <c r="J82">
        <f t="shared" si="76"/>
        <v>2.25</v>
      </c>
      <c r="K82">
        <f t="shared" si="77"/>
        <v>1.5</v>
      </c>
      <c r="L82">
        <f t="shared" si="78"/>
        <v>100</v>
      </c>
      <c r="M82" s="115">
        <f t="shared" si="58"/>
        <v>-185.38970588235293</v>
      </c>
      <c r="N82" s="13">
        <f t="shared" si="59"/>
        <v>-168.40686274509804</v>
      </c>
      <c r="O82" s="13">
        <f t="shared" si="60"/>
        <v>34369.343047145325</v>
      </c>
      <c r="P82" s="13">
        <f t="shared" si="61"/>
        <v>28360.87141964629</v>
      </c>
      <c r="Q82" s="109">
        <f t="shared" si="62"/>
        <v>31220.898752883502</v>
      </c>
    </row>
    <row r="83" spans="1:17" x14ac:dyDescent="0.3">
      <c r="A83" s="2" t="s">
        <v>115</v>
      </c>
      <c r="B83" s="7" t="s">
        <v>6</v>
      </c>
      <c r="C83" s="37">
        <f>VLOOKUP(A83,'Laboratory B'!A:V,20,0)</f>
        <v>64</v>
      </c>
      <c r="D83" s="37">
        <f t="shared" ref="D83:D85" si="80">_xlfn.RANK.AVG(C83,C$2:C$419,1)</f>
        <v>191</v>
      </c>
      <c r="E83" s="13">
        <f>VLOOKUP(A83,'Laboratory B'!A:V,22,0)</f>
        <v>114</v>
      </c>
      <c r="F83" s="37">
        <f t="shared" ref="F83:F85" si="81">_xlfn.RANK.AVG(E83,E$2:E$419,1)</f>
        <v>250</v>
      </c>
      <c r="G83" s="59">
        <f t="shared" ref="G83:G85" si="82">D83-F83</f>
        <v>-59</v>
      </c>
      <c r="H83" s="60">
        <f t="shared" ref="H83:H85" si="83">G83^2</f>
        <v>3481</v>
      </c>
      <c r="I83">
        <f t="shared" ref="I83:I85" si="84">(C83+E83)/2</f>
        <v>89</v>
      </c>
      <c r="J83">
        <f t="shared" ref="J83:J85" si="85">((C83-I83)^2+(E83-I83)^2)/2</f>
        <v>625</v>
      </c>
      <c r="K83">
        <f t="shared" ref="K83:K85" si="86">SQRT(J83)</f>
        <v>25</v>
      </c>
      <c r="L83">
        <f t="shared" ref="L83:L85" si="87">(K83/I83)*100</f>
        <v>28.08988764044944</v>
      </c>
      <c r="M83" s="115">
        <f t="shared" si="58"/>
        <v>-12.389705882352928</v>
      </c>
      <c r="N83" s="13">
        <f t="shared" si="59"/>
        <v>46.593137254901961</v>
      </c>
      <c r="O83" s="13">
        <f t="shared" si="60"/>
        <v>153.50481185121075</v>
      </c>
      <c r="P83" s="13">
        <f t="shared" si="61"/>
        <v>2170.9204392541333</v>
      </c>
      <c r="Q83" s="109">
        <f t="shared" si="62"/>
        <v>-577.27526672433623</v>
      </c>
    </row>
    <row r="84" spans="1:17" x14ac:dyDescent="0.3">
      <c r="A84" s="2" t="s">
        <v>143</v>
      </c>
      <c r="B84" s="7" t="s">
        <v>6</v>
      </c>
      <c r="C84" s="37">
        <f>VLOOKUP(A84,'Laboratory B'!A:V,20,0)</f>
        <v>0</v>
      </c>
      <c r="D84" s="37">
        <f t="shared" si="80"/>
        <v>18</v>
      </c>
      <c r="E84" s="13">
        <f>VLOOKUP(A84,'Laboratory B'!A:V,22,0)</f>
        <v>0</v>
      </c>
      <c r="F84" s="37">
        <f t="shared" si="81"/>
        <v>17.5</v>
      </c>
      <c r="G84" s="59">
        <f t="shared" si="82"/>
        <v>0.5</v>
      </c>
      <c r="H84" s="60">
        <f t="shared" si="83"/>
        <v>0.25</v>
      </c>
      <c r="I84">
        <f t="shared" si="84"/>
        <v>0</v>
      </c>
      <c r="J84">
        <f t="shared" si="85"/>
        <v>0</v>
      </c>
      <c r="K84">
        <f t="shared" si="86"/>
        <v>0</v>
      </c>
      <c r="L84">
        <v>0</v>
      </c>
      <c r="M84" s="115">
        <f t="shared" si="58"/>
        <v>-185.38970588235293</v>
      </c>
      <c r="N84" s="13">
        <f t="shared" si="59"/>
        <v>-185.90686274509804</v>
      </c>
      <c r="O84" s="13">
        <f t="shared" si="60"/>
        <v>34369.343047145325</v>
      </c>
      <c r="P84" s="13">
        <f t="shared" si="61"/>
        <v>34561.361615724723</v>
      </c>
      <c r="Q84" s="109">
        <f t="shared" si="62"/>
        <v>34465.218605824681</v>
      </c>
    </row>
    <row r="85" spans="1:17" ht="15" thickBot="1" x14ac:dyDescent="0.35">
      <c r="A85" s="2" t="s">
        <v>144</v>
      </c>
      <c r="B85" s="7" t="s">
        <v>6</v>
      </c>
      <c r="C85" s="37">
        <f>VLOOKUP(A85,'Laboratory B'!A:V,20,0)</f>
        <v>73</v>
      </c>
      <c r="D85" s="37">
        <f t="shared" si="80"/>
        <v>209.5</v>
      </c>
      <c r="E85" s="13">
        <f>VLOOKUP(A85,'Laboratory B'!A:V,22,0)</f>
        <v>82</v>
      </c>
      <c r="F85" s="37">
        <f t="shared" si="81"/>
        <v>201.5</v>
      </c>
      <c r="G85" s="59">
        <f t="shared" si="82"/>
        <v>8</v>
      </c>
      <c r="H85" s="60">
        <f t="shared" si="83"/>
        <v>64</v>
      </c>
      <c r="I85">
        <f t="shared" si="84"/>
        <v>77.5</v>
      </c>
      <c r="J85">
        <f t="shared" si="85"/>
        <v>20.25</v>
      </c>
      <c r="K85">
        <f t="shared" si="86"/>
        <v>4.5</v>
      </c>
      <c r="L85">
        <f t="shared" si="87"/>
        <v>5.806451612903226</v>
      </c>
      <c r="M85" s="115">
        <f t="shared" si="58"/>
        <v>6.1102941176470722</v>
      </c>
      <c r="N85" s="13">
        <f t="shared" si="59"/>
        <v>-1.9068627450980387</v>
      </c>
      <c r="O85" s="13">
        <f t="shared" si="60"/>
        <v>37.335694204152411</v>
      </c>
      <c r="P85" s="13">
        <f t="shared" si="61"/>
        <v>3.6361255286428276</v>
      </c>
      <c r="Q85" s="109">
        <f t="shared" si="62"/>
        <v>-11.651492214532894</v>
      </c>
    </row>
    <row r="86" spans="1:17" ht="15" thickTop="1" x14ac:dyDescent="0.3">
      <c r="A86" s="30" t="s">
        <v>30</v>
      </c>
      <c r="B86" s="56" t="s">
        <v>202</v>
      </c>
      <c r="C86" s="38">
        <f>VLOOKUP(A86,'Laboratory B'!A:Y,23,0)</f>
        <v>63</v>
      </c>
      <c r="D86" s="38">
        <f t="shared" si="79"/>
        <v>189</v>
      </c>
      <c r="E86" s="29">
        <f>VLOOKUP(A86,'Laboratory B'!A:Y,25,0)</f>
        <v>80</v>
      </c>
      <c r="F86" s="38">
        <f t="shared" si="72"/>
        <v>196</v>
      </c>
      <c r="G86" s="59">
        <f t="shared" si="73"/>
        <v>-7</v>
      </c>
      <c r="H86" s="60">
        <f t="shared" si="74"/>
        <v>49</v>
      </c>
      <c r="I86">
        <f t="shared" si="75"/>
        <v>71.5</v>
      </c>
      <c r="J86">
        <f t="shared" si="76"/>
        <v>72.25</v>
      </c>
      <c r="K86">
        <f t="shared" si="77"/>
        <v>8.5</v>
      </c>
      <c r="L86">
        <f t="shared" si="78"/>
        <v>11.888111888111888</v>
      </c>
      <c r="M86" s="115">
        <f t="shared" si="58"/>
        <v>-14.389705882352928</v>
      </c>
      <c r="N86" s="13">
        <f t="shared" si="59"/>
        <v>-7.4068627450980387</v>
      </c>
      <c r="O86" s="13">
        <f t="shared" si="60"/>
        <v>207.06363538062246</v>
      </c>
      <c r="P86" s="13">
        <f t="shared" si="61"/>
        <v>54.861615724721254</v>
      </c>
      <c r="Q86" s="109">
        <f t="shared" si="62"/>
        <v>106.582576412918</v>
      </c>
    </row>
    <row r="87" spans="1:17" x14ac:dyDescent="0.3">
      <c r="A87" s="2" t="s">
        <v>31</v>
      </c>
      <c r="B87" s="7" t="s">
        <v>7</v>
      </c>
      <c r="C87" s="37">
        <f>VLOOKUP(A87,'Laboratory B'!A:Y,23,0)</f>
        <v>43</v>
      </c>
      <c r="D87" s="37">
        <f t="shared" ref="D87" si="88">_xlfn.RANK.AVG(C87,C$2:C$419,1)</f>
        <v>141.5</v>
      </c>
      <c r="E87" s="13">
        <f>VLOOKUP(A87,'Laboratory B'!A:Y,25,0)</f>
        <v>64</v>
      </c>
      <c r="F87" s="37">
        <f t="shared" si="72"/>
        <v>167.5</v>
      </c>
      <c r="G87" s="59">
        <f t="shared" si="73"/>
        <v>-26</v>
      </c>
      <c r="H87" s="60">
        <f t="shared" si="74"/>
        <v>676</v>
      </c>
      <c r="I87">
        <f t="shared" si="75"/>
        <v>53.5</v>
      </c>
      <c r="J87">
        <f t="shared" si="76"/>
        <v>110.25</v>
      </c>
      <c r="K87">
        <f t="shared" si="77"/>
        <v>10.5</v>
      </c>
      <c r="L87">
        <f t="shared" si="78"/>
        <v>19.626168224299064</v>
      </c>
      <c r="M87" s="115">
        <f t="shared" si="58"/>
        <v>-61.889705882352928</v>
      </c>
      <c r="N87" s="13">
        <f t="shared" si="59"/>
        <v>-35.906862745098039</v>
      </c>
      <c r="O87" s="13">
        <f t="shared" si="60"/>
        <v>3830.3356942041505</v>
      </c>
      <c r="P87" s="13">
        <f t="shared" si="61"/>
        <v>1289.3027921953094</v>
      </c>
      <c r="Q87" s="109">
        <f t="shared" si="62"/>
        <v>2222.2651744521331</v>
      </c>
    </row>
    <row r="88" spans="1:17" x14ac:dyDescent="0.3">
      <c r="A88" s="2" t="s">
        <v>33</v>
      </c>
      <c r="B88" s="7" t="s">
        <v>7</v>
      </c>
      <c r="C88" s="37">
        <f>VLOOKUP(A88,'Laboratory B'!A:Y,23,0)</f>
        <v>47</v>
      </c>
      <c r="D88" s="37">
        <f t="shared" si="79"/>
        <v>149.5</v>
      </c>
      <c r="E88" s="13">
        <f>VLOOKUP(A88,'Laboratory B'!A:Y,25,0)</f>
        <v>11</v>
      </c>
      <c r="F88" s="37">
        <f t="shared" si="72"/>
        <v>46</v>
      </c>
      <c r="G88" s="59">
        <f t="shared" si="73"/>
        <v>103.5</v>
      </c>
      <c r="H88" s="60">
        <f t="shared" si="74"/>
        <v>10712.25</v>
      </c>
      <c r="I88">
        <f t="shared" si="75"/>
        <v>29</v>
      </c>
      <c r="J88">
        <f t="shared" si="76"/>
        <v>324</v>
      </c>
      <c r="K88">
        <f t="shared" si="77"/>
        <v>18</v>
      </c>
      <c r="L88">
        <f t="shared" si="78"/>
        <v>62.068965517241381</v>
      </c>
      <c r="M88" s="115">
        <f t="shared" si="58"/>
        <v>-53.889705882352928</v>
      </c>
      <c r="N88" s="13">
        <f t="shared" si="59"/>
        <v>-157.40686274509804</v>
      </c>
      <c r="O88" s="13">
        <f t="shared" si="60"/>
        <v>2904.1004000865037</v>
      </c>
      <c r="P88" s="13">
        <f t="shared" si="61"/>
        <v>24776.920439254132</v>
      </c>
      <c r="Q88" s="109">
        <f t="shared" si="62"/>
        <v>8482.6095371972297</v>
      </c>
    </row>
    <row r="89" spans="1:17" x14ac:dyDescent="0.3">
      <c r="A89" s="2" t="s">
        <v>35</v>
      </c>
      <c r="B89" s="7" t="s">
        <v>7</v>
      </c>
      <c r="C89" s="37">
        <f>VLOOKUP(A89,'Laboratory B'!A:Y,23,0)</f>
        <v>28</v>
      </c>
      <c r="D89" s="37">
        <f t="shared" si="79"/>
        <v>93.5</v>
      </c>
      <c r="E89" s="13">
        <f>VLOOKUP(A89,'Laboratory B'!A:Y,25,0)</f>
        <v>34</v>
      </c>
      <c r="F89" s="37">
        <f t="shared" si="72"/>
        <v>88.5</v>
      </c>
      <c r="G89" s="59">
        <f t="shared" si="73"/>
        <v>5</v>
      </c>
      <c r="H89" s="60">
        <f t="shared" si="74"/>
        <v>25</v>
      </c>
      <c r="I89">
        <f t="shared" si="75"/>
        <v>31</v>
      </c>
      <c r="J89">
        <f t="shared" si="76"/>
        <v>9</v>
      </c>
      <c r="K89">
        <f t="shared" si="77"/>
        <v>3</v>
      </c>
      <c r="L89">
        <f t="shared" si="78"/>
        <v>9.67741935483871</v>
      </c>
      <c r="M89" s="115">
        <f t="shared" si="58"/>
        <v>-109.88970588235293</v>
      </c>
      <c r="N89" s="13">
        <f t="shared" si="59"/>
        <v>-114.90686274509804</v>
      </c>
      <c r="O89" s="13">
        <f t="shared" si="60"/>
        <v>12075.747458910031</v>
      </c>
      <c r="P89" s="13">
        <f t="shared" si="61"/>
        <v>13203.5871059208</v>
      </c>
      <c r="Q89" s="109">
        <f t="shared" si="62"/>
        <v>12627.081350922721</v>
      </c>
    </row>
    <row r="90" spans="1:17" x14ac:dyDescent="0.3">
      <c r="A90" s="2" t="s">
        <v>36</v>
      </c>
      <c r="B90" s="7" t="s">
        <v>7</v>
      </c>
      <c r="C90" s="37">
        <f>VLOOKUP(A90,'Laboratory B'!A:Y,23,0)</f>
        <v>2087</v>
      </c>
      <c r="D90" s="37">
        <f t="shared" si="79"/>
        <v>379</v>
      </c>
      <c r="E90" s="13">
        <f>VLOOKUP(A90,'Laboratory B'!A:Y,25,0)</f>
        <v>2193</v>
      </c>
      <c r="F90" s="37">
        <f t="shared" si="72"/>
        <v>382</v>
      </c>
      <c r="G90" s="59">
        <f t="shared" si="73"/>
        <v>-3</v>
      </c>
      <c r="H90" s="60">
        <f t="shared" si="74"/>
        <v>9</v>
      </c>
      <c r="I90">
        <f t="shared" si="75"/>
        <v>2140</v>
      </c>
      <c r="J90">
        <f t="shared" si="76"/>
        <v>2809</v>
      </c>
      <c r="K90">
        <f t="shared" si="77"/>
        <v>53</v>
      </c>
      <c r="L90">
        <f t="shared" si="78"/>
        <v>2.4766355140186915</v>
      </c>
      <c r="M90" s="115">
        <f t="shared" si="58"/>
        <v>175.61029411764707</v>
      </c>
      <c r="N90" s="13">
        <f t="shared" si="59"/>
        <v>178.59313725490196</v>
      </c>
      <c r="O90" s="13">
        <f t="shared" si="60"/>
        <v>30838.97540008651</v>
      </c>
      <c r="P90" s="13">
        <f t="shared" si="61"/>
        <v>31895.508674548251</v>
      </c>
      <c r="Q90" s="109">
        <f t="shared" si="62"/>
        <v>31362.793360726646</v>
      </c>
    </row>
    <row r="91" spans="1:17" x14ac:dyDescent="0.3">
      <c r="A91" s="2" t="s">
        <v>37</v>
      </c>
      <c r="B91" s="7" t="s">
        <v>7</v>
      </c>
      <c r="C91" s="37">
        <f>VLOOKUP(A91,'Laboratory B'!A:Y,23,0)</f>
        <v>87</v>
      </c>
      <c r="D91" s="37">
        <f t="shared" si="79"/>
        <v>225.5</v>
      </c>
      <c r="E91" s="13">
        <f>VLOOKUP(A91,'Laboratory B'!A:Y,25,0)</f>
        <v>82</v>
      </c>
      <c r="F91" s="37">
        <f t="shared" si="72"/>
        <v>201.5</v>
      </c>
      <c r="G91" s="59">
        <f t="shared" si="73"/>
        <v>24</v>
      </c>
      <c r="H91" s="60">
        <f t="shared" si="74"/>
        <v>576</v>
      </c>
      <c r="I91">
        <f t="shared" si="75"/>
        <v>84.5</v>
      </c>
      <c r="J91">
        <f t="shared" si="76"/>
        <v>6.25</v>
      </c>
      <c r="K91">
        <f t="shared" si="77"/>
        <v>2.5</v>
      </c>
      <c r="L91">
        <f t="shared" si="78"/>
        <v>2.9585798816568047</v>
      </c>
      <c r="M91" s="115">
        <f t="shared" si="58"/>
        <v>22.110294117647072</v>
      </c>
      <c r="N91" s="13">
        <f t="shared" si="59"/>
        <v>-1.9068627450980387</v>
      </c>
      <c r="O91" s="13">
        <f t="shared" si="60"/>
        <v>488.8651059688587</v>
      </c>
      <c r="P91" s="13">
        <f t="shared" si="61"/>
        <v>3.6361255286428276</v>
      </c>
      <c r="Q91" s="109">
        <f t="shared" si="62"/>
        <v>-42.161296136101512</v>
      </c>
    </row>
    <row r="92" spans="1:17" x14ac:dyDescent="0.3">
      <c r="A92" s="2" t="s">
        <v>38</v>
      </c>
      <c r="B92" s="7" t="s">
        <v>7</v>
      </c>
      <c r="C92" s="37">
        <f>VLOOKUP(A92,'Laboratory B'!A:Y,23,0)</f>
        <v>146</v>
      </c>
      <c r="D92" s="37">
        <f t="shared" si="79"/>
        <v>274</v>
      </c>
      <c r="E92" s="13">
        <f>VLOOKUP(A92,'Laboratory B'!A:Y,25,0)</f>
        <v>111</v>
      </c>
      <c r="F92" s="37">
        <f t="shared" si="72"/>
        <v>246.5</v>
      </c>
      <c r="G92" s="59">
        <f t="shared" si="73"/>
        <v>27.5</v>
      </c>
      <c r="H92" s="60">
        <f t="shared" si="74"/>
        <v>756.25</v>
      </c>
      <c r="I92">
        <f t="shared" si="75"/>
        <v>128.5</v>
      </c>
      <c r="J92">
        <f t="shared" si="76"/>
        <v>306.25</v>
      </c>
      <c r="K92">
        <f t="shared" si="77"/>
        <v>17.5</v>
      </c>
      <c r="L92">
        <f t="shared" si="78"/>
        <v>13.618677042801556</v>
      </c>
      <c r="M92" s="115">
        <f t="shared" si="58"/>
        <v>70.610294117647072</v>
      </c>
      <c r="N92" s="13">
        <f t="shared" si="59"/>
        <v>43.093137254901961</v>
      </c>
      <c r="O92" s="13">
        <f t="shared" si="60"/>
        <v>4985.8136353806249</v>
      </c>
      <c r="P92" s="13">
        <f t="shared" si="61"/>
        <v>1857.0184784698195</v>
      </c>
      <c r="Q92" s="109">
        <f t="shared" si="62"/>
        <v>3042.8190960207617</v>
      </c>
    </row>
    <row r="93" spans="1:17" x14ac:dyDescent="0.3">
      <c r="A93" s="2" t="s">
        <v>39</v>
      </c>
      <c r="B93" s="7" t="s">
        <v>7</v>
      </c>
      <c r="C93" s="37"/>
      <c r="D93" s="37"/>
      <c r="E93" s="13"/>
      <c r="F93" s="37"/>
      <c r="G93" s="59"/>
      <c r="H93" s="60"/>
      <c r="M93" s="115"/>
      <c r="N93" s="13"/>
      <c r="O93" s="13"/>
      <c r="P93" s="13"/>
      <c r="Q93" s="109"/>
    </row>
    <row r="94" spans="1:17" x14ac:dyDescent="0.3">
      <c r="A94" s="2" t="s">
        <v>114</v>
      </c>
      <c r="B94" s="7" t="s">
        <v>7</v>
      </c>
      <c r="C94" s="37">
        <f>VLOOKUP(A94,'Laboratory B'!A:Y,23,0)</f>
        <v>0</v>
      </c>
      <c r="D94" s="37">
        <f t="shared" si="79"/>
        <v>18</v>
      </c>
      <c r="E94" s="13">
        <f>VLOOKUP(A94,'Laboratory B'!A:Y,25,0)</f>
        <v>21</v>
      </c>
      <c r="F94" s="37">
        <f t="shared" si="72"/>
        <v>59.5</v>
      </c>
      <c r="G94" s="59">
        <f t="shared" si="73"/>
        <v>-41.5</v>
      </c>
      <c r="H94" s="60">
        <f t="shared" si="74"/>
        <v>1722.25</v>
      </c>
      <c r="I94">
        <f t="shared" si="75"/>
        <v>10.5</v>
      </c>
      <c r="J94">
        <f t="shared" si="76"/>
        <v>110.25</v>
      </c>
      <c r="K94">
        <f t="shared" si="77"/>
        <v>10.5</v>
      </c>
      <c r="L94">
        <f t="shared" si="78"/>
        <v>100</v>
      </c>
      <c r="M94" s="115">
        <f t="shared" si="58"/>
        <v>-185.38970588235293</v>
      </c>
      <c r="N94" s="13">
        <f t="shared" si="59"/>
        <v>-143.90686274509804</v>
      </c>
      <c r="O94" s="13">
        <f t="shared" si="60"/>
        <v>34369.343047145325</v>
      </c>
      <c r="P94" s="13">
        <f t="shared" si="61"/>
        <v>20709.185145136486</v>
      </c>
      <c r="Q94" s="109">
        <f t="shared" si="62"/>
        <v>26678.850958765855</v>
      </c>
    </row>
    <row r="95" spans="1:17" x14ac:dyDescent="0.3">
      <c r="A95" s="2" t="s">
        <v>115</v>
      </c>
      <c r="B95" s="7" t="s">
        <v>7</v>
      </c>
      <c r="C95" s="37">
        <f>VLOOKUP(A95,'Laboratory B'!A:Y,23,0)</f>
        <v>30</v>
      </c>
      <c r="D95" s="37">
        <f t="shared" ref="D95:D97" si="89">_xlfn.RANK.AVG(C95,C$2:C$419,1)</f>
        <v>100</v>
      </c>
      <c r="E95" s="13">
        <f>VLOOKUP(A95,'Laboratory B'!A:Y,25,0)</f>
        <v>57</v>
      </c>
      <c r="F95" s="37">
        <f t="shared" ref="F95:F97" si="90">_xlfn.RANK.AVG(E95,E$2:E$419,1)</f>
        <v>150</v>
      </c>
      <c r="G95" s="59">
        <f t="shared" ref="G95:G97" si="91">D95-F95</f>
        <v>-50</v>
      </c>
      <c r="H95" s="60">
        <f t="shared" ref="H95:H97" si="92">G95^2</f>
        <v>2500</v>
      </c>
      <c r="I95">
        <f t="shared" ref="I95:I97" si="93">(C95+E95)/2</f>
        <v>43.5</v>
      </c>
      <c r="J95">
        <f t="shared" ref="J95:J97" si="94">((C95-I95)^2+(E95-I95)^2)/2</f>
        <v>182.25</v>
      </c>
      <c r="K95">
        <f t="shared" ref="K95:K97" si="95">SQRT(J95)</f>
        <v>13.5</v>
      </c>
      <c r="L95">
        <f t="shared" ref="L95:L97" si="96">(K95/I95)*100</f>
        <v>31.03448275862069</v>
      </c>
      <c r="M95" s="115">
        <f t="shared" si="58"/>
        <v>-103.38970588235293</v>
      </c>
      <c r="N95" s="13">
        <f t="shared" si="59"/>
        <v>-53.406862745098039</v>
      </c>
      <c r="O95" s="13">
        <f t="shared" si="60"/>
        <v>10689.431282439444</v>
      </c>
      <c r="P95" s="13">
        <f t="shared" si="61"/>
        <v>2852.2929882737408</v>
      </c>
      <c r="Q95" s="109">
        <f t="shared" si="62"/>
        <v>5521.7198313148783</v>
      </c>
    </row>
    <row r="96" spans="1:17" x14ac:dyDescent="0.3">
      <c r="A96" s="2" t="s">
        <v>143</v>
      </c>
      <c r="B96" s="7" t="s">
        <v>7</v>
      </c>
      <c r="C96" s="37">
        <f>VLOOKUP(A96,'Laboratory B'!A:Y,23,0)</f>
        <v>29</v>
      </c>
      <c r="D96" s="37">
        <f t="shared" si="89"/>
        <v>96.5</v>
      </c>
      <c r="E96" s="13">
        <f>VLOOKUP(A96,'Laboratory B'!A:Y,25,0)</f>
        <v>65</v>
      </c>
      <c r="F96" s="37">
        <f t="shared" si="90"/>
        <v>169</v>
      </c>
      <c r="G96" s="59">
        <f t="shared" si="91"/>
        <v>-72.5</v>
      </c>
      <c r="H96" s="60">
        <f t="shared" si="92"/>
        <v>5256.25</v>
      </c>
      <c r="I96">
        <f t="shared" si="93"/>
        <v>47</v>
      </c>
      <c r="J96">
        <f t="shared" si="94"/>
        <v>324</v>
      </c>
      <c r="K96">
        <f t="shared" si="95"/>
        <v>18</v>
      </c>
      <c r="L96">
        <f t="shared" si="96"/>
        <v>38.297872340425535</v>
      </c>
      <c r="M96" s="115">
        <f t="shared" si="58"/>
        <v>-106.88970588235293</v>
      </c>
      <c r="N96" s="13">
        <f t="shared" si="59"/>
        <v>-34.406862745098039</v>
      </c>
      <c r="O96" s="13">
        <f t="shared" si="60"/>
        <v>11425.409223615914</v>
      </c>
      <c r="P96" s="13">
        <f t="shared" si="61"/>
        <v>1183.8322039600152</v>
      </c>
      <c r="Q96" s="109">
        <f t="shared" si="62"/>
        <v>3677.7394391580156</v>
      </c>
    </row>
    <row r="97" spans="1:17" ht="15" thickBot="1" x14ac:dyDescent="0.35">
      <c r="A97" s="2" t="s">
        <v>144</v>
      </c>
      <c r="B97" s="7" t="s">
        <v>7</v>
      </c>
      <c r="C97" s="37">
        <f>VLOOKUP(A97,'Laboratory B'!A:Y,23,0)</f>
        <v>66</v>
      </c>
      <c r="D97" s="37">
        <f t="shared" si="89"/>
        <v>194</v>
      </c>
      <c r="E97" s="13">
        <f>VLOOKUP(A97,'Laboratory B'!A:Y,25,0)</f>
        <v>87</v>
      </c>
      <c r="F97" s="37">
        <f t="shared" si="90"/>
        <v>217</v>
      </c>
      <c r="G97" s="59">
        <f t="shared" si="91"/>
        <v>-23</v>
      </c>
      <c r="H97" s="60">
        <f t="shared" si="92"/>
        <v>529</v>
      </c>
      <c r="I97">
        <f t="shared" si="93"/>
        <v>76.5</v>
      </c>
      <c r="J97">
        <f t="shared" si="94"/>
        <v>110.25</v>
      </c>
      <c r="K97">
        <f t="shared" si="95"/>
        <v>10.5</v>
      </c>
      <c r="L97">
        <f t="shared" si="96"/>
        <v>13.725490196078432</v>
      </c>
      <c r="M97" s="115">
        <f t="shared" si="58"/>
        <v>-9.3897058823529278</v>
      </c>
      <c r="N97" s="13">
        <f t="shared" si="59"/>
        <v>13.593137254901961</v>
      </c>
      <c r="O97" s="13">
        <f t="shared" si="60"/>
        <v>88.16657655709318</v>
      </c>
      <c r="P97" s="13">
        <f t="shared" si="61"/>
        <v>184.77338043060362</v>
      </c>
      <c r="Q97" s="109">
        <f t="shared" si="62"/>
        <v>-127.63556084198368</v>
      </c>
    </row>
    <row r="98" spans="1:17" ht="15" thickTop="1" x14ac:dyDescent="0.3">
      <c r="A98" s="30" t="s">
        <v>30</v>
      </c>
      <c r="B98" s="56" t="s">
        <v>203</v>
      </c>
      <c r="C98" s="38">
        <f>VLOOKUP(A98,'Laboratory B'!A:AB,26,0)</f>
        <v>16</v>
      </c>
      <c r="D98" s="38">
        <f t="shared" si="79"/>
        <v>58.5</v>
      </c>
      <c r="E98" s="29">
        <f>VLOOKUP(A98,'Laboratory B'!A:AB,28,0)</f>
        <v>35</v>
      </c>
      <c r="F98" s="38">
        <f t="shared" si="72"/>
        <v>93</v>
      </c>
      <c r="G98" s="59">
        <f t="shared" si="73"/>
        <v>-34.5</v>
      </c>
      <c r="H98" s="60">
        <f t="shared" si="74"/>
        <v>1190.25</v>
      </c>
      <c r="I98">
        <f t="shared" si="75"/>
        <v>25.5</v>
      </c>
      <c r="J98">
        <f t="shared" si="76"/>
        <v>90.25</v>
      </c>
      <c r="K98">
        <f t="shared" si="77"/>
        <v>9.5</v>
      </c>
      <c r="L98">
        <f t="shared" si="78"/>
        <v>37.254901960784316</v>
      </c>
      <c r="M98" s="115">
        <f t="shared" si="58"/>
        <v>-144.88970588235293</v>
      </c>
      <c r="N98" s="13">
        <f t="shared" si="59"/>
        <v>-110.40686274509804</v>
      </c>
      <c r="O98" s="13">
        <f t="shared" si="60"/>
        <v>20993.026870674737</v>
      </c>
      <c r="P98" s="13">
        <f t="shared" si="61"/>
        <v>12189.675341214917</v>
      </c>
      <c r="Q98" s="109">
        <f t="shared" si="62"/>
        <v>15996.817870530564</v>
      </c>
    </row>
    <row r="99" spans="1:17" x14ac:dyDescent="0.3">
      <c r="A99" s="2" t="s">
        <v>31</v>
      </c>
      <c r="B99" s="7" t="s">
        <v>8</v>
      </c>
      <c r="C99" s="37">
        <f>VLOOKUP(A99,'Laboratory B'!A:AB,26,0)</f>
        <v>54</v>
      </c>
      <c r="D99" s="37">
        <f t="shared" ref="D99" si="97">_xlfn.RANK.AVG(C99,C$2:C$419,1)</f>
        <v>166.5</v>
      </c>
      <c r="E99" s="13">
        <f>VLOOKUP(A99,'Laboratory B'!A:AB,28,0)</f>
        <v>82</v>
      </c>
      <c r="F99" s="37">
        <f t="shared" si="72"/>
        <v>201.5</v>
      </c>
      <c r="G99" s="59">
        <f t="shared" si="73"/>
        <v>-35</v>
      </c>
      <c r="H99" s="60">
        <f t="shared" si="74"/>
        <v>1225</v>
      </c>
      <c r="I99">
        <f t="shared" si="75"/>
        <v>68</v>
      </c>
      <c r="J99">
        <f t="shared" si="76"/>
        <v>196</v>
      </c>
      <c r="K99">
        <f t="shared" si="77"/>
        <v>14</v>
      </c>
      <c r="L99">
        <f t="shared" si="78"/>
        <v>20.588235294117645</v>
      </c>
      <c r="M99" s="115">
        <f t="shared" si="58"/>
        <v>-36.889705882352928</v>
      </c>
      <c r="N99" s="13">
        <f t="shared" si="59"/>
        <v>-1.9068627450980387</v>
      </c>
      <c r="O99" s="13">
        <f t="shared" si="60"/>
        <v>1360.8504000865041</v>
      </c>
      <c r="P99" s="13">
        <f t="shared" si="61"/>
        <v>3.6361255286428276</v>
      </c>
      <c r="Q99" s="109">
        <f t="shared" si="62"/>
        <v>70.343605824682768</v>
      </c>
    </row>
    <row r="100" spans="1:17" x14ac:dyDescent="0.3">
      <c r="A100" s="2" t="s">
        <v>33</v>
      </c>
      <c r="B100" s="7" t="s">
        <v>8</v>
      </c>
      <c r="C100" s="37">
        <f>VLOOKUP(A100,'Laboratory B'!A:AB,26,0)</f>
        <v>57</v>
      </c>
      <c r="D100" s="37">
        <f t="shared" si="79"/>
        <v>177</v>
      </c>
      <c r="E100" s="13">
        <f>VLOOKUP(A100,'Laboratory B'!A:AB,28,0)</f>
        <v>73</v>
      </c>
      <c r="F100" s="37">
        <f t="shared" si="72"/>
        <v>188.5</v>
      </c>
      <c r="G100" s="59">
        <f t="shared" si="73"/>
        <v>-11.5</v>
      </c>
      <c r="H100" s="60">
        <f t="shared" si="74"/>
        <v>132.25</v>
      </c>
      <c r="I100">
        <f t="shared" si="75"/>
        <v>65</v>
      </c>
      <c r="J100">
        <f t="shared" si="76"/>
        <v>64</v>
      </c>
      <c r="K100">
        <f t="shared" si="77"/>
        <v>8</v>
      </c>
      <c r="L100">
        <f t="shared" si="78"/>
        <v>12.307692307692308</v>
      </c>
      <c r="M100" s="115">
        <f t="shared" si="58"/>
        <v>-26.389705882352928</v>
      </c>
      <c r="N100" s="13">
        <f t="shared" si="59"/>
        <v>-14.906862745098039</v>
      </c>
      <c r="O100" s="13">
        <f t="shared" si="60"/>
        <v>696.41657655709275</v>
      </c>
      <c r="P100" s="13">
        <f t="shared" si="61"/>
        <v>222.21455690119183</v>
      </c>
      <c r="Q100" s="109">
        <f t="shared" si="62"/>
        <v>393.38772347174142</v>
      </c>
    </row>
    <row r="101" spans="1:17" x14ac:dyDescent="0.3">
      <c r="A101" s="2" t="s">
        <v>35</v>
      </c>
      <c r="B101" s="7" t="s">
        <v>8</v>
      </c>
      <c r="C101" s="37">
        <f>VLOOKUP(A101,'Laboratory B'!A:AB,26,0)</f>
        <v>21</v>
      </c>
      <c r="D101" s="37">
        <f t="shared" si="79"/>
        <v>70.5</v>
      </c>
      <c r="E101" s="13">
        <f>VLOOKUP(A101,'Laboratory B'!A:AB,28,0)</f>
        <v>38</v>
      </c>
      <c r="F101" s="37">
        <f t="shared" si="72"/>
        <v>102.5</v>
      </c>
      <c r="G101" s="59">
        <f t="shared" si="73"/>
        <v>-32</v>
      </c>
      <c r="H101" s="60">
        <f t="shared" si="74"/>
        <v>1024</v>
      </c>
      <c r="I101">
        <f t="shared" si="75"/>
        <v>29.5</v>
      </c>
      <c r="J101">
        <f t="shared" si="76"/>
        <v>72.25</v>
      </c>
      <c r="K101">
        <f t="shared" si="77"/>
        <v>8.5</v>
      </c>
      <c r="L101">
        <f t="shared" si="78"/>
        <v>28.8135593220339</v>
      </c>
      <c r="M101" s="115">
        <f t="shared" si="58"/>
        <v>-132.88970588235293</v>
      </c>
      <c r="N101" s="13">
        <f t="shared" si="59"/>
        <v>-100.90686274509804</v>
      </c>
      <c r="O101" s="13">
        <f t="shared" si="60"/>
        <v>17659.673929498265</v>
      </c>
      <c r="P101" s="13">
        <f t="shared" si="61"/>
        <v>10182.194949058054</v>
      </c>
      <c r="Q101" s="109">
        <f t="shared" si="62"/>
        <v>13409.483311707034</v>
      </c>
    </row>
    <row r="102" spans="1:17" x14ac:dyDescent="0.3">
      <c r="A102" s="2" t="s">
        <v>36</v>
      </c>
      <c r="B102" s="7" t="s">
        <v>8</v>
      </c>
      <c r="C102" s="37">
        <f>VLOOKUP(A102,'Laboratory B'!A:AB,26,0)</f>
        <v>1446</v>
      </c>
      <c r="D102" s="37">
        <f t="shared" si="79"/>
        <v>373</v>
      </c>
      <c r="E102" s="13">
        <f>VLOOKUP(A102,'Laboratory B'!A:AB,28,0)</f>
        <v>1863</v>
      </c>
      <c r="F102" s="37">
        <f t="shared" si="72"/>
        <v>376</v>
      </c>
      <c r="G102" s="59">
        <f t="shared" si="73"/>
        <v>-3</v>
      </c>
      <c r="H102" s="60">
        <f t="shared" si="74"/>
        <v>9</v>
      </c>
      <c r="I102">
        <f t="shared" si="75"/>
        <v>1654.5</v>
      </c>
      <c r="J102">
        <f t="shared" si="76"/>
        <v>43472.25</v>
      </c>
      <c r="K102">
        <f t="shared" si="77"/>
        <v>208.5</v>
      </c>
      <c r="L102">
        <f t="shared" si="78"/>
        <v>12.601994560290116</v>
      </c>
      <c r="M102" s="115">
        <f t="shared" si="58"/>
        <v>169.61029411764707</v>
      </c>
      <c r="N102" s="13">
        <f t="shared" si="59"/>
        <v>172.59313725490196</v>
      </c>
      <c r="O102" s="13">
        <f t="shared" si="60"/>
        <v>28767.651870674745</v>
      </c>
      <c r="P102" s="13">
        <f t="shared" si="61"/>
        <v>29788.391027489426</v>
      </c>
      <c r="Q102" s="109">
        <f t="shared" si="62"/>
        <v>29273.572772491352</v>
      </c>
    </row>
    <row r="103" spans="1:17" x14ac:dyDescent="0.3">
      <c r="A103" s="2" t="s">
        <v>37</v>
      </c>
      <c r="B103" s="7" t="s">
        <v>8</v>
      </c>
      <c r="C103" s="37">
        <f>VLOOKUP(A103,'Laboratory B'!A:AB,26,0)</f>
        <v>216</v>
      </c>
      <c r="D103" s="37">
        <f t="shared" si="79"/>
        <v>309</v>
      </c>
      <c r="E103" s="13">
        <f>VLOOKUP(A103,'Laboratory B'!A:AB,28,0)</f>
        <v>219</v>
      </c>
      <c r="F103" s="37">
        <f t="shared" si="72"/>
        <v>309</v>
      </c>
      <c r="G103" s="59">
        <f t="shared" si="73"/>
        <v>0</v>
      </c>
      <c r="H103" s="60">
        <f t="shared" si="74"/>
        <v>0</v>
      </c>
      <c r="I103">
        <f t="shared" si="75"/>
        <v>217.5</v>
      </c>
      <c r="J103">
        <f t="shared" si="76"/>
        <v>2.25</v>
      </c>
      <c r="K103">
        <f t="shared" si="77"/>
        <v>1.5</v>
      </c>
      <c r="L103">
        <f t="shared" si="78"/>
        <v>0.68965517241379315</v>
      </c>
      <c r="M103" s="115">
        <f t="shared" si="58"/>
        <v>105.61029411764707</v>
      </c>
      <c r="N103" s="13">
        <f t="shared" si="59"/>
        <v>105.59313725490196</v>
      </c>
      <c r="O103" s="13">
        <f t="shared" si="60"/>
        <v>11153.534223615919</v>
      </c>
      <c r="P103" s="13">
        <f t="shared" si="61"/>
        <v>11149.910635332564</v>
      </c>
      <c r="Q103" s="109">
        <f t="shared" si="62"/>
        <v>11151.722282295272</v>
      </c>
    </row>
    <row r="104" spans="1:17" x14ac:dyDescent="0.3">
      <c r="A104" s="2" t="s">
        <v>38</v>
      </c>
      <c r="B104" s="7" t="s">
        <v>8</v>
      </c>
      <c r="C104" s="37">
        <f>VLOOKUP(A104,'Laboratory B'!A:AB,26,0)</f>
        <v>154</v>
      </c>
      <c r="D104" s="37">
        <f t="shared" si="79"/>
        <v>280.5</v>
      </c>
      <c r="E104" s="13">
        <f>VLOOKUP(A104,'Laboratory B'!A:AB,28,0)</f>
        <v>172</v>
      </c>
      <c r="F104" s="37">
        <f t="shared" si="72"/>
        <v>283.5</v>
      </c>
      <c r="G104" s="59">
        <f t="shared" si="73"/>
        <v>-3</v>
      </c>
      <c r="H104" s="60">
        <f t="shared" si="74"/>
        <v>9</v>
      </c>
      <c r="I104">
        <f t="shared" si="75"/>
        <v>163</v>
      </c>
      <c r="J104">
        <f t="shared" si="76"/>
        <v>81</v>
      </c>
      <c r="K104">
        <f t="shared" si="77"/>
        <v>9</v>
      </c>
      <c r="L104">
        <f t="shared" si="78"/>
        <v>5.5214723926380369</v>
      </c>
      <c r="M104" s="115">
        <f t="shared" si="58"/>
        <v>77.110294117647072</v>
      </c>
      <c r="N104" s="13">
        <f t="shared" si="59"/>
        <v>80.093137254901961</v>
      </c>
      <c r="O104" s="13">
        <f t="shared" si="60"/>
        <v>5945.9974589100366</v>
      </c>
      <c r="P104" s="13">
        <f t="shared" si="61"/>
        <v>6414.9106353325642</v>
      </c>
      <c r="Q104" s="109">
        <f t="shared" si="62"/>
        <v>6176.0053705305663</v>
      </c>
    </row>
    <row r="105" spans="1:17" x14ac:dyDescent="0.3">
      <c r="A105" s="2" t="s">
        <v>39</v>
      </c>
      <c r="B105" s="7" t="s">
        <v>8</v>
      </c>
      <c r="C105" s="37"/>
      <c r="D105" s="37"/>
      <c r="E105" s="13"/>
      <c r="F105" s="37"/>
      <c r="G105" s="59"/>
      <c r="H105" s="60"/>
      <c r="M105" s="115"/>
      <c r="N105" s="13"/>
      <c r="O105" s="13"/>
      <c r="P105" s="13"/>
      <c r="Q105" s="109"/>
    </row>
    <row r="106" spans="1:17" x14ac:dyDescent="0.3">
      <c r="A106" s="2" t="s">
        <v>114</v>
      </c>
      <c r="B106" s="7" t="s">
        <v>8</v>
      </c>
      <c r="C106" s="37">
        <f>VLOOKUP(A106,'Laboratory B'!A:AB,26,0)</f>
        <v>0</v>
      </c>
      <c r="D106" s="37">
        <f t="shared" si="79"/>
        <v>18</v>
      </c>
      <c r="E106" s="13">
        <f>VLOOKUP(A106,'Laboratory B'!A:AB,28,0)</f>
        <v>43</v>
      </c>
      <c r="F106" s="37">
        <f t="shared" si="72"/>
        <v>114.5</v>
      </c>
      <c r="G106" s="59">
        <f t="shared" si="73"/>
        <v>-96.5</v>
      </c>
      <c r="H106" s="60">
        <f t="shared" si="74"/>
        <v>9312.25</v>
      </c>
      <c r="I106">
        <f t="shared" si="75"/>
        <v>21.5</v>
      </c>
      <c r="J106">
        <f t="shared" si="76"/>
        <v>462.25</v>
      </c>
      <c r="K106">
        <f t="shared" si="77"/>
        <v>21.5</v>
      </c>
      <c r="L106">
        <f t="shared" si="78"/>
        <v>100</v>
      </c>
      <c r="M106" s="115">
        <f t="shared" si="58"/>
        <v>-185.38970588235293</v>
      </c>
      <c r="N106" s="13">
        <f t="shared" si="59"/>
        <v>-88.906862745098039</v>
      </c>
      <c r="O106" s="13">
        <f t="shared" si="60"/>
        <v>34369.343047145325</v>
      </c>
      <c r="P106" s="13">
        <f t="shared" si="61"/>
        <v>7904.4302431757014</v>
      </c>
      <c r="Q106" s="109">
        <f t="shared" si="62"/>
        <v>16482.417135236446</v>
      </c>
    </row>
    <row r="107" spans="1:17" x14ac:dyDescent="0.3">
      <c r="A107" s="2" t="s">
        <v>115</v>
      </c>
      <c r="B107" s="7" t="s">
        <v>8</v>
      </c>
      <c r="C107" s="37">
        <f>VLOOKUP(A107,'Laboratory B'!A:AB,26,0)</f>
        <v>53</v>
      </c>
      <c r="D107" s="37">
        <f t="shared" ref="D107:D109" si="98">_xlfn.RANK.AVG(C107,C$2:C$419,1)</f>
        <v>162.5</v>
      </c>
      <c r="E107" s="13">
        <f>VLOOKUP(A107,'Laboratory B'!A:AB,28,0)</f>
        <v>54</v>
      </c>
      <c r="F107" s="37">
        <f t="shared" ref="F107:F109" si="99">_xlfn.RANK.AVG(E107,E$2:E$419,1)</f>
        <v>142</v>
      </c>
      <c r="G107" s="59">
        <f t="shared" ref="G107:G109" si="100">D107-F107</f>
        <v>20.5</v>
      </c>
      <c r="H107" s="60">
        <f t="shared" ref="H107:H109" si="101">G107^2</f>
        <v>420.25</v>
      </c>
      <c r="I107">
        <f t="shared" ref="I107:I109" si="102">(C107+E107)/2</f>
        <v>53.5</v>
      </c>
      <c r="J107">
        <f t="shared" ref="J107:J109" si="103">((C107-I107)^2+(E107-I107)^2)/2</f>
        <v>0.25</v>
      </c>
      <c r="K107">
        <f t="shared" ref="K107:K109" si="104">SQRT(J107)</f>
        <v>0.5</v>
      </c>
      <c r="L107">
        <f t="shared" ref="L107:L109" si="105">(K107/I107)*100</f>
        <v>0.93457943925233633</v>
      </c>
      <c r="M107" s="115">
        <f t="shared" si="58"/>
        <v>-40.889705882352928</v>
      </c>
      <c r="N107" s="13">
        <f t="shared" si="59"/>
        <v>-61.406862745098039</v>
      </c>
      <c r="O107" s="13">
        <f t="shared" si="60"/>
        <v>1671.9680471453275</v>
      </c>
      <c r="P107" s="13">
        <f t="shared" si="61"/>
        <v>3770.8027921953094</v>
      </c>
      <c r="Q107" s="109">
        <f t="shared" si="62"/>
        <v>2510.9085568050741</v>
      </c>
    </row>
    <row r="108" spans="1:17" x14ac:dyDescent="0.3">
      <c r="A108" s="2" t="s">
        <v>143</v>
      </c>
      <c r="B108" s="7" t="s">
        <v>8</v>
      </c>
      <c r="C108" s="37">
        <f>VLOOKUP(A108,'Laboratory B'!A:AB,26,0)</f>
        <v>67</v>
      </c>
      <c r="D108" s="37">
        <f t="shared" si="98"/>
        <v>197</v>
      </c>
      <c r="E108" s="13">
        <f>VLOOKUP(A108,'Laboratory B'!A:AB,28,0)</f>
        <v>53</v>
      </c>
      <c r="F108" s="37">
        <f t="shared" si="99"/>
        <v>140</v>
      </c>
      <c r="G108" s="59">
        <f t="shared" si="100"/>
        <v>57</v>
      </c>
      <c r="H108" s="60">
        <f t="shared" si="101"/>
        <v>3249</v>
      </c>
      <c r="I108">
        <f t="shared" si="102"/>
        <v>60</v>
      </c>
      <c r="J108">
        <f t="shared" si="103"/>
        <v>49</v>
      </c>
      <c r="K108">
        <f t="shared" si="104"/>
        <v>7</v>
      </c>
      <c r="L108">
        <f t="shared" si="105"/>
        <v>11.666666666666666</v>
      </c>
      <c r="M108" s="115">
        <f t="shared" si="58"/>
        <v>-6.3897058823529278</v>
      </c>
      <c r="N108" s="13">
        <f t="shared" si="59"/>
        <v>-63.406862745098039</v>
      </c>
      <c r="O108" s="13">
        <f t="shared" si="60"/>
        <v>40.828341262975606</v>
      </c>
      <c r="P108" s="13">
        <f t="shared" si="61"/>
        <v>4020.4302431757014</v>
      </c>
      <c r="Q108" s="109">
        <f t="shared" si="62"/>
        <v>405.15120386389765</v>
      </c>
    </row>
    <row r="109" spans="1:17" ht="15" thickBot="1" x14ac:dyDescent="0.35">
      <c r="A109" s="2" t="s">
        <v>144</v>
      </c>
      <c r="B109" s="7" t="s">
        <v>8</v>
      </c>
      <c r="C109" s="37">
        <f>VLOOKUP(A109,'Laboratory B'!A:AB,26,0)</f>
        <v>163</v>
      </c>
      <c r="D109" s="37">
        <f t="shared" si="98"/>
        <v>283</v>
      </c>
      <c r="E109" s="13">
        <f>VLOOKUP(A109,'Laboratory B'!A:AB,28,0)</f>
        <v>168</v>
      </c>
      <c r="F109" s="37">
        <f t="shared" si="99"/>
        <v>280.5</v>
      </c>
      <c r="G109" s="59">
        <f t="shared" si="100"/>
        <v>2.5</v>
      </c>
      <c r="H109" s="60">
        <f t="shared" si="101"/>
        <v>6.25</v>
      </c>
      <c r="I109">
        <f t="shared" si="102"/>
        <v>165.5</v>
      </c>
      <c r="J109">
        <f t="shared" si="103"/>
        <v>6.25</v>
      </c>
      <c r="K109">
        <f t="shared" si="104"/>
        <v>2.5</v>
      </c>
      <c r="L109">
        <f t="shared" si="105"/>
        <v>1.5105740181268883</v>
      </c>
      <c r="M109" s="115">
        <f t="shared" si="58"/>
        <v>79.610294117647072</v>
      </c>
      <c r="N109" s="13">
        <f t="shared" si="59"/>
        <v>77.093137254901961</v>
      </c>
      <c r="O109" s="13">
        <f t="shared" si="60"/>
        <v>6337.7989294982717</v>
      </c>
      <c r="P109" s="13">
        <f t="shared" si="61"/>
        <v>5943.3518118031525</v>
      </c>
      <c r="Q109" s="109">
        <f t="shared" si="62"/>
        <v>6137.4073313148801</v>
      </c>
    </row>
    <row r="110" spans="1:17" ht="15" thickTop="1" x14ac:dyDescent="0.3">
      <c r="A110" s="30" t="s">
        <v>30</v>
      </c>
      <c r="B110" s="56" t="s">
        <v>204</v>
      </c>
      <c r="C110" s="38">
        <f>VLOOKUP(A110,'Laboratory B'!A:AE,29,0)</f>
        <v>69</v>
      </c>
      <c r="D110" s="38">
        <f t="shared" si="79"/>
        <v>199.5</v>
      </c>
      <c r="E110" s="29">
        <f>VLOOKUP(A110,'Laboratory B'!A:AE,31,0)</f>
        <v>59</v>
      </c>
      <c r="F110" s="38">
        <f t="shared" si="72"/>
        <v>156</v>
      </c>
      <c r="G110" s="59">
        <f t="shared" si="73"/>
        <v>43.5</v>
      </c>
      <c r="H110" s="60">
        <f t="shared" si="74"/>
        <v>1892.25</v>
      </c>
      <c r="I110">
        <f t="shared" si="75"/>
        <v>64</v>
      </c>
      <c r="J110">
        <f t="shared" si="76"/>
        <v>25</v>
      </c>
      <c r="K110">
        <f t="shared" si="77"/>
        <v>5</v>
      </c>
      <c r="L110">
        <f t="shared" si="78"/>
        <v>7.8125</v>
      </c>
      <c r="M110" s="115">
        <f t="shared" si="58"/>
        <v>-3.8897058823529278</v>
      </c>
      <c r="N110" s="13">
        <f t="shared" si="59"/>
        <v>-47.406862745098039</v>
      </c>
      <c r="O110" s="13">
        <f t="shared" si="60"/>
        <v>15.129811851210968</v>
      </c>
      <c r="P110" s="13">
        <f t="shared" si="61"/>
        <v>2247.4106353325642</v>
      </c>
      <c r="Q110" s="109">
        <f t="shared" si="62"/>
        <v>184.39875288350569</v>
      </c>
    </row>
    <row r="111" spans="1:17" x14ac:dyDescent="0.3">
      <c r="A111" s="2" t="s">
        <v>31</v>
      </c>
      <c r="B111" s="7" t="s">
        <v>9</v>
      </c>
      <c r="C111" s="37">
        <f>VLOOKUP(A111,'Laboratory B'!A:AE,29,0)</f>
        <v>56</v>
      </c>
      <c r="D111" s="37">
        <f t="shared" ref="D111" si="106">_xlfn.RANK.AVG(C111,C$2:C$419,1)</f>
        <v>172.5</v>
      </c>
      <c r="E111" s="13">
        <f>VLOOKUP(A111,'Laboratory B'!A:AE,31,0)</f>
        <v>86</v>
      </c>
      <c r="F111" s="37">
        <f t="shared" si="72"/>
        <v>214.5</v>
      </c>
      <c r="G111" s="59">
        <f t="shared" si="73"/>
        <v>-42</v>
      </c>
      <c r="H111" s="60">
        <f t="shared" si="74"/>
        <v>1764</v>
      </c>
      <c r="I111">
        <f t="shared" si="75"/>
        <v>71</v>
      </c>
      <c r="J111">
        <f t="shared" si="76"/>
        <v>225</v>
      </c>
      <c r="K111">
        <f t="shared" si="77"/>
        <v>15</v>
      </c>
      <c r="L111">
        <f t="shared" si="78"/>
        <v>21.12676056338028</v>
      </c>
      <c r="M111" s="115">
        <f t="shared" si="58"/>
        <v>-30.889705882352928</v>
      </c>
      <c r="N111" s="13">
        <f t="shared" si="59"/>
        <v>11.093137254901961</v>
      </c>
      <c r="O111" s="13">
        <f t="shared" si="60"/>
        <v>954.1739294982691</v>
      </c>
      <c r="P111" s="13">
        <f t="shared" si="61"/>
        <v>123.05769415609382</v>
      </c>
      <c r="Q111" s="109">
        <f t="shared" si="62"/>
        <v>-342.66374711649354</v>
      </c>
    </row>
    <row r="112" spans="1:17" x14ac:dyDescent="0.3">
      <c r="A112" s="2" t="s">
        <v>33</v>
      </c>
      <c r="B112" s="7" t="s">
        <v>9</v>
      </c>
      <c r="C112" s="37">
        <f>VLOOKUP(A112,'Laboratory B'!A:AE,29,0)</f>
        <v>41</v>
      </c>
      <c r="D112" s="37">
        <f t="shared" si="79"/>
        <v>137</v>
      </c>
      <c r="E112" s="13">
        <f>VLOOKUP(A112,'Laboratory B'!A:AE,31,0)</f>
        <v>60</v>
      </c>
      <c r="F112" s="37">
        <f t="shared" si="72"/>
        <v>159</v>
      </c>
      <c r="G112" s="59">
        <f t="shared" si="73"/>
        <v>-22</v>
      </c>
      <c r="H112" s="60">
        <f t="shared" si="74"/>
        <v>484</v>
      </c>
      <c r="I112">
        <f t="shared" si="75"/>
        <v>50.5</v>
      </c>
      <c r="J112">
        <f t="shared" si="76"/>
        <v>90.25</v>
      </c>
      <c r="K112">
        <f t="shared" si="77"/>
        <v>9.5</v>
      </c>
      <c r="L112">
        <f t="shared" si="78"/>
        <v>18.811881188118811</v>
      </c>
      <c r="M112" s="115">
        <f t="shared" si="58"/>
        <v>-66.389705882352928</v>
      </c>
      <c r="N112" s="13">
        <f t="shared" si="59"/>
        <v>-44.406862745098039</v>
      </c>
      <c r="O112" s="13">
        <f t="shared" si="60"/>
        <v>4407.5930471453266</v>
      </c>
      <c r="P112" s="13">
        <f t="shared" si="61"/>
        <v>1971.9694588619761</v>
      </c>
      <c r="Q112" s="109">
        <f t="shared" si="62"/>
        <v>2948.1585568050741</v>
      </c>
    </row>
    <row r="113" spans="1:17" x14ac:dyDescent="0.3">
      <c r="A113" s="2" t="s">
        <v>35</v>
      </c>
      <c r="B113" s="7" t="s">
        <v>9</v>
      </c>
      <c r="C113" s="37">
        <f>VLOOKUP(A113,'Laboratory B'!A:AE,29,0)</f>
        <v>31</v>
      </c>
      <c r="D113" s="37">
        <f t="shared" si="79"/>
        <v>103.5</v>
      </c>
      <c r="E113" s="13">
        <f>VLOOKUP(A113,'Laboratory B'!A:AE,31,0)</f>
        <v>39</v>
      </c>
      <c r="F113" s="37">
        <f t="shared" si="72"/>
        <v>105</v>
      </c>
      <c r="G113" s="59">
        <f t="shared" si="73"/>
        <v>-1.5</v>
      </c>
      <c r="H113" s="60">
        <f t="shared" si="74"/>
        <v>2.25</v>
      </c>
      <c r="I113">
        <f t="shared" si="75"/>
        <v>35</v>
      </c>
      <c r="J113">
        <f t="shared" si="76"/>
        <v>16</v>
      </c>
      <c r="K113">
        <f t="shared" si="77"/>
        <v>4</v>
      </c>
      <c r="L113">
        <f t="shared" si="78"/>
        <v>11.428571428571429</v>
      </c>
      <c r="M113" s="115">
        <f t="shared" si="58"/>
        <v>-99.889705882352928</v>
      </c>
      <c r="N113" s="13">
        <f t="shared" si="59"/>
        <v>-98.406862745098039</v>
      </c>
      <c r="O113" s="13">
        <f t="shared" si="60"/>
        <v>9977.9533412629735</v>
      </c>
      <c r="P113" s="13">
        <f t="shared" si="61"/>
        <v>9683.9106353325642</v>
      </c>
      <c r="Q113" s="109">
        <f t="shared" si="62"/>
        <v>9829.8325764129168</v>
      </c>
    </row>
    <row r="114" spans="1:17" x14ac:dyDescent="0.3">
      <c r="A114" s="2" t="s">
        <v>36</v>
      </c>
      <c r="B114" s="7" t="s">
        <v>9</v>
      </c>
      <c r="C114" s="37">
        <f>VLOOKUP(A114,'Laboratory B'!A:AE,29,0)</f>
        <v>1896</v>
      </c>
      <c r="D114" s="37">
        <f t="shared" si="79"/>
        <v>378</v>
      </c>
      <c r="E114" s="13">
        <f>VLOOKUP(A114,'Laboratory B'!A:AE,31,0)</f>
        <v>1970</v>
      </c>
      <c r="F114" s="37">
        <f t="shared" si="72"/>
        <v>378</v>
      </c>
      <c r="G114" s="59">
        <f t="shared" si="73"/>
        <v>0</v>
      </c>
      <c r="H114" s="60">
        <f t="shared" si="74"/>
        <v>0</v>
      </c>
      <c r="I114">
        <f t="shared" si="75"/>
        <v>1933</v>
      </c>
      <c r="J114">
        <f t="shared" si="76"/>
        <v>1369</v>
      </c>
      <c r="K114">
        <f t="shared" si="77"/>
        <v>37</v>
      </c>
      <c r="L114">
        <f t="shared" si="78"/>
        <v>1.9141231246766686</v>
      </c>
      <c r="M114" s="115">
        <f t="shared" si="58"/>
        <v>174.61029411764707</v>
      </c>
      <c r="N114" s="13">
        <f t="shared" si="59"/>
        <v>174.59313725490196</v>
      </c>
      <c r="O114" s="13">
        <f t="shared" si="60"/>
        <v>30488.754811851217</v>
      </c>
      <c r="P114" s="13">
        <f t="shared" si="61"/>
        <v>30482.763576509034</v>
      </c>
      <c r="Q114" s="109">
        <f t="shared" si="62"/>
        <v>30485.759047001156</v>
      </c>
    </row>
    <row r="115" spans="1:17" x14ac:dyDescent="0.3">
      <c r="A115" s="2" t="s">
        <v>37</v>
      </c>
      <c r="B115" s="7" t="s">
        <v>9</v>
      </c>
      <c r="C115" s="37">
        <f>VLOOKUP(A115,'Laboratory B'!A:AE,29,0)</f>
        <v>185</v>
      </c>
      <c r="D115" s="37">
        <f t="shared" si="79"/>
        <v>290</v>
      </c>
      <c r="E115" s="13">
        <f>VLOOKUP(A115,'Laboratory B'!A:AE,31,0)</f>
        <v>160</v>
      </c>
      <c r="F115" s="37">
        <f t="shared" si="72"/>
        <v>277.5</v>
      </c>
      <c r="G115" s="59">
        <f t="shared" si="73"/>
        <v>12.5</v>
      </c>
      <c r="H115" s="60">
        <f t="shared" si="74"/>
        <v>156.25</v>
      </c>
      <c r="I115">
        <f t="shared" si="75"/>
        <v>172.5</v>
      </c>
      <c r="J115">
        <f t="shared" si="76"/>
        <v>156.25</v>
      </c>
      <c r="K115">
        <f t="shared" si="77"/>
        <v>12.5</v>
      </c>
      <c r="L115">
        <f t="shared" si="78"/>
        <v>7.2463768115942031</v>
      </c>
      <c r="M115" s="115">
        <f t="shared" si="58"/>
        <v>86.610294117647072</v>
      </c>
      <c r="N115" s="13">
        <f t="shared" si="59"/>
        <v>74.093137254901961</v>
      </c>
      <c r="O115" s="13">
        <f t="shared" si="60"/>
        <v>7501.3430471453312</v>
      </c>
      <c r="P115" s="13">
        <f t="shared" si="61"/>
        <v>5489.7929882737408</v>
      </c>
      <c r="Q115" s="109">
        <f t="shared" si="62"/>
        <v>6417.2284097462525</v>
      </c>
    </row>
    <row r="116" spans="1:17" x14ac:dyDescent="0.3">
      <c r="A116" s="2" t="s">
        <v>38</v>
      </c>
      <c r="B116" s="7" t="s">
        <v>9</v>
      </c>
      <c r="C116" s="37">
        <f>VLOOKUP(A116,'Laboratory B'!A:AE,29,0)</f>
        <v>170</v>
      </c>
      <c r="D116" s="37">
        <f t="shared" si="79"/>
        <v>285</v>
      </c>
      <c r="E116" s="13">
        <f>VLOOKUP(A116,'Laboratory B'!A:AE,31,0)</f>
        <v>199</v>
      </c>
      <c r="F116" s="37">
        <f t="shared" si="72"/>
        <v>303.5</v>
      </c>
      <c r="G116" s="59">
        <f t="shared" si="73"/>
        <v>-18.5</v>
      </c>
      <c r="H116" s="60">
        <f t="shared" si="74"/>
        <v>342.25</v>
      </c>
      <c r="I116">
        <f t="shared" si="75"/>
        <v>184.5</v>
      </c>
      <c r="J116">
        <f t="shared" si="76"/>
        <v>210.25</v>
      </c>
      <c r="K116">
        <f t="shared" si="77"/>
        <v>14.5</v>
      </c>
      <c r="L116">
        <f t="shared" si="78"/>
        <v>7.8590785907859075</v>
      </c>
      <c r="M116" s="115">
        <f t="shared" si="58"/>
        <v>81.610294117647072</v>
      </c>
      <c r="N116" s="13">
        <f t="shared" si="59"/>
        <v>100.09313725490196</v>
      </c>
      <c r="O116" s="13">
        <f t="shared" si="60"/>
        <v>6660.24010596886</v>
      </c>
      <c r="P116" s="13">
        <f t="shared" si="61"/>
        <v>10018.636125528643</v>
      </c>
      <c r="Q116" s="109">
        <f t="shared" si="62"/>
        <v>8168.6303705305663</v>
      </c>
    </row>
    <row r="117" spans="1:17" x14ac:dyDescent="0.3">
      <c r="A117" s="2" t="s">
        <v>39</v>
      </c>
      <c r="B117" s="7" t="s">
        <v>9</v>
      </c>
      <c r="C117" s="37"/>
      <c r="D117" s="37"/>
      <c r="E117" s="13"/>
      <c r="F117" s="37"/>
      <c r="G117" s="59"/>
      <c r="H117" s="60"/>
      <c r="M117" s="115"/>
      <c r="N117" s="13"/>
      <c r="O117" s="13"/>
      <c r="P117" s="13"/>
      <c r="Q117" s="109"/>
    </row>
    <row r="118" spans="1:17" x14ac:dyDescent="0.3">
      <c r="A118" s="2" t="s">
        <v>114</v>
      </c>
      <c r="B118" s="7" t="s">
        <v>9</v>
      </c>
      <c r="C118" s="37">
        <f>VLOOKUP(A118,'Laboratory B'!A:AE,29,0)</f>
        <v>174</v>
      </c>
      <c r="D118" s="37">
        <f t="shared" si="79"/>
        <v>286.5</v>
      </c>
      <c r="E118" s="13">
        <f>VLOOKUP(A118,'Laboratory B'!A:AE,31,0)</f>
        <v>52</v>
      </c>
      <c r="F118" s="37">
        <f t="shared" si="72"/>
        <v>138.5</v>
      </c>
      <c r="G118" s="59">
        <f t="shared" si="73"/>
        <v>148</v>
      </c>
      <c r="H118" s="60">
        <f t="shared" si="74"/>
        <v>21904</v>
      </c>
      <c r="I118">
        <f t="shared" si="75"/>
        <v>113</v>
      </c>
      <c r="J118">
        <f t="shared" si="76"/>
        <v>3721</v>
      </c>
      <c r="K118">
        <f t="shared" si="77"/>
        <v>61</v>
      </c>
      <c r="L118">
        <f t="shared" si="78"/>
        <v>53.982300884955748</v>
      </c>
      <c r="M118" s="115">
        <f t="shared" si="58"/>
        <v>83.110294117647072</v>
      </c>
      <c r="N118" s="13">
        <f t="shared" si="59"/>
        <v>-64.906862745098039</v>
      </c>
      <c r="O118" s="13">
        <f t="shared" si="60"/>
        <v>6907.3209883218015</v>
      </c>
      <c r="P118" s="13">
        <f t="shared" si="61"/>
        <v>4212.900831410996</v>
      </c>
      <c r="Q118" s="109">
        <f t="shared" si="62"/>
        <v>-5394.4284529988472</v>
      </c>
    </row>
    <row r="119" spans="1:17" x14ac:dyDescent="0.3">
      <c r="A119" s="2" t="s">
        <v>115</v>
      </c>
      <c r="B119" s="7" t="s">
        <v>9</v>
      </c>
      <c r="C119" s="37">
        <f>VLOOKUP(A119,'Laboratory B'!A:AE,29,0)</f>
        <v>51</v>
      </c>
      <c r="D119" s="37">
        <f t="shared" ref="D119:D121" si="107">_xlfn.RANK.AVG(C119,C$2:C$419,1)</f>
        <v>153.5</v>
      </c>
      <c r="E119" s="13">
        <f>VLOOKUP(A119,'Laboratory B'!A:AE,31,0)</f>
        <v>46</v>
      </c>
      <c r="F119" s="37">
        <f t="shared" ref="F119:F121" si="108">_xlfn.RANK.AVG(E119,E$2:E$419,1)</f>
        <v>124</v>
      </c>
      <c r="G119" s="59">
        <f t="shared" ref="G119:G121" si="109">D119-F119</f>
        <v>29.5</v>
      </c>
      <c r="H119" s="60">
        <f t="shared" ref="H119:H121" si="110">G119^2</f>
        <v>870.25</v>
      </c>
      <c r="I119">
        <f t="shared" ref="I119:I121" si="111">(C119+E119)/2</f>
        <v>48.5</v>
      </c>
      <c r="J119">
        <f t="shared" ref="J119:J121" si="112">((C119-I119)^2+(E119-I119)^2)/2</f>
        <v>6.25</v>
      </c>
      <c r="K119">
        <f t="shared" ref="K119:K121" si="113">SQRT(J119)</f>
        <v>2.5</v>
      </c>
      <c r="L119">
        <f t="shared" ref="L119:L121" si="114">(K119/I119)*100</f>
        <v>5.1546391752577314</v>
      </c>
      <c r="M119" s="115">
        <f t="shared" si="58"/>
        <v>-49.889705882352928</v>
      </c>
      <c r="N119" s="13">
        <f t="shared" si="59"/>
        <v>-79.406862745098039</v>
      </c>
      <c r="O119" s="13">
        <f t="shared" si="60"/>
        <v>2488.9827530276802</v>
      </c>
      <c r="P119" s="13">
        <f t="shared" si="61"/>
        <v>6305.4498510188387</v>
      </c>
      <c r="Q119" s="109">
        <f t="shared" si="62"/>
        <v>3961.5850273933092</v>
      </c>
    </row>
    <row r="120" spans="1:17" x14ac:dyDescent="0.3">
      <c r="A120" s="2" t="s">
        <v>143</v>
      </c>
      <c r="B120" s="7" t="s">
        <v>9</v>
      </c>
      <c r="C120" s="37">
        <f>VLOOKUP(A120,'Laboratory B'!A:AE,29,0)</f>
        <v>362</v>
      </c>
      <c r="D120" s="37">
        <f t="shared" si="107"/>
        <v>336</v>
      </c>
      <c r="E120" s="13">
        <f>VLOOKUP(A120,'Laboratory B'!A:AE,31,0)</f>
        <v>365</v>
      </c>
      <c r="F120" s="37">
        <f t="shared" si="108"/>
        <v>338.5</v>
      </c>
      <c r="G120" s="59">
        <f t="shared" si="109"/>
        <v>-2.5</v>
      </c>
      <c r="H120" s="60">
        <f t="shared" si="110"/>
        <v>6.25</v>
      </c>
      <c r="I120">
        <f t="shared" si="111"/>
        <v>363.5</v>
      </c>
      <c r="J120">
        <f t="shared" si="112"/>
        <v>2.25</v>
      </c>
      <c r="K120">
        <f t="shared" si="113"/>
        <v>1.5</v>
      </c>
      <c r="L120">
        <f t="shared" si="114"/>
        <v>0.41265474552957354</v>
      </c>
      <c r="M120" s="115">
        <f t="shared" si="58"/>
        <v>132.61029411764707</v>
      </c>
      <c r="N120" s="13">
        <f t="shared" si="59"/>
        <v>135.09313725490196</v>
      </c>
      <c r="O120" s="13">
        <f t="shared" si="60"/>
        <v>17585.49010596886</v>
      </c>
      <c r="P120" s="13">
        <f t="shared" si="61"/>
        <v>18250.155733371779</v>
      </c>
      <c r="Q120" s="109">
        <f t="shared" si="62"/>
        <v>17914.740664648216</v>
      </c>
    </row>
    <row r="121" spans="1:17" ht="15" thickBot="1" x14ac:dyDescent="0.35">
      <c r="A121" s="2" t="s">
        <v>144</v>
      </c>
      <c r="B121" s="7" t="s">
        <v>9</v>
      </c>
      <c r="C121" s="37">
        <f>VLOOKUP(A121,'Laboratory B'!A:AE,29,0)</f>
        <v>364</v>
      </c>
      <c r="D121" s="37">
        <f t="shared" si="107"/>
        <v>337</v>
      </c>
      <c r="E121" s="13">
        <f>VLOOKUP(A121,'Laboratory B'!A:AE,31,0)</f>
        <v>146</v>
      </c>
      <c r="F121" s="37">
        <f t="shared" si="108"/>
        <v>270.5</v>
      </c>
      <c r="G121" s="59">
        <f t="shared" si="109"/>
        <v>66.5</v>
      </c>
      <c r="H121" s="60">
        <f t="shared" si="110"/>
        <v>4422.25</v>
      </c>
      <c r="I121">
        <f t="shared" si="111"/>
        <v>255</v>
      </c>
      <c r="J121">
        <f t="shared" si="112"/>
        <v>11881</v>
      </c>
      <c r="K121">
        <f t="shared" si="113"/>
        <v>109</v>
      </c>
      <c r="L121">
        <f t="shared" si="114"/>
        <v>42.745098039215684</v>
      </c>
      <c r="M121" s="115">
        <f t="shared" si="58"/>
        <v>133.61029411764707</v>
      </c>
      <c r="N121" s="13">
        <f t="shared" si="59"/>
        <v>67.093137254901961</v>
      </c>
      <c r="O121" s="13">
        <f t="shared" si="60"/>
        <v>17851.710694204157</v>
      </c>
      <c r="P121" s="13">
        <f t="shared" si="61"/>
        <v>4501.4890667051131</v>
      </c>
      <c r="Q121" s="109">
        <f t="shared" si="62"/>
        <v>8964.3338019031144</v>
      </c>
    </row>
    <row r="122" spans="1:17" ht="15" thickTop="1" x14ac:dyDescent="0.3">
      <c r="A122" s="30" t="s">
        <v>30</v>
      </c>
      <c r="B122" s="56" t="s">
        <v>205</v>
      </c>
      <c r="C122" s="38">
        <f>VLOOKUP(A122,'Laboratory B'!A:AH,32,0)</f>
        <v>79</v>
      </c>
      <c r="D122" s="38">
        <f t="shared" si="79"/>
        <v>220</v>
      </c>
      <c r="E122" s="29">
        <f>VLOOKUP(A122,'Laboratory B'!A:AH,34,0)</f>
        <v>73</v>
      </c>
      <c r="F122" s="38">
        <f t="shared" si="72"/>
        <v>188.5</v>
      </c>
      <c r="G122" s="59">
        <f t="shared" si="73"/>
        <v>31.5</v>
      </c>
      <c r="H122" s="60">
        <f t="shared" si="74"/>
        <v>992.25</v>
      </c>
      <c r="I122">
        <f t="shared" si="75"/>
        <v>76</v>
      </c>
      <c r="J122">
        <f t="shared" si="76"/>
        <v>9</v>
      </c>
      <c r="K122">
        <f t="shared" si="77"/>
        <v>3</v>
      </c>
      <c r="L122">
        <f t="shared" si="78"/>
        <v>3.9473684210526314</v>
      </c>
      <c r="M122" s="115">
        <f t="shared" si="58"/>
        <v>16.610294117647072</v>
      </c>
      <c r="N122" s="13">
        <f t="shared" si="59"/>
        <v>-14.906862745098039</v>
      </c>
      <c r="O122" s="13">
        <f t="shared" si="60"/>
        <v>275.90187067474091</v>
      </c>
      <c r="P122" s="13">
        <f t="shared" si="61"/>
        <v>222.21455690119183</v>
      </c>
      <c r="Q122" s="109">
        <f t="shared" si="62"/>
        <v>-247.60737456747424</v>
      </c>
    </row>
    <row r="123" spans="1:17" x14ac:dyDescent="0.3">
      <c r="A123" s="2" t="s">
        <v>31</v>
      </c>
      <c r="B123" s="7" t="s">
        <v>10</v>
      </c>
      <c r="C123" s="37">
        <f>VLOOKUP(A123,'Laboratory B'!A:AH,32,0)</f>
        <v>53</v>
      </c>
      <c r="D123" s="37">
        <f t="shared" ref="D123" si="115">_xlfn.RANK.AVG(C123,C$2:C$419,1)</f>
        <v>162.5</v>
      </c>
      <c r="E123" s="13">
        <f>VLOOKUP(A123,'Laboratory B'!A:AH,34,0)</f>
        <v>79</v>
      </c>
      <c r="F123" s="37">
        <f t="shared" si="72"/>
        <v>195</v>
      </c>
      <c r="G123" s="59">
        <f t="shared" si="73"/>
        <v>-32.5</v>
      </c>
      <c r="H123" s="60">
        <f t="shared" si="74"/>
        <v>1056.25</v>
      </c>
      <c r="I123">
        <f t="shared" si="75"/>
        <v>66</v>
      </c>
      <c r="J123">
        <f t="shared" si="76"/>
        <v>169</v>
      </c>
      <c r="K123">
        <f t="shared" si="77"/>
        <v>13</v>
      </c>
      <c r="L123">
        <f t="shared" si="78"/>
        <v>19.696969696969695</v>
      </c>
      <c r="M123" s="115">
        <f t="shared" si="58"/>
        <v>-40.889705882352928</v>
      </c>
      <c r="N123" s="13">
        <f t="shared" si="59"/>
        <v>-8.4068627450980387</v>
      </c>
      <c r="O123" s="13">
        <f t="shared" si="60"/>
        <v>1671.9680471453275</v>
      </c>
      <c r="P123" s="13">
        <f t="shared" si="61"/>
        <v>70.675341214917324</v>
      </c>
      <c r="Q123" s="109">
        <f t="shared" si="62"/>
        <v>343.75414504036894</v>
      </c>
    </row>
    <row r="124" spans="1:17" x14ac:dyDescent="0.3">
      <c r="A124" s="2" t="s">
        <v>33</v>
      </c>
      <c r="B124" s="7" t="s">
        <v>10</v>
      </c>
      <c r="C124" s="37">
        <f>VLOOKUP(A124,'Laboratory B'!A:AH,32,0)</f>
        <v>45</v>
      </c>
      <c r="D124" s="37">
        <f t="shared" si="79"/>
        <v>145.5</v>
      </c>
      <c r="E124" s="13">
        <f>VLOOKUP(A124,'Laboratory B'!A:AH,34,0)</f>
        <v>34</v>
      </c>
      <c r="F124" s="37">
        <f t="shared" si="72"/>
        <v>88.5</v>
      </c>
      <c r="G124" s="59">
        <f t="shared" si="73"/>
        <v>57</v>
      </c>
      <c r="H124" s="60">
        <f t="shared" si="74"/>
        <v>3249</v>
      </c>
      <c r="I124">
        <f t="shared" si="75"/>
        <v>39.5</v>
      </c>
      <c r="J124">
        <f t="shared" si="76"/>
        <v>30.25</v>
      </c>
      <c r="K124">
        <f t="shared" si="77"/>
        <v>5.5</v>
      </c>
      <c r="L124">
        <f t="shared" si="78"/>
        <v>13.924050632911392</v>
      </c>
      <c r="M124" s="115">
        <f t="shared" si="58"/>
        <v>-57.889705882352928</v>
      </c>
      <c r="N124" s="13">
        <f t="shared" si="59"/>
        <v>-114.90686274509804</v>
      </c>
      <c r="O124" s="13">
        <f t="shared" si="60"/>
        <v>3351.2180471453271</v>
      </c>
      <c r="P124" s="13">
        <f t="shared" si="61"/>
        <v>13203.5871059208</v>
      </c>
      <c r="Q124" s="109">
        <f t="shared" si="62"/>
        <v>6651.9244881776222</v>
      </c>
    </row>
    <row r="125" spans="1:17" x14ac:dyDescent="0.3">
      <c r="A125" s="2" t="s">
        <v>35</v>
      </c>
      <c r="B125" s="7" t="s">
        <v>10</v>
      </c>
      <c r="C125" s="37">
        <f>VLOOKUP(A125,'Laboratory B'!A:AH,32,0)</f>
        <v>32</v>
      </c>
      <c r="D125" s="37">
        <f t="shared" si="79"/>
        <v>108</v>
      </c>
      <c r="E125" s="13">
        <f>VLOOKUP(A125,'Laboratory B'!A:AH,34,0)</f>
        <v>50</v>
      </c>
      <c r="F125" s="37">
        <f t="shared" si="72"/>
        <v>133.5</v>
      </c>
      <c r="G125" s="59">
        <f t="shared" si="73"/>
        <v>-25.5</v>
      </c>
      <c r="H125" s="60">
        <f t="shared" si="74"/>
        <v>650.25</v>
      </c>
      <c r="I125">
        <f t="shared" si="75"/>
        <v>41</v>
      </c>
      <c r="J125">
        <f t="shared" si="76"/>
        <v>81</v>
      </c>
      <c r="K125">
        <f t="shared" si="77"/>
        <v>9</v>
      </c>
      <c r="L125">
        <f t="shared" si="78"/>
        <v>21.951219512195124</v>
      </c>
      <c r="M125" s="115">
        <f t="shared" si="58"/>
        <v>-95.389705882352928</v>
      </c>
      <c r="N125" s="13">
        <f t="shared" si="59"/>
        <v>-69.906862745098039</v>
      </c>
      <c r="O125" s="13">
        <f t="shared" si="60"/>
        <v>9099.1959883217969</v>
      </c>
      <c r="P125" s="13">
        <f t="shared" si="61"/>
        <v>4886.9694588619759</v>
      </c>
      <c r="Q125" s="109">
        <f t="shared" si="62"/>
        <v>6668.3950764129168</v>
      </c>
    </row>
    <row r="126" spans="1:17" x14ac:dyDescent="0.3">
      <c r="A126" s="2" t="s">
        <v>36</v>
      </c>
      <c r="B126" s="7" t="s">
        <v>10</v>
      </c>
      <c r="C126" s="37">
        <f>VLOOKUP(A126,'Laboratory B'!A:AH,32,0)</f>
        <v>1418</v>
      </c>
      <c r="D126" s="37">
        <f t="shared" si="79"/>
        <v>372</v>
      </c>
      <c r="E126" s="13">
        <f>VLOOKUP(A126,'Laboratory B'!A:AH,34,0)</f>
        <v>1701</v>
      </c>
      <c r="F126" s="37">
        <f t="shared" si="72"/>
        <v>371</v>
      </c>
      <c r="G126" s="59">
        <f t="shared" si="73"/>
        <v>1</v>
      </c>
      <c r="H126" s="60">
        <f t="shared" si="74"/>
        <v>1</v>
      </c>
      <c r="I126">
        <f t="shared" si="75"/>
        <v>1559.5</v>
      </c>
      <c r="J126">
        <f t="shared" si="76"/>
        <v>20022.25</v>
      </c>
      <c r="K126">
        <f t="shared" si="77"/>
        <v>141.5</v>
      </c>
      <c r="L126">
        <f t="shared" si="78"/>
        <v>9.0734209682590574</v>
      </c>
      <c r="M126" s="115">
        <f t="shared" si="58"/>
        <v>168.61029411764707</v>
      </c>
      <c r="N126" s="13">
        <f t="shared" si="59"/>
        <v>167.59313725490196</v>
      </c>
      <c r="O126" s="13">
        <f t="shared" si="60"/>
        <v>28429.431282439451</v>
      </c>
      <c r="P126" s="13">
        <f t="shared" si="61"/>
        <v>28087.459654940409</v>
      </c>
      <c r="Q126" s="109">
        <f t="shared" si="62"/>
        <v>28257.928164648216</v>
      </c>
    </row>
    <row r="127" spans="1:17" x14ac:dyDescent="0.3">
      <c r="A127" s="2" t="s">
        <v>37</v>
      </c>
      <c r="B127" s="7" t="s">
        <v>10</v>
      </c>
      <c r="C127" s="37">
        <f>VLOOKUP(A127,'Laboratory B'!A:AH,32,0)</f>
        <v>174</v>
      </c>
      <c r="D127" s="37">
        <f t="shared" si="79"/>
        <v>286.5</v>
      </c>
      <c r="E127" s="13">
        <f>VLOOKUP(A127,'Laboratory B'!A:AH,34,0)</f>
        <v>143</v>
      </c>
      <c r="F127" s="37">
        <f t="shared" si="72"/>
        <v>268</v>
      </c>
      <c r="G127" s="59">
        <f t="shared" si="73"/>
        <v>18.5</v>
      </c>
      <c r="H127" s="60">
        <f t="shared" si="74"/>
        <v>342.25</v>
      </c>
      <c r="I127">
        <f t="shared" si="75"/>
        <v>158.5</v>
      </c>
      <c r="J127">
        <f t="shared" si="76"/>
        <v>240.25</v>
      </c>
      <c r="K127">
        <f t="shared" si="77"/>
        <v>15.5</v>
      </c>
      <c r="L127">
        <f t="shared" si="78"/>
        <v>9.7791798107255516</v>
      </c>
      <c r="M127" s="115">
        <f t="shared" si="58"/>
        <v>83.110294117647072</v>
      </c>
      <c r="N127" s="13">
        <f t="shared" si="59"/>
        <v>64.593137254901961</v>
      </c>
      <c r="O127" s="13">
        <f t="shared" si="60"/>
        <v>6907.3209883218015</v>
      </c>
      <c r="P127" s="13">
        <f t="shared" si="61"/>
        <v>4172.2733804306035</v>
      </c>
      <c r="Q127" s="109">
        <f t="shared" si="62"/>
        <v>5368.3546352364483</v>
      </c>
    </row>
    <row r="128" spans="1:17" x14ac:dyDescent="0.3">
      <c r="A128" s="2" t="s">
        <v>38</v>
      </c>
      <c r="B128" s="31" t="s">
        <v>10</v>
      </c>
      <c r="C128" s="13">
        <f>VLOOKUP(A128,'Laboratory B'!A:AH,32,0)</f>
        <v>190</v>
      </c>
      <c r="D128" s="37">
        <f t="shared" si="79"/>
        <v>294</v>
      </c>
      <c r="E128" s="13">
        <f>VLOOKUP(A128,'Laboratory B'!A:AH,34,0)</f>
        <v>184</v>
      </c>
      <c r="F128" s="37">
        <f t="shared" si="72"/>
        <v>289</v>
      </c>
      <c r="G128" s="59">
        <f t="shared" si="73"/>
        <v>5</v>
      </c>
      <c r="H128" s="60">
        <f t="shared" si="74"/>
        <v>25</v>
      </c>
      <c r="I128">
        <f t="shared" si="75"/>
        <v>187</v>
      </c>
      <c r="J128">
        <f t="shared" si="76"/>
        <v>9</v>
      </c>
      <c r="K128">
        <f t="shared" si="77"/>
        <v>3</v>
      </c>
      <c r="L128">
        <f t="shared" si="78"/>
        <v>1.6042780748663104</v>
      </c>
      <c r="M128" s="115">
        <f t="shared" si="58"/>
        <v>90.610294117647072</v>
      </c>
      <c r="N128" s="13">
        <f t="shared" si="59"/>
        <v>85.593137254901961</v>
      </c>
      <c r="O128" s="13">
        <f t="shared" si="60"/>
        <v>8210.2254000865069</v>
      </c>
      <c r="P128" s="13">
        <f t="shared" si="61"/>
        <v>7326.1851451364864</v>
      </c>
      <c r="Q128" s="109">
        <f t="shared" si="62"/>
        <v>7755.6193411188015</v>
      </c>
    </row>
    <row r="129" spans="1:17" x14ac:dyDescent="0.3">
      <c r="A129" s="2" t="s">
        <v>39</v>
      </c>
      <c r="B129" s="31" t="s">
        <v>10</v>
      </c>
      <c r="C129" s="13"/>
      <c r="D129" s="37"/>
      <c r="E129" s="13"/>
      <c r="F129" s="37"/>
      <c r="G129" s="59"/>
      <c r="H129" s="60"/>
      <c r="M129" s="115"/>
      <c r="N129" s="13"/>
      <c r="O129" s="13"/>
      <c r="P129" s="13"/>
      <c r="Q129" s="109"/>
    </row>
    <row r="130" spans="1:17" x14ac:dyDescent="0.3">
      <c r="A130" s="2" t="s">
        <v>114</v>
      </c>
      <c r="B130" s="31" t="s">
        <v>10</v>
      </c>
      <c r="C130" s="13">
        <f>VLOOKUP(A130,'Laboratory B'!A:AH,32,0)</f>
        <v>4</v>
      </c>
      <c r="D130" s="37">
        <f t="shared" si="79"/>
        <v>41</v>
      </c>
      <c r="E130" s="13">
        <f>VLOOKUP(A130,'Laboratory B'!A:AH,34,0)</f>
        <v>30</v>
      </c>
      <c r="F130" s="37">
        <f t="shared" si="72"/>
        <v>77</v>
      </c>
      <c r="G130" s="59">
        <f t="shared" si="73"/>
        <v>-36</v>
      </c>
      <c r="H130" s="60">
        <f t="shared" si="74"/>
        <v>1296</v>
      </c>
      <c r="I130">
        <f t="shared" si="75"/>
        <v>17</v>
      </c>
      <c r="J130">
        <f t="shared" si="76"/>
        <v>169</v>
      </c>
      <c r="K130">
        <f t="shared" si="77"/>
        <v>13</v>
      </c>
      <c r="L130">
        <f t="shared" si="78"/>
        <v>76.470588235294116</v>
      </c>
      <c r="M130" s="115">
        <f t="shared" si="58"/>
        <v>-162.38970588235293</v>
      </c>
      <c r="N130" s="13">
        <f t="shared" si="59"/>
        <v>-126.40686274509804</v>
      </c>
      <c r="O130" s="13">
        <f t="shared" si="60"/>
        <v>26370.416576557091</v>
      </c>
      <c r="P130" s="13">
        <f t="shared" si="61"/>
        <v>15978.694949058054</v>
      </c>
      <c r="Q130" s="109">
        <f t="shared" si="62"/>
        <v>20527.173262687425</v>
      </c>
    </row>
    <row r="131" spans="1:17" x14ac:dyDescent="0.3">
      <c r="A131" s="2" t="s">
        <v>115</v>
      </c>
      <c r="B131" s="31" t="s">
        <v>10</v>
      </c>
      <c r="C131" s="13">
        <f>VLOOKUP(A131,'Laboratory B'!A:AH,32,0)</f>
        <v>14</v>
      </c>
      <c r="D131" s="37">
        <f t="shared" ref="D131:D133" si="116">_xlfn.RANK.AVG(C131,C$2:C$419,1)</f>
        <v>54.5</v>
      </c>
      <c r="E131" s="13">
        <f>VLOOKUP(A131,'Laboratory B'!A:AH,34,0)</f>
        <v>29</v>
      </c>
      <c r="F131" s="37">
        <f t="shared" ref="F131:F133" si="117">_xlfn.RANK.AVG(E131,E$2:E$419,1)</f>
        <v>74.5</v>
      </c>
      <c r="G131" s="59">
        <f t="shared" ref="G131:G133" si="118">D131-F131</f>
        <v>-20</v>
      </c>
      <c r="H131" s="60">
        <f t="shared" ref="H131:H133" si="119">G131^2</f>
        <v>400</v>
      </c>
      <c r="I131">
        <f t="shared" ref="I131:I133" si="120">(C131+E131)/2</f>
        <v>21.5</v>
      </c>
      <c r="J131">
        <f t="shared" ref="J131:J133" si="121">((C131-I131)^2+(E131-I131)^2)/2</f>
        <v>56.25</v>
      </c>
      <c r="K131">
        <f t="shared" ref="K131:K133" si="122">SQRT(J131)</f>
        <v>7.5</v>
      </c>
      <c r="L131">
        <f t="shared" ref="L131:L133" si="123">(K131/I131)*100</f>
        <v>34.883720930232556</v>
      </c>
      <c r="M131" s="115">
        <f t="shared" ref="M131:M194" si="124">(D131-$D$425)</f>
        <v>-148.88970588235293</v>
      </c>
      <c r="N131" s="13">
        <f t="shared" ref="N131:N194" si="125">(F131-$F$425)</f>
        <v>-128.90686274509804</v>
      </c>
      <c r="O131" s="13">
        <f t="shared" ref="O131:O194" si="126">(M131)^2</f>
        <v>22168.144517733559</v>
      </c>
      <c r="P131" s="13">
        <f t="shared" ref="P131:P194" si="127">(N131)^2</f>
        <v>16616.979262783545</v>
      </c>
      <c r="Q131" s="109">
        <f t="shared" ref="Q131:Q194" si="128">(M131*N131)</f>
        <v>19192.904880334485</v>
      </c>
    </row>
    <row r="132" spans="1:17" x14ac:dyDescent="0.3">
      <c r="A132" s="2" t="s">
        <v>143</v>
      </c>
      <c r="B132" s="31" t="s">
        <v>10</v>
      </c>
      <c r="C132" s="13">
        <f>VLOOKUP(A132,'Laboratory B'!A:AH,32,0)</f>
        <v>59</v>
      </c>
      <c r="D132" s="37">
        <f t="shared" si="116"/>
        <v>183</v>
      </c>
      <c r="E132" s="13">
        <f>VLOOKUP(A132,'Laboratory B'!A:AH,34,0)</f>
        <v>20</v>
      </c>
      <c r="F132" s="37">
        <f t="shared" si="117"/>
        <v>56.5</v>
      </c>
      <c r="G132" s="59">
        <f t="shared" si="118"/>
        <v>126.5</v>
      </c>
      <c r="H132" s="60">
        <f t="shared" si="119"/>
        <v>16002.25</v>
      </c>
      <c r="I132">
        <f t="shared" si="120"/>
        <v>39.5</v>
      </c>
      <c r="J132">
        <f t="shared" si="121"/>
        <v>380.25</v>
      </c>
      <c r="K132">
        <f t="shared" si="122"/>
        <v>19.5</v>
      </c>
      <c r="L132">
        <f t="shared" si="123"/>
        <v>49.367088607594937</v>
      </c>
      <c r="M132" s="115">
        <f t="shared" si="124"/>
        <v>-20.389705882352928</v>
      </c>
      <c r="N132" s="13">
        <f t="shared" si="125"/>
        <v>-146.90686274509804</v>
      </c>
      <c r="O132" s="13">
        <f t="shared" si="126"/>
        <v>415.74010596885756</v>
      </c>
      <c r="P132" s="13">
        <f t="shared" si="127"/>
        <v>21581.626321607073</v>
      </c>
      <c r="Q132" s="109">
        <f t="shared" si="128"/>
        <v>2995.3877234717397</v>
      </c>
    </row>
    <row r="133" spans="1:17" ht="15" thickBot="1" x14ac:dyDescent="0.35">
      <c r="A133" s="2" t="s">
        <v>144</v>
      </c>
      <c r="B133" s="31" t="s">
        <v>10</v>
      </c>
      <c r="C133" s="13">
        <f>VLOOKUP(A133,'Laboratory B'!A:AH,32,0)</f>
        <v>55</v>
      </c>
      <c r="D133" s="37">
        <f t="shared" si="116"/>
        <v>169</v>
      </c>
      <c r="E133" s="13">
        <f>VLOOKUP(A133,'Laboratory B'!A:AH,34,0)</f>
        <v>56</v>
      </c>
      <c r="F133" s="37">
        <f t="shared" si="117"/>
        <v>147</v>
      </c>
      <c r="G133" s="59">
        <f t="shared" si="118"/>
        <v>22</v>
      </c>
      <c r="H133" s="60">
        <f t="shared" si="119"/>
        <v>484</v>
      </c>
      <c r="I133">
        <f t="shared" si="120"/>
        <v>55.5</v>
      </c>
      <c r="J133">
        <f t="shared" si="121"/>
        <v>0.25</v>
      </c>
      <c r="K133">
        <f t="shared" si="122"/>
        <v>0.5</v>
      </c>
      <c r="L133">
        <f t="shared" si="123"/>
        <v>0.90090090090090091</v>
      </c>
      <c r="M133" s="115">
        <f t="shared" si="124"/>
        <v>-34.389705882352928</v>
      </c>
      <c r="N133" s="13">
        <f t="shared" si="125"/>
        <v>-56.406862745098039</v>
      </c>
      <c r="O133" s="13">
        <f t="shared" si="126"/>
        <v>1182.6518706747395</v>
      </c>
      <c r="P133" s="13">
        <f t="shared" si="127"/>
        <v>3181.7341647443291</v>
      </c>
      <c r="Q133" s="109">
        <f t="shared" si="128"/>
        <v>1939.8154195501722</v>
      </c>
    </row>
    <row r="134" spans="1:17" ht="15" thickTop="1" x14ac:dyDescent="0.3">
      <c r="A134" s="30" t="s">
        <v>30</v>
      </c>
      <c r="B134" s="32" t="s">
        <v>206</v>
      </c>
      <c r="C134" s="45">
        <f>VLOOKUP(A134,'Laboratory B'!A:AK,35,0)</f>
        <v>9</v>
      </c>
      <c r="D134" s="38">
        <f t="shared" si="79"/>
        <v>47</v>
      </c>
      <c r="E134" s="53">
        <f>VLOOKUP(A134,'Laboratory B'!A:AK,37,0)</f>
        <v>0</v>
      </c>
      <c r="F134" s="38">
        <f t="shared" si="72"/>
        <v>17.5</v>
      </c>
      <c r="G134" s="59">
        <f t="shared" si="73"/>
        <v>29.5</v>
      </c>
      <c r="H134" s="60">
        <f t="shared" si="74"/>
        <v>870.25</v>
      </c>
      <c r="I134">
        <f t="shared" si="75"/>
        <v>4.5</v>
      </c>
      <c r="J134">
        <f t="shared" si="76"/>
        <v>20.25</v>
      </c>
      <c r="K134">
        <f t="shared" si="77"/>
        <v>4.5</v>
      </c>
      <c r="L134">
        <f t="shared" si="78"/>
        <v>100</v>
      </c>
      <c r="M134" s="115">
        <f t="shared" si="124"/>
        <v>-156.38970588235293</v>
      </c>
      <c r="N134" s="13">
        <f t="shared" si="125"/>
        <v>-185.90686274509804</v>
      </c>
      <c r="O134" s="13">
        <f t="shared" si="126"/>
        <v>24457.740105968853</v>
      </c>
      <c r="P134" s="13">
        <f t="shared" si="127"/>
        <v>34561.361615724723</v>
      </c>
      <c r="Q134" s="109">
        <f t="shared" si="128"/>
        <v>29073.919586216838</v>
      </c>
    </row>
    <row r="135" spans="1:17" x14ac:dyDescent="0.3">
      <c r="A135" s="2" t="s">
        <v>31</v>
      </c>
      <c r="B135" s="7" t="s">
        <v>11</v>
      </c>
      <c r="C135" s="54">
        <f>VLOOKUP(A135,'Laboratory B'!A:AK,35,0)</f>
        <v>0</v>
      </c>
      <c r="D135" s="37">
        <f t="shared" ref="D135" si="129">_xlfn.RANK.AVG(C135,C$2:C$419,1)</f>
        <v>18</v>
      </c>
      <c r="E135" s="13">
        <f>VLOOKUP(A135,'Laboratory B'!A:AK,37,0)</f>
        <v>95</v>
      </c>
      <c r="F135" s="37">
        <f t="shared" si="72"/>
        <v>223</v>
      </c>
      <c r="G135" s="59">
        <f t="shared" si="73"/>
        <v>-205</v>
      </c>
      <c r="H135" s="60">
        <f t="shared" si="74"/>
        <v>42025</v>
      </c>
      <c r="I135">
        <f t="shared" si="75"/>
        <v>47.5</v>
      </c>
      <c r="J135">
        <f t="shared" si="76"/>
        <v>2256.25</v>
      </c>
      <c r="K135">
        <f t="shared" si="77"/>
        <v>47.5</v>
      </c>
      <c r="L135">
        <f t="shared" si="78"/>
        <v>100</v>
      </c>
      <c r="M135" s="115">
        <f t="shared" si="124"/>
        <v>-185.38970588235293</v>
      </c>
      <c r="N135" s="13">
        <f t="shared" si="125"/>
        <v>19.593137254901961</v>
      </c>
      <c r="O135" s="13">
        <f t="shared" si="126"/>
        <v>34369.343047145325</v>
      </c>
      <c r="P135" s="13">
        <f t="shared" si="127"/>
        <v>383.89102748942719</v>
      </c>
      <c r="Q135" s="109">
        <f t="shared" si="128"/>
        <v>-3632.3659529988463</v>
      </c>
    </row>
    <row r="136" spans="1:17" x14ac:dyDescent="0.3">
      <c r="A136" s="2" t="s">
        <v>33</v>
      </c>
      <c r="B136" s="31" t="s">
        <v>11</v>
      </c>
      <c r="C136" s="41">
        <f>VLOOKUP(A136,'Laboratory B'!A:AK,35,0)</f>
        <v>0</v>
      </c>
      <c r="D136" s="37">
        <f t="shared" si="79"/>
        <v>18</v>
      </c>
      <c r="E136" s="13">
        <f>VLOOKUP(A136,'Laboratory B'!A:AK,37,0)</f>
        <v>0</v>
      </c>
      <c r="F136" s="37">
        <f t="shared" si="72"/>
        <v>17.5</v>
      </c>
      <c r="G136" s="59">
        <f t="shared" si="73"/>
        <v>0.5</v>
      </c>
      <c r="H136" s="60">
        <f t="shared" si="74"/>
        <v>0.25</v>
      </c>
      <c r="I136">
        <f t="shared" si="75"/>
        <v>0</v>
      </c>
      <c r="J136">
        <f t="shared" si="76"/>
        <v>0</v>
      </c>
      <c r="K136">
        <f t="shared" si="77"/>
        <v>0</v>
      </c>
      <c r="L136">
        <v>0</v>
      </c>
      <c r="M136" s="115">
        <f t="shared" si="124"/>
        <v>-185.38970588235293</v>
      </c>
      <c r="N136" s="13">
        <f t="shared" si="125"/>
        <v>-185.90686274509804</v>
      </c>
      <c r="O136" s="13">
        <f t="shared" si="126"/>
        <v>34369.343047145325</v>
      </c>
      <c r="P136" s="13">
        <f t="shared" si="127"/>
        <v>34561.361615724723</v>
      </c>
      <c r="Q136" s="109">
        <f t="shared" si="128"/>
        <v>34465.218605824681</v>
      </c>
    </row>
    <row r="137" spans="1:17" x14ac:dyDescent="0.3">
      <c r="A137" s="2" t="s">
        <v>35</v>
      </c>
      <c r="B137" s="31" t="s">
        <v>11</v>
      </c>
      <c r="C137" s="41">
        <f>VLOOKUP(A137,'Laboratory B'!A:AK,35,0)</f>
        <v>0</v>
      </c>
      <c r="D137" s="37">
        <f t="shared" si="79"/>
        <v>18</v>
      </c>
      <c r="E137" s="13">
        <f>VLOOKUP(A137,'Laboratory B'!A:AK,37,0)</f>
        <v>0</v>
      </c>
      <c r="F137" s="37">
        <f t="shared" si="72"/>
        <v>17.5</v>
      </c>
      <c r="G137" s="59">
        <f t="shared" si="73"/>
        <v>0.5</v>
      </c>
      <c r="H137" s="60">
        <f t="shared" si="74"/>
        <v>0.25</v>
      </c>
      <c r="I137">
        <f t="shared" si="75"/>
        <v>0</v>
      </c>
      <c r="J137">
        <f t="shared" si="76"/>
        <v>0</v>
      </c>
      <c r="K137">
        <f t="shared" si="77"/>
        <v>0</v>
      </c>
      <c r="L137">
        <v>0</v>
      </c>
      <c r="M137" s="115">
        <f t="shared" si="124"/>
        <v>-185.38970588235293</v>
      </c>
      <c r="N137" s="13">
        <f t="shared" si="125"/>
        <v>-185.90686274509804</v>
      </c>
      <c r="O137" s="13">
        <f t="shared" si="126"/>
        <v>34369.343047145325</v>
      </c>
      <c r="P137" s="13">
        <f t="shared" si="127"/>
        <v>34561.361615724723</v>
      </c>
      <c r="Q137" s="109">
        <f t="shared" si="128"/>
        <v>34465.218605824681</v>
      </c>
    </row>
    <row r="138" spans="1:17" x14ac:dyDescent="0.3">
      <c r="A138" s="2" t="s">
        <v>36</v>
      </c>
      <c r="B138" s="31" t="s">
        <v>11</v>
      </c>
      <c r="C138" s="41">
        <f>VLOOKUP(A138,'Laboratory B'!A:AK,35,0)</f>
        <v>2676</v>
      </c>
      <c r="D138" s="37">
        <f t="shared" si="79"/>
        <v>391</v>
      </c>
      <c r="E138" s="13">
        <f>VLOOKUP(A138,'Laboratory B'!A:AK,37,0)</f>
        <v>3036</v>
      </c>
      <c r="F138" s="37">
        <f t="shared" si="72"/>
        <v>391</v>
      </c>
      <c r="G138" s="59">
        <f t="shared" si="73"/>
        <v>0</v>
      </c>
      <c r="H138" s="60">
        <f t="shared" si="74"/>
        <v>0</v>
      </c>
      <c r="I138">
        <f t="shared" si="75"/>
        <v>2856</v>
      </c>
      <c r="J138">
        <f t="shared" si="76"/>
        <v>32400</v>
      </c>
      <c r="K138">
        <f t="shared" si="77"/>
        <v>180</v>
      </c>
      <c r="L138">
        <f t="shared" si="78"/>
        <v>6.3025210084033612</v>
      </c>
      <c r="M138" s="115">
        <f t="shared" si="124"/>
        <v>187.61029411764707</v>
      </c>
      <c r="N138" s="13">
        <f t="shared" si="125"/>
        <v>187.59313725490196</v>
      </c>
      <c r="O138" s="13">
        <f t="shared" si="126"/>
        <v>35197.622458910038</v>
      </c>
      <c r="P138" s="13">
        <f t="shared" si="127"/>
        <v>35191.185145136486</v>
      </c>
      <c r="Q138" s="109">
        <f t="shared" si="128"/>
        <v>35194.403654844296</v>
      </c>
    </row>
    <row r="139" spans="1:17" x14ac:dyDescent="0.3">
      <c r="A139" s="2" t="s">
        <v>37</v>
      </c>
      <c r="B139" s="31" t="s">
        <v>11</v>
      </c>
      <c r="C139" s="41">
        <f>VLOOKUP(A139,'Laboratory B'!A:AK,35,0)</f>
        <v>0</v>
      </c>
      <c r="D139" s="37">
        <f t="shared" si="79"/>
        <v>18</v>
      </c>
      <c r="E139" s="13">
        <f>VLOOKUP(A139,'Laboratory B'!A:AK,37,0)</f>
        <v>0</v>
      </c>
      <c r="F139" s="37">
        <f t="shared" si="72"/>
        <v>17.5</v>
      </c>
      <c r="G139" s="59">
        <f t="shared" si="73"/>
        <v>0.5</v>
      </c>
      <c r="H139" s="60">
        <f t="shared" si="74"/>
        <v>0.25</v>
      </c>
      <c r="I139">
        <f t="shared" si="75"/>
        <v>0</v>
      </c>
      <c r="J139">
        <f t="shared" si="76"/>
        <v>0</v>
      </c>
      <c r="K139">
        <f t="shared" si="77"/>
        <v>0</v>
      </c>
      <c r="L139">
        <v>0</v>
      </c>
      <c r="M139" s="115">
        <f t="shared" si="124"/>
        <v>-185.38970588235293</v>
      </c>
      <c r="N139" s="13">
        <f t="shared" si="125"/>
        <v>-185.90686274509804</v>
      </c>
      <c r="O139" s="13">
        <f t="shared" si="126"/>
        <v>34369.343047145325</v>
      </c>
      <c r="P139" s="13">
        <f t="shared" si="127"/>
        <v>34561.361615724723</v>
      </c>
      <c r="Q139" s="109">
        <f t="shared" si="128"/>
        <v>34465.218605824681</v>
      </c>
    </row>
    <row r="140" spans="1:17" x14ac:dyDescent="0.3">
      <c r="A140" s="2" t="s">
        <v>38</v>
      </c>
      <c r="B140" s="31" t="s">
        <v>11</v>
      </c>
      <c r="C140" s="41">
        <f>VLOOKUP(A140,'Laboratory B'!A:AK,35,0)</f>
        <v>111</v>
      </c>
      <c r="D140" s="37">
        <f t="shared" si="79"/>
        <v>253</v>
      </c>
      <c r="E140" s="13">
        <f>VLOOKUP(A140,'Laboratory B'!A:AK,37,0)</f>
        <v>61</v>
      </c>
      <c r="F140" s="37">
        <f t="shared" si="72"/>
        <v>161.5</v>
      </c>
      <c r="G140" s="59">
        <f t="shared" si="73"/>
        <v>91.5</v>
      </c>
      <c r="H140" s="60">
        <f t="shared" si="74"/>
        <v>8372.25</v>
      </c>
      <c r="I140">
        <f t="shared" si="75"/>
        <v>86</v>
      </c>
      <c r="J140">
        <f t="shared" si="76"/>
        <v>625</v>
      </c>
      <c r="K140">
        <f t="shared" si="77"/>
        <v>25</v>
      </c>
      <c r="L140">
        <f t="shared" si="78"/>
        <v>29.069767441860467</v>
      </c>
      <c r="M140" s="115">
        <f t="shared" si="124"/>
        <v>49.610294117647072</v>
      </c>
      <c r="N140" s="13">
        <f t="shared" si="125"/>
        <v>-41.906862745098039</v>
      </c>
      <c r="O140" s="13">
        <f t="shared" si="126"/>
        <v>2461.1812824394478</v>
      </c>
      <c r="P140" s="13">
        <f t="shared" si="127"/>
        <v>1756.185145136486</v>
      </c>
      <c r="Q140" s="109">
        <f t="shared" si="128"/>
        <v>-2079.0117863321807</v>
      </c>
    </row>
    <row r="141" spans="1:17" x14ac:dyDescent="0.3">
      <c r="A141" s="2" t="s">
        <v>39</v>
      </c>
      <c r="B141" s="31" t="s">
        <v>11</v>
      </c>
      <c r="C141" s="41"/>
      <c r="D141" s="37"/>
      <c r="E141" s="13"/>
      <c r="F141" s="37"/>
      <c r="G141" s="59"/>
      <c r="H141" s="60"/>
      <c r="M141" s="115"/>
      <c r="N141" s="13"/>
      <c r="O141" s="13"/>
      <c r="P141" s="13"/>
      <c r="Q141" s="109"/>
    </row>
    <row r="142" spans="1:17" x14ac:dyDescent="0.3">
      <c r="A142" s="2" t="s">
        <v>114</v>
      </c>
      <c r="B142" s="31" t="s">
        <v>11</v>
      </c>
      <c r="C142" s="41">
        <f>VLOOKUP(A142,'Laboratory B'!A:AK,35,0)</f>
        <v>26</v>
      </c>
      <c r="D142" s="37">
        <f t="shared" si="79"/>
        <v>86.5</v>
      </c>
      <c r="E142" s="13">
        <f>VLOOKUP(A142,'Laboratory B'!A:AK,37,0)</f>
        <v>63</v>
      </c>
      <c r="F142" s="37">
        <f t="shared" si="72"/>
        <v>165.5</v>
      </c>
      <c r="G142" s="59">
        <f t="shared" si="73"/>
        <v>-79</v>
      </c>
      <c r="H142" s="60">
        <f t="shared" si="74"/>
        <v>6241</v>
      </c>
      <c r="I142">
        <f t="shared" si="75"/>
        <v>44.5</v>
      </c>
      <c r="J142">
        <f t="shared" si="76"/>
        <v>342.25</v>
      </c>
      <c r="K142">
        <f t="shared" si="77"/>
        <v>18.5</v>
      </c>
      <c r="L142">
        <f t="shared" si="78"/>
        <v>41.573033707865171</v>
      </c>
      <c r="M142" s="115">
        <f t="shared" si="124"/>
        <v>-116.88970588235293</v>
      </c>
      <c r="N142" s="13">
        <f t="shared" si="125"/>
        <v>-37.906862745098039</v>
      </c>
      <c r="O142" s="13">
        <f t="shared" si="126"/>
        <v>13663.203341262973</v>
      </c>
      <c r="P142" s="13">
        <f t="shared" si="127"/>
        <v>1436.9302431757017</v>
      </c>
      <c r="Q142" s="109">
        <f t="shared" si="128"/>
        <v>4430.9220371972315</v>
      </c>
    </row>
    <row r="143" spans="1:17" x14ac:dyDescent="0.3">
      <c r="A143" s="2" t="s">
        <v>115</v>
      </c>
      <c r="B143" s="31" t="s">
        <v>11</v>
      </c>
      <c r="C143" s="41">
        <f>VLOOKUP(A143,'Laboratory B'!A:AK,35,0)</f>
        <v>0</v>
      </c>
      <c r="D143" s="37">
        <f t="shared" ref="D143:D145" si="130">_xlfn.RANK.AVG(C143,C$2:C$419,1)</f>
        <v>18</v>
      </c>
      <c r="E143" s="13">
        <f>VLOOKUP(A143,'Laboratory B'!A:AK,37,0)</f>
        <v>0</v>
      </c>
      <c r="F143" s="37">
        <f t="shared" ref="F143:F145" si="131">_xlfn.RANK.AVG(E143,E$2:E$419,1)</f>
        <v>17.5</v>
      </c>
      <c r="G143" s="59">
        <f t="shared" ref="G143:G145" si="132">D143-F143</f>
        <v>0.5</v>
      </c>
      <c r="H143" s="60">
        <f t="shared" ref="H143:H145" si="133">G143^2</f>
        <v>0.25</v>
      </c>
      <c r="I143">
        <f t="shared" ref="I143:I145" si="134">(C143+E143)/2</f>
        <v>0</v>
      </c>
      <c r="J143">
        <f t="shared" ref="J143:J145" si="135">((C143-I143)^2+(E143-I143)^2)/2</f>
        <v>0</v>
      </c>
      <c r="K143">
        <f t="shared" ref="K143:K145" si="136">SQRT(J143)</f>
        <v>0</v>
      </c>
      <c r="L143">
        <v>0</v>
      </c>
      <c r="M143" s="115">
        <f t="shared" si="124"/>
        <v>-185.38970588235293</v>
      </c>
      <c r="N143" s="13">
        <f t="shared" si="125"/>
        <v>-185.90686274509804</v>
      </c>
      <c r="O143" s="13">
        <f t="shared" si="126"/>
        <v>34369.343047145325</v>
      </c>
      <c r="P143" s="13">
        <f t="shared" si="127"/>
        <v>34561.361615724723</v>
      </c>
      <c r="Q143" s="109">
        <f t="shared" si="128"/>
        <v>34465.218605824681</v>
      </c>
    </row>
    <row r="144" spans="1:17" x14ac:dyDescent="0.3">
      <c r="A144" s="2" t="s">
        <v>143</v>
      </c>
      <c r="B144" s="31" t="s">
        <v>11</v>
      </c>
      <c r="C144" s="41">
        <f>VLOOKUP(A144,'Laboratory B'!A:AK,35,0)</f>
        <v>2</v>
      </c>
      <c r="D144" s="37">
        <f t="shared" si="130"/>
        <v>38</v>
      </c>
      <c r="E144" s="13">
        <f>VLOOKUP(A144,'Laboratory B'!A:AK,37,0)</f>
        <v>0</v>
      </c>
      <c r="F144" s="37">
        <f t="shared" si="131"/>
        <v>17.5</v>
      </c>
      <c r="G144" s="59">
        <f t="shared" si="132"/>
        <v>20.5</v>
      </c>
      <c r="H144" s="60">
        <f t="shared" si="133"/>
        <v>420.25</v>
      </c>
      <c r="I144">
        <f t="shared" si="134"/>
        <v>1</v>
      </c>
      <c r="J144">
        <f t="shared" si="135"/>
        <v>1</v>
      </c>
      <c r="K144">
        <f t="shared" si="136"/>
        <v>1</v>
      </c>
      <c r="L144">
        <f t="shared" ref="L144:L145" si="137">(K144/I144)*100</f>
        <v>100</v>
      </c>
      <c r="M144" s="115">
        <f t="shared" si="124"/>
        <v>-165.38970588235293</v>
      </c>
      <c r="N144" s="13">
        <f t="shared" si="125"/>
        <v>-185.90686274509804</v>
      </c>
      <c r="O144" s="13">
        <f t="shared" si="126"/>
        <v>27353.754811851206</v>
      </c>
      <c r="P144" s="13">
        <f t="shared" si="127"/>
        <v>34561.361615724723</v>
      </c>
      <c r="Q144" s="109">
        <f t="shared" si="128"/>
        <v>30747.081350922719</v>
      </c>
    </row>
    <row r="145" spans="1:17" ht="15" thickBot="1" x14ac:dyDescent="0.35">
      <c r="A145" s="2" t="s">
        <v>144</v>
      </c>
      <c r="B145" s="31" t="s">
        <v>11</v>
      </c>
      <c r="C145" s="41">
        <f>VLOOKUP(A145,'Laboratory B'!A:AK,35,0)</f>
        <v>63</v>
      </c>
      <c r="D145" s="37">
        <f t="shared" si="130"/>
        <v>189</v>
      </c>
      <c r="E145" s="13">
        <f>VLOOKUP(A145,'Laboratory B'!A:AK,37,0)</f>
        <v>0</v>
      </c>
      <c r="F145" s="37">
        <f t="shared" si="131"/>
        <v>17.5</v>
      </c>
      <c r="G145" s="59">
        <f t="shared" si="132"/>
        <v>171.5</v>
      </c>
      <c r="H145" s="60">
        <f t="shared" si="133"/>
        <v>29412.25</v>
      </c>
      <c r="I145">
        <f t="shared" si="134"/>
        <v>31.5</v>
      </c>
      <c r="J145">
        <f t="shared" si="135"/>
        <v>992.25</v>
      </c>
      <c r="K145">
        <f t="shared" si="136"/>
        <v>31.5</v>
      </c>
      <c r="L145">
        <f t="shared" si="137"/>
        <v>100</v>
      </c>
      <c r="M145" s="115">
        <f t="shared" si="124"/>
        <v>-14.389705882352928</v>
      </c>
      <c r="N145" s="13">
        <f t="shared" si="125"/>
        <v>-185.90686274509804</v>
      </c>
      <c r="O145" s="13">
        <f t="shared" si="126"/>
        <v>207.06363538062246</v>
      </c>
      <c r="P145" s="13">
        <f t="shared" si="127"/>
        <v>34561.361615724723</v>
      </c>
      <c r="Q145" s="109">
        <f t="shared" si="128"/>
        <v>2675.1450764129154</v>
      </c>
    </row>
    <row r="146" spans="1:17" ht="15" thickTop="1" x14ac:dyDescent="0.3">
      <c r="A146" s="30" t="s">
        <v>30</v>
      </c>
      <c r="B146" s="32" t="s">
        <v>248</v>
      </c>
      <c r="C146" s="45">
        <f>VLOOKUP(A146,'Laboratory B'!A:AN,38,0)</f>
        <v>296</v>
      </c>
      <c r="D146" s="38">
        <f t="shared" si="79"/>
        <v>326</v>
      </c>
      <c r="E146" s="53">
        <f>VLOOKUP(A146,'Laboratory B'!A:AN,40,0)</f>
        <v>260</v>
      </c>
      <c r="F146" s="38">
        <f t="shared" si="72"/>
        <v>318.5</v>
      </c>
      <c r="G146" s="59">
        <f t="shared" si="73"/>
        <v>7.5</v>
      </c>
      <c r="H146" s="60">
        <f t="shared" si="74"/>
        <v>56.25</v>
      </c>
      <c r="I146">
        <f t="shared" si="75"/>
        <v>278</v>
      </c>
      <c r="J146">
        <f t="shared" si="76"/>
        <v>324</v>
      </c>
      <c r="K146">
        <f t="shared" si="77"/>
        <v>18</v>
      </c>
      <c r="L146">
        <f t="shared" si="78"/>
        <v>6.4748201438848918</v>
      </c>
      <c r="M146" s="115">
        <f t="shared" si="124"/>
        <v>122.61029411764707</v>
      </c>
      <c r="N146" s="13">
        <f t="shared" si="125"/>
        <v>115.09313725490196</v>
      </c>
      <c r="O146" s="13">
        <f t="shared" si="126"/>
        <v>15033.284223615919</v>
      </c>
      <c r="P146" s="13">
        <f t="shared" si="127"/>
        <v>13246.430243175702</v>
      </c>
      <c r="Q146" s="109">
        <f t="shared" si="128"/>
        <v>14111.603409746253</v>
      </c>
    </row>
    <row r="147" spans="1:17" x14ac:dyDescent="0.3">
      <c r="A147" s="2" t="s">
        <v>31</v>
      </c>
      <c r="B147" s="31" t="s">
        <v>128</v>
      </c>
      <c r="C147" s="41">
        <f>VLOOKUP(A147,'Laboratory B'!A:AN,38,0)</f>
        <v>118</v>
      </c>
      <c r="D147" s="37">
        <f t="shared" si="79"/>
        <v>259.5</v>
      </c>
      <c r="E147" s="13">
        <f>VLOOKUP(A147,'Laboratory B'!A:AN,40,0)</f>
        <v>164</v>
      </c>
      <c r="F147" s="37">
        <f t="shared" si="72"/>
        <v>279</v>
      </c>
      <c r="G147" s="59">
        <f t="shared" si="73"/>
        <v>-19.5</v>
      </c>
      <c r="H147" s="60">
        <f t="shared" si="74"/>
        <v>380.25</v>
      </c>
      <c r="I147">
        <f t="shared" si="75"/>
        <v>141</v>
      </c>
      <c r="J147">
        <f t="shared" si="76"/>
        <v>529</v>
      </c>
      <c r="K147">
        <f t="shared" si="77"/>
        <v>23</v>
      </c>
      <c r="L147">
        <f t="shared" si="78"/>
        <v>16.312056737588655</v>
      </c>
      <c r="M147" s="115">
        <f t="shared" si="124"/>
        <v>56.110294117647072</v>
      </c>
      <c r="N147" s="13">
        <f t="shared" si="125"/>
        <v>75.593137254901961</v>
      </c>
      <c r="O147" s="13">
        <f t="shared" si="126"/>
        <v>3148.3651059688596</v>
      </c>
      <c r="P147" s="13">
        <f t="shared" si="127"/>
        <v>5714.3224000384471</v>
      </c>
      <c r="Q147" s="109">
        <f t="shared" si="128"/>
        <v>4241.5531646482132</v>
      </c>
    </row>
    <row r="148" spans="1:17" x14ac:dyDescent="0.3">
      <c r="A148" s="2" t="s">
        <v>33</v>
      </c>
      <c r="B148" s="31" t="s">
        <v>128</v>
      </c>
      <c r="C148" s="41">
        <f>VLOOKUP(A148,'Laboratory B'!A:AN,38,0)</f>
        <v>190</v>
      </c>
      <c r="D148" s="37">
        <f t="shared" si="79"/>
        <v>294</v>
      </c>
      <c r="E148" s="13">
        <f>VLOOKUP(A148,'Laboratory B'!A:AN,40,0)</f>
        <v>193</v>
      </c>
      <c r="F148" s="37">
        <f t="shared" si="72"/>
        <v>298</v>
      </c>
      <c r="G148" s="59">
        <f t="shared" si="73"/>
        <v>-4</v>
      </c>
      <c r="H148" s="60">
        <f t="shared" si="74"/>
        <v>16</v>
      </c>
      <c r="I148">
        <f t="shared" si="75"/>
        <v>191.5</v>
      </c>
      <c r="J148">
        <f t="shared" si="76"/>
        <v>2.25</v>
      </c>
      <c r="K148">
        <f t="shared" si="77"/>
        <v>1.5</v>
      </c>
      <c r="L148">
        <f t="shared" si="78"/>
        <v>0.7832898172323759</v>
      </c>
      <c r="M148" s="115">
        <f t="shared" si="124"/>
        <v>90.610294117647072</v>
      </c>
      <c r="N148" s="13">
        <f t="shared" si="125"/>
        <v>94.593137254901961</v>
      </c>
      <c r="O148" s="13">
        <f t="shared" si="126"/>
        <v>8210.2254000865069</v>
      </c>
      <c r="P148" s="13">
        <f t="shared" si="127"/>
        <v>8947.8616157247216</v>
      </c>
      <c r="Q148" s="109">
        <f t="shared" si="128"/>
        <v>8571.1119881776249</v>
      </c>
    </row>
    <row r="149" spans="1:17" x14ac:dyDescent="0.3">
      <c r="A149" s="2" t="s">
        <v>35</v>
      </c>
      <c r="B149" s="31" t="s">
        <v>128</v>
      </c>
      <c r="C149" s="41">
        <f>VLOOKUP(A149,'Laboratory B'!A:AN,38,0)</f>
        <v>256</v>
      </c>
      <c r="D149" s="37">
        <f t="shared" si="79"/>
        <v>316.5</v>
      </c>
      <c r="E149" s="13">
        <f>VLOOKUP(A149,'Laboratory B'!A:AN,40,0)</f>
        <v>187</v>
      </c>
      <c r="F149" s="37">
        <f t="shared" si="72"/>
        <v>294</v>
      </c>
      <c r="G149" s="59">
        <f t="shared" si="73"/>
        <v>22.5</v>
      </c>
      <c r="H149" s="60">
        <f t="shared" si="74"/>
        <v>506.25</v>
      </c>
      <c r="I149">
        <f t="shared" si="75"/>
        <v>221.5</v>
      </c>
      <c r="J149">
        <f t="shared" si="76"/>
        <v>1190.25</v>
      </c>
      <c r="K149">
        <f t="shared" si="77"/>
        <v>34.5</v>
      </c>
      <c r="L149">
        <f t="shared" si="78"/>
        <v>15.575620767494355</v>
      </c>
      <c r="M149" s="115">
        <f t="shared" si="124"/>
        <v>113.11029411764707</v>
      </c>
      <c r="N149" s="13">
        <f t="shared" si="125"/>
        <v>90.593137254901961</v>
      </c>
      <c r="O149" s="13">
        <f t="shared" si="126"/>
        <v>12793.938635380626</v>
      </c>
      <c r="P149" s="13">
        <f t="shared" si="127"/>
        <v>8207.1165176855066</v>
      </c>
      <c r="Q149" s="109">
        <f t="shared" si="128"/>
        <v>10247.016399942331</v>
      </c>
    </row>
    <row r="150" spans="1:17" x14ac:dyDescent="0.3">
      <c r="A150" s="2" t="s">
        <v>36</v>
      </c>
      <c r="B150" s="31" t="s">
        <v>128</v>
      </c>
      <c r="C150" s="41">
        <f>VLOOKUP(A150,'Laboratory B'!A:AN,38,0)</f>
        <v>3418</v>
      </c>
      <c r="D150" s="37">
        <f t="shared" si="79"/>
        <v>400</v>
      </c>
      <c r="E150" s="13">
        <f>VLOOKUP(A150,'Laboratory B'!A:AN,40,0)</f>
        <v>3471</v>
      </c>
      <c r="F150" s="37">
        <f t="shared" si="72"/>
        <v>400</v>
      </c>
      <c r="G150" s="59">
        <f t="shared" si="73"/>
        <v>0</v>
      </c>
      <c r="H150" s="60">
        <f t="shared" si="74"/>
        <v>0</v>
      </c>
      <c r="I150">
        <f t="shared" si="75"/>
        <v>3444.5</v>
      </c>
      <c r="J150">
        <f t="shared" si="76"/>
        <v>702.25</v>
      </c>
      <c r="K150">
        <f t="shared" si="77"/>
        <v>26.5</v>
      </c>
      <c r="L150">
        <f t="shared" si="78"/>
        <v>0.76934242996080704</v>
      </c>
      <c r="M150" s="115">
        <f t="shared" si="124"/>
        <v>196.61029411764707</v>
      </c>
      <c r="N150" s="13">
        <f t="shared" si="125"/>
        <v>196.59313725490196</v>
      </c>
      <c r="O150" s="13">
        <f t="shared" si="126"/>
        <v>38655.607753027689</v>
      </c>
      <c r="P150" s="13">
        <f t="shared" si="127"/>
        <v>38648.861615724723</v>
      </c>
      <c r="Q150" s="109">
        <f t="shared" si="128"/>
        <v>38652.234537197233</v>
      </c>
    </row>
    <row r="151" spans="1:17" x14ac:dyDescent="0.3">
      <c r="A151" s="2" t="s">
        <v>37</v>
      </c>
      <c r="B151" s="31" t="s">
        <v>128</v>
      </c>
      <c r="C151" s="41">
        <f>VLOOKUP(A151,'Laboratory B'!A:AN,38,0)</f>
        <v>2328</v>
      </c>
      <c r="D151" s="37">
        <f t="shared" si="79"/>
        <v>382</v>
      </c>
      <c r="E151" s="13">
        <f>VLOOKUP(A151,'Laboratory B'!A:AN,40,0)</f>
        <v>2304</v>
      </c>
      <c r="F151" s="37">
        <f t="shared" si="72"/>
        <v>384</v>
      </c>
      <c r="G151" s="59">
        <f t="shared" si="73"/>
        <v>-2</v>
      </c>
      <c r="H151" s="60">
        <f t="shared" si="74"/>
        <v>4</v>
      </c>
      <c r="I151">
        <f t="shared" si="75"/>
        <v>2316</v>
      </c>
      <c r="J151">
        <f t="shared" si="76"/>
        <v>144</v>
      </c>
      <c r="K151">
        <f t="shared" si="77"/>
        <v>12</v>
      </c>
      <c r="L151">
        <f t="shared" si="78"/>
        <v>0.5181347150259068</v>
      </c>
      <c r="M151" s="115">
        <f t="shared" si="124"/>
        <v>178.61029411764707</v>
      </c>
      <c r="N151" s="13">
        <f t="shared" si="125"/>
        <v>180.59313725490196</v>
      </c>
      <c r="O151" s="13">
        <f t="shared" si="126"/>
        <v>31901.637164792392</v>
      </c>
      <c r="P151" s="13">
        <f t="shared" si="127"/>
        <v>32613.88122356786</v>
      </c>
      <c r="Q151" s="109">
        <f t="shared" si="128"/>
        <v>32255.793360726646</v>
      </c>
    </row>
    <row r="152" spans="1:17" x14ac:dyDescent="0.3">
      <c r="A152" s="2" t="s">
        <v>38</v>
      </c>
      <c r="B152" s="31" t="s">
        <v>128</v>
      </c>
      <c r="C152" s="41">
        <f>VLOOKUP(A152,'Laboratory B'!A:AN,38,0)</f>
        <v>1259</v>
      </c>
      <c r="D152" s="37">
        <f t="shared" si="79"/>
        <v>368.5</v>
      </c>
      <c r="E152" s="13">
        <f>VLOOKUP(A152,'Laboratory B'!A:AN,40,0)</f>
        <v>1805</v>
      </c>
      <c r="F152" s="37">
        <f t="shared" si="72"/>
        <v>374</v>
      </c>
      <c r="G152" s="59">
        <f t="shared" si="73"/>
        <v>-5.5</v>
      </c>
      <c r="H152" s="60">
        <f t="shared" si="74"/>
        <v>30.25</v>
      </c>
      <c r="I152">
        <f t="shared" si="75"/>
        <v>1532</v>
      </c>
      <c r="J152">
        <f t="shared" si="76"/>
        <v>74529</v>
      </c>
      <c r="K152">
        <f t="shared" si="77"/>
        <v>273</v>
      </c>
      <c r="L152">
        <f t="shared" si="78"/>
        <v>17.819843342036553</v>
      </c>
      <c r="M152" s="115">
        <f t="shared" si="124"/>
        <v>165.11029411764707</v>
      </c>
      <c r="N152" s="13">
        <f t="shared" si="125"/>
        <v>170.59313725490196</v>
      </c>
      <c r="O152" s="13">
        <f t="shared" si="126"/>
        <v>27261.409223615923</v>
      </c>
      <c r="P152" s="13">
        <f t="shared" si="127"/>
        <v>29102.018478469821</v>
      </c>
      <c r="Q152" s="109">
        <f t="shared" si="128"/>
        <v>28166.683066608999</v>
      </c>
    </row>
    <row r="153" spans="1:17" x14ac:dyDescent="0.3">
      <c r="A153" s="2" t="s">
        <v>39</v>
      </c>
      <c r="B153" s="31" t="s">
        <v>128</v>
      </c>
      <c r="C153" s="41">
        <f>VLOOKUP(A153,'Laboratory B'!A:AN,38,0)</f>
        <v>215</v>
      </c>
      <c r="D153" s="37">
        <f t="shared" si="79"/>
        <v>307.5</v>
      </c>
      <c r="E153" s="13">
        <f>VLOOKUP(A153,'Laboratory B'!A:AN,40,0)</f>
        <v>182</v>
      </c>
      <c r="F153" s="37">
        <f t="shared" si="72"/>
        <v>287</v>
      </c>
      <c r="G153" s="59">
        <f t="shared" si="73"/>
        <v>20.5</v>
      </c>
      <c r="H153" s="60">
        <f t="shared" si="74"/>
        <v>420.25</v>
      </c>
      <c r="I153">
        <f t="shared" si="75"/>
        <v>198.5</v>
      </c>
      <c r="J153">
        <f t="shared" si="76"/>
        <v>272.25</v>
      </c>
      <c r="K153">
        <f t="shared" si="77"/>
        <v>16.5</v>
      </c>
      <c r="L153">
        <f t="shared" si="78"/>
        <v>8.3123425692695214</v>
      </c>
      <c r="M153" s="115">
        <f t="shared" si="124"/>
        <v>104.11029411764707</v>
      </c>
      <c r="N153" s="13">
        <f t="shared" si="125"/>
        <v>83.593137254901961</v>
      </c>
      <c r="O153" s="13">
        <f t="shared" si="126"/>
        <v>10838.953341262979</v>
      </c>
      <c r="P153" s="13">
        <f t="shared" si="127"/>
        <v>6987.812596116878</v>
      </c>
      <c r="Q153" s="109">
        <f t="shared" si="128"/>
        <v>8702.9061058246843</v>
      </c>
    </row>
    <row r="154" spans="1:17" x14ac:dyDescent="0.3">
      <c r="A154" s="2" t="s">
        <v>114</v>
      </c>
      <c r="B154" s="31" t="s">
        <v>128</v>
      </c>
      <c r="C154" s="41">
        <f>VLOOKUP(A154,'Laboratory B'!A:AN,38,0)</f>
        <v>58</v>
      </c>
      <c r="D154" s="37">
        <f t="shared" si="79"/>
        <v>180.5</v>
      </c>
      <c r="E154" s="13">
        <f>VLOOKUP(A154,'Laboratory B'!A:AN,40,0)</f>
        <v>115</v>
      </c>
      <c r="F154" s="37">
        <f t="shared" si="72"/>
        <v>251.5</v>
      </c>
      <c r="G154" s="59">
        <f t="shared" si="73"/>
        <v>-71</v>
      </c>
      <c r="H154" s="60">
        <f t="shared" si="74"/>
        <v>5041</v>
      </c>
      <c r="I154">
        <f t="shared" si="75"/>
        <v>86.5</v>
      </c>
      <c r="J154">
        <f t="shared" si="76"/>
        <v>812.25</v>
      </c>
      <c r="K154">
        <f t="shared" si="77"/>
        <v>28.5</v>
      </c>
      <c r="L154">
        <f t="shared" si="78"/>
        <v>32.947976878612714</v>
      </c>
      <c r="M154" s="115">
        <f t="shared" si="124"/>
        <v>-22.889705882352928</v>
      </c>
      <c r="N154" s="13">
        <f t="shared" si="125"/>
        <v>48.093137254901961</v>
      </c>
      <c r="O154" s="13">
        <f t="shared" si="126"/>
        <v>523.93863538062226</v>
      </c>
      <c r="P154" s="13">
        <f t="shared" si="127"/>
        <v>2312.9498510188391</v>
      </c>
      <c r="Q154" s="109">
        <f t="shared" si="128"/>
        <v>-1100.8377667243362</v>
      </c>
    </row>
    <row r="155" spans="1:17" x14ac:dyDescent="0.3">
      <c r="A155" s="2" t="s">
        <v>115</v>
      </c>
      <c r="B155" s="31" t="s">
        <v>128</v>
      </c>
      <c r="C155" s="41">
        <f>VLOOKUP(A155,'Laboratory B'!A:AN,38,0)</f>
        <v>506</v>
      </c>
      <c r="D155" s="37">
        <f t="shared" si="79"/>
        <v>345</v>
      </c>
      <c r="E155" s="13">
        <f>VLOOKUP(A155,'Laboratory B'!A:AN,40,0)</f>
        <v>493</v>
      </c>
      <c r="F155" s="37">
        <f t="shared" ref="F155:F232" si="138">_xlfn.RANK.AVG(E155,E$2:E$419,1)</f>
        <v>345</v>
      </c>
      <c r="G155" s="59">
        <f t="shared" ref="G155:G232" si="139">D155-F155</f>
        <v>0</v>
      </c>
      <c r="H155" s="60">
        <f t="shared" ref="H155:H232" si="140">G155^2</f>
        <v>0</v>
      </c>
      <c r="I155">
        <f t="shared" ref="I155:I232" si="141">(C155+E155)/2</f>
        <v>499.5</v>
      </c>
      <c r="J155">
        <f t="shared" ref="J155:J232" si="142">((C155-I155)^2+(E155-I155)^2)/2</f>
        <v>42.25</v>
      </c>
      <c r="K155">
        <f t="shared" ref="K155:K232" si="143">SQRT(J155)</f>
        <v>6.5</v>
      </c>
      <c r="L155">
        <f t="shared" ref="L155:L232" si="144">(K155/I155)*100</f>
        <v>1.3013013013013013</v>
      </c>
      <c r="M155" s="115">
        <f t="shared" si="124"/>
        <v>141.61029411764707</v>
      </c>
      <c r="N155" s="13">
        <f t="shared" si="125"/>
        <v>141.59313725490196</v>
      </c>
      <c r="O155" s="13">
        <f t="shared" si="126"/>
        <v>20053.47540008651</v>
      </c>
      <c r="P155" s="13">
        <f t="shared" si="127"/>
        <v>20048.616517685507</v>
      </c>
      <c r="Q155" s="109">
        <f t="shared" si="128"/>
        <v>20051.045811707038</v>
      </c>
    </row>
    <row r="156" spans="1:17" x14ac:dyDescent="0.3">
      <c r="A156" s="2" t="s">
        <v>143</v>
      </c>
      <c r="B156" s="31" t="s">
        <v>128</v>
      </c>
      <c r="C156" s="41">
        <f>VLOOKUP(A156,'Laboratory B'!A:AN,38,0)</f>
        <v>108</v>
      </c>
      <c r="D156" s="37">
        <f t="shared" ref="D156:D157" si="145">_xlfn.RANK.AVG(C156,C$2:C$419,1)</f>
        <v>250</v>
      </c>
      <c r="E156" s="13">
        <f>VLOOKUP(A156,'Laboratory B'!A:AN,40,0)</f>
        <v>291</v>
      </c>
      <c r="F156" s="37">
        <f t="shared" ref="F156:F157" si="146">_xlfn.RANK.AVG(E156,E$2:E$419,1)</f>
        <v>324</v>
      </c>
      <c r="G156" s="59">
        <f t="shared" ref="G156:G157" si="147">D156-F156</f>
        <v>-74</v>
      </c>
      <c r="H156" s="60">
        <f t="shared" ref="H156:H157" si="148">G156^2</f>
        <v>5476</v>
      </c>
      <c r="I156">
        <f t="shared" ref="I156:I157" si="149">(C156+E156)/2</f>
        <v>199.5</v>
      </c>
      <c r="J156">
        <f t="shared" ref="J156:J157" si="150">((C156-I156)^2+(E156-I156)^2)/2</f>
        <v>8372.25</v>
      </c>
      <c r="K156">
        <f t="shared" ref="K156:K157" si="151">SQRT(J156)</f>
        <v>91.5</v>
      </c>
      <c r="L156">
        <f t="shared" ref="L156:L157" si="152">(K156/I156)*100</f>
        <v>45.864661654135332</v>
      </c>
      <c r="M156" s="115">
        <f t="shared" si="124"/>
        <v>46.610294117647072</v>
      </c>
      <c r="N156" s="13">
        <f t="shared" si="125"/>
        <v>120.59313725490196</v>
      </c>
      <c r="O156" s="13">
        <f t="shared" si="126"/>
        <v>2172.5195177335654</v>
      </c>
      <c r="P156" s="13">
        <f t="shared" si="127"/>
        <v>14542.704752979624</v>
      </c>
      <c r="Q156" s="109">
        <f t="shared" si="128"/>
        <v>5620.881596020763</v>
      </c>
    </row>
    <row r="157" spans="1:17" ht="15" thickBot="1" x14ac:dyDescent="0.35">
      <c r="A157" s="2" t="s">
        <v>144</v>
      </c>
      <c r="B157" s="31" t="s">
        <v>128</v>
      </c>
      <c r="C157" s="41">
        <f>VLOOKUP(A157,'Laboratory B'!A:AN,38,0)</f>
        <v>322</v>
      </c>
      <c r="D157" s="37">
        <f t="shared" si="145"/>
        <v>330</v>
      </c>
      <c r="E157" s="13">
        <f>VLOOKUP(A157,'Laboratory B'!A:AN,40,0)</f>
        <v>299</v>
      </c>
      <c r="F157" s="37">
        <f t="shared" si="146"/>
        <v>327.5</v>
      </c>
      <c r="G157" s="59">
        <f t="shared" si="147"/>
        <v>2.5</v>
      </c>
      <c r="H157" s="60">
        <f t="shared" si="148"/>
        <v>6.25</v>
      </c>
      <c r="I157">
        <f t="shared" si="149"/>
        <v>310.5</v>
      </c>
      <c r="J157">
        <f t="shared" si="150"/>
        <v>132.25</v>
      </c>
      <c r="K157">
        <f t="shared" si="151"/>
        <v>11.5</v>
      </c>
      <c r="L157">
        <f t="shared" si="152"/>
        <v>3.7037037037037033</v>
      </c>
      <c r="M157" s="115">
        <f t="shared" si="124"/>
        <v>126.61029411764707</v>
      </c>
      <c r="N157" s="13">
        <f t="shared" si="125"/>
        <v>124.09313725490196</v>
      </c>
      <c r="O157" s="13">
        <f t="shared" si="126"/>
        <v>16030.166576557096</v>
      </c>
      <c r="P157" s="13">
        <f t="shared" si="127"/>
        <v>15399.106713763937</v>
      </c>
      <c r="Q157" s="109">
        <f t="shared" si="128"/>
        <v>15711.468605824684</v>
      </c>
    </row>
    <row r="158" spans="1:17" ht="15" thickTop="1" x14ac:dyDescent="0.3">
      <c r="A158" s="30" t="s">
        <v>30</v>
      </c>
      <c r="B158" s="32" t="s">
        <v>208</v>
      </c>
      <c r="C158" s="45">
        <f>VLOOKUP(A158,'Laboratory B'!A:AQ,41,0)</f>
        <v>296</v>
      </c>
      <c r="D158" s="38">
        <f t="shared" ref="D158:D233" si="153">_xlfn.RANK.AVG(C158,C$2:C$419,1)</f>
        <v>326</v>
      </c>
      <c r="E158" s="29">
        <f>VLOOKUP(A158,'Laboratory B'!A:AQ,43,0)</f>
        <v>282</v>
      </c>
      <c r="F158" s="38">
        <f t="shared" si="138"/>
        <v>321</v>
      </c>
      <c r="G158" s="59">
        <f t="shared" si="139"/>
        <v>5</v>
      </c>
      <c r="H158" s="60">
        <f t="shared" si="140"/>
        <v>25</v>
      </c>
      <c r="I158">
        <f t="shared" si="141"/>
        <v>289</v>
      </c>
      <c r="J158">
        <f t="shared" si="142"/>
        <v>49</v>
      </c>
      <c r="K158">
        <f t="shared" si="143"/>
        <v>7</v>
      </c>
      <c r="L158">
        <f t="shared" si="144"/>
        <v>2.422145328719723</v>
      </c>
      <c r="M158" s="115">
        <f t="shared" si="124"/>
        <v>122.61029411764707</v>
      </c>
      <c r="N158" s="13">
        <f t="shared" si="125"/>
        <v>117.59313725490196</v>
      </c>
      <c r="O158" s="13">
        <f t="shared" si="126"/>
        <v>15033.284223615919</v>
      </c>
      <c r="P158" s="13">
        <f t="shared" si="127"/>
        <v>13828.145929450211</v>
      </c>
      <c r="Q158" s="109">
        <f t="shared" si="128"/>
        <v>14418.129145040371</v>
      </c>
    </row>
    <row r="159" spans="1:17" x14ac:dyDescent="0.3">
      <c r="A159" s="2" t="s">
        <v>31</v>
      </c>
      <c r="B159" s="31" t="s">
        <v>12</v>
      </c>
      <c r="C159" s="41">
        <f>VLOOKUP(A159,'Laboratory B'!A:AQ,41,0)</f>
        <v>100</v>
      </c>
      <c r="D159" s="37">
        <f t="shared" si="153"/>
        <v>243</v>
      </c>
      <c r="E159" s="13">
        <f>VLOOKUP(A159,'Laboratory B'!A:AQ,43,0)</f>
        <v>152</v>
      </c>
      <c r="F159" s="37">
        <f t="shared" si="138"/>
        <v>275</v>
      </c>
      <c r="G159" s="59">
        <f t="shared" si="139"/>
        <v>-32</v>
      </c>
      <c r="H159" s="60">
        <f t="shared" si="140"/>
        <v>1024</v>
      </c>
      <c r="I159">
        <f t="shared" si="141"/>
        <v>126</v>
      </c>
      <c r="J159">
        <f t="shared" si="142"/>
        <v>676</v>
      </c>
      <c r="K159">
        <f t="shared" si="143"/>
        <v>26</v>
      </c>
      <c r="L159">
        <f t="shared" si="144"/>
        <v>20.634920634920633</v>
      </c>
      <c r="M159" s="115">
        <f t="shared" si="124"/>
        <v>39.610294117647072</v>
      </c>
      <c r="N159" s="13">
        <f t="shared" si="125"/>
        <v>71.593137254901961</v>
      </c>
      <c r="O159" s="13">
        <f t="shared" si="126"/>
        <v>1568.9754000865062</v>
      </c>
      <c r="P159" s="13">
        <f t="shared" si="127"/>
        <v>5125.5773019992312</v>
      </c>
      <c r="Q159" s="109">
        <f t="shared" si="128"/>
        <v>2835.8252234717424</v>
      </c>
    </row>
    <row r="160" spans="1:17" x14ac:dyDescent="0.3">
      <c r="A160" s="2" t="s">
        <v>33</v>
      </c>
      <c r="B160" s="31" t="s">
        <v>12</v>
      </c>
      <c r="C160" s="41">
        <f>VLOOKUP(A160,'Laboratory B'!A:AQ,41,0)</f>
        <v>754</v>
      </c>
      <c r="D160" s="37">
        <f t="shared" si="153"/>
        <v>351</v>
      </c>
      <c r="E160" s="13">
        <f>VLOOKUP(A160,'Laboratory B'!A:AQ,43,0)</f>
        <v>577</v>
      </c>
      <c r="F160" s="37">
        <f t="shared" si="138"/>
        <v>349</v>
      </c>
      <c r="G160" s="59">
        <f t="shared" si="139"/>
        <v>2</v>
      </c>
      <c r="H160" s="60">
        <f t="shared" si="140"/>
        <v>4</v>
      </c>
      <c r="I160">
        <f t="shared" si="141"/>
        <v>665.5</v>
      </c>
      <c r="J160">
        <f t="shared" si="142"/>
        <v>7832.25</v>
      </c>
      <c r="K160">
        <f t="shared" si="143"/>
        <v>88.5</v>
      </c>
      <c r="L160">
        <f t="shared" si="144"/>
        <v>13.298271975957926</v>
      </c>
      <c r="M160" s="115">
        <f t="shared" si="124"/>
        <v>147.61029411764707</v>
      </c>
      <c r="N160" s="13">
        <f t="shared" si="125"/>
        <v>145.59313725490196</v>
      </c>
      <c r="O160" s="13">
        <f t="shared" si="126"/>
        <v>21788.798929498273</v>
      </c>
      <c r="P160" s="13">
        <f t="shared" si="127"/>
        <v>21197.36161572472</v>
      </c>
      <c r="Q160" s="109">
        <f t="shared" si="128"/>
        <v>21491.045811707038</v>
      </c>
    </row>
    <row r="161" spans="1:17" x14ac:dyDescent="0.3">
      <c r="A161" s="2" t="s">
        <v>35</v>
      </c>
      <c r="B161" s="31" t="s">
        <v>12</v>
      </c>
      <c r="C161" s="41">
        <f>VLOOKUP(A161,'Laboratory B'!A:AQ,41,0)</f>
        <v>222</v>
      </c>
      <c r="D161" s="37">
        <f t="shared" si="153"/>
        <v>310</v>
      </c>
      <c r="E161" s="13">
        <f>VLOOKUP(A161,'Laboratory B'!A:AQ,43,0)</f>
        <v>240</v>
      </c>
      <c r="F161" s="37">
        <f t="shared" si="138"/>
        <v>313</v>
      </c>
      <c r="G161" s="59">
        <f t="shared" si="139"/>
        <v>-3</v>
      </c>
      <c r="H161" s="60">
        <f t="shared" si="140"/>
        <v>9</v>
      </c>
      <c r="I161">
        <f t="shared" si="141"/>
        <v>231</v>
      </c>
      <c r="J161">
        <f t="shared" si="142"/>
        <v>81</v>
      </c>
      <c r="K161">
        <f t="shared" si="143"/>
        <v>9</v>
      </c>
      <c r="L161">
        <f t="shared" si="144"/>
        <v>3.8961038961038961</v>
      </c>
      <c r="M161" s="115">
        <f t="shared" si="124"/>
        <v>106.61029411764707</v>
      </c>
      <c r="N161" s="13">
        <f t="shared" si="125"/>
        <v>109.59313725490196</v>
      </c>
      <c r="O161" s="13">
        <f t="shared" si="126"/>
        <v>11365.754811851213</v>
      </c>
      <c r="P161" s="13">
        <f t="shared" si="127"/>
        <v>12010.655733371781</v>
      </c>
      <c r="Q161" s="109">
        <f t="shared" si="128"/>
        <v>11683.756596020763</v>
      </c>
    </row>
    <row r="162" spans="1:17" x14ac:dyDescent="0.3">
      <c r="A162" s="2" t="s">
        <v>36</v>
      </c>
      <c r="B162" s="31" t="s">
        <v>12</v>
      </c>
      <c r="C162" s="41">
        <f>VLOOKUP(A162,'Laboratory B'!A:AQ,41,0)</f>
        <v>3456</v>
      </c>
      <c r="D162" s="37">
        <f t="shared" si="153"/>
        <v>403</v>
      </c>
      <c r="E162" s="13">
        <f>VLOOKUP(A162,'Laboratory B'!A:AQ,43,0)</f>
        <v>3534</v>
      </c>
      <c r="F162" s="37">
        <f t="shared" si="138"/>
        <v>402</v>
      </c>
      <c r="G162" s="59">
        <f t="shared" si="139"/>
        <v>1</v>
      </c>
      <c r="H162" s="60">
        <f t="shared" si="140"/>
        <v>1</v>
      </c>
      <c r="I162">
        <f t="shared" si="141"/>
        <v>3495</v>
      </c>
      <c r="J162">
        <f t="shared" si="142"/>
        <v>1521</v>
      </c>
      <c r="K162">
        <f t="shared" si="143"/>
        <v>39</v>
      </c>
      <c r="L162">
        <f t="shared" si="144"/>
        <v>1.1158798283261802</v>
      </c>
      <c r="M162" s="115">
        <f t="shared" si="124"/>
        <v>199.61029411764707</v>
      </c>
      <c r="N162" s="13">
        <f t="shared" si="125"/>
        <v>198.59313725490196</v>
      </c>
      <c r="O162" s="13">
        <f t="shared" si="126"/>
        <v>39844.26951773357</v>
      </c>
      <c r="P162" s="13">
        <f t="shared" si="127"/>
        <v>39439.234164744332</v>
      </c>
      <c r="Q162" s="109">
        <f t="shared" si="128"/>
        <v>39641.234537197233</v>
      </c>
    </row>
    <row r="163" spans="1:17" x14ac:dyDescent="0.3">
      <c r="A163" s="2" t="s">
        <v>37</v>
      </c>
      <c r="B163" s="31" t="s">
        <v>12</v>
      </c>
      <c r="C163" s="41">
        <f>VLOOKUP(A163,'Laboratory B'!A:AQ,41,0)</f>
        <v>1043</v>
      </c>
      <c r="D163" s="37">
        <f t="shared" si="153"/>
        <v>358.5</v>
      </c>
      <c r="E163" s="13">
        <f>VLOOKUP(A163,'Laboratory B'!A:AQ,43,0)</f>
        <v>996</v>
      </c>
      <c r="F163" s="37">
        <f t="shared" si="138"/>
        <v>356</v>
      </c>
      <c r="G163" s="59">
        <f t="shared" si="139"/>
        <v>2.5</v>
      </c>
      <c r="H163" s="60">
        <f t="shared" si="140"/>
        <v>6.25</v>
      </c>
      <c r="I163">
        <f t="shared" si="141"/>
        <v>1019.5</v>
      </c>
      <c r="J163">
        <f t="shared" si="142"/>
        <v>552.25</v>
      </c>
      <c r="K163">
        <f t="shared" si="143"/>
        <v>23.5</v>
      </c>
      <c r="L163">
        <f t="shared" si="144"/>
        <v>2.30505149583129</v>
      </c>
      <c r="M163" s="115">
        <f t="shared" si="124"/>
        <v>155.11029411764707</v>
      </c>
      <c r="N163" s="13">
        <f t="shared" si="125"/>
        <v>152.59313725490196</v>
      </c>
      <c r="O163" s="13">
        <f t="shared" si="126"/>
        <v>24059.203341262979</v>
      </c>
      <c r="P163" s="13">
        <f t="shared" si="127"/>
        <v>23284.665537293349</v>
      </c>
      <c r="Q163" s="109">
        <f t="shared" si="128"/>
        <v>23668.766399942331</v>
      </c>
    </row>
    <row r="164" spans="1:17" x14ac:dyDescent="0.3">
      <c r="A164" s="2" t="s">
        <v>38</v>
      </c>
      <c r="B164" s="31" t="s">
        <v>12</v>
      </c>
      <c r="C164" s="41">
        <f>VLOOKUP(A164,'Laboratory B'!A:AQ,41,0)</f>
        <v>1259</v>
      </c>
      <c r="D164" s="37">
        <f t="shared" si="153"/>
        <v>368.5</v>
      </c>
      <c r="E164" s="13">
        <f>VLOOKUP(A164,'Laboratory B'!A:AQ,43,0)</f>
        <v>1464</v>
      </c>
      <c r="F164" s="37">
        <f t="shared" si="138"/>
        <v>366</v>
      </c>
      <c r="G164" s="59">
        <f t="shared" si="139"/>
        <v>2.5</v>
      </c>
      <c r="H164" s="60">
        <f t="shared" si="140"/>
        <v>6.25</v>
      </c>
      <c r="I164">
        <f t="shared" si="141"/>
        <v>1361.5</v>
      </c>
      <c r="J164">
        <f t="shared" si="142"/>
        <v>10506.25</v>
      </c>
      <c r="K164">
        <f t="shared" si="143"/>
        <v>102.5</v>
      </c>
      <c r="L164">
        <f t="shared" si="144"/>
        <v>7.5284612559676836</v>
      </c>
      <c r="M164" s="115">
        <f t="shared" si="124"/>
        <v>165.11029411764707</v>
      </c>
      <c r="N164" s="13">
        <f t="shared" si="125"/>
        <v>162.59313725490196</v>
      </c>
      <c r="O164" s="13">
        <f t="shared" si="126"/>
        <v>27261.409223615923</v>
      </c>
      <c r="P164" s="13">
        <f t="shared" si="127"/>
        <v>26436.528282391388</v>
      </c>
      <c r="Q164" s="109">
        <f t="shared" si="128"/>
        <v>26845.800713667821</v>
      </c>
    </row>
    <row r="165" spans="1:17" x14ac:dyDescent="0.3">
      <c r="A165" s="2" t="s">
        <v>39</v>
      </c>
      <c r="B165" s="31" t="s">
        <v>12</v>
      </c>
      <c r="C165" s="41">
        <f>VLOOKUP(A165,'Laboratory B'!A:AQ,41,0)</f>
        <v>188</v>
      </c>
      <c r="D165" s="37">
        <f t="shared" si="153"/>
        <v>291.5</v>
      </c>
      <c r="E165" s="13">
        <f>VLOOKUP(A165,'Laboratory B'!A:AQ,43,0)</f>
        <v>199</v>
      </c>
      <c r="F165" s="37">
        <f t="shared" si="138"/>
        <v>303.5</v>
      </c>
      <c r="G165" s="59">
        <f t="shared" si="139"/>
        <v>-12</v>
      </c>
      <c r="H165" s="60">
        <f t="shared" si="140"/>
        <v>144</v>
      </c>
      <c r="I165">
        <f t="shared" si="141"/>
        <v>193.5</v>
      </c>
      <c r="J165">
        <f t="shared" si="142"/>
        <v>30.25</v>
      </c>
      <c r="K165">
        <f t="shared" si="143"/>
        <v>5.5</v>
      </c>
      <c r="L165">
        <f t="shared" si="144"/>
        <v>2.842377260981912</v>
      </c>
      <c r="M165" s="115">
        <f t="shared" si="124"/>
        <v>88.110294117647072</v>
      </c>
      <c r="N165" s="13">
        <f t="shared" si="125"/>
        <v>100.09313725490196</v>
      </c>
      <c r="O165" s="13">
        <f t="shared" si="126"/>
        <v>7763.4239294982726</v>
      </c>
      <c r="P165" s="13">
        <f t="shared" si="127"/>
        <v>10018.636125528643</v>
      </c>
      <c r="Q165" s="109">
        <f t="shared" si="128"/>
        <v>8819.2357626874291</v>
      </c>
    </row>
    <row r="166" spans="1:17" x14ac:dyDescent="0.3">
      <c r="A166" s="2" t="s">
        <v>114</v>
      </c>
      <c r="B166" s="31" t="s">
        <v>12</v>
      </c>
      <c r="C166" s="41">
        <f>VLOOKUP(A166,'Laboratory B'!A:AQ,41,0)</f>
        <v>79</v>
      </c>
      <c r="D166" s="37">
        <f t="shared" si="153"/>
        <v>220</v>
      </c>
      <c r="E166" s="13">
        <f>VLOOKUP(A166,'Laboratory B'!A:AQ,43,0)</f>
        <v>186</v>
      </c>
      <c r="F166" s="37">
        <f t="shared" si="138"/>
        <v>293</v>
      </c>
      <c r="G166" s="59">
        <f t="shared" si="139"/>
        <v>-73</v>
      </c>
      <c r="H166" s="60">
        <f t="shared" si="140"/>
        <v>5329</v>
      </c>
      <c r="I166">
        <f t="shared" si="141"/>
        <v>132.5</v>
      </c>
      <c r="J166">
        <f t="shared" si="142"/>
        <v>2862.25</v>
      </c>
      <c r="K166">
        <f t="shared" si="143"/>
        <v>53.5</v>
      </c>
      <c r="L166">
        <f t="shared" si="144"/>
        <v>40.377358490566039</v>
      </c>
      <c r="M166" s="115">
        <f t="shared" si="124"/>
        <v>16.610294117647072</v>
      </c>
      <c r="N166" s="13">
        <f t="shared" si="125"/>
        <v>89.593137254901961</v>
      </c>
      <c r="O166" s="13">
        <f t="shared" si="126"/>
        <v>275.90187067474091</v>
      </c>
      <c r="P166" s="13">
        <f t="shared" si="127"/>
        <v>8026.9302431757014</v>
      </c>
      <c r="Q166" s="109">
        <f t="shared" si="128"/>
        <v>1488.1683607266448</v>
      </c>
    </row>
    <row r="167" spans="1:17" x14ac:dyDescent="0.3">
      <c r="A167" s="2" t="s">
        <v>115</v>
      </c>
      <c r="B167" s="31" t="s">
        <v>12</v>
      </c>
      <c r="C167" s="41">
        <f>VLOOKUP(A167,'Laboratory B'!A:AQ,41,0)</f>
        <v>402</v>
      </c>
      <c r="D167" s="37">
        <f t="shared" si="153"/>
        <v>341</v>
      </c>
      <c r="E167" s="13">
        <f>VLOOKUP(A167,'Laboratory B'!A:AQ,43,0)</f>
        <v>398</v>
      </c>
      <c r="F167" s="37">
        <f t="shared" si="138"/>
        <v>340.5</v>
      </c>
      <c r="G167" s="59">
        <f t="shared" si="139"/>
        <v>0.5</v>
      </c>
      <c r="H167" s="60">
        <f t="shared" si="140"/>
        <v>0.25</v>
      </c>
      <c r="I167">
        <f t="shared" si="141"/>
        <v>400</v>
      </c>
      <c r="J167">
        <f t="shared" si="142"/>
        <v>4</v>
      </c>
      <c r="K167">
        <f t="shared" si="143"/>
        <v>2</v>
      </c>
      <c r="L167">
        <f t="shared" si="144"/>
        <v>0.5</v>
      </c>
      <c r="M167" s="115">
        <f t="shared" si="124"/>
        <v>137.61029411764707</v>
      </c>
      <c r="N167" s="13">
        <f t="shared" si="125"/>
        <v>137.09313725490196</v>
      </c>
      <c r="O167" s="13">
        <f t="shared" si="126"/>
        <v>18936.593047145332</v>
      </c>
      <c r="P167" s="13">
        <f t="shared" si="127"/>
        <v>18794.528282391388</v>
      </c>
      <c r="Q167" s="109">
        <f t="shared" si="128"/>
        <v>18865.426939158016</v>
      </c>
    </row>
    <row r="168" spans="1:17" x14ac:dyDescent="0.3">
      <c r="A168" s="2" t="s">
        <v>143</v>
      </c>
      <c r="B168" s="31" t="s">
        <v>12</v>
      </c>
      <c r="C168" s="41">
        <f>VLOOKUP(A168,'Laboratory B'!A:AQ,41,0)</f>
        <v>96</v>
      </c>
      <c r="D168" s="37">
        <f t="shared" ref="D168:D169" si="154">_xlfn.RANK.AVG(C168,C$2:C$419,1)</f>
        <v>240</v>
      </c>
      <c r="E168" s="13">
        <f>VLOOKUP(A168,'Laboratory B'!A:AQ,43,0)</f>
        <v>202</v>
      </c>
      <c r="F168" s="37">
        <f t="shared" ref="F168:F169" si="155">_xlfn.RANK.AVG(E168,E$2:E$419,1)</f>
        <v>305</v>
      </c>
      <c r="G168" s="59">
        <f t="shared" ref="G168:G169" si="156">D168-F168</f>
        <v>-65</v>
      </c>
      <c r="H168" s="60">
        <f t="shared" ref="H168:H169" si="157">G168^2</f>
        <v>4225</v>
      </c>
      <c r="I168">
        <f t="shared" ref="I168:I169" si="158">(C168+E168)/2</f>
        <v>149</v>
      </c>
      <c r="J168">
        <f t="shared" ref="J168:J169" si="159">((C168-I168)^2+(E168-I168)^2)/2</f>
        <v>2809</v>
      </c>
      <c r="K168">
        <f t="shared" ref="K168:K169" si="160">SQRT(J168)</f>
        <v>53</v>
      </c>
      <c r="L168">
        <f t="shared" ref="L168:L169" si="161">(K168/I168)*100</f>
        <v>35.570469798657719</v>
      </c>
      <c r="M168" s="115">
        <f t="shared" si="124"/>
        <v>36.610294117647072</v>
      </c>
      <c r="N168" s="13">
        <f t="shared" si="125"/>
        <v>101.59313725490196</v>
      </c>
      <c r="O168" s="13">
        <f t="shared" si="126"/>
        <v>1340.3136353806237</v>
      </c>
      <c r="P168" s="13">
        <f t="shared" si="127"/>
        <v>10321.165537293349</v>
      </c>
      <c r="Q168" s="109">
        <f t="shared" si="128"/>
        <v>3719.3546352364488</v>
      </c>
    </row>
    <row r="169" spans="1:17" ht="15" thickBot="1" x14ac:dyDescent="0.35">
      <c r="A169" s="2" t="s">
        <v>144</v>
      </c>
      <c r="B169" s="31" t="s">
        <v>12</v>
      </c>
      <c r="C169" s="41">
        <f>VLOOKUP(A169,'Laboratory B'!A:AQ,41,0)</f>
        <v>179</v>
      </c>
      <c r="D169" s="37">
        <f t="shared" si="154"/>
        <v>288.5</v>
      </c>
      <c r="E169" s="13">
        <f>VLOOKUP(A169,'Laboratory B'!A:AQ,43,0)</f>
        <v>172</v>
      </c>
      <c r="F169" s="37">
        <f t="shared" si="155"/>
        <v>283.5</v>
      </c>
      <c r="G169" s="59">
        <f t="shared" si="156"/>
        <v>5</v>
      </c>
      <c r="H169" s="60">
        <f t="shared" si="157"/>
        <v>25</v>
      </c>
      <c r="I169">
        <f t="shared" si="158"/>
        <v>175.5</v>
      </c>
      <c r="J169">
        <f t="shared" si="159"/>
        <v>12.25</v>
      </c>
      <c r="K169">
        <f t="shared" si="160"/>
        <v>3.5</v>
      </c>
      <c r="L169">
        <f t="shared" si="161"/>
        <v>1.9943019943019942</v>
      </c>
      <c r="M169" s="115">
        <f t="shared" si="124"/>
        <v>85.110294117647072</v>
      </c>
      <c r="N169" s="13">
        <f t="shared" si="125"/>
        <v>80.093137254901961</v>
      </c>
      <c r="O169" s="13">
        <f t="shared" si="126"/>
        <v>7243.7621647923897</v>
      </c>
      <c r="P169" s="13">
        <f t="shared" si="127"/>
        <v>6414.9106353325642</v>
      </c>
      <c r="Q169" s="109">
        <f t="shared" si="128"/>
        <v>6816.7504685697822</v>
      </c>
    </row>
    <row r="170" spans="1:17" ht="15" thickTop="1" x14ac:dyDescent="0.3">
      <c r="A170" s="30" t="s">
        <v>30</v>
      </c>
      <c r="B170" s="32" t="s">
        <v>172</v>
      </c>
      <c r="C170" s="45">
        <f>VLOOKUP(A170,'Laboratory B'!A:AT,44,0)</f>
        <v>296</v>
      </c>
      <c r="D170" s="38">
        <f t="shared" si="153"/>
        <v>326</v>
      </c>
      <c r="E170" s="29">
        <f>VLOOKUP(A170,'Laboratory B'!A:AT,46,0)</f>
        <v>286</v>
      </c>
      <c r="F170" s="38">
        <f t="shared" si="138"/>
        <v>322</v>
      </c>
      <c r="G170" s="59">
        <f t="shared" si="139"/>
        <v>4</v>
      </c>
      <c r="H170" s="60">
        <f t="shared" si="140"/>
        <v>16</v>
      </c>
      <c r="I170">
        <f t="shared" si="141"/>
        <v>291</v>
      </c>
      <c r="J170">
        <f t="shared" si="142"/>
        <v>25</v>
      </c>
      <c r="K170">
        <f t="shared" si="143"/>
        <v>5</v>
      </c>
      <c r="L170">
        <f t="shared" si="144"/>
        <v>1.7182130584192441</v>
      </c>
      <c r="M170" s="115">
        <f t="shared" si="124"/>
        <v>122.61029411764707</v>
      </c>
      <c r="N170" s="13">
        <f t="shared" si="125"/>
        <v>118.59313725490196</v>
      </c>
      <c r="O170" s="13">
        <f t="shared" si="126"/>
        <v>15033.284223615919</v>
      </c>
      <c r="P170" s="13">
        <f t="shared" si="127"/>
        <v>14064.332203960015</v>
      </c>
      <c r="Q170" s="109">
        <f t="shared" si="128"/>
        <v>14540.739439158018</v>
      </c>
    </row>
    <row r="171" spans="1:17" x14ac:dyDescent="0.3">
      <c r="A171" s="2" t="s">
        <v>31</v>
      </c>
      <c r="B171" s="31" t="s">
        <v>13</v>
      </c>
      <c r="C171" s="41">
        <f>VLOOKUP(A171,'Laboratory B'!A:AT,44,0)</f>
        <v>80</v>
      </c>
      <c r="D171" s="37">
        <f t="shared" si="153"/>
        <v>222.5</v>
      </c>
      <c r="E171" s="13">
        <f>VLOOKUP(A171,'Laboratory B'!A:AT,46,0)</f>
        <v>105</v>
      </c>
      <c r="F171" s="37">
        <f t="shared" si="138"/>
        <v>239</v>
      </c>
      <c r="G171" s="59">
        <f t="shared" si="139"/>
        <v>-16.5</v>
      </c>
      <c r="H171" s="60">
        <f t="shared" si="140"/>
        <v>272.25</v>
      </c>
      <c r="I171">
        <f t="shared" si="141"/>
        <v>92.5</v>
      </c>
      <c r="J171">
        <f t="shared" si="142"/>
        <v>156.25</v>
      </c>
      <c r="K171">
        <f t="shared" si="143"/>
        <v>12.5</v>
      </c>
      <c r="L171">
        <f t="shared" si="144"/>
        <v>13.513513513513514</v>
      </c>
      <c r="M171" s="115">
        <f t="shared" si="124"/>
        <v>19.110294117647072</v>
      </c>
      <c r="N171" s="13">
        <f t="shared" si="125"/>
        <v>35.593137254901961</v>
      </c>
      <c r="O171" s="13">
        <f t="shared" si="126"/>
        <v>365.20334126297627</v>
      </c>
      <c r="P171" s="13">
        <f t="shared" si="127"/>
        <v>1266.87141964629</v>
      </c>
      <c r="Q171" s="109">
        <f t="shared" si="128"/>
        <v>680.1953215109578</v>
      </c>
    </row>
    <row r="172" spans="1:17" x14ac:dyDescent="0.3">
      <c r="A172" s="2" t="s">
        <v>33</v>
      </c>
      <c r="B172" s="31" t="s">
        <v>13</v>
      </c>
      <c r="C172" s="41">
        <f>VLOOKUP(A172,'Laboratory B'!A:AT,44,0)</f>
        <v>215</v>
      </c>
      <c r="D172" s="37">
        <f t="shared" si="153"/>
        <v>307.5</v>
      </c>
      <c r="E172" s="13">
        <f>VLOOKUP(A172,'Laboratory B'!A:AT,46,0)</f>
        <v>78</v>
      </c>
      <c r="F172" s="37">
        <f t="shared" si="138"/>
        <v>193.5</v>
      </c>
      <c r="G172" s="59">
        <f t="shared" si="139"/>
        <v>114</v>
      </c>
      <c r="H172" s="60">
        <f t="shared" si="140"/>
        <v>12996</v>
      </c>
      <c r="I172">
        <f t="shared" si="141"/>
        <v>146.5</v>
      </c>
      <c r="J172">
        <f t="shared" si="142"/>
        <v>4692.25</v>
      </c>
      <c r="K172">
        <f t="shared" si="143"/>
        <v>68.5</v>
      </c>
      <c r="L172">
        <f t="shared" si="144"/>
        <v>46.757679180887372</v>
      </c>
      <c r="M172" s="115">
        <f t="shared" si="124"/>
        <v>104.11029411764707</v>
      </c>
      <c r="N172" s="13">
        <f t="shared" si="125"/>
        <v>-9.9068627450980387</v>
      </c>
      <c r="O172" s="13">
        <f t="shared" si="126"/>
        <v>10838.953341262979</v>
      </c>
      <c r="P172" s="13">
        <f t="shared" si="127"/>
        <v>98.14592945021144</v>
      </c>
      <c r="Q172" s="109">
        <f t="shared" si="128"/>
        <v>-1031.4063941753172</v>
      </c>
    </row>
    <row r="173" spans="1:17" x14ac:dyDescent="0.3">
      <c r="A173" s="2" t="s">
        <v>35</v>
      </c>
      <c r="B173" s="31" t="s">
        <v>13</v>
      </c>
      <c r="C173" s="41">
        <f>VLOOKUP(A173,'Laboratory B'!A:AT,44,0)</f>
        <v>414</v>
      </c>
      <c r="D173" s="37">
        <f t="shared" si="153"/>
        <v>342</v>
      </c>
      <c r="E173" s="13">
        <f>VLOOKUP(A173,'Laboratory B'!A:AT,46,0)</f>
        <v>340</v>
      </c>
      <c r="F173" s="37">
        <f t="shared" si="138"/>
        <v>335</v>
      </c>
      <c r="G173" s="59">
        <f t="shared" si="139"/>
        <v>7</v>
      </c>
      <c r="H173" s="60">
        <f t="shared" si="140"/>
        <v>49</v>
      </c>
      <c r="I173">
        <f t="shared" si="141"/>
        <v>377</v>
      </c>
      <c r="J173">
        <f t="shared" si="142"/>
        <v>1369</v>
      </c>
      <c r="K173">
        <f t="shared" si="143"/>
        <v>37</v>
      </c>
      <c r="L173">
        <f t="shared" si="144"/>
        <v>9.8143236074270561</v>
      </c>
      <c r="M173" s="115">
        <f t="shared" si="124"/>
        <v>138.61029411764707</v>
      </c>
      <c r="N173" s="13">
        <f t="shared" si="125"/>
        <v>131.59313725490196</v>
      </c>
      <c r="O173" s="13">
        <f t="shared" si="126"/>
        <v>19212.813635380626</v>
      </c>
      <c r="P173" s="13">
        <f t="shared" si="127"/>
        <v>17316.753772587468</v>
      </c>
      <c r="Q173" s="109">
        <f t="shared" si="128"/>
        <v>18240.163458765863</v>
      </c>
    </row>
    <row r="174" spans="1:17" x14ac:dyDescent="0.3">
      <c r="A174" s="2" t="s">
        <v>36</v>
      </c>
      <c r="B174" s="31" t="s">
        <v>13</v>
      </c>
      <c r="C174" s="41">
        <f>VLOOKUP(A174,'Laboratory B'!A:AT,44,0)</f>
        <v>3382</v>
      </c>
      <c r="D174" s="37">
        <f t="shared" si="153"/>
        <v>398</v>
      </c>
      <c r="E174" s="13">
        <f>VLOOKUP(A174,'Laboratory B'!A:AT,46,0)</f>
        <v>3546</v>
      </c>
      <c r="F174" s="37">
        <f t="shared" si="138"/>
        <v>403</v>
      </c>
      <c r="G174" s="59">
        <f t="shared" si="139"/>
        <v>-5</v>
      </c>
      <c r="H174" s="60">
        <f t="shared" si="140"/>
        <v>25</v>
      </c>
      <c r="I174">
        <f t="shared" si="141"/>
        <v>3464</v>
      </c>
      <c r="J174">
        <f t="shared" si="142"/>
        <v>6724</v>
      </c>
      <c r="K174">
        <f t="shared" si="143"/>
        <v>82</v>
      </c>
      <c r="L174">
        <f t="shared" si="144"/>
        <v>2.367205542725173</v>
      </c>
      <c r="M174" s="115">
        <f t="shared" si="124"/>
        <v>194.61029411764707</v>
      </c>
      <c r="N174" s="13">
        <f t="shared" si="125"/>
        <v>199.59313725490196</v>
      </c>
      <c r="O174" s="13">
        <f t="shared" si="126"/>
        <v>37873.166576557102</v>
      </c>
      <c r="P174" s="13">
        <f t="shared" si="127"/>
        <v>39837.420439254136</v>
      </c>
      <c r="Q174" s="109">
        <f t="shared" si="128"/>
        <v>38842.879145040373</v>
      </c>
    </row>
    <row r="175" spans="1:17" x14ac:dyDescent="0.3">
      <c r="A175" s="2" t="s">
        <v>37</v>
      </c>
      <c r="B175" s="31" t="s">
        <v>13</v>
      </c>
      <c r="C175" s="41">
        <f>VLOOKUP(A175,'Laboratory B'!A:AT,44,0)</f>
        <v>3141</v>
      </c>
      <c r="D175" s="37">
        <f t="shared" si="153"/>
        <v>395</v>
      </c>
      <c r="E175" s="13">
        <f>VLOOKUP(A175,'Laboratory B'!A:AT,46,0)</f>
        <v>3067</v>
      </c>
      <c r="F175" s="37">
        <f t="shared" si="138"/>
        <v>392</v>
      </c>
      <c r="G175" s="59">
        <f t="shared" si="139"/>
        <v>3</v>
      </c>
      <c r="H175" s="60">
        <f t="shared" si="140"/>
        <v>9</v>
      </c>
      <c r="I175">
        <f t="shared" si="141"/>
        <v>3104</v>
      </c>
      <c r="J175">
        <f t="shared" si="142"/>
        <v>1369</v>
      </c>
      <c r="K175">
        <f t="shared" si="143"/>
        <v>37</v>
      </c>
      <c r="L175">
        <f t="shared" si="144"/>
        <v>1.1920103092783505</v>
      </c>
      <c r="M175" s="115">
        <f t="shared" si="124"/>
        <v>191.61029411764707</v>
      </c>
      <c r="N175" s="13">
        <f t="shared" si="125"/>
        <v>188.59313725490196</v>
      </c>
      <c r="O175" s="13">
        <f t="shared" si="126"/>
        <v>36714.504811851213</v>
      </c>
      <c r="P175" s="13">
        <f t="shared" si="127"/>
        <v>35567.37141964629</v>
      </c>
      <c r="Q175" s="109">
        <f t="shared" si="128"/>
        <v>36136.386497981548</v>
      </c>
    </row>
    <row r="176" spans="1:17" x14ac:dyDescent="0.3">
      <c r="A176" s="2" t="s">
        <v>38</v>
      </c>
      <c r="B176" s="31" t="s">
        <v>13</v>
      </c>
      <c r="C176" s="41">
        <f>VLOOKUP(A176,'Laboratory B'!A:AT,44,0)</f>
        <v>1192</v>
      </c>
      <c r="D176" s="37">
        <f t="shared" si="153"/>
        <v>364</v>
      </c>
      <c r="E176" s="13">
        <f>VLOOKUP(A176,'Laboratory B'!A:AT,46,0)</f>
        <v>1736</v>
      </c>
      <c r="F176" s="37">
        <f t="shared" si="138"/>
        <v>372</v>
      </c>
      <c r="G176" s="59">
        <f t="shared" si="139"/>
        <v>-8</v>
      </c>
      <c r="H176" s="60">
        <f t="shared" si="140"/>
        <v>64</v>
      </c>
      <c r="I176">
        <f t="shared" si="141"/>
        <v>1464</v>
      </c>
      <c r="J176">
        <f t="shared" si="142"/>
        <v>73984</v>
      </c>
      <c r="K176">
        <f t="shared" si="143"/>
        <v>272</v>
      </c>
      <c r="L176">
        <f t="shared" si="144"/>
        <v>18.579234972677597</v>
      </c>
      <c r="M176" s="115">
        <f t="shared" si="124"/>
        <v>160.61029411764707</v>
      </c>
      <c r="N176" s="13">
        <f t="shared" si="125"/>
        <v>168.59313725490196</v>
      </c>
      <c r="O176" s="13">
        <f t="shared" si="126"/>
        <v>25795.666576557098</v>
      </c>
      <c r="P176" s="13">
        <f t="shared" si="127"/>
        <v>28423.645929450213</v>
      </c>
      <c r="Q176" s="109">
        <f t="shared" si="128"/>
        <v>27077.793360726646</v>
      </c>
    </row>
    <row r="177" spans="1:17" x14ac:dyDescent="0.3">
      <c r="A177" s="2" t="s">
        <v>39</v>
      </c>
      <c r="B177" s="31" t="s">
        <v>13</v>
      </c>
      <c r="C177" s="41">
        <f>VLOOKUP(A177,'Laboratory B'!A:AT,44,0)</f>
        <v>196</v>
      </c>
      <c r="D177" s="37">
        <f t="shared" si="153"/>
        <v>300</v>
      </c>
      <c r="E177" s="13">
        <f>VLOOKUP(A177,'Laboratory B'!A:AT,46,0)</f>
        <v>185</v>
      </c>
      <c r="F177" s="37">
        <f t="shared" si="138"/>
        <v>291</v>
      </c>
      <c r="G177" s="59">
        <f t="shared" si="139"/>
        <v>9</v>
      </c>
      <c r="H177" s="60">
        <f t="shared" si="140"/>
        <v>81</v>
      </c>
      <c r="I177">
        <f t="shared" si="141"/>
        <v>190.5</v>
      </c>
      <c r="J177">
        <f t="shared" si="142"/>
        <v>30.25</v>
      </c>
      <c r="K177">
        <f t="shared" si="143"/>
        <v>5.5</v>
      </c>
      <c r="L177">
        <f t="shared" si="144"/>
        <v>2.8871391076115485</v>
      </c>
      <c r="M177" s="115">
        <f t="shared" si="124"/>
        <v>96.610294117647072</v>
      </c>
      <c r="N177" s="13">
        <f t="shared" si="125"/>
        <v>87.593137254901961</v>
      </c>
      <c r="O177" s="13">
        <f t="shared" si="126"/>
        <v>9333.5489294982726</v>
      </c>
      <c r="P177" s="13">
        <f t="shared" si="127"/>
        <v>7672.5576941560939</v>
      </c>
      <c r="Q177" s="109">
        <f t="shared" si="128"/>
        <v>8462.3987528835078</v>
      </c>
    </row>
    <row r="178" spans="1:17" x14ac:dyDescent="0.3">
      <c r="A178" s="2" t="s">
        <v>114</v>
      </c>
      <c r="B178" s="31" t="s">
        <v>13</v>
      </c>
      <c r="C178" s="41">
        <f>VLOOKUP(A178,'Laboratory B'!A:AT,44,0)</f>
        <v>89</v>
      </c>
      <c r="D178" s="37">
        <f t="shared" si="153"/>
        <v>229.5</v>
      </c>
      <c r="E178" s="13">
        <f>VLOOKUP(A178,'Laboratory B'!A:AT,46,0)</f>
        <v>106</v>
      </c>
      <c r="F178" s="37">
        <f t="shared" si="138"/>
        <v>240.5</v>
      </c>
      <c r="G178" s="59">
        <f t="shared" si="139"/>
        <v>-11</v>
      </c>
      <c r="H178" s="60">
        <f t="shared" si="140"/>
        <v>121</v>
      </c>
      <c r="I178">
        <f t="shared" si="141"/>
        <v>97.5</v>
      </c>
      <c r="J178">
        <f t="shared" si="142"/>
        <v>72.25</v>
      </c>
      <c r="K178">
        <f t="shared" si="143"/>
        <v>8.5</v>
      </c>
      <c r="L178">
        <f t="shared" si="144"/>
        <v>8.7179487179487172</v>
      </c>
      <c r="M178" s="115">
        <f t="shared" si="124"/>
        <v>26.110294117647072</v>
      </c>
      <c r="N178" s="13">
        <f t="shared" si="125"/>
        <v>37.093137254901961</v>
      </c>
      <c r="O178" s="13">
        <f t="shared" si="126"/>
        <v>681.74745891003533</v>
      </c>
      <c r="P178" s="13">
        <f t="shared" si="127"/>
        <v>1375.9008314109958</v>
      </c>
      <c r="Q178" s="109">
        <f t="shared" si="128"/>
        <v>968.51272347174211</v>
      </c>
    </row>
    <row r="179" spans="1:17" x14ac:dyDescent="0.3">
      <c r="A179" s="2" t="s">
        <v>115</v>
      </c>
      <c r="B179" s="31" t="s">
        <v>13</v>
      </c>
      <c r="C179" s="41">
        <f>VLOOKUP(A179,'Laboratory B'!A:AT,44,0)</f>
        <v>962</v>
      </c>
      <c r="D179" s="37">
        <f t="shared" si="153"/>
        <v>355</v>
      </c>
      <c r="E179" s="13">
        <f>VLOOKUP(A179,'Laboratory B'!A:AT,46,0)</f>
        <v>961</v>
      </c>
      <c r="F179" s="37">
        <f t="shared" si="138"/>
        <v>355</v>
      </c>
      <c r="G179" s="59">
        <f t="shared" si="139"/>
        <v>0</v>
      </c>
      <c r="H179" s="60">
        <f t="shared" si="140"/>
        <v>0</v>
      </c>
      <c r="I179">
        <f t="shared" si="141"/>
        <v>961.5</v>
      </c>
      <c r="J179">
        <f t="shared" si="142"/>
        <v>0.25</v>
      </c>
      <c r="K179">
        <f t="shared" si="143"/>
        <v>0.5</v>
      </c>
      <c r="L179">
        <f t="shared" si="144"/>
        <v>5.2002080083203332E-2</v>
      </c>
      <c r="M179" s="115">
        <f t="shared" si="124"/>
        <v>151.61029411764707</v>
      </c>
      <c r="N179" s="13">
        <f t="shared" si="125"/>
        <v>151.59313725490196</v>
      </c>
      <c r="O179" s="13">
        <f t="shared" si="126"/>
        <v>22985.681282439451</v>
      </c>
      <c r="P179" s="13">
        <f t="shared" si="127"/>
        <v>22980.479262783545</v>
      </c>
      <c r="Q179" s="109">
        <f t="shared" si="128"/>
        <v>22983.080125432527</v>
      </c>
    </row>
    <row r="180" spans="1:17" x14ac:dyDescent="0.3">
      <c r="A180" s="2" t="s">
        <v>143</v>
      </c>
      <c r="B180" s="31" t="s">
        <v>13</v>
      </c>
      <c r="C180" s="41">
        <f>VLOOKUP(A180,'Laboratory B'!A:AT,44,0)</f>
        <v>117</v>
      </c>
      <c r="D180" s="37">
        <f t="shared" ref="D180:D181" si="162">_xlfn.RANK.AVG(C180,C$2:C$419,1)</f>
        <v>257.5</v>
      </c>
      <c r="E180" s="13">
        <f>VLOOKUP(A180,'Laboratory B'!A:AT,46,0)</f>
        <v>195</v>
      </c>
      <c r="F180" s="37">
        <f t="shared" ref="F180:F181" si="163">_xlfn.RANK.AVG(E180,E$2:E$419,1)</f>
        <v>300</v>
      </c>
      <c r="G180" s="59">
        <f t="shared" ref="G180:G181" si="164">D180-F180</f>
        <v>-42.5</v>
      </c>
      <c r="H180" s="60">
        <f t="shared" ref="H180:H181" si="165">G180^2</f>
        <v>1806.25</v>
      </c>
      <c r="I180">
        <f t="shared" ref="I180:I181" si="166">(C180+E180)/2</f>
        <v>156</v>
      </c>
      <c r="J180">
        <f t="shared" ref="J180:J181" si="167">((C180-I180)^2+(E180-I180)^2)/2</f>
        <v>1521</v>
      </c>
      <c r="K180">
        <f t="shared" ref="K180:K181" si="168">SQRT(J180)</f>
        <v>39</v>
      </c>
      <c r="L180">
        <f t="shared" ref="L180:L181" si="169">(K180/I180)*100</f>
        <v>25</v>
      </c>
      <c r="M180" s="115">
        <f t="shared" si="124"/>
        <v>54.110294117647072</v>
      </c>
      <c r="N180" s="13">
        <f t="shared" si="125"/>
        <v>96.593137254901961</v>
      </c>
      <c r="O180" s="13">
        <f t="shared" si="126"/>
        <v>2927.9239294982713</v>
      </c>
      <c r="P180" s="13">
        <f t="shared" si="127"/>
        <v>9330.23416474433</v>
      </c>
      <c r="Q180" s="109">
        <f t="shared" si="128"/>
        <v>5226.6830666089982</v>
      </c>
    </row>
    <row r="181" spans="1:17" ht="15" thickBot="1" x14ac:dyDescent="0.35">
      <c r="A181" s="2" t="s">
        <v>144</v>
      </c>
      <c r="B181" s="31" t="s">
        <v>13</v>
      </c>
      <c r="C181" s="41">
        <f>VLOOKUP(A181,'Laboratory B'!A:AT,44,0)</f>
        <v>497</v>
      </c>
      <c r="D181" s="37">
        <f t="shared" si="162"/>
        <v>344</v>
      </c>
      <c r="E181" s="13">
        <f>VLOOKUP(A181,'Laboratory B'!A:AT,46,0)</f>
        <v>482</v>
      </c>
      <c r="F181" s="37">
        <f t="shared" si="163"/>
        <v>344</v>
      </c>
      <c r="G181" s="59">
        <f t="shared" si="164"/>
        <v>0</v>
      </c>
      <c r="H181" s="60">
        <f t="shared" si="165"/>
        <v>0</v>
      </c>
      <c r="I181">
        <f t="shared" si="166"/>
        <v>489.5</v>
      </c>
      <c r="J181">
        <f t="shared" si="167"/>
        <v>56.25</v>
      </c>
      <c r="K181">
        <f t="shared" si="168"/>
        <v>7.5</v>
      </c>
      <c r="L181">
        <f t="shared" si="169"/>
        <v>1.5321756894790604</v>
      </c>
      <c r="M181" s="115">
        <f t="shared" si="124"/>
        <v>140.61029411764707</v>
      </c>
      <c r="N181" s="13">
        <f t="shared" si="125"/>
        <v>140.59313725490196</v>
      </c>
      <c r="O181" s="13">
        <f t="shared" si="126"/>
        <v>19771.254811851213</v>
      </c>
      <c r="P181" s="13">
        <f t="shared" si="127"/>
        <v>19766.430243175702</v>
      </c>
      <c r="Q181" s="109">
        <f t="shared" si="128"/>
        <v>19768.842380334489</v>
      </c>
    </row>
    <row r="182" spans="1:17" ht="15" thickTop="1" x14ac:dyDescent="0.3">
      <c r="A182" s="30" t="s">
        <v>30</v>
      </c>
      <c r="B182" s="32" t="s">
        <v>249</v>
      </c>
      <c r="C182" s="45">
        <f>VLOOKUP(A182,'Laboratory B'!A:AW,47,0)</f>
        <v>286</v>
      </c>
      <c r="D182" s="38">
        <f t="shared" si="153"/>
        <v>319</v>
      </c>
      <c r="E182" s="29">
        <f>VLOOKUP(A182,'Laboratory B'!A:AW,49,0)</f>
        <v>257</v>
      </c>
      <c r="F182" s="38">
        <f t="shared" si="138"/>
        <v>316</v>
      </c>
      <c r="G182" s="59">
        <f t="shared" si="139"/>
        <v>3</v>
      </c>
      <c r="H182" s="60">
        <f t="shared" si="140"/>
        <v>9</v>
      </c>
      <c r="I182">
        <f t="shared" si="141"/>
        <v>271.5</v>
      </c>
      <c r="J182">
        <f t="shared" si="142"/>
        <v>210.25</v>
      </c>
      <c r="K182">
        <f t="shared" si="143"/>
        <v>14.5</v>
      </c>
      <c r="L182">
        <f t="shared" si="144"/>
        <v>5.3406998158379375</v>
      </c>
      <c r="M182" s="115">
        <f t="shared" si="124"/>
        <v>115.61029411764707</v>
      </c>
      <c r="N182" s="13">
        <f t="shared" si="125"/>
        <v>112.59313725490196</v>
      </c>
      <c r="O182" s="13">
        <f t="shared" si="126"/>
        <v>13365.740105968862</v>
      </c>
      <c r="P182" s="13">
        <f t="shared" si="127"/>
        <v>12677.214556901192</v>
      </c>
      <c r="Q182" s="109">
        <f t="shared" si="128"/>
        <v>13016.925713667822</v>
      </c>
    </row>
    <row r="183" spans="1:17" x14ac:dyDescent="0.3">
      <c r="A183" s="2" t="s">
        <v>31</v>
      </c>
      <c r="B183" s="31" t="s">
        <v>129</v>
      </c>
      <c r="C183" s="41">
        <f>VLOOKUP(A183,'Laboratory B'!A:AW,47,0)</f>
        <v>96</v>
      </c>
      <c r="D183" s="37">
        <f t="shared" si="153"/>
        <v>240</v>
      </c>
      <c r="E183" s="13">
        <f>VLOOKUP(A183,'Laboratory B'!A:AW,49,0)</f>
        <v>147</v>
      </c>
      <c r="F183" s="37">
        <f t="shared" si="138"/>
        <v>272.5</v>
      </c>
      <c r="G183" s="59">
        <f t="shared" si="139"/>
        <v>-32.5</v>
      </c>
      <c r="H183" s="60">
        <f t="shared" si="140"/>
        <v>1056.25</v>
      </c>
      <c r="I183">
        <f t="shared" si="141"/>
        <v>121.5</v>
      </c>
      <c r="J183">
        <f t="shared" si="142"/>
        <v>650.25</v>
      </c>
      <c r="K183">
        <f t="shared" si="143"/>
        <v>25.5</v>
      </c>
      <c r="L183">
        <f t="shared" si="144"/>
        <v>20.987654320987652</v>
      </c>
      <c r="M183" s="115">
        <f t="shared" si="124"/>
        <v>36.610294117647072</v>
      </c>
      <c r="N183" s="13">
        <f t="shared" si="125"/>
        <v>69.093137254901961</v>
      </c>
      <c r="O183" s="13">
        <f t="shared" si="126"/>
        <v>1340.3136353806237</v>
      </c>
      <c r="P183" s="13">
        <f t="shared" si="127"/>
        <v>4773.8616157247216</v>
      </c>
      <c r="Q183" s="109">
        <f t="shared" si="128"/>
        <v>2529.520076412919</v>
      </c>
    </row>
    <row r="184" spans="1:17" x14ac:dyDescent="0.3">
      <c r="A184" s="2" t="s">
        <v>33</v>
      </c>
      <c r="B184" s="31" t="s">
        <v>129</v>
      </c>
      <c r="C184" s="41">
        <f>VLOOKUP(A184,'Laboratory B'!A:AW,47,0)</f>
        <v>3442</v>
      </c>
      <c r="D184" s="37">
        <f t="shared" si="153"/>
        <v>402</v>
      </c>
      <c r="E184" s="13">
        <f>VLOOKUP(A184,'Laboratory B'!A:AW,49,0)</f>
        <v>3280</v>
      </c>
      <c r="F184" s="37">
        <f t="shared" si="138"/>
        <v>397</v>
      </c>
      <c r="G184" s="59">
        <f t="shared" si="139"/>
        <v>5</v>
      </c>
      <c r="H184" s="60">
        <f t="shared" si="140"/>
        <v>25</v>
      </c>
      <c r="I184">
        <f t="shared" si="141"/>
        <v>3361</v>
      </c>
      <c r="J184">
        <f t="shared" si="142"/>
        <v>6561</v>
      </c>
      <c r="K184">
        <f t="shared" si="143"/>
        <v>81</v>
      </c>
      <c r="L184">
        <f t="shared" si="144"/>
        <v>2.4099970246950311</v>
      </c>
      <c r="M184" s="115">
        <f t="shared" si="124"/>
        <v>198.61029411764707</v>
      </c>
      <c r="N184" s="13">
        <f t="shared" si="125"/>
        <v>193.59313725490196</v>
      </c>
      <c r="O184" s="13">
        <f t="shared" si="126"/>
        <v>39446.048929498276</v>
      </c>
      <c r="P184" s="13">
        <f t="shared" si="127"/>
        <v>37478.302792195311</v>
      </c>
      <c r="Q184" s="109">
        <f t="shared" si="128"/>
        <v>38449.589929354101</v>
      </c>
    </row>
    <row r="185" spans="1:17" x14ac:dyDescent="0.3">
      <c r="A185" s="2" t="s">
        <v>35</v>
      </c>
      <c r="B185" s="31" t="s">
        <v>129</v>
      </c>
      <c r="C185" s="41">
        <f>VLOOKUP(A185,'Laboratory B'!A:AW,47,0)</f>
        <v>150</v>
      </c>
      <c r="D185" s="37">
        <f t="shared" si="153"/>
        <v>278.5</v>
      </c>
      <c r="E185" s="13">
        <f>VLOOKUP(A185,'Laboratory B'!A:AW,49,0)</f>
        <v>154</v>
      </c>
      <c r="F185" s="37">
        <f t="shared" si="138"/>
        <v>276</v>
      </c>
      <c r="G185" s="59">
        <f t="shared" si="139"/>
        <v>2.5</v>
      </c>
      <c r="H185" s="60">
        <f t="shared" si="140"/>
        <v>6.25</v>
      </c>
      <c r="I185">
        <f t="shared" si="141"/>
        <v>152</v>
      </c>
      <c r="J185">
        <f t="shared" si="142"/>
        <v>4</v>
      </c>
      <c r="K185">
        <f t="shared" si="143"/>
        <v>2</v>
      </c>
      <c r="L185">
        <f t="shared" si="144"/>
        <v>1.3157894736842104</v>
      </c>
      <c r="M185" s="115">
        <f t="shared" si="124"/>
        <v>75.110294117647072</v>
      </c>
      <c r="N185" s="13">
        <f t="shared" si="125"/>
        <v>72.593137254901961</v>
      </c>
      <c r="O185" s="13">
        <f t="shared" si="126"/>
        <v>5641.5562824394483</v>
      </c>
      <c r="P185" s="13">
        <f t="shared" si="127"/>
        <v>5269.7635765090354</v>
      </c>
      <c r="Q185" s="109">
        <f t="shared" si="128"/>
        <v>5452.491890138409</v>
      </c>
    </row>
    <row r="186" spans="1:17" x14ac:dyDescent="0.3">
      <c r="A186" s="2" t="s">
        <v>36</v>
      </c>
      <c r="B186" s="31" t="s">
        <v>129</v>
      </c>
      <c r="C186" s="41">
        <f>VLOOKUP(A186,'Laboratory B'!A:AW,47,0)</f>
        <v>3411</v>
      </c>
      <c r="D186" s="37">
        <f t="shared" si="153"/>
        <v>399</v>
      </c>
      <c r="E186" s="13">
        <f>VLOOKUP(A186,'Laboratory B'!A:AW,49,0)</f>
        <v>3498</v>
      </c>
      <c r="F186" s="37">
        <f t="shared" si="138"/>
        <v>401</v>
      </c>
      <c r="G186" s="59">
        <f t="shared" si="139"/>
        <v>-2</v>
      </c>
      <c r="H186" s="60">
        <f t="shared" si="140"/>
        <v>4</v>
      </c>
      <c r="I186">
        <f t="shared" si="141"/>
        <v>3454.5</v>
      </c>
      <c r="J186">
        <f t="shared" si="142"/>
        <v>1892.25</v>
      </c>
      <c r="K186">
        <f t="shared" si="143"/>
        <v>43.5</v>
      </c>
      <c r="L186">
        <f t="shared" si="144"/>
        <v>1.2592270950933566</v>
      </c>
      <c r="M186" s="115">
        <f t="shared" si="124"/>
        <v>195.61029411764707</v>
      </c>
      <c r="N186" s="13">
        <f t="shared" si="125"/>
        <v>197.59313725490196</v>
      </c>
      <c r="O186" s="13">
        <f t="shared" si="126"/>
        <v>38263.387164792395</v>
      </c>
      <c r="P186" s="13">
        <f t="shared" si="127"/>
        <v>39043.047890234528</v>
      </c>
      <c r="Q186" s="109">
        <f t="shared" si="128"/>
        <v>38651.251694059982</v>
      </c>
    </row>
    <row r="187" spans="1:17" x14ac:dyDescent="0.3">
      <c r="A187" s="2" t="s">
        <v>37</v>
      </c>
      <c r="B187" s="31" t="s">
        <v>129</v>
      </c>
      <c r="C187" s="41">
        <f>VLOOKUP(A187,'Laboratory B'!A:AW,47,0)</f>
        <v>2124</v>
      </c>
      <c r="D187" s="37">
        <f t="shared" si="153"/>
        <v>380</v>
      </c>
      <c r="E187" s="13">
        <f>VLOOKUP(A187,'Laboratory B'!A:AW,49,0)</f>
        <v>2046</v>
      </c>
      <c r="F187" s="37">
        <f t="shared" si="138"/>
        <v>380</v>
      </c>
      <c r="G187" s="59">
        <f t="shared" si="139"/>
        <v>0</v>
      </c>
      <c r="H187" s="60">
        <f t="shared" si="140"/>
        <v>0</v>
      </c>
      <c r="I187">
        <f t="shared" si="141"/>
        <v>2085</v>
      </c>
      <c r="J187">
        <f t="shared" si="142"/>
        <v>1521</v>
      </c>
      <c r="K187">
        <f t="shared" si="143"/>
        <v>39</v>
      </c>
      <c r="L187">
        <f t="shared" si="144"/>
        <v>1.8705035971223021</v>
      </c>
      <c r="M187" s="115">
        <f t="shared" si="124"/>
        <v>176.61029411764707</v>
      </c>
      <c r="N187" s="13">
        <f t="shared" si="125"/>
        <v>176.59313725490196</v>
      </c>
      <c r="O187" s="13">
        <f t="shared" si="126"/>
        <v>31191.195988321804</v>
      </c>
      <c r="P187" s="13">
        <f t="shared" si="127"/>
        <v>31185.136125528643</v>
      </c>
      <c r="Q187" s="109">
        <f t="shared" si="128"/>
        <v>31188.165909746254</v>
      </c>
    </row>
    <row r="188" spans="1:17" x14ac:dyDescent="0.3">
      <c r="A188" s="2" t="s">
        <v>38</v>
      </c>
      <c r="B188" s="31" t="s">
        <v>129</v>
      </c>
      <c r="C188" s="41">
        <f>VLOOKUP(A188,'Laboratory B'!A:AW,47,0)</f>
        <v>1613</v>
      </c>
      <c r="D188" s="37">
        <f t="shared" si="153"/>
        <v>376</v>
      </c>
      <c r="E188" s="13">
        <f>VLOOKUP(A188,'Laboratory B'!A:AW,49,0)</f>
        <v>1664</v>
      </c>
      <c r="F188" s="37">
        <f t="shared" si="138"/>
        <v>370</v>
      </c>
      <c r="G188" s="59">
        <f t="shared" si="139"/>
        <v>6</v>
      </c>
      <c r="H188" s="60">
        <f t="shared" si="140"/>
        <v>36</v>
      </c>
      <c r="I188">
        <f t="shared" si="141"/>
        <v>1638.5</v>
      </c>
      <c r="J188">
        <f t="shared" si="142"/>
        <v>650.25</v>
      </c>
      <c r="K188">
        <f t="shared" si="143"/>
        <v>25.5</v>
      </c>
      <c r="L188">
        <f t="shared" si="144"/>
        <v>1.556301495270064</v>
      </c>
      <c r="M188" s="115">
        <f t="shared" si="124"/>
        <v>172.61029411764707</v>
      </c>
      <c r="N188" s="13">
        <f t="shared" si="125"/>
        <v>166.59313725490196</v>
      </c>
      <c r="O188" s="13">
        <f t="shared" si="126"/>
        <v>29794.313635380626</v>
      </c>
      <c r="P188" s="13">
        <f t="shared" si="127"/>
        <v>27753.273380430604</v>
      </c>
      <c r="Q188" s="109">
        <f t="shared" si="128"/>
        <v>28755.690419550174</v>
      </c>
    </row>
    <row r="189" spans="1:17" x14ac:dyDescent="0.3">
      <c r="A189" s="2" t="s">
        <v>39</v>
      </c>
      <c r="B189" s="31" t="s">
        <v>129</v>
      </c>
      <c r="C189" s="41">
        <f>VLOOKUP(A189,'Laboratory B'!A:AW,47,0)</f>
        <v>192</v>
      </c>
      <c r="D189" s="37">
        <f t="shared" si="153"/>
        <v>297</v>
      </c>
      <c r="E189" s="13">
        <f>VLOOKUP(A189,'Laboratory B'!A:AW,49,0)</f>
        <v>188</v>
      </c>
      <c r="F189" s="37">
        <f t="shared" si="138"/>
        <v>295</v>
      </c>
      <c r="G189" s="59">
        <f t="shared" si="139"/>
        <v>2</v>
      </c>
      <c r="H189" s="60">
        <f t="shared" si="140"/>
        <v>4</v>
      </c>
      <c r="I189">
        <f t="shared" si="141"/>
        <v>190</v>
      </c>
      <c r="J189">
        <f t="shared" si="142"/>
        <v>4</v>
      </c>
      <c r="K189">
        <f t="shared" si="143"/>
        <v>2</v>
      </c>
      <c r="L189">
        <f t="shared" si="144"/>
        <v>1.0526315789473684</v>
      </c>
      <c r="M189" s="115">
        <f t="shared" si="124"/>
        <v>93.610294117647072</v>
      </c>
      <c r="N189" s="13">
        <f t="shared" si="125"/>
        <v>91.593137254901961</v>
      </c>
      <c r="O189" s="13">
        <f t="shared" si="126"/>
        <v>8762.8871647923897</v>
      </c>
      <c r="P189" s="13">
        <f t="shared" si="127"/>
        <v>8389.3027921953089</v>
      </c>
      <c r="Q189" s="109">
        <f t="shared" si="128"/>
        <v>8574.0605175893907</v>
      </c>
    </row>
    <row r="190" spans="1:17" x14ac:dyDescent="0.3">
      <c r="A190" s="2" t="s">
        <v>114</v>
      </c>
      <c r="B190" s="31" t="s">
        <v>129</v>
      </c>
      <c r="C190" s="41">
        <f>VLOOKUP(A190,'Laboratory B'!A:AW,47,0)</f>
        <v>79</v>
      </c>
      <c r="D190" s="37">
        <f t="shared" si="153"/>
        <v>220</v>
      </c>
      <c r="E190" s="13">
        <f>VLOOKUP(A190,'Laboratory B'!A:AW,49,0)</f>
        <v>99</v>
      </c>
      <c r="F190" s="37">
        <f t="shared" si="138"/>
        <v>227</v>
      </c>
      <c r="G190" s="59">
        <f t="shared" si="139"/>
        <v>-7</v>
      </c>
      <c r="H190" s="60">
        <f t="shared" si="140"/>
        <v>49</v>
      </c>
      <c r="I190">
        <f t="shared" si="141"/>
        <v>89</v>
      </c>
      <c r="J190">
        <f t="shared" si="142"/>
        <v>100</v>
      </c>
      <c r="K190">
        <f t="shared" si="143"/>
        <v>10</v>
      </c>
      <c r="L190">
        <f t="shared" si="144"/>
        <v>11.235955056179774</v>
      </c>
      <c r="M190" s="115">
        <f t="shared" si="124"/>
        <v>16.610294117647072</v>
      </c>
      <c r="N190" s="13">
        <f t="shared" si="125"/>
        <v>23.593137254901961</v>
      </c>
      <c r="O190" s="13">
        <f t="shared" si="126"/>
        <v>275.90187067474091</v>
      </c>
      <c r="P190" s="13">
        <f t="shared" si="127"/>
        <v>556.63612552864288</v>
      </c>
      <c r="Q190" s="109">
        <f t="shared" si="128"/>
        <v>391.88894896193801</v>
      </c>
    </row>
    <row r="191" spans="1:17" x14ac:dyDescent="0.3">
      <c r="A191" s="2" t="s">
        <v>115</v>
      </c>
      <c r="B191" s="31" t="s">
        <v>129</v>
      </c>
      <c r="C191" s="41">
        <f>VLOOKUP(A191,'Laboratory B'!A:AW,47,0)</f>
        <v>542</v>
      </c>
      <c r="D191" s="37">
        <f t="shared" si="153"/>
        <v>347</v>
      </c>
      <c r="E191" s="13">
        <f>VLOOKUP(A191,'Laboratory B'!A:AW,49,0)</f>
        <v>556</v>
      </c>
      <c r="F191" s="37">
        <f t="shared" si="138"/>
        <v>348</v>
      </c>
      <c r="G191" s="59">
        <f t="shared" si="139"/>
        <v>-1</v>
      </c>
      <c r="H191" s="60">
        <f t="shared" si="140"/>
        <v>1</v>
      </c>
      <c r="I191">
        <f t="shared" si="141"/>
        <v>549</v>
      </c>
      <c r="J191">
        <f t="shared" si="142"/>
        <v>49</v>
      </c>
      <c r="K191">
        <f t="shared" si="143"/>
        <v>7</v>
      </c>
      <c r="L191">
        <f t="shared" si="144"/>
        <v>1.2750455373406193</v>
      </c>
      <c r="M191" s="115">
        <f t="shared" si="124"/>
        <v>143.61029411764707</v>
      </c>
      <c r="N191" s="13">
        <f t="shared" si="125"/>
        <v>144.59313725490196</v>
      </c>
      <c r="O191" s="13">
        <f t="shared" si="126"/>
        <v>20623.916576557098</v>
      </c>
      <c r="P191" s="13">
        <f t="shared" si="127"/>
        <v>20907.175341214919</v>
      </c>
      <c r="Q191" s="109">
        <f t="shared" si="128"/>
        <v>20765.062968569782</v>
      </c>
    </row>
    <row r="192" spans="1:17" x14ac:dyDescent="0.3">
      <c r="A192" s="2" t="s">
        <v>143</v>
      </c>
      <c r="B192" s="31" t="s">
        <v>129</v>
      </c>
      <c r="C192" s="41">
        <f>VLOOKUP(A192,'Laboratory B'!A:AW,47,0)</f>
        <v>88</v>
      </c>
      <c r="D192" s="37">
        <f t="shared" ref="D192:D193" si="170">_xlfn.RANK.AVG(C192,C$2:C$419,1)</f>
        <v>227.5</v>
      </c>
      <c r="E192" s="13">
        <f>VLOOKUP(A192,'Laboratory B'!A:AW,49,0)</f>
        <v>149</v>
      </c>
      <c r="F192" s="37">
        <f t="shared" ref="F192:F193" si="171">_xlfn.RANK.AVG(E192,E$2:E$419,1)</f>
        <v>274</v>
      </c>
      <c r="G192" s="59">
        <f t="shared" ref="G192:G193" si="172">D192-F192</f>
        <v>-46.5</v>
      </c>
      <c r="H192" s="60">
        <f t="shared" ref="H192:H193" si="173">G192^2</f>
        <v>2162.25</v>
      </c>
      <c r="I192">
        <f t="shared" ref="I192:I193" si="174">(C192+E192)/2</f>
        <v>118.5</v>
      </c>
      <c r="J192">
        <f t="shared" ref="J192:J193" si="175">((C192-I192)^2+(E192-I192)^2)/2</f>
        <v>930.25</v>
      </c>
      <c r="K192">
        <f t="shared" ref="K192:K193" si="176">SQRT(J192)</f>
        <v>30.5</v>
      </c>
      <c r="L192">
        <f t="shared" ref="L192:L193" si="177">(K192/I192)*100</f>
        <v>25.738396624472575</v>
      </c>
      <c r="M192" s="115">
        <f t="shared" si="124"/>
        <v>24.110294117647072</v>
      </c>
      <c r="N192" s="13">
        <f t="shared" si="125"/>
        <v>70.593137254901961</v>
      </c>
      <c r="O192" s="13">
        <f t="shared" si="126"/>
        <v>581.30628243944705</v>
      </c>
      <c r="P192" s="13">
        <f t="shared" si="127"/>
        <v>4983.391027489427</v>
      </c>
      <c r="Q192" s="109">
        <f t="shared" si="128"/>
        <v>1702.021301903115</v>
      </c>
    </row>
    <row r="193" spans="1:17" ht="15" thickBot="1" x14ac:dyDescent="0.35">
      <c r="A193" s="2" t="s">
        <v>144</v>
      </c>
      <c r="B193" s="31" t="s">
        <v>129</v>
      </c>
      <c r="C193" s="41">
        <f>VLOOKUP(A193,'Laboratory B'!A:AW,47,0)</f>
        <v>208</v>
      </c>
      <c r="D193" s="37">
        <f t="shared" si="170"/>
        <v>303</v>
      </c>
      <c r="E193" s="13">
        <f>VLOOKUP(A193,'Laboratory B'!A:AW,49,0)</f>
        <v>217</v>
      </c>
      <c r="F193" s="37">
        <f t="shared" si="171"/>
        <v>308</v>
      </c>
      <c r="G193" s="59">
        <f t="shared" si="172"/>
        <v>-5</v>
      </c>
      <c r="H193" s="60">
        <f t="shared" si="173"/>
        <v>25</v>
      </c>
      <c r="I193">
        <f t="shared" si="174"/>
        <v>212.5</v>
      </c>
      <c r="J193">
        <f t="shared" si="175"/>
        <v>20.25</v>
      </c>
      <c r="K193">
        <f t="shared" si="176"/>
        <v>4.5</v>
      </c>
      <c r="L193">
        <f t="shared" si="177"/>
        <v>2.1176470588235294</v>
      </c>
      <c r="M193" s="115">
        <f t="shared" si="124"/>
        <v>99.610294117647072</v>
      </c>
      <c r="N193" s="13">
        <f t="shared" si="125"/>
        <v>104.59313725490196</v>
      </c>
      <c r="O193" s="13">
        <f t="shared" si="126"/>
        <v>9922.2106942041555</v>
      </c>
      <c r="P193" s="13">
        <f t="shared" si="127"/>
        <v>10939.72436082276</v>
      </c>
      <c r="Q193" s="109">
        <f t="shared" si="128"/>
        <v>10418.553164648214</v>
      </c>
    </row>
    <row r="194" spans="1:17" ht="15" thickTop="1" x14ac:dyDescent="0.3">
      <c r="A194" s="30" t="s">
        <v>30</v>
      </c>
      <c r="B194" s="32" t="s">
        <v>210</v>
      </c>
      <c r="C194" s="45">
        <f>VLOOKUP(A194,'Laboratory B'!A:AZ,50,0)</f>
        <v>206</v>
      </c>
      <c r="D194" s="38">
        <f t="shared" si="153"/>
        <v>302</v>
      </c>
      <c r="E194">
        <f>VLOOKUP(A194,'Laboratory B'!A:AZ,52,0)</f>
        <v>193</v>
      </c>
      <c r="F194" s="37">
        <f t="shared" si="138"/>
        <v>298</v>
      </c>
      <c r="G194" s="59">
        <f t="shared" si="139"/>
        <v>4</v>
      </c>
      <c r="H194" s="60">
        <f t="shared" si="140"/>
        <v>16</v>
      </c>
      <c r="I194">
        <f t="shared" si="141"/>
        <v>199.5</v>
      </c>
      <c r="J194">
        <f t="shared" si="142"/>
        <v>42.25</v>
      </c>
      <c r="K194">
        <f t="shared" si="143"/>
        <v>6.5</v>
      </c>
      <c r="L194">
        <f t="shared" si="144"/>
        <v>3.2581453634085209</v>
      </c>
      <c r="M194" s="115">
        <f t="shared" si="124"/>
        <v>98.610294117647072</v>
      </c>
      <c r="N194" s="13">
        <f t="shared" si="125"/>
        <v>94.593137254901961</v>
      </c>
      <c r="O194" s="13">
        <f t="shared" si="126"/>
        <v>9723.99010596886</v>
      </c>
      <c r="P194" s="13">
        <f t="shared" si="127"/>
        <v>8947.8616157247216</v>
      </c>
      <c r="Q194" s="109">
        <f t="shared" si="128"/>
        <v>9327.8570862168417</v>
      </c>
    </row>
    <row r="195" spans="1:17" x14ac:dyDescent="0.3">
      <c r="A195" s="2" t="s">
        <v>31</v>
      </c>
      <c r="B195" s="31" t="s">
        <v>14</v>
      </c>
      <c r="C195" s="41">
        <f>VLOOKUP(A195,'Laboratory B'!A:AZ,50,0)</f>
        <v>89</v>
      </c>
      <c r="D195" s="37">
        <f t="shared" si="153"/>
        <v>229.5</v>
      </c>
      <c r="E195">
        <f>VLOOKUP(A195,'Laboratory B'!A:AZ,52,0)</f>
        <v>117</v>
      </c>
      <c r="F195" s="37">
        <f t="shared" si="138"/>
        <v>254</v>
      </c>
      <c r="G195" s="59">
        <f t="shared" si="139"/>
        <v>-24.5</v>
      </c>
      <c r="H195" s="60">
        <f t="shared" si="140"/>
        <v>600.25</v>
      </c>
      <c r="I195">
        <f t="shared" si="141"/>
        <v>103</v>
      </c>
      <c r="J195">
        <f t="shared" si="142"/>
        <v>196</v>
      </c>
      <c r="K195">
        <f t="shared" si="143"/>
        <v>14</v>
      </c>
      <c r="L195">
        <f t="shared" si="144"/>
        <v>13.592233009708737</v>
      </c>
      <c r="M195" s="115">
        <f t="shared" ref="M195:M258" si="178">(D195-$D$425)</f>
        <v>26.110294117647072</v>
      </c>
      <c r="N195" s="13">
        <f t="shared" ref="N195:N258" si="179">(F195-$F$425)</f>
        <v>50.593137254901961</v>
      </c>
      <c r="O195" s="13">
        <f t="shared" ref="O195:O258" si="180">(M195)^2</f>
        <v>681.74745891003533</v>
      </c>
      <c r="P195" s="13">
        <f t="shared" ref="P195:P258" si="181">(N195)^2</f>
        <v>2559.6655372933487</v>
      </c>
      <c r="Q195" s="109">
        <f t="shared" ref="Q195:Q258" si="182">(M195*N195)</f>
        <v>1321.0016940599776</v>
      </c>
    </row>
    <row r="196" spans="1:17" x14ac:dyDescent="0.3">
      <c r="A196" s="2" t="s">
        <v>33</v>
      </c>
      <c r="B196" s="31" t="s">
        <v>14</v>
      </c>
      <c r="C196" s="41">
        <f>VLOOKUP(A196,'Laboratory B'!A:AZ,50,0)</f>
        <v>33</v>
      </c>
      <c r="D196" s="37">
        <f t="shared" si="153"/>
        <v>112.5</v>
      </c>
      <c r="E196">
        <f>VLOOKUP(A196,'Laboratory B'!A:AZ,52,0)</f>
        <v>60</v>
      </c>
      <c r="F196" s="37">
        <f t="shared" si="138"/>
        <v>159</v>
      </c>
      <c r="G196" s="59">
        <f t="shared" si="139"/>
        <v>-46.5</v>
      </c>
      <c r="H196" s="60">
        <f t="shared" si="140"/>
        <v>2162.25</v>
      </c>
      <c r="I196">
        <f t="shared" si="141"/>
        <v>46.5</v>
      </c>
      <c r="J196">
        <f t="shared" si="142"/>
        <v>182.25</v>
      </c>
      <c r="K196">
        <f t="shared" si="143"/>
        <v>13.5</v>
      </c>
      <c r="L196">
        <f t="shared" si="144"/>
        <v>29.032258064516132</v>
      </c>
      <c r="M196" s="115">
        <f t="shared" si="178"/>
        <v>-90.889705882352928</v>
      </c>
      <c r="N196" s="13">
        <f t="shared" si="179"/>
        <v>-44.406862745098039</v>
      </c>
      <c r="O196" s="13">
        <f t="shared" si="180"/>
        <v>8260.9386353806203</v>
      </c>
      <c r="P196" s="13">
        <f t="shared" si="181"/>
        <v>1971.9694588619761</v>
      </c>
      <c r="Q196" s="109">
        <f t="shared" si="182"/>
        <v>4036.1266940599762</v>
      </c>
    </row>
    <row r="197" spans="1:17" x14ac:dyDescent="0.3">
      <c r="A197" s="2" t="s">
        <v>35</v>
      </c>
      <c r="B197" s="31" t="s">
        <v>14</v>
      </c>
      <c r="C197" s="41">
        <f>VLOOKUP(A197,'Laboratory B'!A:AZ,50,0)</f>
        <v>241</v>
      </c>
      <c r="D197" s="37">
        <f t="shared" si="153"/>
        <v>313.5</v>
      </c>
      <c r="E197">
        <f>VLOOKUP(A197,'Laboratory B'!A:AZ,52,0)</f>
        <v>212</v>
      </c>
      <c r="F197" s="37">
        <f t="shared" si="138"/>
        <v>306</v>
      </c>
      <c r="G197" s="59">
        <f t="shared" si="139"/>
        <v>7.5</v>
      </c>
      <c r="H197" s="60">
        <f t="shared" si="140"/>
        <v>56.25</v>
      </c>
      <c r="I197">
        <f t="shared" si="141"/>
        <v>226.5</v>
      </c>
      <c r="J197">
        <f t="shared" si="142"/>
        <v>210.25</v>
      </c>
      <c r="K197">
        <f t="shared" si="143"/>
        <v>14.5</v>
      </c>
      <c r="L197">
        <f t="shared" si="144"/>
        <v>6.4017660044150109</v>
      </c>
      <c r="M197" s="115">
        <f t="shared" si="178"/>
        <v>110.11029411764707</v>
      </c>
      <c r="N197" s="13">
        <f t="shared" si="179"/>
        <v>102.59313725490196</v>
      </c>
      <c r="O197" s="13">
        <f t="shared" si="180"/>
        <v>12124.276870674743</v>
      </c>
      <c r="P197" s="13">
        <f t="shared" si="181"/>
        <v>10525.351811803153</v>
      </c>
      <c r="Q197" s="109">
        <f t="shared" si="182"/>
        <v>11296.560517589391</v>
      </c>
    </row>
    <row r="198" spans="1:17" x14ac:dyDescent="0.3">
      <c r="A198" s="2" t="s">
        <v>36</v>
      </c>
      <c r="B198" s="31" t="s">
        <v>14</v>
      </c>
      <c r="C198" s="41">
        <f>VLOOKUP(A198,'Laboratory B'!A:AZ,50,0)</f>
        <v>3283</v>
      </c>
      <c r="D198" s="37">
        <f t="shared" si="153"/>
        <v>397</v>
      </c>
      <c r="E198">
        <f>VLOOKUP(A198,'Laboratory B'!A:AZ,52,0)</f>
        <v>3328</v>
      </c>
      <c r="F198" s="37">
        <f t="shared" si="138"/>
        <v>398</v>
      </c>
      <c r="G198" s="59">
        <f t="shared" si="139"/>
        <v>-1</v>
      </c>
      <c r="H198" s="60">
        <f t="shared" si="140"/>
        <v>1</v>
      </c>
      <c r="I198">
        <f t="shared" si="141"/>
        <v>3305.5</v>
      </c>
      <c r="J198">
        <f t="shared" si="142"/>
        <v>506.25</v>
      </c>
      <c r="K198">
        <f t="shared" si="143"/>
        <v>22.5</v>
      </c>
      <c r="L198">
        <f t="shared" si="144"/>
        <v>0.6806837089698986</v>
      </c>
      <c r="M198" s="115">
        <f t="shared" si="178"/>
        <v>193.61029411764707</v>
      </c>
      <c r="N198" s="13">
        <f t="shared" si="179"/>
        <v>194.59313725490196</v>
      </c>
      <c r="O198" s="13">
        <f t="shared" si="180"/>
        <v>37484.945988321808</v>
      </c>
      <c r="P198" s="13">
        <f t="shared" si="181"/>
        <v>37866.489066705115</v>
      </c>
      <c r="Q198" s="109">
        <f t="shared" si="182"/>
        <v>37675.234537197233</v>
      </c>
    </row>
    <row r="199" spans="1:17" x14ac:dyDescent="0.3">
      <c r="A199" s="2" t="s">
        <v>37</v>
      </c>
      <c r="B199" s="31" t="s">
        <v>14</v>
      </c>
      <c r="C199" s="41">
        <f>VLOOKUP(A199,'Laboratory B'!A:AZ,50,0)</f>
        <v>3132</v>
      </c>
      <c r="D199" s="37">
        <f t="shared" si="153"/>
        <v>394</v>
      </c>
      <c r="E199">
        <f>VLOOKUP(A199,'Laboratory B'!A:AZ,52,0)</f>
        <v>3085</v>
      </c>
      <c r="F199" s="37">
        <f t="shared" si="138"/>
        <v>393</v>
      </c>
      <c r="G199" s="59">
        <f t="shared" si="139"/>
        <v>1</v>
      </c>
      <c r="H199" s="60">
        <f t="shared" si="140"/>
        <v>1</v>
      </c>
      <c r="I199">
        <f t="shared" si="141"/>
        <v>3108.5</v>
      </c>
      <c r="J199">
        <f t="shared" si="142"/>
        <v>552.25</v>
      </c>
      <c r="K199">
        <f t="shared" si="143"/>
        <v>23.5</v>
      </c>
      <c r="L199">
        <f t="shared" si="144"/>
        <v>0.75599163583722051</v>
      </c>
      <c r="M199" s="115">
        <f t="shared" si="178"/>
        <v>190.61029411764707</v>
      </c>
      <c r="N199" s="13">
        <f t="shared" si="179"/>
        <v>189.59313725490196</v>
      </c>
      <c r="O199" s="13">
        <f t="shared" si="180"/>
        <v>36332.284223615919</v>
      </c>
      <c r="P199" s="13">
        <f t="shared" si="181"/>
        <v>35945.557694156094</v>
      </c>
      <c r="Q199" s="109">
        <f t="shared" si="182"/>
        <v>36138.403654844296</v>
      </c>
    </row>
    <row r="200" spans="1:17" x14ac:dyDescent="0.3">
      <c r="A200" s="2" t="s">
        <v>38</v>
      </c>
      <c r="B200" s="31" t="s">
        <v>14</v>
      </c>
      <c r="C200" s="41">
        <f>VLOOKUP(A200,'Laboratory B'!A:AZ,50,0)</f>
        <v>2459</v>
      </c>
      <c r="D200" s="37">
        <f t="shared" si="153"/>
        <v>388</v>
      </c>
      <c r="E200">
        <f>VLOOKUP(A200,'Laboratory B'!A:AZ,52,0)</f>
        <v>2012</v>
      </c>
      <c r="F200" s="37">
        <f t="shared" si="138"/>
        <v>379</v>
      </c>
      <c r="G200" s="59">
        <f t="shared" si="139"/>
        <v>9</v>
      </c>
      <c r="H200" s="60">
        <f t="shared" si="140"/>
        <v>81</v>
      </c>
      <c r="I200">
        <f t="shared" si="141"/>
        <v>2235.5</v>
      </c>
      <c r="J200">
        <f t="shared" si="142"/>
        <v>49952.25</v>
      </c>
      <c r="K200">
        <f t="shared" si="143"/>
        <v>223.5</v>
      </c>
      <c r="L200">
        <f t="shared" si="144"/>
        <v>9.9977633639006935</v>
      </c>
      <c r="M200" s="115">
        <f t="shared" si="178"/>
        <v>184.61029411764707</v>
      </c>
      <c r="N200" s="13">
        <f t="shared" si="179"/>
        <v>175.59313725490196</v>
      </c>
      <c r="O200" s="13">
        <f t="shared" si="180"/>
        <v>34080.960694204157</v>
      </c>
      <c r="P200" s="13">
        <f t="shared" si="181"/>
        <v>30832.949851018839</v>
      </c>
      <c r="Q200" s="109">
        <f t="shared" si="182"/>
        <v>32416.300713667824</v>
      </c>
    </row>
    <row r="201" spans="1:17" x14ac:dyDescent="0.3">
      <c r="A201" s="2" t="s">
        <v>39</v>
      </c>
      <c r="B201" s="31" t="s">
        <v>14</v>
      </c>
      <c r="C201" s="41">
        <f>VLOOKUP(A201,'Laboratory B'!A:AZ,50,0)</f>
        <v>244</v>
      </c>
      <c r="D201" s="37">
        <f t="shared" si="153"/>
        <v>315</v>
      </c>
      <c r="E201">
        <f>VLOOKUP(A201,'Laboratory B'!A:AZ,52,0)</f>
        <v>229</v>
      </c>
      <c r="F201" s="37">
        <f t="shared" si="138"/>
        <v>312</v>
      </c>
      <c r="G201" s="59">
        <f t="shared" si="139"/>
        <v>3</v>
      </c>
      <c r="H201" s="60">
        <f t="shared" si="140"/>
        <v>9</v>
      </c>
      <c r="I201">
        <f t="shared" si="141"/>
        <v>236.5</v>
      </c>
      <c r="J201">
        <f t="shared" si="142"/>
        <v>56.25</v>
      </c>
      <c r="K201">
        <f t="shared" si="143"/>
        <v>7.5</v>
      </c>
      <c r="L201">
        <f t="shared" si="144"/>
        <v>3.1712473572938689</v>
      </c>
      <c r="M201" s="115">
        <f t="shared" si="178"/>
        <v>111.61029411764707</v>
      </c>
      <c r="N201" s="13">
        <f t="shared" si="179"/>
        <v>108.59313725490196</v>
      </c>
      <c r="O201" s="13">
        <f t="shared" si="180"/>
        <v>12456.857753027685</v>
      </c>
      <c r="P201" s="13">
        <f t="shared" si="181"/>
        <v>11792.469458861977</v>
      </c>
      <c r="Q201" s="109">
        <f t="shared" si="182"/>
        <v>12120.111988177625</v>
      </c>
    </row>
    <row r="202" spans="1:17" x14ac:dyDescent="0.3">
      <c r="A202" s="2" t="s">
        <v>114</v>
      </c>
      <c r="B202" s="31" t="s">
        <v>14</v>
      </c>
      <c r="C202" s="41">
        <f>VLOOKUP(A202,'Laboratory B'!A:AZ,50,0)</f>
        <v>58</v>
      </c>
      <c r="D202" s="37">
        <f t="shared" si="153"/>
        <v>180.5</v>
      </c>
      <c r="E202">
        <f>VLOOKUP(A202,'Laboratory B'!A:AZ,52,0)</f>
        <v>178</v>
      </c>
      <c r="F202" s="37">
        <f t="shared" si="138"/>
        <v>286</v>
      </c>
      <c r="G202" s="59">
        <f t="shared" si="139"/>
        <v>-105.5</v>
      </c>
      <c r="H202" s="60">
        <f t="shared" si="140"/>
        <v>11130.25</v>
      </c>
      <c r="I202">
        <f t="shared" si="141"/>
        <v>118</v>
      </c>
      <c r="J202">
        <f t="shared" si="142"/>
        <v>3600</v>
      </c>
      <c r="K202">
        <f t="shared" si="143"/>
        <v>60</v>
      </c>
      <c r="L202">
        <f t="shared" si="144"/>
        <v>50.847457627118644</v>
      </c>
      <c r="M202" s="115">
        <f t="shared" si="178"/>
        <v>-22.889705882352928</v>
      </c>
      <c r="N202" s="13">
        <f t="shared" si="179"/>
        <v>82.593137254901961</v>
      </c>
      <c r="O202" s="13">
        <f t="shared" si="180"/>
        <v>523.93863538062226</v>
      </c>
      <c r="P202" s="13">
        <f t="shared" si="181"/>
        <v>6821.6263216070747</v>
      </c>
      <c r="Q202" s="109">
        <f t="shared" si="182"/>
        <v>-1890.5326196655121</v>
      </c>
    </row>
    <row r="203" spans="1:17" x14ac:dyDescent="0.3">
      <c r="A203" s="2" t="s">
        <v>115</v>
      </c>
      <c r="B203" s="31" t="s">
        <v>14</v>
      </c>
      <c r="C203" s="41">
        <f>VLOOKUP(A203,'Laboratory B'!A:AZ,50,0)</f>
        <v>1064</v>
      </c>
      <c r="D203" s="37">
        <f t="shared" si="153"/>
        <v>360</v>
      </c>
      <c r="E203">
        <f>VLOOKUP(A203,'Laboratory B'!A:AZ,52,0)</f>
        <v>1076</v>
      </c>
      <c r="F203" s="37">
        <f t="shared" si="138"/>
        <v>360</v>
      </c>
      <c r="G203" s="59">
        <f t="shared" si="139"/>
        <v>0</v>
      </c>
      <c r="H203" s="60">
        <f t="shared" si="140"/>
        <v>0</v>
      </c>
      <c r="I203">
        <f t="shared" si="141"/>
        <v>1070</v>
      </c>
      <c r="J203">
        <f t="shared" si="142"/>
        <v>36</v>
      </c>
      <c r="K203">
        <f t="shared" si="143"/>
        <v>6</v>
      </c>
      <c r="L203">
        <f t="shared" si="144"/>
        <v>0.56074766355140182</v>
      </c>
      <c r="M203" s="115">
        <f t="shared" si="178"/>
        <v>156.61029411764707</v>
      </c>
      <c r="N203" s="13">
        <f t="shared" si="179"/>
        <v>156.59313725490196</v>
      </c>
      <c r="O203" s="13">
        <f t="shared" si="180"/>
        <v>24526.784223615919</v>
      </c>
      <c r="P203" s="13">
        <f t="shared" si="181"/>
        <v>24521.410635332566</v>
      </c>
      <c r="Q203" s="109">
        <f t="shared" si="182"/>
        <v>24524.097282295272</v>
      </c>
    </row>
    <row r="204" spans="1:17" x14ac:dyDescent="0.3">
      <c r="A204" s="2" t="s">
        <v>143</v>
      </c>
      <c r="B204" s="31" t="s">
        <v>14</v>
      </c>
      <c r="C204" s="41">
        <f>VLOOKUP(A204,'Laboratory B'!A:AZ,50,0)</f>
        <v>91</v>
      </c>
      <c r="D204" s="37">
        <f t="shared" ref="D204:D205" si="183">_xlfn.RANK.AVG(C204,C$2:C$419,1)</f>
        <v>231.5</v>
      </c>
      <c r="E204">
        <f>VLOOKUP(A204,'Laboratory B'!A:AZ,52,0)</f>
        <v>147</v>
      </c>
      <c r="F204" s="37">
        <f t="shared" ref="F204:F205" si="184">_xlfn.RANK.AVG(E204,E$2:E$419,1)</f>
        <v>272.5</v>
      </c>
      <c r="G204" s="59">
        <f t="shared" ref="G204:G205" si="185">D204-F204</f>
        <v>-41</v>
      </c>
      <c r="H204" s="60">
        <f t="shared" ref="H204:H205" si="186">G204^2</f>
        <v>1681</v>
      </c>
      <c r="I204">
        <f t="shared" ref="I204:I205" si="187">(C204+E204)/2</f>
        <v>119</v>
      </c>
      <c r="J204">
        <f t="shared" ref="J204:J205" si="188">((C204-I204)^2+(E204-I204)^2)/2</f>
        <v>784</v>
      </c>
      <c r="K204">
        <f t="shared" ref="K204:K205" si="189">SQRT(J204)</f>
        <v>28</v>
      </c>
      <c r="L204">
        <f t="shared" ref="L204:L205" si="190">(K204/I204)*100</f>
        <v>23.52941176470588</v>
      </c>
      <c r="M204" s="115">
        <f t="shared" si="178"/>
        <v>28.110294117647072</v>
      </c>
      <c r="N204" s="13">
        <f t="shared" si="179"/>
        <v>69.093137254901961</v>
      </c>
      <c r="O204" s="13">
        <f t="shared" si="180"/>
        <v>790.18863538062362</v>
      </c>
      <c r="P204" s="13">
        <f t="shared" si="181"/>
        <v>4773.8616157247216</v>
      </c>
      <c r="Q204" s="109">
        <f t="shared" si="182"/>
        <v>1942.2284097462523</v>
      </c>
    </row>
    <row r="205" spans="1:17" ht="15" thickBot="1" x14ac:dyDescent="0.35">
      <c r="A205" s="2" t="s">
        <v>144</v>
      </c>
      <c r="B205" s="31" t="s">
        <v>14</v>
      </c>
      <c r="C205" s="41">
        <f>VLOOKUP(A205,'Laboratory B'!A:AZ,50,0)</f>
        <v>353</v>
      </c>
      <c r="D205" s="37">
        <f t="shared" si="183"/>
        <v>335</v>
      </c>
      <c r="E205">
        <f>VLOOKUP(A205,'Laboratory B'!A:AZ,52,0)</f>
        <v>365</v>
      </c>
      <c r="F205" s="37">
        <f t="shared" si="184"/>
        <v>338.5</v>
      </c>
      <c r="G205" s="59">
        <f t="shared" si="185"/>
        <v>-3.5</v>
      </c>
      <c r="H205" s="60">
        <f t="shared" si="186"/>
        <v>12.25</v>
      </c>
      <c r="I205">
        <f t="shared" si="187"/>
        <v>359</v>
      </c>
      <c r="J205">
        <f t="shared" si="188"/>
        <v>36</v>
      </c>
      <c r="K205">
        <f t="shared" si="189"/>
        <v>6</v>
      </c>
      <c r="L205">
        <f t="shared" si="190"/>
        <v>1.6713091922005572</v>
      </c>
      <c r="M205" s="115">
        <f t="shared" si="178"/>
        <v>131.61029411764707</v>
      </c>
      <c r="N205" s="13">
        <f t="shared" si="179"/>
        <v>135.09313725490196</v>
      </c>
      <c r="O205" s="13">
        <f t="shared" si="180"/>
        <v>17321.269517733566</v>
      </c>
      <c r="P205" s="13">
        <f t="shared" si="181"/>
        <v>18250.155733371779</v>
      </c>
      <c r="Q205" s="109">
        <f t="shared" si="182"/>
        <v>17779.647527393314</v>
      </c>
    </row>
    <row r="206" spans="1:17" ht="15" thickTop="1" x14ac:dyDescent="0.3">
      <c r="A206" s="30" t="s">
        <v>30</v>
      </c>
      <c r="B206" s="32" t="s">
        <v>211</v>
      </c>
      <c r="C206" s="45">
        <f>VLOOKUP(A206,'Laboratory B'!A:BC,53,0)</f>
        <v>149</v>
      </c>
      <c r="D206" s="38">
        <f t="shared" si="153"/>
        <v>276.5</v>
      </c>
      <c r="E206" s="29">
        <f>VLOOKUP(A206,'Laboratory B'!A:BC,55,0)</f>
        <v>146</v>
      </c>
      <c r="F206" s="38">
        <f t="shared" si="138"/>
        <v>270.5</v>
      </c>
      <c r="G206" s="59">
        <f t="shared" si="139"/>
        <v>6</v>
      </c>
      <c r="H206" s="60">
        <f t="shared" si="140"/>
        <v>36</v>
      </c>
      <c r="I206">
        <f t="shared" si="141"/>
        <v>147.5</v>
      </c>
      <c r="J206">
        <f t="shared" si="142"/>
        <v>2.25</v>
      </c>
      <c r="K206">
        <f t="shared" si="143"/>
        <v>1.5</v>
      </c>
      <c r="L206">
        <f t="shared" si="144"/>
        <v>1.0169491525423728</v>
      </c>
      <c r="M206" s="115">
        <f t="shared" si="178"/>
        <v>73.110294117647072</v>
      </c>
      <c r="N206" s="13">
        <f t="shared" si="179"/>
        <v>67.093137254901961</v>
      </c>
      <c r="O206" s="13">
        <f t="shared" si="180"/>
        <v>5345.11510596886</v>
      </c>
      <c r="P206" s="13">
        <f t="shared" si="181"/>
        <v>4501.4890667051131</v>
      </c>
      <c r="Q206" s="109">
        <f t="shared" si="182"/>
        <v>4905.1989979815462</v>
      </c>
    </row>
    <row r="207" spans="1:17" x14ac:dyDescent="0.3">
      <c r="A207" s="2" t="s">
        <v>31</v>
      </c>
      <c r="B207" s="31" t="s">
        <v>15</v>
      </c>
      <c r="C207" s="41">
        <f>VLOOKUP(A207,'Laboratory B'!A:BC,53,0)</f>
        <v>80</v>
      </c>
      <c r="D207" s="37">
        <f t="shared" si="153"/>
        <v>222.5</v>
      </c>
      <c r="E207">
        <f>VLOOKUP(A207,'Laboratory B'!A:BC,55,0)</f>
        <v>112</v>
      </c>
      <c r="F207" s="37">
        <f t="shared" si="138"/>
        <v>248</v>
      </c>
      <c r="G207" s="59">
        <f t="shared" si="139"/>
        <v>-25.5</v>
      </c>
      <c r="H207" s="60">
        <f t="shared" si="140"/>
        <v>650.25</v>
      </c>
      <c r="I207">
        <f t="shared" si="141"/>
        <v>96</v>
      </c>
      <c r="J207">
        <f t="shared" si="142"/>
        <v>256</v>
      </c>
      <c r="K207">
        <f t="shared" si="143"/>
        <v>16</v>
      </c>
      <c r="L207">
        <f t="shared" si="144"/>
        <v>16.666666666666664</v>
      </c>
      <c r="M207" s="115">
        <f t="shared" si="178"/>
        <v>19.110294117647072</v>
      </c>
      <c r="N207" s="13">
        <f t="shared" si="179"/>
        <v>44.593137254901961</v>
      </c>
      <c r="O207" s="13">
        <f t="shared" si="180"/>
        <v>365.20334126297627</v>
      </c>
      <c r="P207" s="13">
        <f t="shared" si="181"/>
        <v>1988.5478902345253</v>
      </c>
      <c r="Q207" s="109">
        <f t="shared" si="182"/>
        <v>852.18796856978145</v>
      </c>
    </row>
    <row r="208" spans="1:17" x14ac:dyDescent="0.3">
      <c r="A208" s="2" t="s">
        <v>33</v>
      </c>
      <c r="B208" s="31" t="s">
        <v>15</v>
      </c>
      <c r="C208" s="41">
        <f>VLOOKUP(A208,'Laboratory B'!A:BC,53,0)</f>
        <v>94</v>
      </c>
      <c r="D208" s="37">
        <f t="shared" si="153"/>
        <v>237.5</v>
      </c>
      <c r="E208">
        <f>VLOOKUP(A208,'Laboratory B'!A:BC,55,0)</f>
        <v>81</v>
      </c>
      <c r="F208" s="37">
        <f t="shared" si="138"/>
        <v>198</v>
      </c>
      <c r="G208" s="59">
        <f t="shared" si="139"/>
        <v>39.5</v>
      </c>
      <c r="H208" s="60">
        <f t="shared" si="140"/>
        <v>1560.25</v>
      </c>
      <c r="I208">
        <f t="shared" si="141"/>
        <v>87.5</v>
      </c>
      <c r="J208">
        <f t="shared" si="142"/>
        <v>42.25</v>
      </c>
      <c r="K208">
        <f t="shared" si="143"/>
        <v>6.5</v>
      </c>
      <c r="L208">
        <f t="shared" si="144"/>
        <v>7.4285714285714288</v>
      </c>
      <c r="M208" s="115">
        <f t="shared" si="178"/>
        <v>34.110294117647072</v>
      </c>
      <c r="N208" s="13">
        <f t="shared" si="179"/>
        <v>-5.4068627450980387</v>
      </c>
      <c r="O208" s="13">
        <f t="shared" si="180"/>
        <v>1163.5121647923884</v>
      </c>
      <c r="P208" s="13">
        <f t="shared" si="181"/>
        <v>29.2341647443291</v>
      </c>
      <c r="Q208" s="109">
        <f t="shared" si="182"/>
        <v>-184.42967848904274</v>
      </c>
    </row>
    <row r="209" spans="1:17" x14ac:dyDescent="0.3">
      <c r="A209" s="2" t="s">
        <v>35</v>
      </c>
      <c r="B209" s="31" t="s">
        <v>15</v>
      </c>
      <c r="C209" s="41">
        <f>VLOOKUP(A209,'Laboratory B'!A:BC,53,0)</f>
        <v>75</v>
      </c>
      <c r="D209" s="37">
        <f t="shared" si="153"/>
        <v>214.5</v>
      </c>
      <c r="E209">
        <f>VLOOKUP(A209,'Laboratory B'!A:BC,55,0)</f>
        <v>75</v>
      </c>
      <c r="F209" s="37">
        <f t="shared" si="138"/>
        <v>191</v>
      </c>
      <c r="G209" s="59">
        <f t="shared" si="139"/>
        <v>23.5</v>
      </c>
      <c r="H209" s="60">
        <f t="shared" si="140"/>
        <v>552.25</v>
      </c>
      <c r="I209">
        <f t="shared" si="141"/>
        <v>75</v>
      </c>
      <c r="J209">
        <f t="shared" si="142"/>
        <v>0</v>
      </c>
      <c r="K209">
        <f t="shared" si="143"/>
        <v>0</v>
      </c>
      <c r="L209">
        <f t="shared" si="144"/>
        <v>0</v>
      </c>
      <c r="M209" s="115">
        <f t="shared" si="178"/>
        <v>11.110294117647072</v>
      </c>
      <c r="N209" s="13">
        <f t="shared" si="179"/>
        <v>-12.406862745098039</v>
      </c>
      <c r="O209" s="13">
        <f t="shared" si="180"/>
        <v>123.43863538062314</v>
      </c>
      <c r="P209" s="13">
        <f t="shared" si="181"/>
        <v>153.93024317570163</v>
      </c>
      <c r="Q209" s="109">
        <f t="shared" si="182"/>
        <v>-137.84389417531736</v>
      </c>
    </row>
    <row r="210" spans="1:17" x14ac:dyDescent="0.3">
      <c r="A210" s="2" t="s">
        <v>36</v>
      </c>
      <c r="B210" s="31" t="s">
        <v>15</v>
      </c>
      <c r="C210" s="41">
        <f>VLOOKUP(A210,'Laboratory B'!A:BC,53,0)</f>
        <v>2170</v>
      </c>
      <c r="D210" s="37">
        <f t="shared" si="153"/>
        <v>381</v>
      </c>
      <c r="E210">
        <f>VLOOKUP(A210,'Laboratory B'!A:BC,55,0)</f>
        <v>2692</v>
      </c>
      <c r="F210" s="37">
        <f t="shared" si="138"/>
        <v>389</v>
      </c>
      <c r="G210" s="59">
        <f t="shared" si="139"/>
        <v>-8</v>
      </c>
      <c r="H210" s="60">
        <f t="shared" si="140"/>
        <v>64</v>
      </c>
      <c r="I210">
        <f t="shared" si="141"/>
        <v>2431</v>
      </c>
      <c r="J210">
        <f t="shared" si="142"/>
        <v>68121</v>
      </c>
      <c r="K210">
        <f t="shared" si="143"/>
        <v>261</v>
      </c>
      <c r="L210">
        <f t="shared" si="144"/>
        <v>10.736322501028383</v>
      </c>
      <c r="M210" s="115">
        <f t="shared" si="178"/>
        <v>177.61029411764707</v>
      </c>
      <c r="N210" s="13">
        <f t="shared" si="179"/>
        <v>185.59313725490196</v>
      </c>
      <c r="O210" s="13">
        <f t="shared" si="180"/>
        <v>31545.416576557098</v>
      </c>
      <c r="P210" s="13">
        <f t="shared" si="181"/>
        <v>34444.812596116877</v>
      </c>
      <c r="Q210" s="109">
        <f t="shared" si="182"/>
        <v>32963.251694059982</v>
      </c>
    </row>
    <row r="211" spans="1:17" x14ac:dyDescent="0.3">
      <c r="A211" s="2" t="s">
        <v>37</v>
      </c>
      <c r="B211" s="31" t="s">
        <v>15</v>
      </c>
      <c r="C211" s="41">
        <f>VLOOKUP(A211,'Laboratory B'!A:BC,53,0)</f>
        <v>943</v>
      </c>
      <c r="D211" s="37">
        <f t="shared" si="153"/>
        <v>354</v>
      </c>
      <c r="E211">
        <f>VLOOKUP(A211,'Laboratory B'!A:BC,55,0)</f>
        <v>826</v>
      </c>
      <c r="F211" s="37">
        <f t="shared" si="138"/>
        <v>352</v>
      </c>
      <c r="G211" s="59">
        <f t="shared" si="139"/>
        <v>2</v>
      </c>
      <c r="H211" s="60">
        <f t="shared" si="140"/>
        <v>4</v>
      </c>
      <c r="I211">
        <f t="shared" si="141"/>
        <v>884.5</v>
      </c>
      <c r="J211">
        <f t="shared" si="142"/>
        <v>3422.25</v>
      </c>
      <c r="K211">
        <f t="shared" si="143"/>
        <v>58.5</v>
      </c>
      <c r="L211">
        <f t="shared" si="144"/>
        <v>6.6139061616732624</v>
      </c>
      <c r="M211" s="115">
        <f t="shared" si="178"/>
        <v>150.61029411764707</v>
      </c>
      <c r="N211" s="13">
        <f t="shared" si="179"/>
        <v>148.59313725490196</v>
      </c>
      <c r="O211" s="13">
        <f t="shared" si="180"/>
        <v>22683.460694204157</v>
      </c>
      <c r="P211" s="13">
        <f t="shared" si="181"/>
        <v>22079.920439254132</v>
      </c>
      <c r="Q211" s="109">
        <f t="shared" si="182"/>
        <v>22379.656105824684</v>
      </c>
    </row>
    <row r="212" spans="1:17" x14ac:dyDescent="0.3">
      <c r="A212" s="2" t="s">
        <v>38</v>
      </c>
      <c r="B212" s="31" t="s">
        <v>15</v>
      </c>
      <c r="C212" s="41">
        <f>VLOOKUP(A212,'Laboratory B'!A:BC,53,0)</f>
        <v>546</v>
      </c>
      <c r="D212" s="37">
        <f t="shared" si="153"/>
        <v>348</v>
      </c>
      <c r="E212">
        <f>VLOOKUP(A212,'Laboratory B'!A:BC,55,0)</f>
        <v>552</v>
      </c>
      <c r="F212" s="37">
        <f t="shared" si="138"/>
        <v>347</v>
      </c>
      <c r="G212" s="59">
        <f t="shared" si="139"/>
        <v>1</v>
      </c>
      <c r="H212" s="60">
        <f t="shared" si="140"/>
        <v>1</v>
      </c>
      <c r="I212">
        <f t="shared" si="141"/>
        <v>549</v>
      </c>
      <c r="J212">
        <f t="shared" si="142"/>
        <v>9</v>
      </c>
      <c r="K212">
        <f t="shared" si="143"/>
        <v>3</v>
      </c>
      <c r="L212">
        <f t="shared" si="144"/>
        <v>0.54644808743169404</v>
      </c>
      <c r="M212" s="115">
        <f t="shared" si="178"/>
        <v>144.61029411764707</v>
      </c>
      <c r="N212" s="13">
        <f t="shared" si="179"/>
        <v>143.59313725490196</v>
      </c>
      <c r="O212" s="13">
        <f t="shared" si="180"/>
        <v>20912.137164792392</v>
      </c>
      <c r="P212" s="13">
        <f t="shared" si="181"/>
        <v>20618.989066705115</v>
      </c>
      <c r="Q212" s="109">
        <f t="shared" si="182"/>
        <v>20765.045811707038</v>
      </c>
    </row>
    <row r="213" spans="1:17" x14ac:dyDescent="0.3">
      <c r="A213" s="2" t="s">
        <v>39</v>
      </c>
      <c r="B213" s="31" t="s">
        <v>15</v>
      </c>
      <c r="C213" s="41">
        <f>VLOOKUP(A213,'Laboratory B'!A:BC,53,0)</f>
        <v>132</v>
      </c>
      <c r="D213" s="37">
        <f t="shared" si="153"/>
        <v>267</v>
      </c>
      <c r="E213">
        <f>VLOOKUP(A213,'Laboratory B'!A:BC,55,0)</f>
        <v>142</v>
      </c>
      <c r="F213" s="37">
        <f t="shared" si="138"/>
        <v>266.5</v>
      </c>
      <c r="G213" s="59">
        <f t="shared" si="139"/>
        <v>0.5</v>
      </c>
      <c r="H213" s="60">
        <f t="shared" si="140"/>
        <v>0.25</v>
      </c>
      <c r="I213">
        <f t="shared" si="141"/>
        <v>137</v>
      </c>
      <c r="J213">
        <f t="shared" si="142"/>
        <v>25</v>
      </c>
      <c r="K213">
        <f t="shared" si="143"/>
        <v>5</v>
      </c>
      <c r="L213">
        <f t="shared" si="144"/>
        <v>3.6496350364963499</v>
      </c>
      <c r="M213" s="115">
        <f t="shared" si="178"/>
        <v>63.610294117647072</v>
      </c>
      <c r="N213" s="13">
        <f t="shared" si="179"/>
        <v>63.093137254901961</v>
      </c>
      <c r="O213" s="13">
        <f t="shared" si="180"/>
        <v>4046.2695177335659</v>
      </c>
      <c r="P213" s="13">
        <f t="shared" si="181"/>
        <v>3980.7439686658977</v>
      </c>
      <c r="Q213" s="109">
        <f t="shared" si="182"/>
        <v>4013.3730175893897</v>
      </c>
    </row>
    <row r="214" spans="1:17" x14ac:dyDescent="0.3">
      <c r="A214" s="2" t="s">
        <v>114</v>
      </c>
      <c r="B214" s="31" t="s">
        <v>15</v>
      </c>
      <c r="C214" s="41">
        <f>VLOOKUP(A214,'Laboratory B'!A:BC,53,0)</f>
        <v>93</v>
      </c>
      <c r="D214" s="37">
        <f t="shared" si="153"/>
        <v>236</v>
      </c>
      <c r="E214">
        <f>VLOOKUP(A214,'Laboratory B'!A:BC,55,0)</f>
        <v>104</v>
      </c>
      <c r="F214" s="37">
        <f t="shared" si="138"/>
        <v>237.5</v>
      </c>
      <c r="G214" s="59">
        <f t="shared" si="139"/>
        <v>-1.5</v>
      </c>
      <c r="H214" s="60">
        <f t="shared" si="140"/>
        <v>2.25</v>
      </c>
      <c r="I214">
        <f t="shared" si="141"/>
        <v>98.5</v>
      </c>
      <c r="J214">
        <f t="shared" si="142"/>
        <v>30.25</v>
      </c>
      <c r="K214">
        <f t="shared" si="143"/>
        <v>5.5</v>
      </c>
      <c r="L214">
        <f t="shared" si="144"/>
        <v>5.5837563451776653</v>
      </c>
      <c r="M214" s="115">
        <f t="shared" si="178"/>
        <v>32.610294117647072</v>
      </c>
      <c r="N214" s="13">
        <f t="shared" si="179"/>
        <v>34.093137254901961</v>
      </c>
      <c r="O214" s="13">
        <f t="shared" si="180"/>
        <v>1063.4312824394472</v>
      </c>
      <c r="P214" s="13">
        <f t="shared" si="181"/>
        <v>1162.3420078815841</v>
      </c>
      <c r="Q214" s="109">
        <f t="shared" si="182"/>
        <v>1111.7872332756638</v>
      </c>
    </row>
    <row r="215" spans="1:17" x14ac:dyDescent="0.3">
      <c r="A215" s="2" t="s">
        <v>115</v>
      </c>
      <c r="B215" s="31" t="s">
        <v>15</v>
      </c>
      <c r="C215" s="41">
        <f>VLOOKUP(A215,'Laboratory B'!A:BC,53,0)</f>
        <v>294</v>
      </c>
      <c r="D215" s="37">
        <f t="shared" si="153"/>
        <v>322</v>
      </c>
      <c r="E215">
        <f>VLOOKUP(A215,'Laboratory B'!A:BC,55,0)</f>
        <v>312</v>
      </c>
      <c r="F215" s="37">
        <f t="shared" si="138"/>
        <v>331</v>
      </c>
      <c r="G215" s="59">
        <f t="shared" si="139"/>
        <v>-9</v>
      </c>
      <c r="H215" s="60">
        <f t="shared" si="140"/>
        <v>81</v>
      </c>
      <c r="I215">
        <f t="shared" si="141"/>
        <v>303</v>
      </c>
      <c r="J215">
        <f t="shared" si="142"/>
        <v>81</v>
      </c>
      <c r="K215">
        <f t="shared" si="143"/>
        <v>9</v>
      </c>
      <c r="L215">
        <f t="shared" si="144"/>
        <v>2.9702970297029703</v>
      </c>
      <c r="M215" s="115">
        <f t="shared" si="178"/>
        <v>118.61029411764707</v>
      </c>
      <c r="N215" s="13">
        <f t="shared" si="179"/>
        <v>127.59313725490196</v>
      </c>
      <c r="O215" s="13">
        <f t="shared" si="180"/>
        <v>14068.401870674743</v>
      </c>
      <c r="P215" s="13">
        <f t="shared" si="181"/>
        <v>16280.008674548251</v>
      </c>
      <c r="Q215" s="109">
        <f t="shared" si="182"/>
        <v>15133.859537197233</v>
      </c>
    </row>
    <row r="216" spans="1:17" x14ac:dyDescent="0.3">
      <c r="A216" s="2" t="s">
        <v>143</v>
      </c>
      <c r="B216" s="31" t="s">
        <v>15</v>
      </c>
      <c r="C216" s="41">
        <f>VLOOKUP(A216,'Laboratory B'!A:BC,53,0)</f>
        <v>43</v>
      </c>
      <c r="D216" s="37">
        <f t="shared" ref="D216:D217" si="191">_xlfn.RANK.AVG(C216,C$2:C$419,1)</f>
        <v>141.5</v>
      </c>
      <c r="E216">
        <f>VLOOKUP(A216,'Laboratory B'!A:BC,55,0)</f>
        <v>84</v>
      </c>
      <c r="F216" s="37">
        <f t="shared" ref="F216:F217" si="192">_xlfn.RANK.AVG(E216,E$2:E$419,1)</f>
        <v>209</v>
      </c>
      <c r="G216" s="59">
        <f t="shared" ref="G216:G217" si="193">D216-F216</f>
        <v>-67.5</v>
      </c>
      <c r="H216" s="60">
        <f t="shared" ref="H216:H217" si="194">G216^2</f>
        <v>4556.25</v>
      </c>
      <c r="I216">
        <f t="shared" ref="I216:I217" si="195">(C216+E216)/2</f>
        <v>63.5</v>
      </c>
      <c r="J216">
        <f t="shared" ref="J216:J217" si="196">((C216-I216)^2+(E216-I216)^2)/2</f>
        <v>420.25</v>
      </c>
      <c r="K216">
        <f t="shared" ref="K216:K217" si="197">SQRT(J216)</f>
        <v>20.5</v>
      </c>
      <c r="L216">
        <f t="shared" ref="L216:L217" si="198">(K216/I216)*100</f>
        <v>32.283464566929133</v>
      </c>
      <c r="M216" s="115">
        <f t="shared" si="178"/>
        <v>-61.889705882352928</v>
      </c>
      <c r="N216" s="13">
        <f t="shared" si="179"/>
        <v>5.5931372549019613</v>
      </c>
      <c r="O216" s="13">
        <f t="shared" si="180"/>
        <v>3830.3356942041505</v>
      </c>
      <c r="P216" s="13">
        <f t="shared" si="181"/>
        <v>31.283184352172249</v>
      </c>
      <c r="Q216" s="109">
        <f t="shared" si="182"/>
        <v>-346.15761966551321</v>
      </c>
    </row>
    <row r="217" spans="1:17" ht="15" thickBot="1" x14ac:dyDescent="0.35">
      <c r="A217" s="2" t="s">
        <v>144</v>
      </c>
      <c r="B217" s="31" t="s">
        <v>15</v>
      </c>
      <c r="C217" s="41">
        <f>VLOOKUP(A217,'Laboratory B'!A:BC,53,0)</f>
        <v>292</v>
      </c>
      <c r="D217" s="37">
        <f t="shared" si="191"/>
        <v>321</v>
      </c>
      <c r="E217">
        <f>VLOOKUP(A217,'Laboratory B'!A:BC,55,0)</f>
        <v>274</v>
      </c>
      <c r="F217" s="37">
        <f t="shared" si="192"/>
        <v>320</v>
      </c>
      <c r="G217" s="59">
        <f t="shared" si="193"/>
        <v>1</v>
      </c>
      <c r="H217" s="60">
        <f t="shared" si="194"/>
        <v>1</v>
      </c>
      <c r="I217">
        <f t="shared" si="195"/>
        <v>283</v>
      </c>
      <c r="J217">
        <f t="shared" si="196"/>
        <v>81</v>
      </c>
      <c r="K217">
        <f t="shared" si="197"/>
        <v>9</v>
      </c>
      <c r="L217">
        <f t="shared" si="198"/>
        <v>3.1802120141342751</v>
      </c>
      <c r="M217" s="115">
        <f t="shared" si="178"/>
        <v>117.61029411764707</v>
      </c>
      <c r="N217" s="13">
        <f t="shared" si="179"/>
        <v>116.59313725490196</v>
      </c>
      <c r="O217" s="13">
        <f t="shared" si="180"/>
        <v>13832.181282439449</v>
      </c>
      <c r="P217" s="13">
        <f t="shared" si="181"/>
        <v>13593.959654940407</v>
      </c>
      <c r="Q217" s="109">
        <f t="shared" si="182"/>
        <v>13712.553164648214</v>
      </c>
    </row>
    <row r="218" spans="1:17" ht="15" thickTop="1" x14ac:dyDescent="0.3">
      <c r="A218" s="30" t="s">
        <v>30</v>
      </c>
      <c r="B218" s="32" t="s">
        <v>175</v>
      </c>
      <c r="C218" s="45">
        <f>VLOOKUP(A218,'Laboratory B'!A:BF,56,0)</f>
        <v>75</v>
      </c>
      <c r="D218" s="38">
        <f t="shared" si="153"/>
        <v>214.5</v>
      </c>
      <c r="E218" s="29">
        <f>VLOOKUP(A218,'Laboratory B'!A:BF,58,0)</f>
        <v>92</v>
      </c>
      <c r="F218" s="38">
        <f t="shared" si="138"/>
        <v>220</v>
      </c>
      <c r="G218" s="59">
        <f t="shared" si="139"/>
        <v>-5.5</v>
      </c>
      <c r="H218" s="60">
        <f t="shared" si="140"/>
        <v>30.25</v>
      </c>
      <c r="I218">
        <f t="shared" si="141"/>
        <v>83.5</v>
      </c>
      <c r="J218">
        <f t="shared" si="142"/>
        <v>72.25</v>
      </c>
      <c r="K218">
        <f t="shared" si="143"/>
        <v>8.5</v>
      </c>
      <c r="L218">
        <f t="shared" si="144"/>
        <v>10.179640718562874</v>
      </c>
      <c r="M218" s="115">
        <f t="shared" si="178"/>
        <v>11.110294117647072</v>
      </c>
      <c r="N218" s="13">
        <f t="shared" si="179"/>
        <v>16.593137254901961</v>
      </c>
      <c r="O218" s="13">
        <f t="shared" si="180"/>
        <v>123.43863538062314</v>
      </c>
      <c r="P218" s="13">
        <f t="shared" si="181"/>
        <v>275.33220396001542</v>
      </c>
      <c r="Q218" s="109">
        <f t="shared" si="182"/>
        <v>184.35463523644773</v>
      </c>
    </row>
    <row r="219" spans="1:17" x14ac:dyDescent="0.3">
      <c r="A219" s="2" t="s">
        <v>31</v>
      </c>
      <c r="B219" s="31" t="s">
        <v>16</v>
      </c>
      <c r="C219" s="41">
        <f>VLOOKUP(A219,'Laboratory B'!A:BF,56,0)</f>
        <v>77</v>
      </c>
      <c r="D219" s="37">
        <f t="shared" si="153"/>
        <v>217.5</v>
      </c>
      <c r="E219">
        <f>VLOOKUP(A219,'Laboratory B'!A:BF,58,0)</f>
        <v>84</v>
      </c>
      <c r="F219" s="37">
        <f t="shared" si="138"/>
        <v>209</v>
      </c>
      <c r="G219" s="59">
        <f t="shared" si="139"/>
        <v>8.5</v>
      </c>
      <c r="H219" s="60">
        <f t="shared" si="140"/>
        <v>72.25</v>
      </c>
      <c r="I219">
        <f t="shared" si="141"/>
        <v>80.5</v>
      </c>
      <c r="J219">
        <f t="shared" si="142"/>
        <v>12.25</v>
      </c>
      <c r="K219">
        <f t="shared" si="143"/>
        <v>3.5</v>
      </c>
      <c r="L219">
        <f t="shared" si="144"/>
        <v>4.3478260869565215</v>
      </c>
      <c r="M219" s="115">
        <f t="shared" si="178"/>
        <v>14.110294117647072</v>
      </c>
      <c r="N219" s="13">
        <f t="shared" si="179"/>
        <v>5.5931372549019613</v>
      </c>
      <c r="O219" s="13">
        <f t="shared" si="180"/>
        <v>199.10040008650557</v>
      </c>
      <c r="P219" s="13">
        <f t="shared" si="181"/>
        <v>31.283184352172249</v>
      </c>
      <c r="Q219" s="109">
        <f t="shared" si="182"/>
        <v>78.920811707035838</v>
      </c>
    </row>
    <row r="220" spans="1:17" x14ac:dyDescent="0.3">
      <c r="A220" s="2" t="s">
        <v>33</v>
      </c>
      <c r="B220" s="31" t="s">
        <v>16</v>
      </c>
      <c r="C220" s="41">
        <f>VLOOKUP(A220,'Laboratory B'!A:BF,56,0)</f>
        <v>66</v>
      </c>
      <c r="D220" s="37">
        <f t="shared" si="153"/>
        <v>194</v>
      </c>
      <c r="E220">
        <f>VLOOKUP(A220,'Laboratory B'!A:BF,58,0)</f>
        <v>30</v>
      </c>
      <c r="F220" s="37">
        <f t="shared" si="138"/>
        <v>77</v>
      </c>
      <c r="G220" s="59">
        <f t="shared" si="139"/>
        <v>117</v>
      </c>
      <c r="H220" s="60">
        <f t="shared" si="140"/>
        <v>13689</v>
      </c>
      <c r="I220">
        <f t="shared" si="141"/>
        <v>48</v>
      </c>
      <c r="J220">
        <f t="shared" si="142"/>
        <v>324</v>
      </c>
      <c r="K220">
        <f t="shared" si="143"/>
        <v>18</v>
      </c>
      <c r="L220">
        <f t="shared" si="144"/>
        <v>37.5</v>
      </c>
      <c r="M220" s="115">
        <f t="shared" si="178"/>
        <v>-9.3897058823529278</v>
      </c>
      <c r="N220" s="13">
        <f t="shared" si="179"/>
        <v>-126.40686274509804</v>
      </c>
      <c r="O220" s="13">
        <f t="shared" si="180"/>
        <v>88.16657655709318</v>
      </c>
      <c r="P220" s="13">
        <f t="shared" si="181"/>
        <v>15978.694949058054</v>
      </c>
      <c r="Q220" s="109">
        <f t="shared" si="182"/>
        <v>1186.9232626874261</v>
      </c>
    </row>
    <row r="221" spans="1:17" x14ac:dyDescent="0.3">
      <c r="A221" s="2" t="s">
        <v>35</v>
      </c>
      <c r="B221" s="31" t="s">
        <v>16</v>
      </c>
      <c r="C221" s="41">
        <f>VLOOKUP(A221,'Laboratory B'!A:BF,56,0)</f>
        <v>63</v>
      </c>
      <c r="D221" s="37">
        <f t="shared" si="153"/>
        <v>189</v>
      </c>
      <c r="E221">
        <f>VLOOKUP(A221,'Laboratory B'!A:BF,58,0)</f>
        <v>55</v>
      </c>
      <c r="F221" s="37">
        <f t="shared" si="138"/>
        <v>144.5</v>
      </c>
      <c r="G221" s="59">
        <f t="shared" si="139"/>
        <v>44.5</v>
      </c>
      <c r="H221" s="60">
        <f t="shared" si="140"/>
        <v>1980.25</v>
      </c>
      <c r="I221">
        <f t="shared" si="141"/>
        <v>59</v>
      </c>
      <c r="J221">
        <f t="shared" si="142"/>
        <v>16</v>
      </c>
      <c r="K221">
        <f t="shared" si="143"/>
        <v>4</v>
      </c>
      <c r="L221">
        <f t="shared" si="144"/>
        <v>6.7796610169491522</v>
      </c>
      <c r="M221" s="115">
        <f t="shared" si="178"/>
        <v>-14.389705882352928</v>
      </c>
      <c r="N221" s="13">
        <f t="shared" si="179"/>
        <v>-58.906862745098039</v>
      </c>
      <c r="O221" s="13">
        <f t="shared" si="180"/>
        <v>207.06363538062246</v>
      </c>
      <c r="P221" s="13">
        <f t="shared" si="181"/>
        <v>3470.0184784698195</v>
      </c>
      <c r="Q221" s="109">
        <f t="shared" si="182"/>
        <v>847.65242935409378</v>
      </c>
    </row>
    <row r="222" spans="1:17" x14ac:dyDescent="0.3">
      <c r="A222" s="2" t="s">
        <v>36</v>
      </c>
      <c r="B222" s="31" t="s">
        <v>16</v>
      </c>
      <c r="C222" s="41">
        <f>VLOOKUP(A222,'Laboratory B'!A:BF,56,0)</f>
        <v>507</v>
      </c>
      <c r="D222" s="37">
        <f t="shared" si="153"/>
        <v>346</v>
      </c>
      <c r="E222">
        <f>VLOOKUP(A222,'Laboratory B'!A:BF,58,0)</f>
        <v>529</v>
      </c>
      <c r="F222" s="37">
        <f t="shared" si="138"/>
        <v>346</v>
      </c>
      <c r="G222" s="59">
        <f t="shared" si="139"/>
        <v>0</v>
      </c>
      <c r="H222" s="60">
        <f t="shared" si="140"/>
        <v>0</v>
      </c>
      <c r="I222">
        <f t="shared" si="141"/>
        <v>518</v>
      </c>
      <c r="J222">
        <f t="shared" si="142"/>
        <v>121</v>
      </c>
      <c r="K222">
        <f t="shared" si="143"/>
        <v>11</v>
      </c>
      <c r="L222">
        <f t="shared" si="144"/>
        <v>2.1235521235521233</v>
      </c>
      <c r="M222" s="115">
        <f t="shared" si="178"/>
        <v>142.61029411764707</v>
      </c>
      <c r="N222" s="13">
        <f t="shared" si="179"/>
        <v>142.59313725490196</v>
      </c>
      <c r="O222" s="13">
        <f t="shared" si="180"/>
        <v>20337.695988321804</v>
      </c>
      <c r="P222" s="13">
        <f t="shared" si="181"/>
        <v>20332.802792195311</v>
      </c>
      <c r="Q222" s="109">
        <f t="shared" si="182"/>
        <v>20335.249243079586</v>
      </c>
    </row>
    <row r="223" spans="1:17" x14ac:dyDescent="0.3">
      <c r="A223" s="2" t="s">
        <v>37</v>
      </c>
      <c r="B223" s="31" t="s">
        <v>16</v>
      </c>
      <c r="C223" s="41">
        <f>VLOOKUP(A223,'Laboratory B'!A:BF,56,0)</f>
        <v>347</v>
      </c>
      <c r="D223" s="37">
        <f t="shared" si="153"/>
        <v>334</v>
      </c>
      <c r="E223">
        <f>VLOOKUP(A223,'Laboratory B'!A:BF,58,0)</f>
        <v>338</v>
      </c>
      <c r="F223" s="37">
        <f t="shared" si="138"/>
        <v>334</v>
      </c>
      <c r="G223" s="59">
        <f t="shared" si="139"/>
        <v>0</v>
      </c>
      <c r="H223" s="60">
        <f t="shared" si="140"/>
        <v>0</v>
      </c>
      <c r="I223">
        <f t="shared" si="141"/>
        <v>342.5</v>
      </c>
      <c r="J223">
        <f t="shared" si="142"/>
        <v>20.25</v>
      </c>
      <c r="K223">
        <f t="shared" si="143"/>
        <v>4.5</v>
      </c>
      <c r="L223">
        <f t="shared" si="144"/>
        <v>1.3138686131386861</v>
      </c>
      <c r="M223" s="115">
        <f t="shared" si="178"/>
        <v>130.61029411764707</v>
      </c>
      <c r="N223" s="13">
        <f t="shared" si="179"/>
        <v>130.59313725490196</v>
      </c>
      <c r="O223" s="13">
        <f t="shared" si="180"/>
        <v>17059.048929498273</v>
      </c>
      <c r="P223" s="13">
        <f t="shared" si="181"/>
        <v>17054.567498077664</v>
      </c>
      <c r="Q223" s="109">
        <f t="shared" si="182"/>
        <v>17056.808066608999</v>
      </c>
    </row>
    <row r="224" spans="1:17" x14ac:dyDescent="0.3">
      <c r="A224" s="2" t="s">
        <v>38</v>
      </c>
      <c r="B224" s="31" t="s">
        <v>16</v>
      </c>
      <c r="C224" s="41">
        <f>VLOOKUP(A224,'Laboratory B'!A:BF,56,0)</f>
        <v>212</v>
      </c>
      <c r="D224" s="37">
        <f t="shared" si="153"/>
        <v>306</v>
      </c>
      <c r="E224">
        <f>VLOOKUP(A224,'Laboratory B'!A:BF,58,0)</f>
        <v>183</v>
      </c>
      <c r="F224" s="37">
        <f t="shared" si="138"/>
        <v>288</v>
      </c>
      <c r="G224" s="59">
        <f t="shared" si="139"/>
        <v>18</v>
      </c>
      <c r="H224" s="60">
        <f t="shared" si="140"/>
        <v>324</v>
      </c>
      <c r="I224">
        <f t="shared" si="141"/>
        <v>197.5</v>
      </c>
      <c r="J224">
        <f t="shared" si="142"/>
        <v>210.25</v>
      </c>
      <c r="K224">
        <f t="shared" si="143"/>
        <v>14.5</v>
      </c>
      <c r="L224">
        <f t="shared" si="144"/>
        <v>7.3417721518987342</v>
      </c>
      <c r="M224" s="115">
        <f t="shared" si="178"/>
        <v>102.61029411764707</v>
      </c>
      <c r="N224" s="13">
        <f t="shared" si="179"/>
        <v>84.593137254901961</v>
      </c>
      <c r="O224" s="13">
        <f t="shared" si="180"/>
        <v>10528.872458910037</v>
      </c>
      <c r="P224" s="13">
        <f t="shared" si="181"/>
        <v>7155.9988706266822</v>
      </c>
      <c r="Q224" s="109">
        <f t="shared" si="182"/>
        <v>8680.126694059978</v>
      </c>
    </row>
    <row r="225" spans="1:17" x14ac:dyDescent="0.3">
      <c r="A225" s="2" t="s">
        <v>39</v>
      </c>
      <c r="B225" s="31" t="s">
        <v>16</v>
      </c>
      <c r="C225" s="41">
        <f>VLOOKUP(A225,'Laboratory B'!A:BF,56,0)</f>
        <v>74</v>
      </c>
      <c r="D225" s="37">
        <f t="shared" si="153"/>
        <v>212</v>
      </c>
      <c r="E225">
        <f>VLOOKUP(A225,'Laboratory B'!A:BF,58,0)</f>
        <v>107</v>
      </c>
      <c r="F225" s="37">
        <f t="shared" si="138"/>
        <v>242</v>
      </c>
      <c r="G225" s="59">
        <f t="shared" si="139"/>
        <v>-30</v>
      </c>
      <c r="H225" s="60">
        <f t="shared" si="140"/>
        <v>900</v>
      </c>
      <c r="I225">
        <f t="shared" si="141"/>
        <v>90.5</v>
      </c>
      <c r="J225">
        <f t="shared" si="142"/>
        <v>272.25</v>
      </c>
      <c r="K225">
        <f t="shared" si="143"/>
        <v>16.5</v>
      </c>
      <c r="L225">
        <f t="shared" si="144"/>
        <v>18.232044198895029</v>
      </c>
      <c r="M225" s="115">
        <f t="shared" si="178"/>
        <v>8.6102941176470722</v>
      </c>
      <c r="N225" s="13">
        <f t="shared" si="179"/>
        <v>38.593137254901961</v>
      </c>
      <c r="O225" s="13">
        <f t="shared" si="180"/>
        <v>74.137164792387779</v>
      </c>
      <c r="P225" s="13">
        <f t="shared" si="181"/>
        <v>1489.4302431757017</v>
      </c>
      <c r="Q225" s="109">
        <f t="shared" si="182"/>
        <v>332.29826268742841</v>
      </c>
    </row>
    <row r="226" spans="1:17" x14ac:dyDescent="0.3">
      <c r="A226" s="2" t="s">
        <v>114</v>
      </c>
      <c r="B226" s="31" t="s">
        <v>16</v>
      </c>
      <c r="C226" s="41">
        <f>VLOOKUP(A226,'Laboratory B'!A:BF,56,0)</f>
        <v>111</v>
      </c>
      <c r="D226" s="37">
        <f t="shared" si="153"/>
        <v>253</v>
      </c>
      <c r="E226">
        <f>VLOOKUP(A226,'Laboratory B'!A:BF,58,0)</f>
        <v>81</v>
      </c>
      <c r="F226" s="37">
        <f t="shared" si="138"/>
        <v>198</v>
      </c>
      <c r="G226" s="59">
        <f t="shared" si="139"/>
        <v>55</v>
      </c>
      <c r="H226" s="60">
        <f t="shared" si="140"/>
        <v>3025</v>
      </c>
      <c r="I226">
        <f t="shared" si="141"/>
        <v>96</v>
      </c>
      <c r="J226">
        <f t="shared" si="142"/>
        <v>225</v>
      </c>
      <c r="K226">
        <f t="shared" si="143"/>
        <v>15</v>
      </c>
      <c r="L226">
        <f t="shared" si="144"/>
        <v>15.625</v>
      </c>
      <c r="M226" s="115">
        <f t="shared" si="178"/>
        <v>49.610294117647072</v>
      </c>
      <c r="N226" s="13">
        <f t="shared" si="179"/>
        <v>-5.4068627450980387</v>
      </c>
      <c r="O226" s="13">
        <f t="shared" si="180"/>
        <v>2461.1812824394478</v>
      </c>
      <c r="P226" s="13">
        <f t="shared" si="181"/>
        <v>29.2341647443291</v>
      </c>
      <c r="Q226" s="109">
        <f t="shared" si="182"/>
        <v>-268.23605103806233</v>
      </c>
    </row>
    <row r="227" spans="1:17" x14ac:dyDescent="0.3">
      <c r="A227" s="2" t="s">
        <v>115</v>
      </c>
      <c r="B227" s="31" t="s">
        <v>16</v>
      </c>
      <c r="C227" s="41">
        <f>VLOOKUP(A227,'Laboratory B'!A:BF,56,0)</f>
        <v>135</v>
      </c>
      <c r="D227" s="37">
        <f t="shared" si="153"/>
        <v>268.5</v>
      </c>
      <c r="E227">
        <f>VLOOKUP(A227,'Laboratory B'!A:BF,58,0)</f>
        <v>125</v>
      </c>
      <c r="F227" s="37">
        <f t="shared" si="138"/>
        <v>260</v>
      </c>
      <c r="G227" s="59">
        <f t="shared" si="139"/>
        <v>8.5</v>
      </c>
      <c r="H227" s="60">
        <f t="shared" si="140"/>
        <v>72.25</v>
      </c>
      <c r="I227">
        <f t="shared" si="141"/>
        <v>130</v>
      </c>
      <c r="J227">
        <f t="shared" si="142"/>
        <v>25</v>
      </c>
      <c r="K227">
        <f t="shared" si="143"/>
        <v>5</v>
      </c>
      <c r="L227">
        <f t="shared" si="144"/>
        <v>3.8461538461538463</v>
      </c>
      <c r="M227" s="115">
        <f t="shared" si="178"/>
        <v>65.110294117647072</v>
      </c>
      <c r="N227" s="13">
        <f t="shared" si="179"/>
        <v>56.593137254901961</v>
      </c>
      <c r="O227" s="13">
        <f t="shared" si="180"/>
        <v>4239.3504000865069</v>
      </c>
      <c r="P227" s="13">
        <f t="shared" si="181"/>
        <v>3202.7831843521722</v>
      </c>
      <c r="Q227" s="109">
        <f t="shared" si="182"/>
        <v>3684.7958117070366</v>
      </c>
    </row>
    <row r="228" spans="1:17" x14ac:dyDescent="0.3">
      <c r="A228" s="2" t="s">
        <v>143</v>
      </c>
      <c r="B228" s="31" t="s">
        <v>16</v>
      </c>
      <c r="C228" s="41">
        <f>VLOOKUP(A228,'Laboratory B'!A:BF,56,0)</f>
        <v>47</v>
      </c>
      <c r="D228" s="37">
        <f t="shared" ref="D228:D229" si="199">_xlfn.RANK.AVG(C228,C$2:C$419,1)</f>
        <v>149.5</v>
      </c>
      <c r="E228">
        <f>VLOOKUP(A228,'Laboratory B'!A:BF,58,0)</f>
        <v>86</v>
      </c>
      <c r="F228" s="37">
        <f t="shared" ref="F228:F229" si="200">_xlfn.RANK.AVG(E228,E$2:E$419,1)</f>
        <v>214.5</v>
      </c>
      <c r="G228" s="59">
        <f t="shared" ref="G228:G229" si="201">D228-F228</f>
        <v>-65</v>
      </c>
      <c r="H228" s="60">
        <f t="shared" ref="H228:H229" si="202">G228^2</f>
        <v>4225</v>
      </c>
      <c r="I228">
        <f t="shared" ref="I228:I229" si="203">(C228+E228)/2</f>
        <v>66.5</v>
      </c>
      <c r="J228">
        <f t="shared" ref="J228:J229" si="204">((C228-I228)^2+(E228-I228)^2)/2</f>
        <v>380.25</v>
      </c>
      <c r="K228">
        <f t="shared" ref="K228:K229" si="205">SQRT(J228)</f>
        <v>19.5</v>
      </c>
      <c r="L228">
        <f t="shared" ref="L228:L229" si="206">(K228/I228)*100</f>
        <v>29.323308270676691</v>
      </c>
      <c r="M228" s="115">
        <f t="shared" si="178"/>
        <v>-53.889705882352928</v>
      </c>
      <c r="N228" s="13">
        <f t="shared" si="179"/>
        <v>11.093137254901961</v>
      </c>
      <c r="O228" s="13">
        <f t="shared" si="180"/>
        <v>2904.1004000865037</v>
      </c>
      <c r="P228" s="13">
        <f t="shared" si="181"/>
        <v>123.05769415609382</v>
      </c>
      <c r="Q228" s="109">
        <f t="shared" si="182"/>
        <v>-597.80590397923868</v>
      </c>
    </row>
    <row r="229" spans="1:17" ht="15" thickBot="1" x14ac:dyDescent="0.35">
      <c r="A229" s="2" t="s">
        <v>144</v>
      </c>
      <c r="B229" s="31" t="s">
        <v>16</v>
      </c>
      <c r="C229" s="41">
        <f>VLOOKUP(A229,'Laboratory B'!A:BF,56,0)</f>
        <v>106</v>
      </c>
      <c r="D229" s="37">
        <f t="shared" si="199"/>
        <v>248.5</v>
      </c>
      <c r="E229">
        <f>VLOOKUP(A229,'Laboratory B'!A:BF,58,0)</f>
        <v>118</v>
      </c>
      <c r="F229" s="37">
        <f t="shared" si="200"/>
        <v>255.5</v>
      </c>
      <c r="G229" s="59">
        <f t="shared" si="201"/>
        <v>-7</v>
      </c>
      <c r="H229" s="60">
        <f t="shared" si="202"/>
        <v>49</v>
      </c>
      <c r="I229">
        <f t="shared" si="203"/>
        <v>112</v>
      </c>
      <c r="J229">
        <f t="shared" si="204"/>
        <v>36</v>
      </c>
      <c r="K229">
        <f t="shared" si="205"/>
        <v>6</v>
      </c>
      <c r="L229">
        <f t="shared" si="206"/>
        <v>5.3571428571428568</v>
      </c>
      <c r="M229" s="115">
        <f t="shared" si="178"/>
        <v>45.110294117647072</v>
      </c>
      <c r="N229" s="13">
        <f t="shared" si="179"/>
        <v>52.093137254901961</v>
      </c>
      <c r="O229" s="13">
        <f t="shared" si="180"/>
        <v>2034.938635380624</v>
      </c>
      <c r="P229" s="13">
        <f t="shared" si="181"/>
        <v>2713.6949490580546</v>
      </c>
      <c r="Q229" s="109">
        <f t="shared" si="182"/>
        <v>2349.9367430795855</v>
      </c>
    </row>
    <row r="230" spans="1:17" ht="15" thickTop="1" x14ac:dyDescent="0.3">
      <c r="A230" s="30" t="s">
        <v>30</v>
      </c>
      <c r="B230" s="32" t="s">
        <v>212</v>
      </c>
      <c r="C230" s="45">
        <f>VLOOKUP(A230,'Laboratory B'!A:BI,59,0)</f>
        <v>88</v>
      </c>
      <c r="D230" s="38">
        <f t="shared" si="153"/>
        <v>227.5</v>
      </c>
      <c r="E230" s="29">
        <f>VLOOKUP(A230,'Laboratory B'!A:BI,61,0)</f>
        <v>72</v>
      </c>
      <c r="F230" s="38">
        <f t="shared" si="138"/>
        <v>183.5</v>
      </c>
      <c r="G230" s="59">
        <f t="shared" si="139"/>
        <v>44</v>
      </c>
      <c r="H230" s="60">
        <f t="shared" si="140"/>
        <v>1936</v>
      </c>
      <c r="I230">
        <f t="shared" si="141"/>
        <v>80</v>
      </c>
      <c r="J230">
        <f t="shared" si="142"/>
        <v>64</v>
      </c>
      <c r="K230">
        <f t="shared" si="143"/>
        <v>8</v>
      </c>
      <c r="L230">
        <f t="shared" si="144"/>
        <v>10</v>
      </c>
      <c r="M230" s="115">
        <f t="shared" si="178"/>
        <v>24.110294117647072</v>
      </c>
      <c r="N230" s="13">
        <f t="shared" si="179"/>
        <v>-19.906862745098039</v>
      </c>
      <c r="O230" s="13">
        <f t="shared" si="180"/>
        <v>581.30628243944705</v>
      </c>
      <c r="P230" s="13">
        <f t="shared" si="181"/>
        <v>396.28318435217221</v>
      </c>
      <c r="Q230" s="109">
        <f t="shared" si="182"/>
        <v>-479.96031574394488</v>
      </c>
    </row>
    <row r="231" spans="1:17" x14ac:dyDescent="0.3">
      <c r="A231" s="2" t="s">
        <v>31</v>
      </c>
      <c r="B231" s="31" t="s">
        <v>17</v>
      </c>
      <c r="C231" s="41">
        <f>VLOOKUP(A231,'Laboratory B'!A:BI,59,0)</f>
        <v>54</v>
      </c>
      <c r="D231" s="37">
        <f t="shared" si="153"/>
        <v>166.5</v>
      </c>
      <c r="E231">
        <f>VLOOKUP(A231,'Laboratory B'!A:BI,61,0)</f>
        <v>73</v>
      </c>
      <c r="F231" s="37">
        <f t="shared" si="138"/>
        <v>188.5</v>
      </c>
      <c r="G231" s="59">
        <f t="shared" si="139"/>
        <v>-22</v>
      </c>
      <c r="H231" s="60">
        <f t="shared" si="140"/>
        <v>484</v>
      </c>
      <c r="I231">
        <f t="shared" si="141"/>
        <v>63.5</v>
      </c>
      <c r="J231">
        <f t="shared" si="142"/>
        <v>90.25</v>
      </c>
      <c r="K231">
        <f t="shared" si="143"/>
        <v>9.5</v>
      </c>
      <c r="L231">
        <f t="shared" si="144"/>
        <v>14.960629921259844</v>
      </c>
      <c r="M231" s="115">
        <f t="shared" si="178"/>
        <v>-36.889705882352928</v>
      </c>
      <c r="N231" s="13">
        <f t="shared" si="179"/>
        <v>-14.906862745098039</v>
      </c>
      <c r="O231" s="13">
        <f t="shared" si="180"/>
        <v>1360.8504000865041</v>
      </c>
      <c r="P231" s="13">
        <f t="shared" si="181"/>
        <v>222.21455690119183</v>
      </c>
      <c r="Q231" s="109">
        <f t="shared" si="182"/>
        <v>549.90978229527082</v>
      </c>
    </row>
    <row r="232" spans="1:17" x14ac:dyDescent="0.3">
      <c r="A232" s="2" t="s">
        <v>33</v>
      </c>
      <c r="B232" s="31" t="s">
        <v>17</v>
      </c>
      <c r="C232" s="41">
        <f>VLOOKUP(A232,'Laboratory B'!A:BI,59,0)</f>
        <v>56</v>
      </c>
      <c r="D232" s="37">
        <f t="shared" si="153"/>
        <v>172.5</v>
      </c>
      <c r="E232">
        <f>VLOOKUP(A232,'Laboratory B'!A:BI,61,0)</f>
        <v>37</v>
      </c>
      <c r="F232" s="37">
        <f t="shared" si="138"/>
        <v>99</v>
      </c>
      <c r="G232" s="59">
        <f t="shared" si="139"/>
        <v>73.5</v>
      </c>
      <c r="H232" s="60">
        <f t="shared" si="140"/>
        <v>5402.25</v>
      </c>
      <c r="I232">
        <f t="shared" si="141"/>
        <v>46.5</v>
      </c>
      <c r="J232">
        <f t="shared" si="142"/>
        <v>90.25</v>
      </c>
      <c r="K232">
        <f t="shared" si="143"/>
        <v>9.5</v>
      </c>
      <c r="L232">
        <f t="shared" si="144"/>
        <v>20.43010752688172</v>
      </c>
      <c r="M232" s="115">
        <f t="shared" si="178"/>
        <v>-30.889705882352928</v>
      </c>
      <c r="N232" s="13">
        <f t="shared" si="179"/>
        <v>-104.40686274509804</v>
      </c>
      <c r="O232" s="13">
        <f t="shared" si="180"/>
        <v>954.1739294982691</v>
      </c>
      <c r="P232" s="13">
        <f t="shared" si="181"/>
        <v>10900.792988273741</v>
      </c>
      <c r="Q232" s="109">
        <f t="shared" si="182"/>
        <v>3225.0972822952695</v>
      </c>
    </row>
    <row r="233" spans="1:17" x14ac:dyDescent="0.3">
      <c r="A233" s="2" t="s">
        <v>35</v>
      </c>
      <c r="B233" s="31" t="s">
        <v>17</v>
      </c>
      <c r="C233" s="41">
        <f>VLOOKUP(A233,'Laboratory B'!A:BI,59,0)</f>
        <v>52</v>
      </c>
      <c r="D233" s="37">
        <f t="shared" si="153"/>
        <v>157.5</v>
      </c>
      <c r="E233">
        <f>VLOOKUP(A233,'Laboratory B'!A:BI,61,0)</f>
        <v>50</v>
      </c>
      <c r="F233" s="37">
        <f t="shared" ref="F233:F308" si="207">_xlfn.RANK.AVG(E233,E$2:E$419,1)</f>
        <v>133.5</v>
      </c>
      <c r="G233" s="59">
        <f t="shared" ref="G233:G308" si="208">D233-F233</f>
        <v>24</v>
      </c>
      <c r="H233" s="60">
        <f t="shared" ref="H233:H308" si="209">G233^2</f>
        <v>576</v>
      </c>
      <c r="I233">
        <f t="shared" ref="I233:I308" si="210">(C233+E233)/2</f>
        <v>51</v>
      </c>
      <c r="J233">
        <f t="shared" ref="J233:J308" si="211">((C233-I233)^2+(E233-I233)^2)/2</f>
        <v>1</v>
      </c>
      <c r="K233">
        <f t="shared" ref="K233:K308" si="212">SQRT(J233)</f>
        <v>1</v>
      </c>
      <c r="L233">
        <f t="shared" ref="L233:L308" si="213">(K233/I233)*100</f>
        <v>1.9607843137254901</v>
      </c>
      <c r="M233" s="115">
        <f t="shared" si="178"/>
        <v>-45.889705882352928</v>
      </c>
      <c r="N233" s="13">
        <f t="shared" si="179"/>
        <v>-69.906862745098039</v>
      </c>
      <c r="O233" s="13">
        <f t="shared" si="180"/>
        <v>2105.8651059688568</v>
      </c>
      <c r="P233" s="13">
        <f t="shared" si="181"/>
        <v>4886.9694588619759</v>
      </c>
      <c r="Q233" s="109">
        <f t="shared" si="182"/>
        <v>3208.0053705305641</v>
      </c>
    </row>
    <row r="234" spans="1:17" x14ac:dyDescent="0.3">
      <c r="A234" s="2" t="s">
        <v>36</v>
      </c>
      <c r="B234" s="31" t="s">
        <v>17</v>
      </c>
      <c r="C234" s="41">
        <f>VLOOKUP(A234,'Laboratory B'!A:BI,59,0)</f>
        <v>2447</v>
      </c>
      <c r="D234" s="37">
        <f t="shared" ref="D234:D309" si="214">_xlfn.RANK.AVG(C234,C$2:C$419,1)</f>
        <v>386</v>
      </c>
      <c r="E234">
        <f>VLOOKUP(A234,'Laboratory B'!A:BI,61,0)</f>
        <v>2635</v>
      </c>
      <c r="F234" s="37">
        <f t="shared" si="207"/>
        <v>388</v>
      </c>
      <c r="G234" s="59">
        <f t="shared" si="208"/>
        <v>-2</v>
      </c>
      <c r="H234" s="60">
        <f t="shared" si="209"/>
        <v>4</v>
      </c>
      <c r="I234">
        <f t="shared" si="210"/>
        <v>2541</v>
      </c>
      <c r="J234">
        <f t="shared" si="211"/>
        <v>8836</v>
      </c>
      <c r="K234">
        <f t="shared" si="212"/>
        <v>94</v>
      </c>
      <c r="L234">
        <f t="shared" si="213"/>
        <v>3.6993309720582448</v>
      </c>
      <c r="M234" s="115">
        <f t="shared" si="178"/>
        <v>182.61029411764707</v>
      </c>
      <c r="N234" s="13">
        <f t="shared" si="179"/>
        <v>184.59313725490196</v>
      </c>
      <c r="O234" s="13">
        <f t="shared" si="180"/>
        <v>33346.51951773357</v>
      </c>
      <c r="P234" s="13">
        <f t="shared" si="181"/>
        <v>34074.626321607073</v>
      </c>
      <c r="Q234" s="109">
        <f t="shared" si="182"/>
        <v>33708.607086216842</v>
      </c>
    </row>
    <row r="235" spans="1:17" x14ac:dyDescent="0.3">
      <c r="A235" s="2" t="s">
        <v>37</v>
      </c>
      <c r="B235" s="31" t="s">
        <v>17</v>
      </c>
      <c r="C235" s="41">
        <f>VLOOKUP(A235,'Laboratory B'!A:BI,59,0)</f>
        <v>179</v>
      </c>
      <c r="D235" s="37">
        <f t="shared" si="214"/>
        <v>288.5</v>
      </c>
      <c r="E235">
        <f>VLOOKUP(A235,'Laboratory B'!A:BI,61,0)</f>
        <v>170</v>
      </c>
      <c r="F235" s="37">
        <f t="shared" si="207"/>
        <v>282</v>
      </c>
      <c r="G235" s="59">
        <f t="shared" si="208"/>
        <v>6.5</v>
      </c>
      <c r="H235" s="60">
        <f t="shared" si="209"/>
        <v>42.25</v>
      </c>
      <c r="I235">
        <f t="shared" si="210"/>
        <v>174.5</v>
      </c>
      <c r="J235">
        <f t="shared" si="211"/>
        <v>20.25</v>
      </c>
      <c r="K235">
        <f t="shared" si="212"/>
        <v>4.5</v>
      </c>
      <c r="L235">
        <f t="shared" si="213"/>
        <v>2.5787965616045847</v>
      </c>
      <c r="M235" s="115">
        <f t="shared" si="178"/>
        <v>85.110294117647072</v>
      </c>
      <c r="N235" s="13">
        <f t="shared" si="179"/>
        <v>78.593137254901961</v>
      </c>
      <c r="O235" s="13">
        <f t="shared" si="180"/>
        <v>7243.7621647923897</v>
      </c>
      <c r="P235" s="13">
        <f t="shared" si="181"/>
        <v>6176.8812235678588</v>
      </c>
      <c r="Q235" s="109">
        <f t="shared" si="182"/>
        <v>6689.0850273933111</v>
      </c>
    </row>
    <row r="236" spans="1:17" x14ac:dyDescent="0.3">
      <c r="A236" s="2" t="s">
        <v>38</v>
      </c>
      <c r="B236" s="31" t="s">
        <v>17</v>
      </c>
      <c r="C236" s="41">
        <f>VLOOKUP(A236,'Laboratory B'!A:BI,59,0)</f>
        <v>315</v>
      </c>
      <c r="D236" s="37">
        <f t="shared" si="214"/>
        <v>329</v>
      </c>
      <c r="E236">
        <f>VLOOKUP(A236,'Laboratory B'!A:BI,61,0)</f>
        <v>293</v>
      </c>
      <c r="F236" s="37">
        <f t="shared" si="207"/>
        <v>325</v>
      </c>
      <c r="G236" s="59">
        <f t="shared" si="208"/>
        <v>4</v>
      </c>
      <c r="H236" s="60">
        <f t="shared" si="209"/>
        <v>16</v>
      </c>
      <c r="I236">
        <f t="shared" si="210"/>
        <v>304</v>
      </c>
      <c r="J236">
        <f t="shared" si="211"/>
        <v>121</v>
      </c>
      <c r="K236">
        <f t="shared" si="212"/>
        <v>11</v>
      </c>
      <c r="L236">
        <f t="shared" si="213"/>
        <v>3.6184210526315792</v>
      </c>
      <c r="M236" s="115">
        <f t="shared" si="178"/>
        <v>125.61029411764707</v>
      </c>
      <c r="N236" s="13">
        <f t="shared" si="179"/>
        <v>121.59313725490196</v>
      </c>
      <c r="O236" s="13">
        <f t="shared" si="180"/>
        <v>15777.945988321802</v>
      </c>
      <c r="P236" s="13">
        <f t="shared" si="181"/>
        <v>14784.891027489428</v>
      </c>
      <c r="Q236" s="109">
        <f t="shared" si="182"/>
        <v>15273.349733275665</v>
      </c>
    </row>
    <row r="237" spans="1:17" x14ac:dyDescent="0.3">
      <c r="A237" s="2" t="s">
        <v>39</v>
      </c>
      <c r="B237" s="31" t="s">
        <v>17</v>
      </c>
      <c r="C237" s="41">
        <f>VLOOKUP(A237,'Laboratory B'!A:BI,59,0)</f>
        <v>91</v>
      </c>
      <c r="D237" s="37">
        <f t="shared" si="214"/>
        <v>231.5</v>
      </c>
      <c r="E237">
        <f>VLOOKUP(A237,'Laboratory B'!A:BI,61,0)</f>
        <v>99</v>
      </c>
      <c r="F237" s="37">
        <f t="shared" si="207"/>
        <v>227</v>
      </c>
      <c r="G237" s="59">
        <f t="shared" si="208"/>
        <v>4.5</v>
      </c>
      <c r="H237" s="60">
        <f t="shared" si="209"/>
        <v>20.25</v>
      </c>
      <c r="I237">
        <f t="shared" si="210"/>
        <v>95</v>
      </c>
      <c r="J237">
        <f t="shared" si="211"/>
        <v>16</v>
      </c>
      <c r="K237">
        <f t="shared" si="212"/>
        <v>4</v>
      </c>
      <c r="L237">
        <f t="shared" si="213"/>
        <v>4.2105263157894735</v>
      </c>
      <c r="M237" s="115">
        <f t="shared" si="178"/>
        <v>28.110294117647072</v>
      </c>
      <c r="N237" s="13">
        <f t="shared" si="179"/>
        <v>23.593137254901961</v>
      </c>
      <c r="O237" s="13">
        <f t="shared" si="180"/>
        <v>790.18863538062362</v>
      </c>
      <c r="P237" s="13">
        <f t="shared" si="181"/>
        <v>556.63612552864288</v>
      </c>
      <c r="Q237" s="109">
        <f t="shared" si="182"/>
        <v>663.21002739331061</v>
      </c>
    </row>
    <row r="238" spans="1:17" x14ac:dyDescent="0.3">
      <c r="A238" s="2" t="s">
        <v>114</v>
      </c>
      <c r="B238" s="31" t="s">
        <v>17</v>
      </c>
      <c r="C238" s="41">
        <f>VLOOKUP(A238,'Laboratory B'!A:BI,59,0)</f>
        <v>62</v>
      </c>
      <c r="D238" s="37">
        <f t="shared" si="214"/>
        <v>186</v>
      </c>
      <c r="E238">
        <f>VLOOKUP(A238,'Laboratory B'!A:BI,61,0)</f>
        <v>72</v>
      </c>
      <c r="F238" s="37">
        <f t="shared" si="207"/>
        <v>183.5</v>
      </c>
      <c r="G238" s="59">
        <f t="shared" si="208"/>
        <v>2.5</v>
      </c>
      <c r="H238" s="60">
        <f t="shared" si="209"/>
        <v>6.25</v>
      </c>
      <c r="I238">
        <f t="shared" si="210"/>
        <v>67</v>
      </c>
      <c r="J238">
        <f t="shared" si="211"/>
        <v>25</v>
      </c>
      <c r="K238">
        <f t="shared" si="212"/>
        <v>5</v>
      </c>
      <c r="L238">
        <f t="shared" si="213"/>
        <v>7.4626865671641784</v>
      </c>
      <c r="M238" s="115">
        <f t="shared" si="178"/>
        <v>-17.389705882352928</v>
      </c>
      <c r="N238" s="13">
        <f t="shared" si="179"/>
        <v>-19.906862745098039</v>
      </c>
      <c r="O238" s="13">
        <f t="shared" si="180"/>
        <v>302.40187067474</v>
      </c>
      <c r="P238" s="13">
        <f t="shared" si="181"/>
        <v>396.28318435217221</v>
      </c>
      <c r="Q238" s="109">
        <f t="shared" si="182"/>
        <v>346.17448817762369</v>
      </c>
    </row>
    <row r="239" spans="1:17" x14ac:dyDescent="0.3">
      <c r="A239" s="2" t="s">
        <v>115</v>
      </c>
      <c r="B239" s="31" t="s">
        <v>17</v>
      </c>
      <c r="C239" s="41">
        <f>VLOOKUP(A239,'Laboratory B'!A:BI,59,0)</f>
        <v>225</v>
      </c>
      <c r="D239" s="37">
        <f t="shared" si="214"/>
        <v>311</v>
      </c>
      <c r="E239">
        <f>VLOOKUP(A239,'Laboratory B'!A:BI,61,0)</f>
        <v>226</v>
      </c>
      <c r="F239" s="37">
        <f t="shared" si="207"/>
        <v>311</v>
      </c>
      <c r="G239" s="59">
        <f t="shared" si="208"/>
        <v>0</v>
      </c>
      <c r="H239" s="60">
        <f t="shared" si="209"/>
        <v>0</v>
      </c>
      <c r="I239">
        <f t="shared" si="210"/>
        <v>225.5</v>
      </c>
      <c r="J239">
        <f t="shared" si="211"/>
        <v>0.25</v>
      </c>
      <c r="K239">
        <f t="shared" si="212"/>
        <v>0.5</v>
      </c>
      <c r="L239">
        <f t="shared" si="213"/>
        <v>0.22172949002217296</v>
      </c>
      <c r="M239" s="115">
        <f t="shared" si="178"/>
        <v>107.61029411764707</v>
      </c>
      <c r="N239" s="13">
        <f t="shared" si="179"/>
        <v>107.59313725490196</v>
      </c>
      <c r="O239" s="13">
        <f t="shared" si="180"/>
        <v>11579.975400086509</v>
      </c>
      <c r="P239" s="13">
        <f t="shared" si="181"/>
        <v>11576.283184352173</v>
      </c>
      <c r="Q239" s="109">
        <f t="shared" si="182"/>
        <v>11578.129145040371</v>
      </c>
    </row>
    <row r="240" spans="1:17" x14ac:dyDescent="0.3">
      <c r="A240" s="2" t="s">
        <v>143</v>
      </c>
      <c r="B240" s="31" t="s">
        <v>17</v>
      </c>
      <c r="C240" s="41">
        <f>VLOOKUP(A240,'Laboratory B'!A:BI,59,0)</f>
        <v>34</v>
      </c>
      <c r="D240" s="37">
        <f t="shared" ref="D240:D241" si="215">_xlfn.RANK.AVG(C240,C$2:C$419,1)</f>
        <v>117</v>
      </c>
      <c r="E240">
        <f>VLOOKUP(A240,'Laboratory B'!A:BI,61,0)</f>
        <v>66</v>
      </c>
      <c r="F240" s="37">
        <f t="shared" ref="F240:F241" si="216">_xlfn.RANK.AVG(E240,E$2:E$419,1)</f>
        <v>170</v>
      </c>
      <c r="G240" s="59">
        <f t="shared" ref="G240:G241" si="217">D240-F240</f>
        <v>-53</v>
      </c>
      <c r="H240" s="60">
        <f t="shared" ref="H240:H241" si="218">G240^2</f>
        <v>2809</v>
      </c>
      <c r="I240">
        <f t="shared" ref="I240:I241" si="219">(C240+E240)/2</f>
        <v>50</v>
      </c>
      <c r="J240">
        <f t="shared" ref="J240:J241" si="220">((C240-I240)^2+(E240-I240)^2)/2</f>
        <v>256</v>
      </c>
      <c r="K240">
        <f t="shared" ref="K240:K241" si="221">SQRT(J240)</f>
        <v>16</v>
      </c>
      <c r="L240">
        <f t="shared" ref="L240:L241" si="222">(K240/I240)*100</f>
        <v>32</v>
      </c>
      <c r="M240" s="115">
        <f t="shared" si="178"/>
        <v>-86.389705882352928</v>
      </c>
      <c r="N240" s="13">
        <f t="shared" si="179"/>
        <v>-33.406862745098039</v>
      </c>
      <c r="O240" s="13">
        <f t="shared" si="180"/>
        <v>7463.1812824394437</v>
      </c>
      <c r="P240" s="13">
        <f t="shared" si="181"/>
        <v>1116.0184784698192</v>
      </c>
      <c r="Q240" s="109">
        <f t="shared" si="182"/>
        <v>2886.0090470011528</v>
      </c>
    </row>
    <row r="241" spans="1:17" ht="15" thickBot="1" x14ac:dyDescent="0.35">
      <c r="A241" s="2" t="s">
        <v>144</v>
      </c>
      <c r="B241" s="31" t="s">
        <v>17</v>
      </c>
      <c r="C241" s="41">
        <f>VLOOKUP(A241,'Laboratory B'!A:BI,59,0)</f>
        <v>74</v>
      </c>
      <c r="D241" s="37">
        <f t="shared" si="215"/>
        <v>212</v>
      </c>
      <c r="E241">
        <f>VLOOKUP(A241,'Laboratory B'!A:BI,61,0)</f>
        <v>131</v>
      </c>
      <c r="F241" s="37">
        <f t="shared" si="216"/>
        <v>263</v>
      </c>
      <c r="G241" s="59">
        <f t="shared" si="217"/>
        <v>-51</v>
      </c>
      <c r="H241" s="60">
        <f t="shared" si="218"/>
        <v>2601</v>
      </c>
      <c r="I241">
        <f t="shared" si="219"/>
        <v>102.5</v>
      </c>
      <c r="J241">
        <f t="shared" si="220"/>
        <v>812.25</v>
      </c>
      <c r="K241">
        <f t="shared" si="221"/>
        <v>28.5</v>
      </c>
      <c r="L241">
        <f t="shared" si="222"/>
        <v>27.804878048780491</v>
      </c>
      <c r="M241" s="115">
        <f t="shared" si="178"/>
        <v>8.6102941176470722</v>
      </c>
      <c r="N241" s="13">
        <f t="shared" si="179"/>
        <v>59.593137254901961</v>
      </c>
      <c r="O241" s="13">
        <f t="shared" si="180"/>
        <v>74.137164792387779</v>
      </c>
      <c r="P241" s="13">
        <f t="shared" si="181"/>
        <v>3551.3420078815839</v>
      </c>
      <c r="Q241" s="109">
        <f t="shared" si="182"/>
        <v>513.11443915801692</v>
      </c>
    </row>
    <row r="242" spans="1:17" ht="15" thickTop="1" x14ac:dyDescent="0.3">
      <c r="A242" s="30" t="s">
        <v>30</v>
      </c>
      <c r="B242" s="32" t="s">
        <v>178</v>
      </c>
      <c r="C242" s="45">
        <f>VLOOKUP(A242,'Laboratory B'!A:BL,62,0)</f>
        <v>0</v>
      </c>
      <c r="D242" s="38">
        <f t="shared" si="214"/>
        <v>18</v>
      </c>
      <c r="E242" s="29">
        <f>VLOOKUP(A242,'Laboratory B'!A:BL,64,0)</f>
        <v>0</v>
      </c>
      <c r="F242" s="38">
        <f t="shared" si="207"/>
        <v>17.5</v>
      </c>
      <c r="G242" s="59">
        <f t="shared" si="208"/>
        <v>0.5</v>
      </c>
      <c r="H242" s="60">
        <f t="shared" si="209"/>
        <v>0.25</v>
      </c>
      <c r="I242">
        <f t="shared" si="210"/>
        <v>0</v>
      </c>
      <c r="J242">
        <f t="shared" si="211"/>
        <v>0</v>
      </c>
      <c r="K242">
        <f t="shared" si="212"/>
        <v>0</v>
      </c>
      <c r="L242">
        <v>0</v>
      </c>
      <c r="M242" s="115">
        <f t="shared" si="178"/>
        <v>-185.38970588235293</v>
      </c>
      <c r="N242" s="13">
        <f t="shared" si="179"/>
        <v>-185.90686274509804</v>
      </c>
      <c r="O242" s="13">
        <f t="shared" si="180"/>
        <v>34369.343047145325</v>
      </c>
      <c r="P242" s="13">
        <f t="shared" si="181"/>
        <v>34561.361615724723</v>
      </c>
      <c r="Q242" s="109">
        <f t="shared" si="182"/>
        <v>34465.218605824681</v>
      </c>
    </row>
    <row r="243" spans="1:17" x14ac:dyDescent="0.3">
      <c r="A243" s="2" t="s">
        <v>31</v>
      </c>
      <c r="B243" s="31" t="s">
        <v>18</v>
      </c>
      <c r="C243" s="41">
        <f>VLOOKUP(A243,'Laboratory B'!A:BL,62,0)</f>
        <v>0</v>
      </c>
      <c r="D243" s="37">
        <f t="shared" si="214"/>
        <v>18</v>
      </c>
      <c r="E243">
        <f>VLOOKUP(A243,'Laboratory B'!A:BL,64,0)</f>
        <v>4</v>
      </c>
      <c r="F243" s="37">
        <f t="shared" si="207"/>
        <v>36</v>
      </c>
      <c r="G243" s="59">
        <f t="shared" si="208"/>
        <v>-18</v>
      </c>
      <c r="H243" s="60">
        <f t="shared" si="209"/>
        <v>324</v>
      </c>
      <c r="I243">
        <f t="shared" si="210"/>
        <v>2</v>
      </c>
      <c r="J243">
        <f t="shared" si="211"/>
        <v>4</v>
      </c>
      <c r="K243">
        <f t="shared" si="212"/>
        <v>2</v>
      </c>
      <c r="L243">
        <f t="shared" si="213"/>
        <v>100</v>
      </c>
      <c r="M243" s="115">
        <f t="shared" si="178"/>
        <v>-185.38970588235293</v>
      </c>
      <c r="N243" s="13">
        <f t="shared" si="179"/>
        <v>-167.40686274509804</v>
      </c>
      <c r="O243" s="13">
        <f t="shared" si="180"/>
        <v>34369.343047145325</v>
      </c>
      <c r="P243" s="13">
        <f t="shared" si="181"/>
        <v>28025.057694156094</v>
      </c>
      <c r="Q243" s="109">
        <f t="shared" si="182"/>
        <v>31035.509047001153</v>
      </c>
    </row>
    <row r="244" spans="1:17" x14ac:dyDescent="0.3">
      <c r="A244" s="2" t="s">
        <v>33</v>
      </c>
      <c r="B244" s="31" t="s">
        <v>18</v>
      </c>
      <c r="C244" s="41">
        <f>VLOOKUP(A244,'Laboratory B'!A:BL,62,0)</f>
        <v>0</v>
      </c>
      <c r="D244" s="37">
        <f t="shared" si="214"/>
        <v>18</v>
      </c>
      <c r="E244">
        <f>VLOOKUP(A244,'Laboratory B'!A:BL,64,0)</f>
        <v>0</v>
      </c>
      <c r="F244" s="37">
        <f t="shared" si="207"/>
        <v>17.5</v>
      </c>
      <c r="G244" s="59">
        <f t="shared" si="208"/>
        <v>0.5</v>
      </c>
      <c r="H244" s="60">
        <f t="shared" si="209"/>
        <v>0.25</v>
      </c>
      <c r="I244">
        <f t="shared" si="210"/>
        <v>0</v>
      </c>
      <c r="J244">
        <f t="shared" si="211"/>
        <v>0</v>
      </c>
      <c r="K244">
        <f t="shared" si="212"/>
        <v>0</v>
      </c>
      <c r="L244">
        <v>0</v>
      </c>
      <c r="M244" s="115">
        <f t="shared" si="178"/>
        <v>-185.38970588235293</v>
      </c>
      <c r="N244" s="13">
        <f t="shared" si="179"/>
        <v>-185.90686274509804</v>
      </c>
      <c r="O244" s="13">
        <f t="shared" si="180"/>
        <v>34369.343047145325</v>
      </c>
      <c r="P244" s="13">
        <f t="shared" si="181"/>
        <v>34561.361615724723</v>
      </c>
      <c r="Q244" s="109">
        <f t="shared" si="182"/>
        <v>34465.218605824681</v>
      </c>
    </row>
    <row r="245" spans="1:17" x14ac:dyDescent="0.3">
      <c r="A245" s="2" t="s">
        <v>35</v>
      </c>
      <c r="B245" s="31" t="s">
        <v>18</v>
      </c>
      <c r="C245" s="41">
        <f>VLOOKUP(A245,'Laboratory B'!A:BL,62,0)</f>
        <v>0</v>
      </c>
      <c r="D245" s="37">
        <f t="shared" si="214"/>
        <v>18</v>
      </c>
      <c r="E245">
        <f>VLOOKUP(A245,'Laboratory B'!A:BL,64,0)</f>
        <v>0</v>
      </c>
      <c r="F245" s="37">
        <f t="shared" si="207"/>
        <v>17.5</v>
      </c>
      <c r="G245" s="59">
        <f t="shared" si="208"/>
        <v>0.5</v>
      </c>
      <c r="H245" s="60">
        <f t="shared" si="209"/>
        <v>0.25</v>
      </c>
      <c r="I245">
        <f t="shared" si="210"/>
        <v>0</v>
      </c>
      <c r="J245">
        <f t="shared" si="211"/>
        <v>0</v>
      </c>
      <c r="K245">
        <f t="shared" si="212"/>
        <v>0</v>
      </c>
      <c r="L245">
        <v>0</v>
      </c>
      <c r="M245" s="115">
        <f t="shared" si="178"/>
        <v>-185.38970588235293</v>
      </c>
      <c r="N245" s="13">
        <f t="shared" si="179"/>
        <v>-185.90686274509804</v>
      </c>
      <c r="O245" s="13">
        <f t="shared" si="180"/>
        <v>34369.343047145325</v>
      </c>
      <c r="P245" s="13">
        <f t="shared" si="181"/>
        <v>34561.361615724723</v>
      </c>
      <c r="Q245" s="109">
        <f t="shared" si="182"/>
        <v>34465.218605824681</v>
      </c>
    </row>
    <row r="246" spans="1:17" x14ac:dyDescent="0.3">
      <c r="A246" s="2" t="s">
        <v>36</v>
      </c>
      <c r="B246" s="31" t="s">
        <v>18</v>
      </c>
      <c r="C246" s="41">
        <f>VLOOKUP(A246,'Laboratory B'!A:BL,62,0)</f>
        <v>149</v>
      </c>
      <c r="D246" s="37">
        <f t="shared" si="214"/>
        <v>276.5</v>
      </c>
      <c r="E246">
        <f>VLOOKUP(A246,'Laboratory B'!A:BL,64,0)</f>
        <v>360</v>
      </c>
      <c r="F246" s="37">
        <f t="shared" si="207"/>
        <v>337</v>
      </c>
      <c r="G246" s="59">
        <f t="shared" si="208"/>
        <v>-60.5</v>
      </c>
      <c r="H246" s="60">
        <f t="shared" si="209"/>
        <v>3660.25</v>
      </c>
      <c r="I246">
        <f t="shared" si="210"/>
        <v>254.5</v>
      </c>
      <c r="J246">
        <f t="shared" si="211"/>
        <v>11130.25</v>
      </c>
      <c r="K246">
        <f t="shared" si="212"/>
        <v>105.5</v>
      </c>
      <c r="L246">
        <f t="shared" si="213"/>
        <v>41.453831041257367</v>
      </c>
      <c r="M246" s="115">
        <f t="shared" si="178"/>
        <v>73.110294117647072</v>
      </c>
      <c r="N246" s="13">
        <f t="shared" si="179"/>
        <v>133.59313725490196</v>
      </c>
      <c r="O246" s="13">
        <f t="shared" si="180"/>
        <v>5345.11510596886</v>
      </c>
      <c r="P246" s="13">
        <f t="shared" si="181"/>
        <v>17847.126321607073</v>
      </c>
      <c r="Q246" s="109">
        <f t="shared" si="182"/>
        <v>9767.0335568050759</v>
      </c>
    </row>
    <row r="247" spans="1:17" x14ac:dyDescent="0.3">
      <c r="A247" s="2" t="s">
        <v>37</v>
      </c>
      <c r="B247" s="31" t="s">
        <v>18</v>
      </c>
      <c r="C247" s="41">
        <f>VLOOKUP(A247,'Laboratory B'!A:BL,62,0)</f>
        <v>60</v>
      </c>
      <c r="D247" s="37">
        <f t="shared" si="214"/>
        <v>184</v>
      </c>
      <c r="E247">
        <f>VLOOKUP(A247,'Laboratory B'!A:BL,64,0)</f>
        <v>0</v>
      </c>
      <c r="F247" s="37">
        <f t="shared" si="207"/>
        <v>17.5</v>
      </c>
      <c r="G247" s="59">
        <f t="shared" si="208"/>
        <v>166.5</v>
      </c>
      <c r="H247" s="60">
        <f t="shared" si="209"/>
        <v>27722.25</v>
      </c>
      <c r="I247">
        <f t="shared" si="210"/>
        <v>30</v>
      </c>
      <c r="J247">
        <f t="shared" si="211"/>
        <v>900</v>
      </c>
      <c r="K247">
        <f t="shared" si="212"/>
        <v>30</v>
      </c>
      <c r="L247">
        <f t="shared" si="213"/>
        <v>100</v>
      </c>
      <c r="M247" s="115">
        <f t="shared" si="178"/>
        <v>-19.389705882352928</v>
      </c>
      <c r="N247" s="13">
        <f t="shared" si="179"/>
        <v>-185.90686274509804</v>
      </c>
      <c r="O247" s="13">
        <f t="shared" si="180"/>
        <v>375.96069420415171</v>
      </c>
      <c r="P247" s="13">
        <f t="shared" si="181"/>
        <v>34561.361615724723</v>
      </c>
      <c r="Q247" s="109">
        <f t="shared" si="182"/>
        <v>3604.6793901384058</v>
      </c>
    </row>
    <row r="248" spans="1:17" x14ac:dyDescent="0.3">
      <c r="A248" s="2" t="s">
        <v>38</v>
      </c>
      <c r="B248" s="31" t="s">
        <v>18</v>
      </c>
      <c r="C248" s="41">
        <f>VLOOKUP(A248,'Laboratory B'!A:BL,62,0)</f>
        <v>0</v>
      </c>
      <c r="D248" s="37">
        <f t="shared" si="214"/>
        <v>18</v>
      </c>
      <c r="E248">
        <f>VLOOKUP(A248,'Laboratory B'!A:BL,64,0)</f>
        <v>0</v>
      </c>
      <c r="F248" s="37">
        <f t="shared" si="207"/>
        <v>17.5</v>
      </c>
      <c r="G248" s="59">
        <f t="shared" si="208"/>
        <v>0.5</v>
      </c>
      <c r="H248" s="60">
        <f t="shared" si="209"/>
        <v>0.25</v>
      </c>
      <c r="I248">
        <f t="shared" si="210"/>
        <v>0</v>
      </c>
      <c r="J248">
        <f t="shared" si="211"/>
        <v>0</v>
      </c>
      <c r="K248">
        <f t="shared" si="212"/>
        <v>0</v>
      </c>
      <c r="L248">
        <v>0</v>
      </c>
      <c r="M248" s="115">
        <f t="shared" si="178"/>
        <v>-185.38970588235293</v>
      </c>
      <c r="N248" s="13">
        <f t="shared" si="179"/>
        <v>-185.90686274509804</v>
      </c>
      <c r="O248" s="13">
        <f t="shared" si="180"/>
        <v>34369.343047145325</v>
      </c>
      <c r="P248" s="13">
        <f t="shared" si="181"/>
        <v>34561.361615724723</v>
      </c>
      <c r="Q248" s="109">
        <f t="shared" si="182"/>
        <v>34465.218605824681</v>
      </c>
    </row>
    <row r="249" spans="1:17" x14ac:dyDescent="0.3">
      <c r="A249" s="2" t="s">
        <v>39</v>
      </c>
      <c r="B249" s="31" t="s">
        <v>18</v>
      </c>
      <c r="C249" s="41">
        <f>VLOOKUP(A249,'Laboratory B'!A:BL,62,0)</f>
        <v>0</v>
      </c>
      <c r="D249" s="37">
        <f t="shared" si="214"/>
        <v>18</v>
      </c>
      <c r="E249">
        <f>VLOOKUP(A249,'Laboratory B'!A:BL,64,0)</f>
        <v>0</v>
      </c>
      <c r="F249" s="37">
        <f t="shared" si="207"/>
        <v>17.5</v>
      </c>
      <c r="G249" s="59">
        <f t="shared" si="208"/>
        <v>0.5</v>
      </c>
      <c r="H249" s="60">
        <f t="shared" si="209"/>
        <v>0.25</v>
      </c>
      <c r="I249">
        <f t="shared" si="210"/>
        <v>0</v>
      </c>
      <c r="J249">
        <f t="shared" si="211"/>
        <v>0</v>
      </c>
      <c r="K249">
        <f t="shared" si="212"/>
        <v>0</v>
      </c>
      <c r="L249">
        <v>0</v>
      </c>
      <c r="M249" s="115">
        <f t="shared" si="178"/>
        <v>-185.38970588235293</v>
      </c>
      <c r="N249" s="13">
        <f t="shared" si="179"/>
        <v>-185.90686274509804</v>
      </c>
      <c r="O249" s="13">
        <f t="shared" si="180"/>
        <v>34369.343047145325</v>
      </c>
      <c r="P249" s="13">
        <f t="shared" si="181"/>
        <v>34561.361615724723</v>
      </c>
      <c r="Q249" s="109">
        <f t="shared" si="182"/>
        <v>34465.218605824681</v>
      </c>
    </row>
    <row r="250" spans="1:17" x14ac:dyDescent="0.3">
      <c r="A250" s="2" t="s">
        <v>114</v>
      </c>
      <c r="B250" s="31" t="s">
        <v>18</v>
      </c>
      <c r="C250" s="41">
        <f>VLOOKUP(A250,'Laboratory B'!A:BL,62,0)</f>
        <v>0</v>
      </c>
      <c r="D250" s="37">
        <f t="shared" si="214"/>
        <v>18</v>
      </c>
      <c r="E250">
        <f>VLOOKUP(A250,'Laboratory B'!A:BL,64,0)</f>
        <v>0</v>
      </c>
      <c r="F250" s="37">
        <f t="shared" si="207"/>
        <v>17.5</v>
      </c>
      <c r="G250" s="59">
        <f t="shared" si="208"/>
        <v>0.5</v>
      </c>
      <c r="H250" s="60">
        <f t="shared" si="209"/>
        <v>0.25</v>
      </c>
      <c r="I250">
        <f t="shared" si="210"/>
        <v>0</v>
      </c>
      <c r="J250">
        <f t="shared" si="211"/>
        <v>0</v>
      </c>
      <c r="K250">
        <f t="shared" si="212"/>
        <v>0</v>
      </c>
      <c r="L250">
        <v>0</v>
      </c>
      <c r="M250" s="115">
        <f t="shared" si="178"/>
        <v>-185.38970588235293</v>
      </c>
      <c r="N250" s="13">
        <f t="shared" si="179"/>
        <v>-185.90686274509804</v>
      </c>
      <c r="O250" s="13">
        <f t="shared" si="180"/>
        <v>34369.343047145325</v>
      </c>
      <c r="P250" s="13">
        <f t="shared" si="181"/>
        <v>34561.361615724723</v>
      </c>
      <c r="Q250" s="109">
        <f t="shared" si="182"/>
        <v>34465.218605824681</v>
      </c>
    </row>
    <row r="251" spans="1:17" x14ac:dyDescent="0.3">
      <c r="A251" s="2" t="s">
        <v>115</v>
      </c>
      <c r="B251" s="31" t="s">
        <v>18</v>
      </c>
      <c r="C251" s="41">
        <f>VLOOKUP(A251,'Laboratory B'!A:BL,62,0)</f>
        <v>0</v>
      </c>
      <c r="D251" s="37">
        <f t="shared" si="214"/>
        <v>18</v>
      </c>
      <c r="E251">
        <f>VLOOKUP(A251,'Laboratory B'!A:BL,64,0)</f>
        <v>0</v>
      </c>
      <c r="F251" s="37">
        <f t="shared" si="207"/>
        <v>17.5</v>
      </c>
      <c r="G251" s="59">
        <f t="shared" si="208"/>
        <v>0.5</v>
      </c>
      <c r="H251" s="60">
        <f t="shared" si="209"/>
        <v>0.25</v>
      </c>
      <c r="I251">
        <f t="shared" si="210"/>
        <v>0</v>
      </c>
      <c r="J251">
        <f t="shared" si="211"/>
        <v>0</v>
      </c>
      <c r="K251">
        <f t="shared" si="212"/>
        <v>0</v>
      </c>
      <c r="L251">
        <v>0</v>
      </c>
      <c r="M251" s="115">
        <f t="shared" si="178"/>
        <v>-185.38970588235293</v>
      </c>
      <c r="N251" s="13">
        <f t="shared" si="179"/>
        <v>-185.90686274509804</v>
      </c>
      <c r="O251" s="13">
        <f t="shared" si="180"/>
        <v>34369.343047145325</v>
      </c>
      <c r="P251" s="13">
        <f t="shared" si="181"/>
        <v>34561.361615724723</v>
      </c>
      <c r="Q251" s="109">
        <f t="shared" si="182"/>
        <v>34465.218605824681</v>
      </c>
    </row>
    <row r="252" spans="1:17" x14ac:dyDescent="0.3">
      <c r="A252" s="2" t="s">
        <v>143</v>
      </c>
      <c r="B252" s="31" t="s">
        <v>18</v>
      </c>
      <c r="C252" s="41">
        <f>VLOOKUP(A252,'Laboratory B'!A:BL,62,0)</f>
        <v>0</v>
      </c>
      <c r="D252" s="37">
        <f t="shared" ref="D252:D253" si="223">_xlfn.RANK.AVG(C252,C$2:C$419,1)</f>
        <v>18</v>
      </c>
      <c r="E252">
        <f>VLOOKUP(A252,'Laboratory B'!A:BL,64,0)</f>
        <v>0</v>
      </c>
      <c r="F252" s="37">
        <f t="shared" ref="F252:F253" si="224">_xlfn.RANK.AVG(E252,E$2:E$419,1)</f>
        <v>17.5</v>
      </c>
      <c r="G252" s="59">
        <f t="shared" ref="G252:G253" si="225">D252-F252</f>
        <v>0.5</v>
      </c>
      <c r="H252" s="60">
        <f t="shared" ref="H252:H253" si="226">G252^2</f>
        <v>0.25</v>
      </c>
      <c r="I252">
        <f t="shared" ref="I252:I253" si="227">(C252+E252)/2</f>
        <v>0</v>
      </c>
      <c r="J252">
        <f t="shared" ref="J252:J253" si="228">((C252-I252)^2+(E252-I252)^2)/2</f>
        <v>0</v>
      </c>
      <c r="K252">
        <f t="shared" ref="K252:K253" si="229">SQRT(J252)</f>
        <v>0</v>
      </c>
      <c r="L252">
        <v>1</v>
      </c>
      <c r="M252" s="115">
        <f t="shared" si="178"/>
        <v>-185.38970588235293</v>
      </c>
      <c r="N252" s="13">
        <f t="shared" si="179"/>
        <v>-185.90686274509804</v>
      </c>
      <c r="O252" s="13">
        <f t="shared" si="180"/>
        <v>34369.343047145325</v>
      </c>
      <c r="P252" s="13">
        <f t="shared" si="181"/>
        <v>34561.361615724723</v>
      </c>
      <c r="Q252" s="109">
        <f t="shared" si="182"/>
        <v>34465.218605824681</v>
      </c>
    </row>
    <row r="253" spans="1:17" ht="15" thickBot="1" x14ac:dyDescent="0.35">
      <c r="A253" s="2" t="s">
        <v>144</v>
      </c>
      <c r="B253" s="31" t="s">
        <v>18</v>
      </c>
      <c r="C253" s="41">
        <f>VLOOKUP(A253,'Laboratory B'!A:BL,62,0)</f>
        <v>0</v>
      </c>
      <c r="D253" s="37">
        <f t="shared" si="223"/>
        <v>18</v>
      </c>
      <c r="E253">
        <f>VLOOKUP(A253,'Laboratory B'!A:BL,64,0)</f>
        <v>0</v>
      </c>
      <c r="F253" s="37">
        <f t="shared" si="224"/>
        <v>17.5</v>
      </c>
      <c r="G253" s="59">
        <f t="shared" si="225"/>
        <v>0.5</v>
      </c>
      <c r="H253" s="60">
        <f t="shared" si="226"/>
        <v>0.25</v>
      </c>
      <c r="I253">
        <f t="shared" si="227"/>
        <v>0</v>
      </c>
      <c r="J253">
        <f t="shared" si="228"/>
        <v>0</v>
      </c>
      <c r="K253">
        <f t="shared" si="229"/>
        <v>0</v>
      </c>
      <c r="L253">
        <v>2</v>
      </c>
      <c r="M253" s="115">
        <f t="shared" si="178"/>
        <v>-185.38970588235293</v>
      </c>
      <c r="N253" s="13">
        <f t="shared" si="179"/>
        <v>-185.90686274509804</v>
      </c>
      <c r="O253" s="13">
        <f t="shared" si="180"/>
        <v>34369.343047145325</v>
      </c>
      <c r="P253" s="13">
        <f t="shared" si="181"/>
        <v>34561.361615724723</v>
      </c>
      <c r="Q253" s="109">
        <f t="shared" si="182"/>
        <v>34465.218605824681</v>
      </c>
    </row>
    <row r="254" spans="1:17" ht="15" thickTop="1" x14ac:dyDescent="0.3">
      <c r="A254" s="30" t="s">
        <v>30</v>
      </c>
      <c r="B254" s="32" t="s">
        <v>213</v>
      </c>
      <c r="C254" s="45">
        <f>VLOOKUP(A254,'Laboratory B'!A:BO,65,0)</f>
        <v>111</v>
      </c>
      <c r="D254" s="38">
        <f t="shared" si="214"/>
        <v>253</v>
      </c>
      <c r="E254" s="29">
        <f>VLOOKUP(A254,'Laboratory B'!A:BO,67,0)</f>
        <v>101</v>
      </c>
      <c r="F254" s="38">
        <f t="shared" si="207"/>
        <v>234</v>
      </c>
      <c r="G254" s="59">
        <f t="shared" si="208"/>
        <v>19</v>
      </c>
      <c r="H254" s="60">
        <f t="shared" si="209"/>
        <v>361</v>
      </c>
      <c r="I254">
        <f t="shared" si="210"/>
        <v>106</v>
      </c>
      <c r="J254">
        <f t="shared" si="211"/>
        <v>25</v>
      </c>
      <c r="K254">
        <f t="shared" si="212"/>
        <v>5</v>
      </c>
      <c r="L254">
        <f t="shared" si="213"/>
        <v>4.716981132075472</v>
      </c>
      <c r="M254" s="115">
        <f t="shared" si="178"/>
        <v>49.610294117647072</v>
      </c>
      <c r="N254" s="13">
        <f t="shared" si="179"/>
        <v>30.593137254901961</v>
      </c>
      <c r="O254" s="13">
        <f t="shared" si="180"/>
        <v>2461.1812824394478</v>
      </c>
      <c r="P254" s="13">
        <f t="shared" si="181"/>
        <v>935.94004709727028</v>
      </c>
      <c r="Q254" s="109">
        <f t="shared" si="182"/>
        <v>1517.7345371972322</v>
      </c>
    </row>
    <row r="255" spans="1:17" x14ac:dyDescent="0.3">
      <c r="A255" s="2" t="s">
        <v>31</v>
      </c>
      <c r="B255" s="31" t="s">
        <v>19</v>
      </c>
      <c r="C255" s="41">
        <f>VLOOKUP(A255,'Laboratory B'!A:BO,65,0)</f>
        <v>54</v>
      </c>
      <c r="D255" s="37">
        <f t="shared" si="214"/>
        <v>166.5</v>
      </c>
      <c r="E255">
        <f>VLOOKUP(A255,'Laboratory B'!A:BO,67,0)</f>
        <v>92</v>
      </c>
      <c r="F255" s="37">
        <f t="shared" si="207"/>
        <v>220</v>
      </c>
      <c r="G255" s="59">
        <f t="shared" si="208"/>
        <v>-53.5</v>
      </c>
      <c r="H255" s="60">
        <f t="shared" si="209"/>
        <v>2862.25</v>
      </c>
      <c r="I255">
        <f t="shared" si="210"/>
        <v>73</v>
      </c>
      <c r="J255">
        <f t="shared" si="211"/>
        <v>361</v>
      </c>
      <c r="K255">
        <f t="shared" si="212"/>
        <v>19</v>
      </c>
      <c r="L255">
        <f t="shared" si="213"/>
        <v>26.027397260273972</v>
      </c>
      <c r="M255" s="115">
        <f t="shared" si="178"/>
        <v>-36.889705882352928</v>
      </c>
      <c r="N255" s="13">
        <f t="shared" si="179"/>
        <v>16.593137254901961</v>
      </c>
      <c r="O255" s="13">
        <f t="shared" si="180"/>
        <v>1360.8504000865041</v>
      </c>
      <c r="P255" s="13">
        <f t="shared" si="181"/>
        <v>275.33220396001542</v>
      </c>
      <c r="Q255" s="109">
        <f t="shared" si="182"/>
        <v>-612.11595299884641</v>
      </c>
    </row>
    <row r="256" spans="1:17" x14ac:dyDescent="0.3">
      <c r="A256" s="2" t="s">
        <v>33</v>
      </c>
      <c r="B256" s="31" t="s">
        <v>19</v>
      </c>
      <c r="C256" s="41">
        <f>VLOOKUP(A256,'Laboratory B'!A:BO,65,0)</f>
        <v>124</v>
      </c>
      <c r="D256" s="37">
        <f t="shared" si="214"/>
        <v>265</v>
      </c>
      <c r="E256">
        <f>VLOOKUP(A256,'Laboratory B'!A:BO,67,0)</f>
        <v>83</v>
      </c>
      <c r="F256" s="37">
        <f t="shared" si="207"/>
        <v>205.5</v>
      </c>
      <c r="G256" s="59">
        <f t="shared" si="208"/>
        <v>59.5</v>
      </c>
      <c r="H256" s="60">
        <f t="shared" si="209"/>
        <v>3540.25</v>
      </c>
      <c r="I256">
        <f t="shared" si="210"/>
        <v>103.5</v>
      </c>
      <c r="J256">
        <f t="shared" si="211"/>
        <v>420.25</v>
      </c>
      <c r="K256">
        <f t="shared" si="212"/>
        <v>20.5</v>
      </c>
      <c r="L256">
        <f t="shared" si="213"/>
        <v>19.806763285024154</v>
      </c>
      <c r="M256" s="115">
        <f t="shared" si="178"/>
        <v>61.610294117647072</v>
      </c>
      <c r="N256" s="13">
        <f t="shared" si="179"/>
        <v>2.0931372549019613</v>
      </c>
      <c r="O256" s="13">
        <f t="shared" si="180"/>
        <v>3795.8283412629776</v>
      </c>
      <c r="P256" s="13">
        <f t="shared" si="181"/>
        <v>4.3812235678585179</v>
      </c>
      <c r="Q256" s="109">
        <f t="shared" si="182"/>
        <v>128.95880190311425</v>
      </c>
    </row>
    <row r="257" spans="1:17" x14ac:dyDescent="0.3">
      <c r="A257" s="2" t="s">
        <v>35</v>
      </c>
      <c r="B257" s="31" t="s">
        <v>19</v>
      </c>
      <c r="C257" s="41">
        <f>VLOOKUP(A257,'Laboratory B'!A:BO,65,0)</f>
        <v>51</v>
      </c>
      <c r="D257" s="37">
        <f t="shared" si="214"/>
        <v>153.5</v>
      </c>
      <c r="E257">
        <f>VLOOKUP(A257,'Laboratory B'!A:BO,67,0)</f>
        <v>49</v>
      </c>
      <c r="F257" s="37">
        <f t="shared" si="207"/>
        <v>129.5</v>
      </c>
      <c r="G257" s="59">
        <f t="shared" si="208"/>
        <v>24</v>
      </c>
      <c r="H257" s="60">
        <f t="shared" si="209"/>
        <v>576</v>
      </c>
      <c r="I257">
        <f t="shared" si="210"/>
        <v>50</v>
      </c>
      <c r="J257">
        <f t="shared" si="211"/>
        <v>1</v>
      </c>
      <c r="K257">
        <f t="shared" si="212"/>
        <v>1</v>
      </c>
      <c r="L257">
        <f t="shared" si="213"/>
        <v>2</v>
      </c>
      <c r="M257" s="115">
        <f t="shared" si="178"/>
        <v>-49.889705882352928</v>
      </c>
      <c r="N257" s="13">
        <f t="shared" si="179"/>
        <v>-73.906862745098039</v>
      </c>
      <c r="O257" s="13">
        <f t="shared" si="180"/>
        <v>2488.9827530276802</v>
      </c>
      <c r="P257" s="13">
        <f t="shared" si="181"/>
        <v>5462.22436082276</v>
      </c>
      <c r="Q257" s="109">
        <f t="shared" si="182"/>
        <v>3687.1916450403683</v>
      </c>
    </row>
    <row r="258" spans="1:17" x14ac:dyDescent="0.3">
      <c r="A258" s="2" t="s">
        <v>36</v>
      </c>
      <c r="B258" s="31" t="s">
        <v>19</v>
      </c>
      <c r="C258" s="41">
        <f>VLOOKUP(A258,'Laboratory B'!A:BO,65,0)</f>
        <v>652</v>
      </c>
      <c r="D258" s="37">
        <f t="shared" si="214"/>
        <v>349</v>
      </c>
      <c r="E258">
        <f>VLOOKUP(A258,'Laboratory B'!A:BO,67,0)</f>
        <v>688</v>
      </c>
      <c r="F258" s="37">
        <f t="shared" si="207"/>
        <v>350</v>
      </c>
      <c r="G258" s="59">
        <f t="shared" si="208"/>
        <v>-1</v>
      </c>
      <c r="H258" s="60">
        <f t="shared" si="209"/>
        <v>1</v>
      </c>
      <c r="I258">
        <f t="shared" si="210"/>
        <v>670</v>
      </c>
      <c r="J258">
        <f t="shared" si="211"/>
        <v>324</v>
      </c>
      <c r="K258">
        <f t="shared" si="212"/>
        <v>18</v>
      </c>
      <c r="L258">
        <f t="shared" si="213"/>
        <v>2.6865671641791042</v>
      </c>
      <c r="M258" s="115">
        <f t="shared" si="178"/>
        <v>145.61029411764707</v>
      </c>
      <c r="N258" s="13">
        <f t="shared" si="179"/>
        <v>146.59313725490196</v>
      </c>
      <c r="O258" s="13">
        <f t="shared" si="180"/>
        <v>21202.357753027685</v>
      </c>
      <c r="P258" s="13">
        <f t="shared" si="181"/>
        <v>21489.547890234524</v>
      </c>
      <c r="Q258" s="109">
        <f t="shared" si="182"/>
        <v>21345.46983131488</v>
      </c>
    </row>
    <row r="259" spans="1:17" x14ac:dyDescent="0.3">
      <c r="A259" s="2" t="s">
        <v>37</v>
      </c>
      <c r="B259" s="31" t="s">
        <v>19</v>
      </c>
      <c r="C259" s="41">
        <f>VLOOKUP(A259,'Laboratory B'!A:BO,65,0)</f>
        <v>371</v>
      </c>
      <c r="D259" s="37">
        <f t="shared" si="214"/>
        <v>340</v>
      </c>
      <c r="E259">
        <f>VLOOKUP(A259,'Laboratory B'!A:BO,67,0)</f>
        <v>304</v>
      </c>
      <c r="F259" s="37">
        <f t="shared" si="207"/>
        <v>329.5</v>
      </c>
      <c r="G259" s="59">
        <f t="shared" si="208"/>
        <v>10.5</v>
      </c>
      <c r="H259" s="60">
        <f t="shared" si="209"/>
        <v>110.25</v>
      </c>
      <c r="I259">
        <f t="shared" si="210"/>
        <v>337.5</v>
      </c>
      <c r="J259">
        <f t="shared" si="211"/>
        <v>1122.25</v>
      </c>
      <c r="K259">
        <f t="shared" si="212"/>
        <v>33.5</v>
      </c>
      <c r="L259">
        <f t="shared" si="213"/>
        <v>9.9259259259259256</v>
      </c>
      <c r="M259" s="115">
        <f t="shared" ref="M259:M322" si="230">(D259-$D$425)</f>
        <v>136.61029411764707</v>
      </c>
      <c r="N259" s="13">
        <f t="shared" ref="N259:N322" si="231">(F259-$F$425)</f>
        <v>126.09313725490196</v>
      </c>
      <c r="O259" s="13">
        <f t="shared" ref="O259:O322" si="232">(M259)^2</f>
        <v>18662.372458910038</v>
      </c>
      <c r="P259" s="13">
        <f t="shared" ref="P259:P322" si="233">(N259)^2</f>
        <v>15899.479262783545</v>
      </c>
      <c r="Q259" s="109">
        <f t="shared" ref="Q259:Q322" si="234">(M259*N259)</f>
        <v>17225.620566608999</v>
      </c>
    </row>
    <row r="260" spans="1:17" x14ac:dyDescent="0.3">
      <c r="A260" s="2" t="s">
        <v>38</v>
      </c>
      <c r="B260" s="31" t="s">
        <v>19</v>
      </c>
      <c r="C260" s="41">
        <f>VLOOKUP(A260,'Laboratory B'!A:BO,65,0)</f>
        <v>210</v>
      </c>
      <c r="D260" s="37">
        <f t="shared" si="214"/>
        <v>304.5</v>
      </c>
      <c r="E260">
        <f>VLOOKUP(A260,'Laboratory B'!A:BO,67,0)</f>
        <v>196</v>
      </c>
      <c r="F260" s="37">
        <f t="shared" si="207"/>
        <v>301</v>
      </c>
      <c r="G260" s="59">
        <f t="shared" si="208"/>
        <v>3.5</v>
      </c>
      <c r="H260" s="60">
        <f t="shared" si="209"/>
        <v>12.25</v>
      </c>
      <c r="I260">
        <f t="shared" si="210"/>
        <v>203</v>
      </c>
      <c r="J260">
        <f t="shared" si="211"/>
        <v>49</v>
      </c>
      <c r="K260">
        <f t="shared" si="212"/>
        <v>7</v>
      </c>
      <c r="L260">
        <f t="shared" si="213"/>
        <v>3.4482758620689653</v>
      </c>
      <c r="M260" s="115">
        <f t="shared" si="230"/>
        <v>101.11029411764707</v>
      </c>
      <c r="N260" s="13">
        <f t="shared" si="231"/>
        <v>97.593137254901961</v>
      </c>
      <c r="O260" s="13">
        <f t="shared" si="232"/>
        <v>10223.291576557096</v>
      </c>
      <c r="P260" s="13">
        <f t="shared" si="233"/>
        <v>9524.4204392541324</v>
      </c>
      <c r="Q260" s="109">
        <f t="shared" si="234"/>
        <v>9867.6708117070375</v>
      </c>
    </row>
    <row r="261" spans="1:17" x14ac:dyDescent="0.3">
      <c r="A261" s="2" t="s">
        <v>39</v>
      </c>
      <c r="B261" s="31" t="s">
        <v>19</v>
      </c>
      <c r="C261" s="41">
        <f>VLOOKUP(A261,'Laboratory B'!A:BO,65,0)</f>
        <v>72</v>
      </c>
      <c r="D261" s="37">
        <f t="shared" si="214"/>
        <v>207</v>
      </c>
      <c r="E261">
        <f>VLOOKUP(A261,'Laboratory B'!A:BO,67,0)</f>
        <v>115</v>
      </c>
      <c r="F261" s="37">
        <f t="shared" si="207"/>
        <v>251.5</v>
      </c>
      <c r="G261" s="59">
        <f t="shared" si="208"/>
        <v>-44.5</v>
      </c>
      <c r="H261" s="60">
        <f t="shared" si="209"/>
        <v>1980.25</v>
      </c>
      <c r="I261">
        <f t="shared" si="210"/>
        <v>93.5</v>
      </c>
      <c r="J261">
        <f t="shared" si="211"/>
        <v>462.25</v>
      </c>
      <c r="K261">
        <f t="shared" si="212"/>
        <v>21.5</v>
      </c>
      <c r="L261">
        <f t="shared" si="213"/>
        <v>22.994652406417114</v>
      </c>
      <c r="M261" s="115">
        <f t="shared" si="230"/>
        <v>3.6102941176470722</v>
      </c>
      <c r="N261" s="13">
        <f t="shared" si="231"/>
        <v>48.093137254901961</v>
      </c>
      <c r="O261" s="13">
        <f t="shared" si="232"/>
        <v>13.034223615917051</v>
      </c>
      <c r="P261" s="13">
        <f t="shared" si="233"/>
        <v>2312.9498510188391</v>
      </c>
      <c r="Q261" s="109">
        <f t="shared" si="234"/>
        <v>173.63037053056581</v>
      </c>
    </row>
    <row r="262" spans="1:17" x14ac:dyDescent="0.3">
      <c r="A262" s="2" t="s">
        <v>114</v>
      </c>
      <c r="B262" s="31" t="s">
        <v>19</v>
      </c>
      <c r="C262" s="41">
        <f>VLOOKUP(A262,'Laboratory B'!A:BO,65,0)</f>
        <v>38</v>
      </c>
      <c r="D262" s="37">
        <f t="shared" si="214"/>
        <v>129.5</v>
      </c>
      <c r="E262">
        <f>VLOOKUP(A262,'Laboratory B'!A:BO,67,0)</f>
        <v>72</v>
      </c>
      <c r="F262" s="37">
        <f t="shared" si="207"/>
        <v>183.5</v>
      </c>
      <c r="G262" s="59">
        <f t="shared" si="208"/>
        <v>-54</v>
      </c>
      <c r="H262" s="60">
        <f t="shared" si="209"/>
        <v>2916</v>
      </c>
      <c r="I262">
        <f t="shared" si="210"/>
        <v>55</v>
      </c>
      <c r="J262">
        <f t="shared" si="211"/>
        <v>289</v>
      </c>
      <c r="K262">
        <f t="shared" si="212"/>
        <v>17</v>
      </c>
      <c r="L262">
        <f t="shared" si="213"/>
        <v>30.909090909090907</v>
      </c>
      <c r="M262" s="115">
        <f t="shared" si="230"/>
        <v>-73.889705882352928</v>
      </c>
      <c r="N262" s="13">
        <f t="shared" si="231"/>
        <v>-19.906862745098039</v>
      </c>
      <c r="O262" s="13">
        <f t="shared" si="232"/>
        <v>5459.6886353806212</v>
      </c>
      <c r="P262" s="13">
        <f t="shared" si="233"/>
        <v>396.28318435217221</v>
      </c>
      <c r="Q262" s="109">
        <f t="shared" si="234"/>
        <v>1470.9122332756629</v>
      </c>
    </row>
    <row r="263" spans="1:17" x14ac:dyDescent="0.3">
      <c r="A263" s="2" t="s">
        <v>115</v>
      </c>
      <c r="B263" s="31" t="s">
        <v>19</v>
      </c>
      <c r="C263" s="41">
        <f>VLOOKUP(A263,'Laboratory B'!A:BO,65,0)</f>
        <v>147</v>
      </c>
      <c r="D263" s="37">
        <f t="shared" si="214"/>
        <v>275</v>
      </c>
      <c r="E263">
        <f>VLOOKUP(A263,'Laboratory B'!A:BO,67,0)</f>
        <v>160</v>
      </c>
      <c r="F263" s="37">
        <f t="shared" si="207"/>
        <v>277.5</v>
      </c>
      <c r="G263" s="59">
        <f t="shared" si="208"/>
        <v>-2.5</v>
      </c>
      <c r="H263" s="60">
        <f t="shared" si="209"/>
        <v>6.25</v>
      </c>
      <c r="I263">
        <f t="shared" si="210"/>
        <v>153.5</v>
      </c>
      <c r="J263">
        <f t="shared" si="211"/>
        <v>42.25</v>
      </c>
      <c r="K263">
        <f t="shared" si="212"/>
        <v>6.5</v>
      </c>
      <c r="L263">
        <f t="shared" si="213"/>
        <v>4.234527687296417</v>
      </c>
      <c r="M263" s="115">
        <f t="shared" si="230"/>
        <v>71.610294117647072</v>
      </c>
      <c r="N263" s="13">
        <f t="shared" si="231"/>
        <v>74.093137254901961</v>
      </c>
      <c r="O263" s="13">
        <f t="shared" si="232"/>
        <v>5128.0342236159186</v>
      </c>
      <c r="P263" s="13">
        <f t="shared" si="233"/>
        <v>5489.7929882737408</v>
      </c>
      <c r="Q263" s="109">
        <f t="shared" si="234"/>
        <v>5305.8313509227228</v>
      </c>
    </row>
    <row r="264" spans="1:17" x14ac:dyDescent="0.3">
      <c r="A264" s="2" t="s">
        <v>143</v>
      </c>
      <c r="B264" s="31" t="s">
        <v>19</v>
      </c>
      <c r="C264" s="41">
        <f>VLOOKUP(A264,'Laboratory B'!A:BO,65,0)</f>
        <v>66</v>
      </c>
      <c r="D264" s="37">
        <f t="shared" ref="D264:D265" si="235">_xlfn.RANK.AVG(C264,C$2:C$419,1)</f>
        <v>194</v>
      </c>
      <c r="E264">
        <f>VLOOKUP(A264,'Laboratory B'!A:BO,67,0)</f>
        <v>127</v>
      </c>
      <c r="F264" s="37">
        <f t="shared" ref="F264:F265" si="236">_xlfn.RANK.AVG(E264,E$2:E$419,1)</f>
        <v>261</v>
      </c>
      <c r="G264" s="59">
        <f t="shared" ref="G264:G265" si="237">D264-F264</f>
        <v>-67</v>
      </c>
      <c r="H264" s="60">
        <f t="shared" ref="H264:H265" si="238">G264^2</f>
        <v>4489</v>
      </c>
      <c r="I264">
        <f t="shared" ref="I264:I265" si="239">(C264+E264)/2</f>
        <v>96.5</v>
      </c>
      <c r="J264">
        <f t="shared" ref="J264:J265" si="240">((C264-I264)^2+(E264-I264)^2)/2</f>
        <v>930.25</v>
      </c>
      <c r="K264">
        <f t="shared" ref="K264:K265" si="241">SQRT(J264)</f>
        <v>30.5</v>
      </c>
      <c r="L264">
        <f t="shared" ref="L264:L265" si="242">(K264/I264)*100</f>
        <v>31.606217616580313</v>
      </c>
      <c r="M264" s="115">
        <f t="shared" si="230"/>
        <v>-9.3897058823529278</v>
      </c>
      <c r="N264" s="13">
        <f t="shared" si="231"/>
        <v>57.593137254901961</v>
      </c>
      <c r="O264" s="13">
        <f t="shared" si="232"/>
        <v>88.16657655709318</v>
      </c>
      <c r="P264" s="13">
        <f t="shared" si="233"/>
        <v>3316.9694588619764</v>
      </c>
      <c r="Q264" s="109">
        <f t="shared" si="234"/>
        <v>-540.78261966551247</v>
      </c>
    </row>
    <row r="265" spans="1:17" ht="15" thickBot="1" x14ac:dyDescent="0.35">
      <c r="A265" s="2" t="s">
        <v>144</v>
      </c>
      <c r="B265" s="31" t="s">
        <v>19</v>
      </c>
      <c r="C265" s="41">
        <f>VLOOKUP(A265,'Laboratory B'!A:BO,65,0)</f>
        <v>70</v>
      </c>
      <c r="D265" s="37">
        <f t="shared" si="235"/>
        <v>203.5</v>
      </c>
      <c r="E265">
        <f>VLOOKUP(A265,'Laboratory B'!A:BO,67,0)</f>
        <v>100</v>
      </c>
      <c r="F265" s="37">
        <f t="shared" si="236"/>
        <v>230.5</v>
      </c>
      <c r="G265" s="59">
        <f t="shared" si="237"/>
        <v>-27</v>
      </c>
      <c r="H265" s="60">
        <f t="shared" si="238"/>
        <v>729</v>
      </c>
      <c r="I265">
        <f t="shared" si="239"/>
        <v>85</v>
      </c>
      <c r="J265">
        <f t="shared" si="240"/>
        <v>225</v>
      </c>
      <c r="K265">
        <f t="shared" si="241"/>
        <v>15</v>
      </c>
      <c r="L265">
        <f t="shared" si="242"/>
        <v>17.647058823529413</v>
      </c>
      <c r="M265" s="115">
        <f t="shared" si="230"/>
        <v>0.1102941176470722</v>
      </c>
      <c r="N265" s="13">
        <f t="shared" si="231"/>
        <v>27.093137254901961</v>
      </c>
      <c r="O265" s="13">
        <f t="shared" si="232"/>
        <v>1.2164792387546202E-2</v>
      </c>
      <c r="P265" s="13">
        <f t="shared" si="233"/>
        <v>734.03808631295658</v>
      </c>
      <c r="Q265" s="109">
        <f t="shared" si="234"/>
        <v>2.9882136678204319</v>
      </c>
    </row>
    <row r="266" spans="1:17" ht="15" thickTop="1" x14ac:dyDescent="0.3">
      <c r="A266" s="30" t="s">
        <v>30</v>
      </c>
      <c r="B266" s="32" t="s">
        <v>177</v>
      </c>
      <c r="C266" s="45">
        <f>VLOOKUP(A266,'Laboratory B'!A:BR,68,0)</f>
        <v>58</v>
      </c>
      <c r="D266" s="38">
        <f t="shared" si="214"/>
        <v>180.5</v>
      </c>
      <c r="E266" s="29">
        <f>VLOOKUP(A266,'Laboratory B'!A:BR,70,0)</f>
        <v>31</v>
      </c>
      <c r="F266" s="38">
        <f t="shared" si="207"/>
        <v>80.5</v>
      </c>
      <c r="G266" s="59">
        <f t="shared" si="208"/>
        <v>100</v>
      </c>
      <c r="H266" s="60">
        <f t="shared" si="209"/>
        <v>10000</v>
      </c>
      <c r="I266">
        <f t="shared" si="210"/>
        <v>44.5</v>
      </c>
      <c r="J266">
        <f t="shared" si="211"/>
        <v>182.25</v>
      </c>
      <c r="K266">
        <f t="shared" si="212"/>
        <v>13.5</v>
      </c>
      <c r="L266">
        <f t="shared" si="213"/>
        <v>30.337078651685395</v>
      </c>
      <c r="M266" s="115">
        <f t="shared" si="230"/>
        <v>-22.889705882352928</v>
      </c>
      <c r="N266" s="13">
        <f t="shared" si="231"/>
        <v>-122.90686274509804</v>
      </c>
      <c r="O266" s="13">
        <f t="shared" si="232"/>
        <v>523.93863538062226</v>
      </c>
      <c r="P266" s="13">
        <f t="shared" si="233"/>
        <v>15106.096909842368</v>
      </c>
      <c r="Q266" s="109">
        <f t="shared" si="234"/>
        <v>2813.3019391580146</v>
      </c>
    </row>
    <row r="267" spans="1:17" x14ac:dyDescent="0.3">
      <c r="A267" s="2" t="s">
        <v>31</v>
      </c>
      <c r="B267" s="31" t="s">
        <v>20</v>
      </c>
      <c r="C267" s="41">
        <f>VLOOKUP(A267,'Laboratory B'!A:BR,68,0)</f>
        <v>33</v>
      </c>
      <c r="D267" s="37">
        <f t="shared" si="214"/>
        <v>112.5</v>
      </c>
      <c r="E267">
        <f>VLOOKUP(A267,'Laboratory B'!A:BR,70,0)</f>
        <v>57</v>
      </c>
      <c r="F267" s="37">
        <f t="shared" si="207"/>
        <v>150</v>
      </c>
      <c r="G267" s="59">
        <f t="shared" si="208"/>
        <v>-37.5</v>
      </c>
      <c r="H267" s="60">
        <f t="shared" si="209"/>
        <v>1406.25</v>
      </c>
      <c r="I267">
        <f t="shared" si="210"/>
        <v>45</v>
      </c>
      <c r="J267">
        <f t="shared" si="211"/>
        <v>144</v>
      </c>
      <c r="K267">
        <f t="shared" si="212"/>
        <v>12</v>
      </c>
      <c r="L267">
        <f t="shared" si="213"/>
        <v>26.666666666666668</v>
      </c>
      <c r="M267" s="115">
        <f t="shared" si="230"/>
        <v>-90.889705882352928</v>
      </c>
      <c r="N267" s="13">
        <f t="shared" si="231"/>
        <v>-53.406862745098039</v>
      </c>
      <c r="O267" s="13">
        <f t="shared" si="232"/>
        <v>8260.9386353806203</v>
      </c>
      <c r="P267" s="13">
        <f t="shared" si="233"/>
        <v>2852.2929882737408</v>
      </c>
      <c r="Q267" s="109">
        <f t="shared" si="234"/>
        <v>4854.1340470011528</v>
      </c>
    </row>
    <row r="268" spans="1:17" x14ac:dyDescent="0.3">
      <c r="A268" s="2" t="s">
        <v>33</v>
      </c>
      <c r="B268" s="31" t="s">
        <v>20</v>
      </c>
      <c r="C268" s="41">
        <f>VLOOKUP(A268,'Laboratory B'!A:BR,68,0)</f>
        <v>34</v>
      </c>
      <c r="D268" s="37">
        <f t="shared" si="214"/>
        <v>117</v>
      </c>
      <c r="E268">
        <f>VLOOKUP(A268,'Laboratory B'!A:BR,70,0)</f>
        <v>44</v>
      </c>
      <c r="F268" s="37">
        <f t="shared" si="207"/>
        <v>118</v>
      </c>
      <c r="G268" s="59">
        <f t="shared" si="208"/>
        <v>-1</v>
      </c>
      <c r="H268" s="60">
        <f t="shared" si="209"/>
        <v>1</v>
      </c>
      <c r="I268">
        <f t="shared" si="210"/>
        <v>39</v>
      </c>
      <c r="J268">
        <f t="shared" si="211"/>
        <v>25</v>
      </c>
      <c r="K268">
        <f t="shared" si="212"/>
        <v>5</v>
      </c>
      <c r="L268">
        <f t="shared" si="213"/>
        <v>12.820512820512819</v>
      </c>
      <c r="M268" s="115">
        <f t="shared" si="230"/>
        <v>-86.389705882352928</v>
      </c>
      <c r="N268" s="13">
        <f t="shared" si="231"/>
        <v>-85.406862745098039</v>
      </c>
      <c r="O268" s="13">
        <f t="shared" si="232"/>
        <v>7463.1812824394437</v>
      </c>
      <c r="P268" s="13">
        <f t="shared" si="233"/>
        <v>7294.3322039600152</v>
      </c>
      <c r="Q268" s="109">
        <f t="shared" si="234"/>
        <v>7378.273752883505</v>
      </c>
    </row>
    <row r="269" spans="1:17" x14ac:dyDescent="0.3">
      <c r="A269" s="2" t="s">
        <v>35</v>
      </c>
      <c r="B269" s="31" t="s">
        <v>20</v>
      </c>
      <c r="C269" s="41">
        <f>VLOOKUP(A269,'Laboratory B'!A:BR,68,0)</f>
        <v>37</v>
      </c>
      <c r="D269" s="37">
        <f t="shared" si="214"/>
        <v>126.5</v>
      </c>
      <c r="E269">
        <f>VLOOKUP(A269,'Laboratory B'!A:BR,70,0)</f>
        <v>32</v>
      </c>
      <c r="F269" s="37">
        <f t="shared" si="207"/>
        <v>83.5</v>
      </c>
      <c r="G269" s="59">
        <f t="shared" si="208"/>
        <v>43</v>
      </c>
      <c r="H269" s="60">
        <f t="shared" si="209"/>
        <v>1849</v>
      </c>
      <c r="I269">
        <f t="shared" si="210"/>
        <v>34.5</v>
      </c>
      <c r="J269">
        <f t="shared" si="211"/>
        <v>6.25</v>
      </c>
      <c r="K269">
        <f t="shared" si="212"/>
        <v>2.5</v>
      </c>
      <c r="L269">
        <f t="shared" si="213"/>
        <v>7.2463768115942031</v>
      </c>
      <c r="M269" s="115">
        <f t="shared" si="230"/>
        <v>-76.889705882352928</v>
      </c>
      <c r="N269" s="13">
        <f t="shared" si="231"/>
        <v>-119.90686274509804</v>
      </c>
      <c r="O269" s="13">
        <f t="shared" si="232"/>
        <v>5912.0268706747383</v>
      </c>
      <c r="P269" s="13">
        <f t="shared" si="233"/>
        <v>14377.655733371779</v>
      </c>
      <c r="Q269" s="109">
        <f t="shared" si="234"/>
        <v>9219.6034097462507</v>
      </c>
    </row>
    <row r="270" spans="1:17" x14ac:dyDescent="0.3">
      <c r="A270" s="2" t="s">
        <v>36</v>
      </c>
      <c r="B270" s="31" t="s">
        <v>20</v>
      </c>
      <c r="C270" s="41">
        <f>VLOOKUP(A270,'Laboratory B'!A:BR,68,0)</f>
        <v>825</v>
      </c>
      <c r="D270" s="37">
        <f t="shared" si="214"/>
        <v>352.5</v>
      </c>
      <c r="E270">
        <f>VLOOKUP(A270,'Laboratory B'!A:BR,70,0)</f>
        <v>901</v>
      </c>
      <c r="F270" s="37">
        <f t="shared" si="207"/>
        <v>354</v>
      </c>
      <c r="G270" s="59">
        <f t="shared" si="208"/>
        <v>-1.5</v>
      </c>
      <c r="H270" s="60">
        <f t="shared" si="209"/>
        <v>2.25</v>
      </c>
      <c r="I270">
        <f t="shared" si="210"/>
        <v>863</v>
      </c>
      <c r="J270">
        <f t="shared" si="211"/>
        <v>1444</v>
      </c>
      <c r="K270">
        <f t="shared" si="212"/>
        <v>38</v>
      </c>
      <c r="L270">
        <f t="shared" si="213"/>
        <v>4.4032444959443797</v>
      </c>
      <c r="M270" s="115">
        <f t="shared" si="230"/>
        <v>149.11029411764707</v>
      </c>
      <c r="N270" s="13">
        <f t="shared" si="231"/>
        <v>150.59313725490196</v>
      </c>
      <c r="O270" s="13">
        <f t="shared" si="232"/>
        <v>22233.879811851217</v>
      </c>
      <c r="P270" s="13">
        <f t="shared" si="233"/>
        <v>22678.292988273741</v>
      </c>
      <c r="Q270" s="109">
        <f t="shared" si="234"/>
        <v>22454.986988177625</v>
      </c>
    </row>
    <row r="271" spans="1:17" x14ac:dyDescent="0.3">
      <c r="A271" s="2" t="s">
        <v>37</v>
      </c>
      <c r="B271" s="31" t="s">
        <v>20</v>
      </c>
      <c r="C271" s="41">
        <f>VLOOKUP(A271,'Laboratory B'!A:BR,68,0)</f>
        <v>295</v>
      </c>
      <c r="D271" s="37">
        <f t="shared" si="214"/>
        <v>323.5</v>
      </c>
      <c r="E271">
        <f>VLOOKUP(A271,'Laboratory B'!A:BR,70,0)</f>
        <v>304</v>
      </c>
      <c r="F271" s="37">
        <f t="shared" si="207"/>
        <v>329.5</v>
      </c>
      <c r="G271" s="59">
        <f t="shared" si="208"/>
        <v>-6</v>
      </c>
      <c r="H271" s="60">
        <f t="shared" si="209"/>
        <v>36</v>
      </c>
      <c r="I271">
        <f t="shared" si="210"/>
        <v>299.5</v>
      </c>
      <c r="J271">
        <f t="shared" si="211"/>
        <v>20.25</v>
      </c>
      <c r="K271">
        <f t="shared" si="212"/>
        <v>4.5</v>
      </c>
      <c r="L271">
        <f t="shared" si="213"/>
        <v>1.5025041736227045</v>
      </c>
      <c r="M271" s="115">
        <f t="shared" si="230"/>
        <v>120.11029411764707</v>
      </c>
      <c r="N271" s="13">
        <f t="shared" si="231"/>
        <v>126.09313725490196</v>
      </c>
      <c r="O271" s="13">
        <f t="shared" si="232"/>
        <v>14426.482753027685</v>
      </c>
      <c r="P271" s="13">
        <f t="shared" si="233"/>
        <v>15899.479262783545</v>
      </c>
      <c r="Q271" s="109">
        <f t="shared" si="234"/>
        <v>15145.083801903116</v>
      </c>
    </row>
    <row r="272" spans="1:17" x14ac:dyDescent="0.3">
      <c r="A272" s="2" t="s">
        <v>38</v>
      </c>
      <c r="B272" s="31" t="s">
        <v>20</v>
      </c>
      <c r="C272" s="41">
        <f>VLOOKUP(A272,'Laboratory B'!A:BR,68,0)</f>
        <v>329</v>
      </c>
      <c r="D272" s="37">
        <f t="shared" si="214"/>
        <v>332</v>
      </c>
      <c r="E272">
        <f>VLOOKUP(A272,'Laboratory B'!A:BR,70,0)</f>
        <v>250</v>
      </c>
      <c r="F272" s="37">
        <f t="shared" si="207"/>
        <v>315</v>
      </c>
      <c r="G272" s="59">
        <f t="shared" si="208"/>
        <v>17</v>
      </c>
      <c r="H272" s="60">
        <f t="shared" si="209"/>
        <v>289</v>
      </c>
      <c r="I272">
        <f t="shared" si="210"/>
        <v>289.5</v>
      </c>
      <c r="J272">
        <f t="shared" si="211"/>
        <v>1560.25</v>
      </c>
      <c r="K272">
        <f t="shared" si="212"/>
        <v>39.5</v>
      </c>
      <c r="L272">
        <f t="shared" si="213"/>
        <v>13.644214162348877</v>
      </c>
      <c r="M272" s="115">
        <f t="shared" si="230"/>
        <v>128.61029411764707</v>
      </c>
      <c r="N272" s="13">
        <f t="shared" si="231"/>
        <v>111.59313725490196</v>
      </c>
      <c r="O272" s="13">
        <f t="shared" si="232"/>
        <v>16540.607753027685</v>
      </c>
      <c r="P272" s="13">
        <f t="shared" si="233"/>
        <v>12453.028282391388</v>
      </c>
      <c r="Q272" s="109">
        <f t="shared" si="234"/>
        <v>14352.026203863899</v>
      </c>
    </row>
    <row r="273" spans="1:17" x14ac:dyDescent="0.3">
      <c r="A273" s="2" t="s">
        <v>39</v>
      </c>
      <c r="B273" s="31" t="s">
        <v>20</v>
      </c>
      <c r="C273" s="41">
        <f>VLOOKUP(A273,'Laboratory B'!A:BR,68,0)</f>
        <v>58</v>
      </c>
      <c r="D273" s="37">
        <f t="shared" si="214"/>
        <v>180.5</v>
      </c>
      <c r="E273">
        <f>VLOOKUP(A273,'Laboratory B'!A:BR,70,0)</f>
        <v>77</v>
      </c>
      <c r="F273" s="37">
        <f t="shared" si="207"/>
        <v>192</v>
      </c>
      <c r="G273" s="59">
        <f t="shared" si="208"/>
        <v>-11.5</v>
      </c>
      <c r="H273" s="60">
        <f t="shared" si="209"/>
        <v>132.25</v>
      </c>
      <c r="I273">
        <f t="shared" si="210"/>
        <v>67.5</v>
      </c>
      <c r="J273">
        <f t="shared" si="211"/>
        <v>90.25</v>
      </c>
      <c r="K273">
        <f t="shared" si="212"/>
        <v>9.5</v>
      </c>
      <c r="L273">
        <f t="shared" si="213"/>
        <v>14.074074074074074</v>
      </c>
      <c r="M273" s="115">
        <f t="shared" si="230"/>
        <v>-22.889705882352928</v>
      </c>
      <c r="N273" s="13">
        <f t="shared" si="231"/>
        <v>-11.406862745098039</v>
      </c>
      <c r="O273" s="13">
        <f t="shared" si="232"/>
        <v>523.93863538062226</v>
      </c>
      <c r="P273" s="13">
        <f t="shared" si="233"/>
        <v>130.11651768550556</v>
      </c>
      <c r="Q273" s="109">
        <f t="shared" si="234"/>
        <v>261.09973327566303</v>
      </c>
    </row>
    <row r="274" spans="1:17" x14ac:dyDescent="0.3">
      <c r="A274" s="2" t="s">
        <v>114</v>
      </c>
      <c r="B274" s="31" t="s">
        <v>20</v>
      </c>
      <c r="C274" s="41">
        <f>VLOOKUP(A274,'Laboratory B'!A:BR,68,0)</f>
        <v>28</v>
      </c>
      <c r="D274" s="37">
        <f t="shared" si="214"/>
        <v>93.5</v>
      </c>
      <c r="E274">
        <f>VLOOKUP(A274,'Laboratory B'!A:BR,70,0)</f>
        <v>70</v>
      </c>
      <c r="F274" s="37">
        <f t="shared" si="207"/>
        <v>176</v>
      </c>
      <c r="G274" s="59">
        <f t="shared" si="208"/>
        <v>-82.5</v>
      </c>
      <c r="H274" s="60">
        <f t="shared" si="209"/>
        <v>6806.25</v>
      </c>
      <c r="I274">
        <f t="shared" si="210"/>
        <v>49</v>
      </c>
      <c r="J274">
        <f t="shared" si="211"/>
        <v>441</v>
      </c>
      <c r="K274">
        <f t="shared" si="212"/>
        <v>21</v>
      </c>
      <c r="L274">
        <f t="shared" si="213"/>
        <v>42.857142857142854</v>
      </c>
      <c r="M274" s="115">
        <f t="shared" si="230"/>
        <v>-109.88970588235293</v>
      </c>
      <c r="N274" s="13">
        <f t="shared" si="231"/>
        <v>-27.406862745098039</v>
      </c>
      <c r="O274" s="13">
        <f t="shared" si="232"/>
        <v>12075.747458910031</v>
      </c>
      <c r="P274" s="13">
        <f t="shared" si="233"/>
        <v>751.13612552864276</v>
      </c>
      <c r="Q274" s="109">
        <f t="shared" si="234"/>
        <v>3011.7320862168394</v>
      </c>
    </row>
    <row r="275" spans="1:17" x14ac:dyDescent="0.3">
      <c r="A275" s="2" t="s">
        <v>115</v>
      </c>
      <c r="B275" s="31" t="s">
        <v>20</v>
      </c>
      <c r="C275" s="41">
        <f>VLOOKUP(A275,'Laboratory B'!A:BR,68,0)</f>
        <v>117</v>
      </c>
      <c r="D275" s="37">
        <f t="shared" si="214"/>
        <v>257.5</v>
      </c>
      <c r="E275">
        <f>VLOOKUP(A275,'Laboratory B'!A:BR,70,0)</f>
        <v>118</v>
      </c>
      <c r="F275" s="37">
        <f t="shared" si="207"/>
        <v>255.5</v>
      </c>
      <c r="G275" s="59">
        <f t="shared" si="208"/>
        <v>2</v>
      </c>
      <c r="H275" s="60">
        <f t="shared" si="209"/>
        <v>4</v>
      </c>
      <c r="I275">
        <f t="shared" si="210"/>
        <v>117.5</v>
      </c>
      <c r="J275">
        <f t="shared" si="211"/>
        <v>0.25</v>
      </c>
      <c r="K275">
        <f t="shared" si="212"/>
        <v>0.5</v>
      </c>
      <c r="L275">
        <f t="shared" si="213"/>
        <v>0.42553191489361702</v>
      </c>
      <c r="M275" s="115">
        <f t="shared" si="230"/>
        <v>54.110294117647072</v>
      </c>
      <c r="N275" s="13">
        <f t="shared" si="231"/>
        <v>52.093137254901961</v>
      </c>
      <c r="O275" s="13">
        <f t="shared" si="232"/>
        <v>2927.9239294982713</v>
      </c>
      <c r="P275" s="13">
        <f t="shared" si="233"/>
        <v>2713.6949490580546</v>
      </c>
      <c r="Q275" s="109">
        <f t="shared" si="234"/>
        <v>2818.7749783737031</v>
      </c>
    </row>
    <row r="276" spans="1:17" x14ac:dyDescent="0.3">
      <c r="A276" s="2" t="s">
        <v>143</v>
      </c>
      <c r="B276" s="31" t="s">
        <v>20</v>
      </c>
      <c r="C276" s="41">
        <f>VLOOKUP(A276,'Laboratory B'!A:BR,68,0)</f>
        <v>13</v>
      </c>
      <c r="D276" s="37">
        <f t="shared" ref="D276:D277" si="243">_xlfn.RANK.AVG(C276,C$2:C$419,1)</f>
        <v>51</v>
      </c>
      <c r="E276">
        <f>VLOOKUP(A276,'Laboratory B'!A:BR,70,0)</f>
        <v>72</v>
      </c>
      <c r="F276" s="37">
        <f t="shared" ref="F276:F277" si="244">_xlfn.RANK.AVG(E276,E$2:E$419,1)</f>
        <v>183.5</v>
      </c>
      <c r="G276" s="59">
        <f t="shared" ref="G276:G277" si="245">D276-F276</f>
        <v>-132.5</v>
      </c>
      <c r="H276" s="60">
        <f t="shared" ref="H276:H277" si="246">G276^2</f>
        <v>17556.25</v>
      </c>
      <c r="I276">
        <f t="shared" ref="I276:I277" si="247">(C276+E276)/2</f>
        <v>42.5</v>
      </c>
      <c r="J276">
        <f t="shared" ref="J276:J277" si="248">((C276-I276)^2+(E276-I276)^2)/2</f>
        <v>870.25</v>
      </c>
      <c r="K276">
        <f t="shared" ref="K276:K277" si="249">SQRT(J276)</f>
        <v>29.5</v>
      </c>
      <c r="L276">
        <f t="shared" ref="L276:L277" si="250">(K276/I276)*100</f>
        <v>69.411764705882348</v>
      </c>
      <c r="M276" s="115">
        <f t="shared" si="230"/>
        <v>-152.38970588235293</v>
      </c>
      <c r="N276" s="13">
        <f t="shared" si="231"/>
        <v>-19.906862745098039</v>
      </c>
      <c r="O276" s="13">
        <f t="shared" si="232"/>
        <v>23222.622458910031</v>
      </c>
      <c r="P276" s="13">
        <f t="shared" si="233"/>
        <v>396.28318435217221</v>
      </c>
      <c r="Q276" s="109">
        <f t="shared" si="234"/>
        <v>3033.6009587658591</v>
      </c>
    </row>
    <row r="277" spans="1:17" ht="15" thickBot="1" x14ac:dyDescent="0.35">
      <c r="A277" s="2" t="s">
        <v>144</v>
      </c>
      <c r="B277" s="31" t="s">
        <v>20</v>
      </c>
      <c r="C277" s="41">
        <f>VLOOKUP(A277,'Laboratory B'!A:BR,68,0)</f>
        <v>69</v>
      </c>
      <c r="D277" s="37">
        <f t="shared" si="243"/>
        <v>199.5</v>
      </c>
      <c r="E277">
        <f>VLOOKUP(A277,'Laboratory B'!A:BR,70,0)</f>
        <v>106</v>
      </c>
      <c r="F277" s="37">
        <f t="shared" si="244"/>
        <v>240.5</v>
      </c>
      <c r="G277" s="59">
        <f t="shared" si="245"/>
        <v>-41</v>
      </c>
      <c r="H277" s="60">
        <f t="shared" si="246"/>
        <v>1681</v>
      </c>
      <c r="I277">
        <f t="shared" si="247"/>
        <v>87.5</v>
      </c>
      <c r="J277">
        <f t="shared" si="248"/>
        <v>342.25</v>
      </c>
      <c r="K277">
        <f t="shared" si="249"/>
        <v>18.5</v>
      </c>
      <c r="L277">
        <f t="shared" si="250"/>
        <v>21.142857142857142</v>
      </c>
      <c r="M277" s="115">
        <f t="shared" si="230"/>
        <v>-3.8897058823529278</v>
      </c>
      <c r="N277" s="13">
        <f t="shared" si="231"/>
        <v>37.093137254901961</v>
      </c>
      <c r="O277" s="13">
        <f t="shared" si="232"/>
        <v>15.129811851210968</v>
      </c>
      <c r="P277" s="13">
        <f t="shared" si="233"/>
        <v>1375.9008314109958</v>
      </c>
      <c r="Q277" s="109">
        <f t="shared" si="234"/>
        <v>-144.28139417531671</v>
      </c>
    </row>
    <row r="278" spans="1:17" ht="15" thickTop="1" x14ac:dyDescent="0.3">
      <c r="A278" s="30" t="s">
        <v>30</v>
      </c>
      <c r="B278" s="32" t="s">
        <v>214</v>
      </c>
      <c r="C278" s="45">
        <f>VLOOKUP(A278,'Laboratory B'!A:BU,71,0)</f>
        <v>346</v>
      </c>
      <c r="D278" s="38">
        <f t="shared" si="214"/>
        <v>333</v>
      </c>
      <c r="E278" s="29">
        <f>VLOOKUP(A278,'Laboratory B'!A:BU,73,0)</f>
        <v>299</v>
      </c>
      <c r="F278" s="38">
        <f t="shared" si="207"/>
        <v>327.5</v>
      </c>
      <c r="G278" s="59">
        <f t="shared" si="208"/>
        <v>5.5</v>
      </c>
      <c r="H278" s="60">
        <f t="shared" si="209"/>
        <v>30.25</v>
      </c>
      <c r="I278">
        <f t="shared" si="210"/>
        <v>322.5</v>
      </c>
      <c r="J278">
        <f t="shared" si="211"/>
        <v>552.25</v>
      </c>
      <c r="K278">
        <f t="shared" si="212"/>
        <v>23.5</v>
      </c>
      <c r="L278">
        <f t="shared" si="213"/>
        <v>7.2868217054263562</v>
      </c>
      <c r="M278" s="115">
        <f t="shared" si="230"/>
        <v>129.61029411764707</v>
      </c>
      <c r="N278" s="13">
        <f t="shared" si="231"/>
        <v>124.09313725490196</v>
      </c>
      <c r="O278" s="13">
        <f t="shared" si="232"/>
        <v>16798.828341262979</v>
      </c>
      <c r="P278" s="13">
        <f t="shared" si="233"/>
        <v>15399.106713763937</v>
      </c>
      <c r="Q278" s="109">
        <f t="shared" si="234"/>
        <v>16083.748017589391</v>
      </c>
    </row>
    <row r="279" spans="1:17" x14ac:dyDescent="0.3">
      <c r="A279" s="2" t="s">
        <v>31</v>
      </c>
      <c r="B279" s="31" t="s">
        <v>21</v>
      </c>
      <c r="C279" s="41">
        <f>VLOOKUP(A279,'Laboratory B'!A:BU,71,0)</f>
        <v>74</v>
      </c>
      <c r="D279" s="37">
        <f t="shared" si="214"/>
        <v>212</v>
      </c>
      <c r="E279">
        <f>VLOOKUP(A279,'Laboratory B'!A:BU,73,0)</f>
        <v>145</v>
      </c>
      <c r="F279" s="37">
        <f t="shared" si="207"/>
        <v>269</v>
      </c>
      <c r="G279" s="59">
        <f t="shared" si="208"/>
        <v>-57</v>
      </c>
      <c r="H279" s="60">
        <f t="shared" si="209"/>
        <v>3249</v>
      </c>
      <c r="I279">
        <f t="shared" si="210"/>
        <v>109.5</v>
      </c>
      <c r="J279">
        <f t="shared" si="211"/>
        <v>1260.25</v>
      </c>
      <c r="K279">
        <f t="shared" si="212"/>
        <v>35.5</v>
      </c>
      <c r="L279">
        <f t="shared" si="213"/>
        <v>32.420091324200911</v>
      </c>
      <c r="M279" s="115">
        <f t="shared" si="230"/>
        <v>8.6102941176470722</v>
      </c>
      <c r="N279" s="13">
        <f t="shared" si="231"/>
        <v>65.593137254901961</v>
      </c>
      <c r="O279" s="13">
        <f t="shared" si="232"/>
        <v>74.137164792387779</v>
      </c>
      <c r="P279" s="13">
        <f t="shared" si="233"/>
        <v>4302.4596549404077</v>
      </c>
      <c r="Q279" s="109">
        <f t="shared" si="234"/>
        <v>564.77620386389935</v>
      </c>
    </row>
    <row r="280" spans="1:17" x14ac:dyDescent="0.3">
      <c r="A280" s="2" t="s">
        <v>33</v>
      </c>
      <c r="B280" s="31" t="s">
        <v>21</v>
      </c>
      <c r="C280" s="41">
        <f>VLOOKUP(A280,'Laboratory B'!A:BU,71,0)</f>
        <v>27</v>
      </c>
      <c r="D280" s="37">
        <f t="shared" si="214"/>
        <v>91</v>
      </c>
      <c r="E280">
        <f>VLOOKUP(A280,'Laboratory B'!A:BU,73,0)</f>
        <v>81</v>
      </c>
      <c r="F280" s="37">
        <f t="shared" si="207"/>
        <v>198</v>
      </c>
      <c r="G280" s="59">
        <f t="shared" si="208"/>
        <v>-107</v>
      </c>
      <c r="H280" s="60">
        <f t="shared" si="209"/>
        <v>11449</v>
      </c>
      <c r="I280">
        <f t="shared" si="210"/>
        <v>54</v>
      </c>
      <c r="J280">
        <f t="shared" si="211"/>
        <v>729</v>
      </c>
      <c r="K280">
        <f t="shared" si="212"/>
        <v>27</v>
      </c>
      <c r="L280">
        <f t="shared" si="213"/>
        <v>50</v>
      </c>
      <c r="M280" s="115">
        <f t="shared" si="230"/>
        <v>-112.38970588235293</v>
      </c>
      <c r="N280" s="13">
        <f t="shared" si="231"/>
        <v>-5.4068627450980387</v>
      </c>
      <c r="O280" s="13">
        <f t="shared" si="232"/>
        <v>12631.445988321797</v>
      </c>
      <c r="P280" s="13">
        <f t="shared" si="233"/>
        <v>29.2341647443291</v>
      </c>
      <c r="Q280" s="109">
        <f t="shared" si="234"/>
        <v>607.67571366781988</v>
      </c>
    </row>
    <row r="281" spans="1:17" x14ac:dyDescent="0.3">
      <c r="A281" s="2" t="s">
        <v>35</v>
      </c>
      <c r="B281" s="31" t="s">
        <v>21</v>
      </c>
      <c r="C281" s="41">
        <f>VLOOKUP(A281,'Laboratory B'!A:BU,71,0)</f>
        <v>306</v>
      </c>
      <c r="D281" s="37">
        <f t="shared" si="214"/>
        <v>328</v>
      </c>
      <c r="E281">
        <f>VLOOKUP(A281,'Laboratory B'!A:BU,73,0)</f>
        <v>315</v>
      </c>
      <c r="F281" s="37">
        <f t="shared" si="207"/>
        <v>332</v>
      </c>
      <c r="G281" s="59">
        <f t="shared" si="208"/>
        <v>-4</v>
      </c>
      <c r="H281" s="60">
        <f t="shared" si="209"/>
        <v>16</v>
      </c>
      <c r="I281">
        <f t="shared" si="210"/>
        <v>310.5</v>
      </c>
      <c r="J281">
        <f t="shared" si="211"/>
        <v>20.25</v>
      </c>
      <c r="K281">
        <f t="shared" si="212"/>
        <v>4.5</v>
      </c>
      <c r="L281">
        <f t="shared" si="213"/>
        <v>1.4492753623188406</v>
      </c>
      <c r="M281" s="115">
        <f t="shared" si="230"/>
        <v>124.61029411764707</v>
      </c>
      <c r="N281" s="13">
        <f t="shared" si="231"/>
        <v>128.59313725490196</v>
      </c>
      <c r="O281" s="13">
        <f t="shared" si="232"/>
        <v>15527.725400086509</v>
      </c>
      <c r="P281" s="13">
        <f t="shared" si="233"/>
        <v>16536.194949058055</v>
      </c>
      <c r="Q281" s="109">
        <f t="shared" si="234"/>
        <v>16024.028654844293</v>
      </c>
    </row>
    <row r="282" spans="1:17" x14ac:dyDescent="0.3">
      <c r="A282" s="2" t="s">
        <v>36</v>
      </c>
      <c r="B282" s="31" t="s">
        <v>21</v>
      </c>
      <c r="C282" s="41">
        <f>VLOOKUP(A282,'Laboratory B'!A:BU,71,0)</f>
        <v>3131</v>
      </c>
      <c r="D282" s="37">
        <f t="shared" si="214"/>
        <v>393</v>
      </c>
      <c r="E282">
        <f>VLOOKUP(A282,'Laboratory B'!A:BU,73,0)</f>
        <v>3234</v>
      </c>
      <c r="F282" s="37">
        <f t="shared" si="207"/>
        <v>396</v>
      </c>
      <c r="G282" s="59">
        <f t="shared" si="208"/>
        <v>-3</v>
      </c>
      <c r="H282" s="60">
        <f t="shared" si="209"/>
        <v>9</v>
      </c>
      <c r="I282">
        <f t="shared" si="210"/>
        <v>3182.5</v>
      </c>
      <c r="J282">
        <f t="shared" si="211"/>
        <v>2652.25</v>
      </c>
      <c r="K282">
        <f t="shared" si="212"/>
        <v>51.5</v>
      </c>
      <c r="L282">
        <f t="shared" si="213"/>
        <v>1.6182246661429693</v>
      </c>
      <c r="M282" s="115">
        <f t="shared" si="230"/>
        <v>189.61029411764707</v>
      </c>
      <c r="N282" s="13">
        <f t="shared" si="231"/>
        <v>192.59313725490196</v>
      </c>
      <c r="O282" s="13">
        <f t="shared" si="232"/>
        <v>35952.063635380626</v>
      </c>
      <c r="P282" s="13">
        <f t="shared" si="233"/>
        <v>37092.116517685507</v>
      </c>
      <c r="Q282" s="109">
        <f t="shared" si="234"/>
        <v>36517.641399942331</v>
      </c>
    </row>
    <row r="283" spans="1:17" x14ac:dyDescent="0.3">
      <c r="A283" s="2" t="s">
        <v>37</v>
      </c>
      <c r="B283" s="31" t="s">
        <v>21</v>
      </c>
      <c r="C283" s="41">
        <f>VLOOKUP(A283,'Laboratory B'!A:BU,71,0)</f>
        <v>2945</v>
      </c>
      <c r="D283" s="37">
        <f t="shared" si="214"/>
        <v>392</v>
      </c>
      <c r="E283">
        <f>VLOOKUP(A283,'Laboratory B'!A:BU,73,0)</f>
        <v>3086</v>
      </c>
      <c r="F283" s="37">
        <f t="shared" si="207"/>
        <v>394</v>
      </c>
      <c r="G283" s="59">
        <f t="shared" si="208"/>
        <v>-2</v>
      </c>
      <c r="H283" s="60">
        <f t="shared" si="209"/>
        <v>4</v>
      </c>
      <c r="I283">
        <f t="shared" si="210"/>
        <v>3015.5</v>
      </c>
      <c r="J283">
        <f t="shared" si="211"/>
        <v>4970.25</v>
      </c>
      <c r="K283">
        <f t="shared" si="212"/>
        <v>70.5</v>
      </c>
      <c r="L283">
        <f t="shared" si="213"/>
        <v>2.3379207428287181</v>
      </c>
      <c r="M283" s="115">
        <f t="shared" si="230"/>
        <v>188.61029411764707</v>
      </c>
      <c r="N283" s="13">
        <f t="shared" si="231"/>
        <v>190.59313725490196</v>
      </c>
      <c r="O283" s="13">
        <f t="shared" si="232"/>
        <v>35573.843047145332</v>
      </c>
      <c r="P283" s="13">
        <f t="shared" si="233"/>
        <v>36325.743968665898</v>
      </c>
      <c r="Q283" s="109">
        <f t="shared" si="234"/>
        <v>35947.827674452135</v>
      </c>
    </row>
    <row r="284" spans="1:17" x14ac:dyDescent="0.3">
      <c r="A284" s="2" t="s">
        <v>38</v>
      </c>
      <c r="B284" s="31" t="s">
        <v>21</v>
      </c>
      <c r="C284" s="41">
        <f>VLOOKUP(A284,'Laboratory B'!A:BU,71,0)</f>
        <v>2456</v>
      </c>
      <c r="D284" s="37">
        <f t="shared" si="214"/>
        <v>387</v>
      </c>
      <c r="E284">
        <f>VLOOKUP(A284,'Laboratory B'!A:BU,73,0)</f>
        <v>2217</v>
      </c>
      <c r="F284" s="37">
        <f t="shared" si="207"/>
        <v>383</v>
      </c>
      <c r="G284" s="59">
        <f t="shared" si="208"/>
        <v>4</v>
      </c>
      <c r="H284" s="60">
        <f t="shared" si="209"/>
        <v>16</v>
      </c>
      <c r="I284">
        <f t="shared" si="210"/>
        <v>2336.5</v>
      </c>
      <c r="J284">
        <f t="shared" si="211"/>
        <v>14280.25</v>
      </c>
      <c r="K284">
        <f t="shared" si="212"/>
        <v>119.5</v>
      </c>
      <c r="L284">
        <f t="shared" si="213"/>
        <v>5.114487481275412</v>
      </c>
      <c r="M284" s="115">
        <f t="shared" si="230"/>
        <v>183.61029411764707</v>
      </c>
      <c r="N284" s="13">
        <f t="shared" si="231"/>
        <v>179.59313725490196</v>
      </c>
      <c r="O284" s="13">
        <f t="shared" si="232"/>
        <v>33712.740105968864</v>
      </c>
      <c r="P284" s="13">
        <f t="shared" si="233"/>
        <v>32253.694949058055</v>
      </c>
      <c r="Q284" s="109">
        <f t="shared" si="234"/>
        <v>32975.148752883506</v>
      </c>
    </row>
    <row r="285" spans="1:17" x14ac:dyDescent="0.3">
      <c r="A285" s="2" t="s">
        <v>39</v>
      </c>
      <c r="B285" s="31" t="s">
        <v>21</v>
      </c>
      <c r="C285" s="41">
        <f>VLOOKUP(A285,'Laboratory B'!A:BU,71,0)</f>
        <v>120</v>
      </c>
      <c r="D285" s="37">
        <f t="shared" si="214"/>
        <v>261</v>
      </c>
      <c r="E285">
        <f>VLOOKUP(A285,'Laboratory B'!A:BU,73,0)</f>
        <v>129</v>
      </c>
      <c r="F285" s="37">
        <f t="shared" si="207"/>
        <v>262</v>
      </c>
      <c r="G285" s="59">
        <f t="shared" si="208"/>
        <v>-1</v>
      </c>
      <c r="H285" s="60">
        <f t="shared" si="209"/>
        <v>1</v>
      </c>
      <c r="I285">
        <f t="shared" si="210"/>
        <v>124.5</v>
      </c>
      <c r="J285">
        <f t="shared" si="211"/>
        <v>20.25</v>
      </c>
      <c r="K285">
        <f t="shared" si="212"/>
        <v>4.5</v>
      </c>
      <c r="L285">
        <f t="shared" si="213"/>
        <v>3.6144578313253009</v>
      </c>
      <c r="M285" s="115">
        <f t="shared" si="230"/>
        <v>57.610294117647072</v>
      </c>
      <c r="N285" s="13">
        <f t="shared" si="231"/>
        <v>58.593137254901961</v>
      </c>
      <c r="O285" s="13">
        <f t="shared" si="232"/>
        <v>3318.945988321801</v>
      </c>
      <c r="P285" s="13">
        <f t="shared" si="233"/>
        <v>3433.1557333717801</v>
      </c>
      <c r="Q285" s="109">
        <f t="shared" si="234"/>
        <v>3375.5678705305659</v>
      </c>
    </row>
    <row r="286" spans="1:17" x14ac:dyDescent="0.3">
      <c r="A286" s="2" t="s">
        <v>114</v>
      </c>
      <c r="B286" s="31" t="s">
        <v>21</v>
      </c>
      <c r="C286" s="41">
        <f>VLOOKUP(A286,'Laboratory B'!A:BU,71,0)</f>
        <v>101</v>
      </c>
      <c r="D286" s="37">
        <f t="shared" si="214"/>
        <v>244.5</v>
      </c>
      <c r="E286">
        <f>VLOOKUP(A286,'Laboratory B'!A:BU,73,0)</f>
        <v>100</v>
      </c>
      <c r="F286" s="37">
        <f t="shared" si="207"/>
        <v>230.5</v>
      </c>
      <c r="G286" s="59">
        <f t="shared" si="208"/>
        <v>14</v>
      </c>
      <c r="H286" s="60">
        <f t="shared" si="209"/>
        <v>196</v>
      </c>
      <c r="I286">
        <f t="shared" si="210"/>
        <v>100.5</v>
      </c>
      <c r="J286">
        <f t="shared" si="211"/>
        <v>0.25</v>
      </c>
      <c r="K286">
        <f t="shared" si="212"/>
        <v>0.5</v>
      </c>
      <c r="L286">
        <f t="shared" si="213"/>
        <v>0.49751243781094528</v>
      </c>
      <c r="M286" s="115">
        <f t="shared" si="230"/>
        <v>41.110294117647072</v>
      </c>
      <c r="N286" s="13">
        <f t="shared" si="231"/>
        <v>27.093137254901961</v>
      </c>
      <c r="O286" s="13">
        <f t="shared" si="232"/>
        <v>1690.0562824394474</v>
      </c>
      <c r="P286" s="13">
        <f t="shared" si="233"/>
        <v>734.03808631295658</v>
      </c>
      <c r="Q286" s="109">
        <f t="shared" si="234"/>
        <v>1113.8068411188008</v>
      </c>
    </row>
    <row r="287" spans="1:17" x14ac:dyDescent="0.3">
      <c r="A287" s="2" t="s">
        <v>115</v>
      </c>
      <c r="B287" s="31" t="s">
        <v>21</v>
      </c>
      <c r="C287" s="41">
        <f>VLOOKUP(A287,'Laboratory B'!A:BU,71,0)</f>
        <v>1224</v>
      </c>
      <c r="D287" s="37">
        <f t="shared" si="214"/>
        <v>366</v>
      </c>
      <c r="E287">
        <f>VLOOKUP(A287,'Laboratory B'!A:BU,73,0)</f>
        <v>1350</v>
      </c>
      <c r="F287" s="37">
        <f t="shared" si="207"/>
        <v>365</v>
      </c>
      <c r="G287" s="59">
        <f t="shared" si="208"/>
        <v>1</v>
      </c>
      <c r="H287" s="60">
        <f t="shared" si="209"/>
        <v>1</v>
      </c>
      <c r="I287">
        <f t="shared" si="210"/>
        <v>1287</v>
      </c>
      <c r="J287">
        <f t="shared" si="211"/>
        <v>3969</v>
      </c>
      <c r="K287">
        <f t="shared" si="212"/>
        <v>63</v>
      </c>
      <c r="L287">
        <f t="shared" si="213"/>
        <v>4.895104895104895</v>
      </c>
      <c r="M287" s="115">
        <f t="shared" si="230"/>
        <v>162.61029411764707</v>
      </c>
      <c r="N287" s="13">
        <f t="shared" si="231"/>
        <v>161.59313725490196</v>
      </c>
      <c r="O287" s="13">
        <f t="shared" si="232"/>
        <v>26442.107753027685</v>
      </c>
      <c r="P287" s="13">
        <f t="shared" si="233"/>
        <v>26112.342007881583</v>
      </c>
      <c r="Q287" s="109">
        <f t="shared" si="234"/>
        <v>26276.707576412919</v>
      </c>
    </row>
    <row r="288" spans="1:17" x14ac:dyDescent="0.3">
      <c r="A288" s="2" t="s">
        <v>143</v>
      </c>
      <c r="B288" s="31" t="s">
        <v>21</v>
      </c>
      <c r="C288" s="41">
        <f>VLOOKUP(A288,'Laboratory B'!A:BU,71,0)</f>
        <v>125</v>
      </c>
      <c r="D288" s="37">
        <f t="shared" ref="D288:D289" si="251">_xlfn.RANK.AVG(C288,C$2:C$419,1)</f>
        <v>266</v>
      </c>
      <c r="E288">
        <f>VLOOKUP(A288,'Laboratory B'!A:BU,73,0)</f>
        <v>168</v>
      </c>
      <c r="F288" s="37">
        <f t="shared" ref="F288:F289" si="252">_xlfn.RANK.AVG(E288,E$2:E$419,1)</f>
        <v>280.5</v>
      </c>
      <c r="G288" s="59">
        <f t="shared" ref="G288:G289" si="253">D288-F288</f>
        <v>-14.5</v>
      </c>
      <c r="H288" s="60">
        <f t="shared" ref="H288:H289" si="254">G288^2</f>
        <v>210.25</v>
      </c>
      <c r="I288">
        <f t="shared" ref="I288:I289" si="255">(C288+E288)/2</f>
        <v>146.5</v>
      </c>
      <c r="J288">
        <f t="shared" ref="J288:J289" si="256">((C288-I288)^2+(E288-I288)^2)/2</f>
        <v>462.25</v>
      </c>
      <c r="K288">
        <f t="shared" ref="K288:K289" si="257">SQRT(J288)</f>
        <v>21.5</v>
      </c>
      <c r="L288">
        <f t="shared" ref="L288:L289" si="258">(K288/I288)*100</f>
        <v>14.675767918088736</v>
      </c>
      <c r="M288" s="115">
        <f t="shared" si="230"/>
        <v>62.610294117647072</v>
      </c>
      <c r="N288" s="13">
        <f t="shared" si="231"/>
        <v>77.093137254901961</v>
      </c>
      <c r="O288" s="13">
        <f t="shared" si="232"/>
        <v>3920.0489294982717</v>
      </c>
      <c r="P288" s="13">
        <f t="shared" si="233"/>
        <v>5943.3518118031525</v>
      </c>
      <c r="Q288" s="109">
        <f t="shared" si="234"/>
        <v>4826.8239979815462</v>
      </c>
    </row>
    <row r="289" spans="1:17" ht="15" thickBot="1" x14ac:dyDescent="0.35">
      <c r="A289" s="2" t="s">
        <v>144</v>
      </c>
      <c r="B289" s="31" t="s">
        <v>21</v>
      </c>
      <c r="C289" s="41">
        <f>VLOOKUP(A289,'Laboratory B'!A:BU,71,0)</f>
        <v>420</v>
      </c>
      <c r="D289" s="37">
        <f t="shared" si="251"/>
        <v>343</v>
      </c>
      <c r="E289">
        <f>VLOOKUP(A289,'Laboratory B'!A:BU,73,0)</f>
        <v>453</v>
      </c>
      <c r="F289" s="37">
        <f t="shared" si="252"/>
        <v>342</v>
      </c>
      <c r="G289" s="59">
        <f t="shared" si="253"/>
        <v>1</v>
      </c>
      <c r="H289" s="60">
        <f t="shared" si="254"/>
        <v>1</v>
      </c>
      <c r="I289">
        <f t="shared" si="255"/>
        <v>436.5</v>
      </c>
      <c r="J289">
        <f t="shared" si="256"/>
        <v>272.25</v>
      </c>
      <c r="K289">
        <f t="shared" si="257"/>
        <v>16.5</v>
      </c>
      <c r="L289">
        <f t="shared" si="258"/>
        <v>3.7800687285223367</v>
      </c>
      <c r="M289" s="115">
        <f t="shared" si="230"/>
        <v>139.61029411764707</v>
      </c>
      <c r="N289" s="13">
        <f t="shared" si="231"/>
        <v>138.59313725490196</v>
      </c>
      <c r="O289" s="13">
        <f t="shared" si="232"/>
        <v>19491.034223615919</v>
      </c>
      <c r="P289" s="13">
        <f t="shared" si="233"/>
        <v>19208.057694156094</v>
      </c>
      <c r="Q289" s="109">
        <f t="shared" si="234"/>
        <v>19349.028654844293</v>
      </c>
    </row>
    <row r="290" spans="1:17" ht="15" thickTop="1" x14ac:dyDescent="0.3">
      <c r="A290" s="30" t="s">
        <v>30</v>
      </c>
      <c r="B290" s="32" t="s">
        <v>189</v>
      </c>
      <c r="C290" s="45">
        <f>VLOOKUP(A290,'Laboratory B'!A:BX,74,0)</f>
        <v>26</v>
      </c>
      <c r="D290" s="38">
        <f t="shared" si="214"/>
        <v>86.5</v>
      </c>
      <c r="E290" s="29">
        <f>VLOOKUP(A290,'Laboratory B'!A:BX,76,0)</f>
        <v>6</v>
      </c>
      <c r="F290" s="38">
        <f t="shared" si="207"/>
        <v>40</v>
      </c>
      <c r="G290" s="59">
        <f t="shared" si="208"/>
        <v>46.5</v>
      </c>
      <c r="H290" s="60">
        <f t="shared" si="209"/>
        <v>2162.25</v>
      </c>
      <c r="I290">
        <f t="shared" si="210"/>
        <v>16</v>
      </c>
      <c r="J290">
        <f t="shared" si="211"/>
        <v>100</v>
      </c>
      <c r="K290">
        <f t="shared" si="212"/>
        <v>10</v>
      </c>
      <c r="L290">
        <f t="shared" si="213"/>
        <v>62.5</v>
      </c>
      <c r="M290" s="115">
        <f t="shared" si="230"/>
        <v>-116.88970588235293</v>
      </c>
      <c r="N290" s="13">
        <f t="shared" si="231"/>
        <v>-163.40686274509804</v>
      </c>
      <c r="O290" s="13">
        <f t="shared" si="232"/>
        <v>13663.203341262973</v>
      </c>
      <c r="P290" s="13">
        <f t="shared" si="233"/>
        <v>26701.802792195311</v>
      </c>
      <c r="Q290" s="109">
        <f t="shared" si="234"/>
        <v>19100.580125432523</v>
      </c>
    </row>
    <row r="291" spans="1:17" x14ac:dyDescent="0.3">
      <c r="A291" s="2" t="s">
        <v>31</v>
      </c>
      <c r="B291" s="31" t="s">
        <v>22</v>
      </c>
      <c r="C291" s="41">
        <f>VLOOKUP(A291,'Laboratory B'!A:BX,74,0)</f>
        <v>33</v>
      </c>
      <c r="D291" s="37">
        <f t="shared" si="214"/>
        <v>112.5</v>
      </c>
      <c r="E291">
        <f>VLOOKUP(A291,'Laboratory B'!A:BX,76,0)</f>
        <v>40</v>
      </c>
      <c r="F291" s="37">
        <f t="shared" si="207"/>
        <v>108</v>
      </c>
      <c r="G291" s="59">
        <f t="shared" si="208"/>
        <v>4.5</v>
      </c>
      <c r="H291" s="60">
        <f t="shared" si="209"/>
        <v>20.25</v>
      </c>
      <c r="I291">
        <f t="shared" si="210"/>
        <v>36.5</v>
      </c>
      <c r="J291">
        <f t="shared" si="211"/>
        <v>12.25</v>
      </c>
      <c r="K291">
        <f t="shared" si="212"/>
        <v>3.5</v>
      </c>
      <c r="L291">
        <f t="shared" si="213"/>
        <v>9.5890410958904102</v>
      </c>
      <c r="M291" s="115">
        <f t="shared" si="230"/>
        <v>-90.889705882352928</v>
      </c>
      <c r="N291" s="13">
        <f t="shared" si="231"/>
        <v>-95.406862745098039</v>
      </c>
      <c r="O291" s="13">
        <f t="shared" si="232"/>
        <v>8260.9386353806203</v>
      </c>
      <c r="P291" s="13">
        <f t="shared" si="233"/>
        <v>9102.4694588619768</v>
      </c>
      <c r="Q291" s="109">
        <f t="shared" si="234"/>
        <v>8671.5016940599762</v>
      </c>
    </row>
    <row r="292" spans="1:17" x14ac:dyDescent="0.3">
      <c r="A292" s="2" t="s">
        <v>33</v>
      </c>
      <c r="B292" s="31" t="s">
        <v>22</v>
      </c>
      <c r="C292" s="41">
        <f>VLOOKUP(A292,'Laboratory B'!A:BX,74,0)</f>
        <v>1289</v>
      </c>
      <c r="D292" s="37">
        <f t="shared" si="214"/>
        <v>370</v>
      </c>
      <c r="E292">
        <f>VLOOKUP(A292,'Laboratory B'!A:BX,76,0)</f>
        <v>1773</v>
      </c>
      <c r="F292" s="37">
        <f t="shared" si="207"/>
        <v>373</v>
      </c>
      <c r="G292" s="59">
        <f t="shared" si="208"/>
        <v>-3</v>
      </c>
      <c r="H292" s="60">
        <f t="shared" si="209"/>
        <v>9</v>
      </c>
      <c r="I292">
        <f t="shared" si="210"/>
        <v>1531</v>
      </c>
      <c r="J292">
        <f t="shared" si="211"/>
        <v>58564</v>
      </c>
      <c r="K292">
        <f t="shared" si="212"/>
        <v>242</v>
      </c>
      <c r="L292">
        <f t="shared" si="213"/>
        <v>15.80666231221424</v>
      </c>
      <c r="M292" s="115">
        <f t="shared" si="230"/>
        <v>166.61029411764707</v>
      </c>
      <c r="N292" s="13">
        <f t="shared" si="231"/>
        <v>169.59313725490196</v>
      </c>
      <c r="O292" s="13">
        <f t="shared" si="232"/>
        <v>27758.990105968864</v>
      </c>
      <c r="P292" s="13">
        <f t="shared" si="233"/>
        <v>28761.832203960017</v>
      </c>
      <c r="Q292" s="109">
        <f t="shared" si="234"/>
        <v>28255.962478373705</v>
      </c>
    </row>
    <row r="293" spans="1:17" x14ac:dyDescent="0.3">
      <c r="A293" s="2" t="s">
        <v>35</v>
      </c>
      <c r="B293" s="31" t="s">
        <v>22</v>
      </c>
      <c r="C293" s="41">
        <f>VLOOKUP(A293,'Laboratory B'!A:BX,74,0)</f>
        <v>25</v>
      </c>
      <c r="D293" s="37">
        <f t="shared" si="214"/>
        <v>81</v>
      </c>
      <c r="E293">
        <f>VLOOKUP(A293,'Laboratory B'!A:BX,76,0)</f>
        <v>16</v>
      </c>
      <c r="F293" s="37">
        <f t="shared" si="207"/>
        <v>50</v>
      </c>
      <c r="G293" s="59">
        <f t="shared" si="208"/>
        <v>31</v>
      </c>
      <c r="H293" s="60">
        <f t="shared" si="209"/>
        <v>961</v>
      </c>
      <c r="I293">
        <f t="shared" si="210"/>
        <v>20.5</v>
      </c>
      <c r="J293">
        <f t="shared" si="211"/>
        <v>20.25</v>
      </c>
      <c r="K293">
        <f t="shared" si="212"/>
        <v>4.5</v>
      </c>
      <c r="L293">
        <f t="shared" si="213"/>
        <v>21.951219512195124</v>
      </c>
      <c r="M293" s="115">
        <f t="shared" si="230"/>
        <v>-122.38970588235293</v>
      </c>
      <c r="N293" s="13">
        <f t="shared" si="231"/>
        <v>-153.40686274509804</v>
      </c>
      <c r="O293" s="13">
        <f t="shared" si="232"/>
        <v>14979.240105968855</v>
      </c>
      <c r="P293" s="13">
        <f t="shared" si="233"/>
        <v>23533.665537293349</v>
      </c>
      <c r="Q293" s="109">
        <f t="shared" si="234"/>
        <v>18775.420811707034</v>
      </c>
    </row>
    <row r="294" spans="1:17" x14ac:dyDescent="0.3">
      <c r="A294" s="2" t="s">
        <v>36</v>
      </c>
      <c r="B294" s="31" t="s">
        <v>22</v>
      </c>
      <c r="C294" s="41">
        <f>VLOOKUP(A294,'Laboratory B'!A:BX,74,0)</f>
        <v>104</v>
      </c>
      <c r="D294" s="37">
        <f t="shared" si="214"/>
        <v>247</v>
      </c>
      <c r="E294">
        <f>VLOOKUP(A294,'Laboratory B'!A:BX,76,0)</f>
        <v>124</v>
      </c>
      <c r="F294" s="37">
        <f t="shared" si="207"/>
        <v>259</v>
      </c>
      <c r="G294" s="59">
        <f t="shared" si="208"/>
        <v>-12</v>
      </c>
      <c r="H294" s="60">
        <f t="shared" si="209"/>
        <v>144</v>
      </c>
      <c r="I294">
        <f t="shared" si="210"/>
        <v>114</v>
      </c>
      <c r="J294">
        <f t="shared" si="211"/>
        <v>100</v>
      </c>
      <c r="K294">
        <f t="shared" si="212"/>
        <v>10</v>
      </c>
      <c r="L294">
        <f t="shared" si="213"/>
        <v>8.7719298245614024</v>
      </c>
      <c r="M294" s="115">
        <f t="shared" si="230"/>
        <v>43.610294117647072</v>
      </c>
      <c r="N294" s="13">
        <f t="shared" si="231"/>
        <v>55.593137254901961</v>
      </c>
      <c r="O294" s="13">
        <f t="shared" si="232"/>
        <v>1901.8577530276827</v>
      </c>
      <c r="P294" s="13">
        <f t="shared" si="233"/>
        <v>3090.5969098423684</v>
      </c>
      <c r="Q294" s="109">
        <f t="shared" si="234"/>
        <v>2424.4330666089973</v>
      </c>
    </row>
    <row r="295" spans="1:17" x14ac:dyDescent="0.3">
      <c r="A295" s="2" t="s">
        <v>37</v>
      </c>
      <c r="B295" s="31" t="s">
        <v>22</v>
      </c>
      <c r="C295" s="41">
        <f>VLOOKUP(A295,'Laboratory B'!A:BX,74,0)</f>
        <v>22</v>
      </c>
      <c r="D295" s="37">
        <f t="shared" si="214"/>
        <v>73</v>
      </c>
      <c r="E295">
        <f>VLOOKUP(A295,'Laboratory B'!A:BX,76,0)</f>
        <v>33</v>
      </c>
      <c r="F295" s="37">
        <f t="shared" si="207"/>
        <v>85.5</v>
      </c>
      <c r="G295" s="59">
        <f t="shared" si="208"/>
        <v>-12.5</v>
      </c>
      <c r="H295" s="60">
        <f t="shared" si="209"/>
        <v>156.25</v>
      </c>
      <c r="I295">
        <f t="shared" si="210"/>
        <v>27.5</v>
      </c>
      <c r="J295">
        <f t="shared" si="211"/>
        <v>30.25</v>
      </c>
      <c r="K295">
        <f t="shared" si="212"/>
        <v>5.5</v>
      </c>
      <c r="L295">
        <f t="shared" si="213"/>
        <v>20</v>
      </c>
      <c r="M295" s="115">
        <f t="shared" si="230"/>
        <v>-130.38970588235293</v>
      </c>
      <c r="N295" s="13">
        <f t="shared" si="231"/>
        <v>-117.90686274509804</v>
      </c>
      <c r="O295" s="13">
        <f t="shared" si="232"/>
        <v>17001.475400086503</v>
      </c>
      <c r="P295" s="13">
        <f t="shared" si="233"/>
        <v>13902.028282391388</v>
      </c>
      <c r="Q295" s="109">
        <f t="shared" si="234"/>
        <v>15373.841154844289</v>
      </c>
    </row>
    <row r="296" spans="1:17" x14ac:dyDescent="0.3">
      <c r="A296" s="2" t="s">
        <v>38</v>
      </c>
      <c r="B296" s="31" t="s">
        <v>22</v>
      </c>
      <c r="C296" s="41">
        <f>VLOOKUP(A296,'Laboratory B'!A:BX,74,0)</f>
        <v>32</v>
      </c>
      <c r="D296" s="37">
        <f t="shared" si="214"/>
        <v>108</v>
      </c>
      <c r="E296">
        <f>VLOOKUP(A296,'Laboratory B'!A:BX,76,0)</f>
        <v>85</v>
      </c>
      <c r="F296" s="37">
        <f t="shared" si="207"/>
        <v>211.5</v>
      </c>
      <c r="G296" s="59">
        <f t="shared" si="208"/>
        <v>-103.5</v>
      </c>
      <c r="H296" s="60">
        <f t="shared" si="209"/>
        <v>10712.25</v>
      </c>
      <c r="I296">
        <f t="shared" si="210"/>
        <v>58.5</v>
      </c>
      <c r="J296">
        <f t="shared" si="211"/>
        <v>702.25</v>
      </c>
      <c r="K296">
        <f t="shared" si="212"/>
        <v>26.5</v>
      </c>
      <c r="L296">
        <f t="shared" si="213"/>
        <v>45.299145299145302</v>
      </c>
      <c r="M296" s="115">
        <f t="shared" si="230"/>
        <v>-95.389705882352928</v>
      </c>
      <c r="N296" s="13">
        <f t="shared" si="231"/>
        <v>8.0931372549019613</v>
      </c>
      <c r="O296" s="13">
        <f t="shared" si="232"/>
        <v>9099.1959883217969</v>
      </c>
      <c r="P296" s="13">
        <f t="shared" si="233"/>
        <v>65.498870626682049</v>
      </c>
      <c r="Q296" s="109">
        <f t="shared" si="234"/>
        <v>-772.00198241061128</v>
      </c>
    </row>
    <row r="297" spans="1:17" x14ac:dyDescent="0.3">
      <c r="A297" s="2" t="s">
        <v>39</v>
      </c>
      <c r="B297" s="31" t="s">
        <v>22</v>
      </c>
      <c r="C297" s="41">
        <f>VLOOKUP(A297,'Laboratory B'!A:BX,74,0)</f>
        <v>36</v>
      </c>
      <c r="D297" s="37">
        <f t="shared" si="214"/>
        <v>124</v>
      </c>
      <c r="E297">
        <f>VLOOKUP(A297,'Laboratory B'!A:BX,76,0)</f>
        <v>41</v>
      </c>
      <c r="F297" s="37">
        <f t="shared" si="207"/>
        <v>110</v>
      </c>
      <c r="G297" s="59">
        <f t="shared" si="208"/>
        <v>14</v>
      </c>
      <c r="H297" s="60">
        <f t="shared" si="209"/>
        <v>196</v>
      </c>
      <c r="I297">
        <f t="shared" si="210"/>
        <v>38.5</v>
      </c>
      <c r="J297">
        <f t="shared" si="211"/>
        <v>6.25</v>
      </c>
      <c r="K297">
        <f t="shared" si="212"/>
        <v>2.5</v>
      </c>
      <c r="L297">
        <f t="shared" si="213"/>
        <v>6.4935064935064926</v>
      </c>
      <c r="M297" s="115">
        <f t="shared" si="230"/>
        <v>-79.389705882352928</v>
      </c>
      <c r="N297" s="13">
        <f t="shared" si="231"/>
        <v>-93.406862745098039</v>
      </c>
      <c r="O297" s="13">
        <f t="shared" si="232"/>
        <v>6302.7254000865032</v>
      </c>
      <c r="P297" s="13">
        <f t="shared" si="233"/>
        <v>8724.8420078815834</v>
      </c>
      <c r="Q297" s="109">
        <f t="shared" si="234"/>
        <v>7415.5433607266423</v>
      </c>
    </row>
    <row r="298" spans="1:17" x14ac:dyDescent="0.3">
      <c r="A298" s="2" t="s">
        <v>114</v>
      </c>
      <c r="B298" s="31" t="s">
        <v>22</v>
      </c>
      <c r="C298" s="41">
        <f>VLOOKUP(A298,'Laboratory B'!A:BX,74,0)</f>
        <v>122</v>
      </c>
      <c r="D298" s="37">
        <f t="shared" si="214"/>
        <v>263</v>
      </c>
      <c r="E298">
        <f>VLOOKUP(A298,'Laboratory B'!A:BX,76,0)</f>
        <v>122</v>
      </c>
      <c r="F298" s="37">
        <f t="shared" si="207"/>
        <v>258</v>
      </c>
      <c r="G298" s="59">
        <f t="shared" si="208"/>
        <v>5</v>
      </c>
      <c r="H298" s="60">
        <f t="shared" si="209"/>
        <v>25</v>
      </c>
      <c r="I298">
        <f t="shared" si="210"/>
        <v>122</v>
      </c>
      <c r="J298">
        <f t="shared" si="211"/>
        <v>0</v>
      </c>
      <c r="K298">
        <f t="shared" si="212"/>
        <v>0</v>
      </c>
      <c r="L298">
        <f t="shared" si="213"/>
        <v>0</v>
      </c>
      <c r="M298" s="115">
        <f t="shared" si="230"/>
        <v>59.610294117647072</v>
      </c>
      <c r="N298" s="13">
        <f t="shared" si="231"/>
        <v>54.593137254901961</v>
      </c>
      <c r="O298" s="13">
        <f t="shared" si="232"/>
        <v>3553.3871647923893</v>
      </c>
      <c r="P298" s="13">
        <f t="shared" si="233"/>
        <v>2980.4106353325647</v>
      </c>
      <c r="Q298" s="109">
        <f t="shared" si="234"/>
        <v>3254.3129685697818</v>
      </c>
    </row>
    <row r="299" spans="1:17" x14ac:dyDescent="0.3">
      <c r="A299" s="2" t="s">
        <v>115</v>
      </c>
      <c r="B299" s="31" t="s">
        <v>22</v>
      </c>
      <c r="C299" s="41">
        <f>VLOOKUP(A299,'Laboratory B'!A:BX,74,0)</f>
        <v>23</v>
      </c>
      <c r="D299" s="37">
        <f t="shared" si="214"/>
        <v>74.5</v>
      </c>
      <c r="E299">
        <f>VLOOKUP(A299,'Laboratory B'!A:BX,76,0)</f>
        <v>27</v>
      </c>
      <c r="F299" s="37">
        <f t="shared" si="207"/>
        <v>71</v>
      </c>
      <c r="G299" s="59">
        <f t="shared" si="208"/>
        <v>3.5</v>
      </c>
      <c r="H299" s="60">
        <f t="shared" si="209"/>
        <v>12.25</v>
      </c>
      <c r="I299">
        <f t="shared" si="210"/>
        <v>25</v>
      </c>
      <c r="J299">
        <f t="shared" si="211"/>
        <v>4</v>
      </c>
      <c r="K299">
        <f t="shared" si="212"/>
        <v>2</v>
      </c>
      <c r="L299">
        <f t="shared" si="213"/>
        <v>8</v>
      </c>
      <c r="M299" s="115">
        <f t="shared" si="230"/>
        <v>-128.88970588235293</v>
      </c>
      <c r="N299" s="13">
        <f t="shared" si="231"/>
        <v>-132.40686274509804</v>
      </c>
      <c r="O299" s="13">
        <f t="shared" si="232"/>
        <v>16612.556282439444</v>
      </c>
      <c r="P299" s="13">
        <f t="shared" si="233"/>
        <v>17531.57730199923</v>
      </c>
      <c r="Q299" s="109">
        <f t="shared" si="234"/>
        <v>17065.881596020761</v>
      </c>
    </row>
    <row r="300" spans="1:17" x14ac:dyDescent="0.3">
      <c r="A300" s="2" t="s">
        <v>143</v>
      </c>
      <c r="B300" s="31" t="s">
        <v>22</v>
      </c>
      <c r="C300" s="41">
        <f>VLOOKUP(A300,'Laboratory B'!A:BX,74,0)</f>
        <v>87</v>
      </c>
      <c r="D300" s="37">
        <f t="shared" ref="D300:D301" si="259">_xlfn.RANK.AVG(C300,C$2:C$419,1)</f>
        <v>225.5</v>
      </c>
      <c r="E300">
        <f>VLOOKUP(A300,'Laboratory B'!A:BX,76,0)</f>
        <v>73</v>
      </c>
      <c r="F300" s="37">
        <f t="shared" ref="F300:F301" si="260">_xlfn.RANK.AVG(E300,E$2:E$419,1)</f>
        <v>188.5</v>
      </c>
      <c r="G300" s="59">
        <f t="shared" ref="G300:G301" si="261">D300-F300</f>
        <v>37</v>
      </c>
      <c r="H300" s="60">
        <f t="shared" ref="H300:H301" si="262">G300^2</f>
        <v>1369</v>
      </c>
      <c r="I300">
        <f t="shared" ref="I300:I301" si="263">(C300+E300)/2</f>
        <v>80</v>
      </c>
      <c r="J300">
        <f t="shared" ref="J300:J301" si="264">((C300-I300)^2+(E300-I300)^2)/2</f>
        <v>49</v>
      </c>
      <c r="K300">
        <f t="shared" ref="K300:K301" si="265">SQRT(J300)</f>
        <v>7</v>
      </c>
      <c r="L300">
        <f t="shared" ref="L300:L301" si="266">(K300/I300)*100</f>
        <v>8.75</v>
      </c>
      <c r="M300" s="115">
        <f t="shared" si="230"/>
        <v>22.110294117647072</v>
      </c>
      <c r="N300" s="13">
        <f t="shared" si="231"/>
        <v>-14.906862745098039</v>
      </c>
      <c r="O300" s="13">
        <f t="shared" si="232"/>
        <v>488.8651059688587</v>
      </c>
      <c r="P300" s="13">
        <f t="shared" si="233"/>
        <v>222.21455690119183</v>
      </c>
      <c r="Q300" s="109">
        <f t="shared" si="234"/>
        <v>-329.59511966551344</v>
      </c>
    </row>
    <row r="301" spans="1:17" ht="15" thickBot="1" x14ac:dyDescent="0.35">
      <c r="A301" s="2" t="s">
        <v>144</v>
      </c>
      <c r="B301" s="31" t="s">
        <v>22</v>
      </c>
      <c r="C301" s="41">
        <f>VLOOKUP(A301,'Laboratory B'!A:BX,74,0)</f>
        <v>45</v>
      </c>
      <c r="D301" s="37">
        <f t="shared" si="259"/>
        <v>145.5</v>
      </c>
      <c r="E301">
        <f>VLOOKUP(A301,'Laboratory B'!A:BX,76,0)</f>
        <v>330</v>
      </c>
      <c r="F301" s="37">
        <f t="shared" si="260"/>
        <v>333</v>
      </c>
      <c r="G301" s="59">
        <f t="shared" si="261"/>
        <v>-187.5</v>
      </c>
      <c r="H301" s="60">
        <f t="shared" si="262"/>
        <v>35156.25</v>
      </c>
      <c r="I301">
        <f t="shared" si="263"/>
        <v>187.5</v>
      </c>
      <c r="J301">
        <f t="shared" si="264"/>
        <v>20306.25</v>
      </c>
      <c r="K301">
        <f t="shared" si="265"/>
        <v>142.5</v>
      </c>
      <c r="L301">
        <f t="shared" si="266"/>
        <v>76</v>
      </c>
      <c r="M301" s="115">
        <f t="shared" si="230"/>
        <v>-57.889705882352928</v>
      </c>
      <c r="N301" s="13">
        <f t="shared" si="231"/>
        <v>129.59313725490196</v>
      </c>
      <c r="O301" s="13">
        <f t="shared" si="232"/>
        <v>3351.2180471453271</v>
      </c>
      <c r="P301" s="13">
        <f t="shared" si="233"/>
        <v>16794.38122356786</v>
      </c>
      <c r="Q301" s="109">
        <f t="shared" si="234"/>
        <v>-7502.1086000576688</v>
      </c>
    </row>
    <row r="302" spans="1:17" ht="15" thickTop="1" x14ac:dyDescent="0.3">
      <c r="A302" s="30" t="s">
        <v>30</v>
      </c>
      <c r="B302" s="32" t="s">
        <v>130</v>
      </c>
      <c r="C302" s="45">
        <f>VLOOKUP(A302,'Laboratory B'!A:CA,77,0)</f>
        <v>96</v>
      </c>
      <c r="D302" s="38">
        <f t="shared" si="214"/>
        <v>240</v>
      </c>
      <c r="E302" s="29">
        <f>VLOOKUP(A302,'Laboratory B'!A:CA,79,0)</f>
        <v>46</v>
      </c>
      <c r="F302" s="38">
        <f t="shared" si="207"/>
        <v>124</v>
      </c>
      <c r="G302" s="59">
        <f t="shared" si="208"/>
        <v>116</v>
      </c>
      <c r="H302" s="60">
        <f t="shared" si="209"/>
        <v>13456</v>
      </c>
      <c r="I302">
        <f t="shared" si="210"/>
        <v>71</v>
      </c>
      <c r="J302">
        <f t="shared" si="211"/>
        <v>625</v>
      </c>
      <c r="K302">
        <f t="shared" si="212"/>
        <v>25</v>
      </c>
      <c r="L302">
        <f t="shared" si="213"/>
        <v>35.2112676056338</v>
      </c>
      <c r="M302" s="115">
        <f t="shared" si="230"/>
        <v>36.610294117647072</v>
      </c>
      <c r="N302" s="13">
        <f t="shared" si="231"/>
        <v>-79.406862745098039</v>
      </c>
      <c r="O302" s="13">
        <f t="shared" si="232"/>
        <v>1340.3136353806237</v>
      </c>
      <c r="P302" s="13">
        <f t="shared" si="233"/>
        <v>6305.4498510188387</v>
      </c>
      <c r="Q302" s="109">
        <f t="shared" si="234"/>
        <v>-2907.1086000576711</v>
      </c>
    </row>
    <row r="303" spans="1:17" x14ac:dyDescent="0.3">
      <c r="A303" s="2" t="s">
        <v>31</v>
      </c>
      <c r="B303" s="31" t="s">
        <v>130</v>
      </c>
      <c r="C303" s="41">
        <f>VLOOKUP(A303,'Laboratory B'!A:CA,77,0)</f>
        <v>57</v>
      </c>
      <c r="D303" s="37">
        <f t="shared" si="214"/>
        <v>177</v>
      </c>
      <c r="E303">
        <f>VLOOKUP(A303,'Laboratory B'!A:CA,79,0)</f>
        <v>51</v>
      </c>
      <c r="F303" s="37">
        <f t="shared" si="207"/>
        <v>136.5</v>
      </c>
      <c r="G303" s="59">
        <f t="shared" si="208"/>
        <v>40.5</v>
      </c>
      <c r="H303" s="60">
        <f t="shared" si="209"/>
        <v>1640.25</v>
      </c>
      <c r="I303">
        <f t="shared" si="210"/>
        <v>54</v>
      </c>
      <c r="J303">
        <f t="shared" si="211"/>
        <v>9</v>
      </c>
      <c r="K303">
        <f t="shared" si="212"/>
        <v>3</v>
      </c>
      <c r="L303">
        <f t="shared" si="213"/>
        <v>5.5555555555555554</v>
      </c>
      <c r="M303" s="115">
        <f t="shared" si="230"/>
        <v>-26.389705882352928</v>
      </c>
      <c r="N303" s="13">
        <f t="shared" si="231"/>
        <v>-66.906862745098039</v>
      </c>
      <c r="O303" s="13">
        <f t="shared" si="232"/>
        <v>696.41657655709275</v>
      </c>
      <c r="P303" s="13">
        <f t="shared" si="233"/>
        <v>4476.5282823913876</v>
      </c>
      <c r="Q303" s="109">
        <f t="shared" si="234"/>
        <v>1765.6524293540936</v>
      </c>
    </row>
    <row r="304" spans="1:17" x14ac:dyDescent="0.3">
      <c r="A304" s="2" t="s">
        <v>33</v>
      </c>
      <c r="B304" s="31" t="s">
        <v>130</v>
      </c>
      <c r="C304" s="41">
        <f>VLOOKUP(A304,'Laboratory B'!A:CA,77,0)</f>
        <v>3786</v>
      </c>
      <c r="D304" s="37">
        <f t="shared" si="214"/>
        <v>405</v>
      </c>
      <c r="E304">
        <f>VLOOKUP(A304,'Laboratory B'!A:CA,79,0)</f>
        <v>3734</v>
      </c>
      <c r="F304" s="37">
        <f t="shared" si="207"/>
        <v>406</v>
      </c>
      <c r="G304" s="59">
        <f t="shared" si="208"/>
        <v>-1</v>
      </c>
      <c r="H304" s="60">
        <f t="shared" si="209"/>
        <v>1</v>
      </c>
      <c r="I304">
        <f t="shared" si="210"/>
        <v>3760</v>
      </c>
      <c r="J304">
        <f t="shared" si="211"/>
        <v>676</v>
      </c>
      <c r="K304">
        <f t="shared" si="212"/>
        <v>26</v>
      </c>
      <c r="L304">
        <f t="shared" si="213"/>
        <v>0.6914893617021276</v>
      </c>
      <c r="M304" s="115">
        <f t="shared" si="230"/>
        <v>201.61029411764707</v>
      </c>
      <c r="N304" s="13">
        <f t="shared" si="231"/>
        <v>202.59313725490196</v>
      </c>
      <c r="O304" s="13">
        <f t="shared" si="232"/>
        <v>40646.710694204157</v>
      </c>
      <c r="P304" s="13">
        <f t="shared" si="233"/>
        <v>41043.979262783549</v>
      </c>
      <c r="Q304" s="109">
        <f t="shared" si="234"/>
        <v>40844.861988177625</v>
      </c>
    </row>
    <row r="305" spans="1:17" x14ac:dyDescent="0.3">
      <c r="A305" s="2" t="s">
        <v>35</v>
      </c>
      <c r="B305" s="31" t="s">
        <v>130</v>
      </c>
      <c r="C305" s="41">
        <f>VLOOKUP(A305,'Laboratory B'!A:CA,77,0)</f>
        <v>35</v>
      </c>
      <c r="D305" s="37">
        <f t="shared" si="214"/>
        <v>121</v>
      </c>
      <c r="E305">
        <f>VLOOKUP(A305,'Laboratory B'!A:CA,79,0)</f>
        <v>39</v>
      </c>
      <c r="F305" s="37">
        <f t="shared" si="207"/>
        <v>105</v>
      </c>
      <c r="G305" s="59">
        <f t="shared" si="208"/>
        <v>16</v>
      </c>
      <c r="H305" s="60">
        <f t="shared" si="209"/>
        <v>256</v>
      </c>
      <c r="I305">
        <f t="shared" si="210"/>
        <v>37</v>
      </c>
      <c r="J305">
        <f t="shared" si="211"/>
        <v>4</v>
      </c>
      <c r="K305">
        <f t="shared" si="212"/>
        <v>2</v>
      </c>
      <c r="L305">
        <f t="shared" si="213"/>
        <v>5.4054054054054053</v>
      </c>
      <c r="M305" s="115">
        <f t="shared" si="230"/>
        <v>-82.389705882352928</v>
      </c>
      <c r="N305" s="13">
        <f t="shared" si="231"/>
        <v>-98.406862745098039</v>
      </c>
      <c r="O305" s="13">
        <f t="shared" si="232"/>
        <v>6788.0636353806203</v>
      </c>
      <c r="P305" s="13">
        <f t="shared" si="233"/>
        <v>9683.9106353325642</v>
      </c>
      <c r="Q305" s="109">
        <f t="shared" si="234"/>
        <v>8107.7124783737008</v>
      </c>
    </row>
    <row r="306" spans="1:17" x14ac:dyDescent="0.3">
      <c r="A306" s="2" t="s">
        <v>36</v>
      </c>
      <c r="B306" s="31" t="s">
        <v>130</v>
      </c>
      <c r="C306" s="41">
        <f>VLOOKUP(A306,'Laboratory B'!A:CA,77,0)</f>
        <v>1163</v>
      </c>
      <c r="D306" s="37">
        <f t="shared" si="214"/>
        <v>363</v>
      </c>
      <c r="E306">
        <f>VLOOKUP(A306,'Laboratory B'!A:CA,79,0)</f>
        <v>1210</v>
      </c>
      <c r="F306" s="37">
        <f t="shared" si="207"/>
        <v>363</v>
      </c>
      <c r="G306" s="59">
        <f t="shared" si="208"/>
        <v>0</v>
      </c>
      <c r="H306" s="60">
        <f t="shared" si="209"/>
        <v>0</v>
      </c>
      <c r="I306">
        <f t="shared" si="210"/>
        <v>1186.5</v>
      </c>
      <c r="J306">
        <f t="shared" si="211"/>
        <v>552.25</v>
      </c>
      <c r="K306">
        <f t="shared" si="212"/>
        <v>23.5</v>
      </c>
      <c r="L306">
        <f t="shared" si="213"/>
        <v>1.9806152549515381</v>
      </c>
      <c r="M306" s="115">
        <f t="shared" si="230"/>
        <v>159.61029411764707</v>
      </c>
      <c r="N306" s="13">
        <f t="shared" si="231"/>
        <v>159.59313725490196</v>
      </c>
      <c r="O306" s="13">
        <f t="shared" si="232"/>
        <v>25475.445988321804</v>
      </c>
      <c r="P306" s="13">
        <f t="shared" si="233"/>
        <v>25469.969458861975</v>
      </c>
      <c r="Q306" s="109">
        <f t="shared" si="234"/>
        <v>25472.707576412919</v>
      </c>
    </row>
    <row r="307" spans="1:17" x14ac:dyDescent="0.3">
      <c r="A307" s="2" t="s">
        <v>37</v>
      </c>
      <c r="B307" s="31" t="s">
        <v>130</v>
      </c>
      <c r="C307" s="41">
        <f>VLOOKUP(A307,'Laboratory B'!A:CA,77,0)</f>
        <v>39</v>
      </c>
      <c r="D307" s="37">
        <f t="shared" si="214"/>
        <v>133.5</v>
      </c>
      <c r="E307">
        <f>VLOOKUP(A307,'Laboratory B'!A:CA,79,0)</f>
        <v>67</v>
      </c>
      <c r="F307" s="37">
        <f t="shared" si="207"/>
        <v>171</v>
      </c>
      <c r="G307" s="59">
        <f t="shared" si="208"/>
        <v>-37.5</v>
      </c>
      <c r="H307" s="60">
        <f t="shared" si="209"/>
        <v>1406.25</v>
      </c>
      <c r="I307">
        <f t="shared" si="210"/>
        <v>53</v>
      </c>
      <c r="J307">
        <f t="shared" si="211"/>
        <v>196</v>
      </c>
      <c r="K307">
        <f t="shared" si="212"/>
        <v>14</v>
      </c>
      <c r="L307">
        <f t="shared" si="213"/>
        <v>26.415094339622641</v>
      </c>
      <c r="M307" s="115">
        <f t="shared" si="230"/>
        <v>-69.889705882352928</v>
      </c>
      <c r="N307" s="13">
        <f t="shared" si="231"/>
        <v>-32.406862745098039</v>
      </c>
      <c r="O307" s="13">
        <f t="shared" si="232"/>
        <v>4884.5709883217978</v>
      </c>
      <c r="P307" s="13">
        <f t="shared" si="233"/>
        <v>1050.2047529796232</v>
      </c>
      <c r="Q307" s="109">
        <f t="shared" si="234"/>
        <v>2264.9061058246825</v>
      </c>
    </row>
    <row r="308" spans="1:17" x14ac:dyDescent="0.3">
      <c r="A308" s="2" t="s">
        <v>38</v>
      </c>
      <c r="B308" s="31" t="s">
        <v>130</v>
      </c>
      <c r="C308" s="41">
        <f>VLOOKUP(A308,'Laboratory B'!A:CA,77,0)</f>
        <v>3430</v>
      </c>
      <c r="D308" s="37">
        <f t="shared" si="214"/>
        <v>401</v>
      </c>
      <c r="E308">
        <f>VLOOKUP(A308,'Laboratory B'!A:CA,79,0)</f>
        <v>3402</v>
      </c>
      <c r="F308" s="37">
        <f t="shared" si="207"/>
        <v>399</v>
      </c>
      <c r="G308" s="59">
        <f t="shared" si="208"/>
        <v>2</v>
      </c>
      <c r="H308" s="60">
        <f t="shared" si="209"/>
        <v>4</v>
      </c>
      <c r="I308">
        <f t="shared" si="210"/>
        <v>3416</v>
      </c>
      <c r="J308">
        <f t="shared" si="211"/>
        <v>196</v>
      </c>
      <c r="K308">
        <f t="shared" si="212"/>
        <v>14</v>
      </c>
      <c r="L308">
        <f t="shared" si="213"/>
        <v>0.4098360655737705</v>
      </c>
      <c r="M308" s="115">
        <f t="shared" si="230"/>
        <v>197.61029411764707</v>
      </c>
      <c r="N308" s="13">
        <f t="shared" si="231"/>
        <v>195.59313725490196</v>
      </c>
      <c r="O308" s="13">
        <f t="shared" si="232"/>
        <v>39049.828341262983</v>
      </c>
      <c r="P308" s="13">
        <f t="shared" si="233"/>
        <v>38256.675341214919</v>
      </c>
      <c r="Q308" s="109">
        <f t="shared" si="234"/>
        <v>38651.217380334492</v>
      </c>
    </row>
    <row r="309" spans="1:17" x14ac:dyDescent="0.3">
      <c r="A309" s="2" t="s">
        <v>39</v>
      </c>
      <c r="B309" s="31" t="s">
        <v>130</v>
      </c>
      <c r="C309" s="41">
        <f>VLOOKUP(A309,'Laboratory B'!A:CA,77,0)</f>
        <v>195</v>
      </c>
      <c r="D309" s="37">
        <f t="shared" si="214"/>
        <v>299</v>
      </c>
      <c r="E309">
        <f>VLOOKUP(A309,'Laboratory B'!A:CA,79,0)</f>
        <v>185</v>
      </c>
      <c r="F309" s="37">
        <f t="shared" ref="F309:F387" si="267">_xlfn.RANK.AVG(E309,E$2:E$419,1)</f>
        <v>291</v>
      </c>
      <c r="G309" s="59">
        <f t="shared" ref="G309:G386" si="268">D309-F309</f>
        <v>8</v>
      </c>
      <c r="H309" s="60">
        <f t="shared" ref="H309:H386" si="269">G309^2</f>
        <v>64</v>
      </c>
      <c r="I309">
        <f t="shared" ref="I309:I386" si="270">(C309+E309)/2</f>
        <v>190</v>
      </c>
      <c r="J309">
        <f t="shared" ref="J309:J386" si="271">((C309-I309)^2+(E309-I309)^2)/2</f>
        <v>25</v>
      </c>
      <c r="K309">
        <f t="shared" ref="K309:K386" si="272">SQRT(J309)</f>
        <v>5</v>
      </c>
      <c r="L309">
        <f t="shared" ref="L309:L386" si="273">(K309/I309)*100</f>
        <v>2.6315789473684208</v>
      </c>
      <c r="M309" s="115">
        <f t="shared" si="230"/>
        <v>95.610294117647072</v>
      </c>
      <c r="N309" s="13">
        <f t="shared" si="231"/>
        <v>87.593137254901961</v>
      </c>
      <c r="O309" s="13">
        <f t="shared" si="232"/>
        <v>9141.3283412629789</v>
      </c>
      <c r="P309" s="13">
        <f t="shared" si="233"/>
        <v>7672.5576941560939</v>
      </c>
      <c r="Q309" s="109">
        <f t="shared" si="234"/>
        <v>8374.8056156286057</v>
      </c>
    </row>
    <row r="310" spans="1:17" x14ac:dyDescent="0.3">
      <c r="A310" s="2" t="s">
        <v>114</v>
      </c>
      <c r="B310" s="31" t="s">
        <v>130</v>
      </c>
      <c r="C310" s="41">
        <f>VLOOKUP(A310,'Laboratory B'!A:CA,77,0)</f>
        <v>2507</v>
      </c>
      <c r="D310" s="37">
        <f t="shared" ref="D310:D387" si="274">_xlfn.RANK.AVG(C310,C$2:C$419,1)</f>
        <v>390</v>
      </c>
      <c r="E310">
        <f>VLOOKUP(A310,'Laboratory B'!A:CA,79,0)</f>
        <v>2582</v>
      </c>
      <c r="F310" s="37">
        <f t="shared" si="267"/>
        <v>387</v>
      </c>
      <c r="G310" s="59">
        <f t="shared" si="268"/>
        <v>3</v>
      </c>
      <c r="H310" s="60">
        <f t="shared" si="269"/>
        <v>9</v>
      </c>
      <c r="I310">
        <f t="shared" si="270"/>
        <v>2544.5</v>
      </c>
      <c r="J310">
        <f t="shared" si="271"/>
        <v>1406.25</v>
      </c>
      <c r="K310">
        <f t="shared" si="272"/>
        <v>37.5</v>
      </c>
      <c r="L310">
        <f t="shared" si="273"/>
        <v>1.4737669483199056</v>
      </c>
      <c r="M310" s="115">
        <f t="shared" si="230"/>
        <v>186.61029411764707</v>
      </c>
      <c r="N310" s="13">
        <f t="shared" si="231"/>
        <v>183.59313725490196</v>
      </c>
      <c r="O310" s="13">
        <f t="shared" si="232"/>
        <v>34823.401870674745</v>
      </c>
      <c r="P310" s="13">
        <f t="shared" si="233"/>
        <v>33706.440047097269</v>
      </c>
      <c r="Q310" s="109">
        <f t="shared" si="234"/>
        <v>34260.3693411188</v>
      </c>
    </row>
    <row r="311" spans="1:17" x14ac:dyDescent="0.3">
      <c r="A311" s="2" t="s">
        <v>115</v>
      </c>
      <c r="B311" s="31" t="s">
        <v>130</v>
      </c>
      <c r="C311" s="41">
        <f>VLOOKUP(A311,'Laboratory B'!A:CA,77,0)</f>
        <v>2387</v>
      </c>
      <c r="D311" s="37">
        <f t="shared" si="274"/>
        <v>384</v>
      </c>
      <c r="E311">
        <f>VLOOKUP(A311,'Laboratory B'!A:CA,79,0)</f>
        <v>2079</v>
      </c>
      <c r="F311" s="37">
        <f t="shared" si="267"/>
        <v>381</v>
      </c>
      <c r="G311" s="59">
        <f t="shared" si="268"/>
        <v>3</v>
      </c>
      <c r="H311" s="60">
        <f t="shared" si="269"/>
        <v>9</v>
      </c>
      <c r="I311">
        <f t="shared" si="270"/>
        <v>2233</v>
      </c>
      <c r="J311">
        <f t="shared" si="271"/>
        <v>23716</v>
      </c>
      <c r="K311">
        <f t="shared" si="272"/>
        <v>154</v>
      </c>
      <c r="L311">
        <f t="shared" si="273"/>
        <v>6.8965517241379306</v>
      </c>
      <c r="M311" s="115">
        <f t="shared" si="230"/>
        <v>180.61029411764707</v>
      </c>
      <c r="N311" s="13">
        <f t="shared" si="231"/>
        <v>177.59313725490196</v>
      </c>
      <c r="O311" s="13">
        <f t="shared" si="232"/>
        <v>32620.078341262979</v>
      </c>
      <c r="P311" s="13">
        <f t="shared" si="233"/>
        <v>31539.322400038447</v>
      </c>
      <c r="Q311" s="109">
        <f t="shared" si="234"/>
        <v>32075.14875288351</v>
      </c>
    </row>
    <row r="312" spans="1:17" x14ac:dyDescent="0.3">
      <c r="A312" s="2" t="s">
        <v>143</v>
      </c>
      <c r="B312" s="31" t="s">
        <v>130</v>
      </c>
      <c r="C312" s="41">
        <f>VLOOKUP(A312,'Laboratory B'!A:CA,77,0)</f>
        <v>1102</v>
      </c>
      <c r="D312" s="37">
        <f t="shared" ref="D312:D313" si="275">_xlfn.RANK.AVG(C312,C$2:C$419,1)</f>
        <v>361</v>
      </c>
      <c r="E312">
        <f>VLOOKUP(A312,'Laboratory B'!A:CA,79,0)</f>
        <v>1057</v>
      </c>
      <c r="F312" s="37">
        <f t="shared" ref="F312:F313" si="276">_xlfn.RANK.AVG(E312,E$2:E$419,1)</f>
        <v>359</v>
      </c>
      <c r="G312" s="59">
        <f t="shared" ref="G312:G313" si="277">D312-F312</f>
        <v>2</v>
      </c>
      <c r="H312" s="60">
        <f t="shared" ref="H312:H313" si="278">G312^2</f>
        <v>4</v>
      </c>
      <c r="I312">
        <f t="shared" ref="I312:I313" si="279">(C312+E312)/2</f>
        <v>1079.5</v>
      </c>
      <c r="J312">
        <f t="shared" ref="J312:J313" si="280">((C312-I312)^2+(E312-I312)^2)/2</f>
        <v>506.25</v>
      </c>
      <c r="K312">
        <f t="shared" ref="K312:K313" si="281">SQRT(J312)</f>
        <v>22.5</v>
      </c>
      <c r="L312">
        <f t="shared" ref="L312:L313" si="282">(K312/I312)*100</f>
        <v>2.0842982862436314</v>
      </c>
      <c r="M312" s="115">
        <f t="shared" si="230"/>
        <v>157.61029411764707</v>
      </c>
      <c r="N312" s="13">
        <f t="shared" si="231"/>
        <v>155.59313725490196</v>
      </c>
      <c r="O312" s="13">
        <f t="shared" si="232"/>
        <v>24841.004811851217</v>
      </c>
      <c r="P312" s="13">
        <f t="shared" si="233"/>
        <v>24209.224360822762</v>
      </c>
      <c r="Q312" s="109">
        <f t="shared" si="234"/>
        <v>24523.080125432527</v>
      </c>
    </row>
    <row r="313" spans="1:17" ht="15" thickBot="1" x14ac:dyDescent="0.35">
      <c r="A313" s="2" t="s">
        <v>144</v>
      </c>
      <c r="B313" s="31" t="s">
        <v>130</v>
      </c>
      <c r="C313" s="41">
        <f>VLOOKUP(A313,'Laboratory B'!A:CA,77,0)</f>
        <v>76</v>
      </c>
      <c r="D313" s="37">
        <f t="shared" si="275"/>
        <v>216</v>
      </c>
      <c r="E313">
        <f>VLOOKUP(A313,'Laboratory B'!A:CA,79,0)</f>
        <v>113</v>
      </c>
      <c r="F313" s="37">
        <f t="shared" si="276"/>
        <v>249</v>
      </c>
      <c r="G313" s="59">
        <f t="shared" si="277"/>
        <v>-33</v>
      </c>
      <c r="H313" s="60">
        <f t="shared" si="278"/>
        <v>1089</v>
      </c>
      <c r="I313">
        <f t="shared" si="279"/>
        <v>94.5</v>
      </c>
      <c r="J313">
        <f t="shared" si="280"/>
        <v>342.25</v>
      </c>
      <c r="K313">
        <f t="shared" si="281"/>
        <v>18.5</v>
      </c>
      <c r="L313">
        <f t="shared" si="282"/>
        <v>19.576719576719576</v>
      </c>
      <c r="M313" s="115">
        <f t="shared" si="230"/>
        <v>12.610294117647072</v>
      </c>
      <c r="N313" s="13">
        <f t="shared" si="231"/>
        <v>45.593137254901961</v>
      </c>
      <c r="O313" s="13">
        <f t="shared" si="232"/>
        <v>159.01951773356436</v>
      </c>
      <c r="P313" s="13">
        <f t="shared" si="233"/>
        <v>2078.7341647443291</v>
      </c>
      <c r="Q313" s="109">
        <f t="shared" si="234"/>
        <v>574.94287053056576</v>
      </c>
    </row>
    <row r="314" spans="1:17" ht="15" thickTop="1" x14ac:dyDescent="0.3">
      <c r="A314" s="30" t="s">
        <v>30</v>
      </c>
      <c r="B314" s="32" t="s">
        <v>131</v>
      </c>
      <c r="C314" s="45">
        <f>VLOOKUP(A314:A314,'Laboratory B'!A:CD,80,0)</f>
        <v>14</v>
      </c>
      <c r="D314" s="38">
        <f t="shared" si="274"/>
        <v>54.5</v>
      </c>
      <c r="E314" s="29">
        <f>VLOOKUP(A314,'Laboratory B'!A:CD,82,0)</f>
        <v>18</v>
      </c>
      <c r="F314" s="38">
        <f t="shared" si="267"/>
        <v>52</v>
      </c>
      <c r="G314" s="59">
        <f t="shared" si="268"/>
        <v>2.5</v>
      </c>
      <c r="H314" s="60">
        <f t="shared" si="269"/>
        <v>6.25</v>
      </c>
      <c r="I314">
        <f t="shared" si="270"/>
        <v>16</v>
      </c>
      <c r="J314">
        <f t="shared" si="271"/>
        <v>4</v>
      </c>
      <c r="K314">
        <f t="shared" si="272"/>
        <v>2</v>
      </c>
      <c r="L314">
        <f t="shared" si="273"/>
        <v>12.5</v>
      </c>
      <c r="M314" s="115">
        <f t="shared" si="230"/>
        <v>-148.88970588235293</v>
      </c>
      <c r="N314" s="13">
        <f t="shared" si="231"/>
        <v>-151.40686274509804</v>
      </c>
      <c r="O314" s="13">
        <f t="shared" si="232"/>
        <v>22168.144517733559</v>
      </c>
      <c r="P314" s="13">
        <f t="shared" si="233"/>
        <v>22924.038086312958</v>
      </c>
      <c r="Q314" s="109">
        <f t="shared" si="234"/>
        <v>22542.923262687425</v>
      </c>
    </row>
    <row r="315" spans="1:17" x14ac:dyDescent="0.3">
      <c r="A315" s="2" t="s">
        <v>31</v>
      </c>
      <c r="B315" s="31" t="s">
        <v>131</v>
      </c>
      <c r="C315" s="41">
        <f>VLOOKUP(A315:A315,'Laboratory B'!A:CD,80,0)</f>
        <v>29</v>
      </c>
      <c r="D315" s="37">
        <f t="shared" si="274"/>
        <v>96.5</v>
      </c>
      <c r="E315">
        <f>VLOOKUP(A315,'Laboratory B'!A:CD,82,0)</f>
        <v>37</v>
      </c>
      <c r="F315" s="37">
        <f t="shared" si="267"/>
        <v>99</v>
      </c>
      <c r="G315" s="59">
        <f t="shared" si="268"/>
        <v>-2.5</v>
      </c>
      <c r="H315" s="60">
        <f t="shared" si="269"/>
        <v>6.25</v>
      </c>
      <c r="I315">
        <f t="shared" si="270"/>
        <v>33</v>
      </c>
      <c r="J315">
        <f t="shared" si="271"/>
        <v>16</v>
      </c>
      <c r="K315">
        <f t="shared" si="272"/>
        <v>4</v>
      </c>
      <c r="L315">
        <f t="shared" si="273"/>
        <v>12.121212121212121</v>
      </c>
      <c r="M315" s="115">
        <f t="shared" si="230"/>
        <v>-106.88970588235293</v>
      </c>
      <c r="N315" s="13">
        <f t="shared" si="231"/>
        <v>-104.40686274509804</v>
      </c>
      <c r="O315" s="13">
        <f t="shared" si="232"/>
        <v>11425.409223615914</v>
      </c>
      <c r="P315" s="13">
        <f t="shared" si="233"/>
        <v>10900.792988273741</v>
      </c>
      <c r="Q315" s="109">
        <f t="shared" si="234"/>
        <v>11160.018850922721</v>
      </c>
    </row>
    <row r="316" spans="1:17" x14ac:dyDescent="0.3">
      <c r="A316" s="2" t="s">
        <v>33</v>
      </c>
      <c r="B316" s="31" t="s">
        <v>131</v>
      </c>
      <c r="C316" s="41">
        <f>VLOOKUP(A316:A316,'Laboratory B'!A:CD,80,0)</f>
        <v>1354</v>
      </c>
      <c r="D316" s="37">
        <f t="shared" si="274"/>
        <v>371</v>
      </c>
      <c r="E316">
        <f>VLOOKUP(A316,'Laboratory B'!A:CD,82,0)</f>
        <v>1328</v>
      </c>
      <c r="F316" s="37">
        <f t="shared" si="267"/>
        <v>364</v>
      </c>
      <c r="G316" s="59">
        <f t="shared" si="268"/>
        <v>7</v>
      </c>
      <c r="H316" s="60">
        <f t="shared" si="269"/>
        <v>49</v>
      </c>
      <c r="I316">
        <f t="shared" si="270"/>
        <v>1341</v>
      </c>
      <c r="J316">
        <f t="shared" si="271"/>
        <v>169</v>
      </c>
      <c r="K316">
        <f t="shared" si="272"/>
        <v>13</v>
      </c>
      <c r="L316">
        <f t="shared" si="273"/>
        <v>0.9694258016405668</v>
      </c>
      <c r="M316" s="115">
        <f t="shared" si="230"/>
        <v>167.61029411764707</v>
      </c>
      <c r="N316" s="13">
        <f t="shared" si="231"/>
        <v>160.59313725490196</v>
      </c>
      <c r="O316" s="13">
        <f t="shared" si="232"/>
        <v>28093.210694204157</v>
      </c>
      <c r="P316" s="13">
        <f t="shared" si="233"/>
        <v>25790.155733371779</v>
      </c>
      <c r="Q316" s="109">
        <f t="shared" si="234"/>
        <v>26917.062968569782</v>
      </c>
    </row>
    <row r="317" spans="1:17" x14ac:dyDescent="0.3">
      <c r="A317" s="2" t="s">
        <v>35</v>
      </c>
      <c r="B317" s="31" t="s">
        <v>131</v>
      </c>
      <c r="C317" s="41">
        <f>VLOOKUP(A317:A317,'Laboratory B'!A:CD,80,0)</f>
        <v>42</v>
      </c>
      <c r="D317" s="37">
        <f t="shared" si="274"/>
        <v>139</v>
      </c>
      <c r="E317">
        <f>VLOOKUP(A317,'Laboratory B'!A:CD,82,0)</f>
        <v>50</v>
      </c>
      <c r="F317" s="37">
        <f t="shared" si="267"/>
        <v>133.5</v>
      </c>
      <c r="G317" s="59">
        <f t="shared" si="268"/>
        <v>5.5</v>
      </c>
      <c r="H317" s="60">
        <f t="shared" si="269"/>
        <v>30.25</v>
      </c>
      <c r="I317">
        <f t="shared" si="270"/>
        <v>46</v>
      </c>
      <c r="J317">
        <f t="shared" si="271"/>
        <v>16</v>
      </c>
      <c r="K317">
        <f t="shared" si="272"/>
        <v>4</v>
      </c>
      <c r="L317">
        <f t="shared" si="273"/>
        <v>8.695652173913043</v>
      </c>
      <c r="M317" s="115">
        <f t="shared" si="230"/>
        <v>-64.389705882352928</v>
      </c>
      <c r="N317" s="13">
        <f t="shared" si="231"/>
        <v>-69.906862745098039</v>
      </c>
      <c r="O317" s="13">
        <f t="shared" si="232"/>
        <v>4146.0342236159149</v>
      </c>
      <c r="P317" s="13">
        <f t="shared" si="233"/>
        <v>4886.9694588619759</v>
      </c>
      <c r="Q317" s="109">
        <f t="shared" si="234"/>
        <v>4501.2823313148783</v>
      </c>
    </row>
    <row r="318" spans="1:17" x14ac:dyDescent="0.3">
      <c r="A318" s="2" t="s">
        <v>36</v>
      </c>
      <c r="B318" s="31" t="s">
        <v>131</v>
      </c>
      <c r="C318" s="41">
        <f>VLOOKUP(A318:A318,'Laboratory B'!A:CD,80,0)</f>
        <v>92</v>
      </c>
      <c r="D318" s="37">
        <f t="shared" si="274"/>
        <v>234</v>
      </c>
      <c r="E318">
        <f>VLOOKUP(A318,'Laboratory B'!A:CD,82,0)</f>
        <v>109</v>
      </c>
      <c r="F318" s="37">
        <f t="shared" si="267"/>
        <v>244.5</v>
      </c>
      <c r="G318" s="59">
        <f t="shared" si="268"/>
        <v>-10.5</v>
      </c>
      <c r="H318" s="60">
        <f t="shared" si="269"/>
        <v>110.25</v>
      </c>
      <c r="I318">
        <f t="shared" si="270"/>
        <v>100.5</v>
      </c>
      <c r="J318">
        <f t="shared" si="271"/>
        <v>72.25</v>
      </c>
      <c r="K318">
        <f t="shared" si="272"/>
        <v>8.5</v>
      </c>
      <c r="L318">
        <f t="shared" si="273"/>
        <v>8.4577114427860707</v>
      </c>
      <c r="M318" s="115">
        <f t="shared" si="230"/>
        <v>30.610294117647072</v>
      </c>
      <c r="N318" s="13">
        <f t="shared" si="231"/>
        <v>41.093137254901961</v>
      </c>
      <c r="O318" s="13">
        <f t="shared" si="232"/>
        <v>936.99010596885898</v>
      </c>
      <c r="P318" s="13">
        <f t="shared" si="233"/>
        <v>1688.6459294502115</v>
      </c>
      <c r="Q318" s="109">
        <f t="shared" si="234"/>
        <v>1257.8730175893893</v>
      </c>
    </row>
    <row r="319" spans="1:17" x14ac:dyDescent="0.3">
      <c r="A319" s="2" t="s">
        <v>37</v>
      </c>
      <c r="B319" s="31" t="s">
        <v>131</v>
      </c>
      <c r="C319" s="41">
        <f>VLOOKUP(A319:A319,'Laboratory B'!A:CD,80,0)</f>
        <v>26</v>
      </c>
      <c r="D319" s="37">
        <f t="shared" si="274"/>
        <v>86.5</v>
      </c>
      <c r="E319">
        <f>VLOOKUP(A319,'Laboratory B'!A:CD,82,0)</f>
        <v>31</v>
      </c>
      <c r="F319" s="37">
        <f t="shared" si="267"/>
        <v>80.5</v>
      </c>
      <c r="G319" s="59">
        <f t="shared" si="268"/>
        <v>6</v>
      </c>
      <c r="H319" s="60">
        <f t="shared" si="269"/>
        <v>36</v>
      </c>
      <c r="I319">
        <f t="shared" si="270"/>
        <v>28.5</v>
      </c>
      <c r="J319">
        <f t="shared" si="271"/>
        <v>6.25</v>
      </c>
      <c r="K319">
        <f t="shared" si="272"/>
        <v>2.5</v>
      </c>
      <c r="L319">
        <f t="shared" si="273"/>
        <v>8.7719298245614024</v>
      </c>
      <c r="M319" s="115">
        <f t="shared" si="230"/>
        <v>-116.88970588235293</v>
      </c>
      <c r="N319" s="13">
        <f t="shared" si="231"/>
        <v>-122.90686274509804</v>
      </c>
      <c r="O319" s="13">
        <f t="shared" si="232"/>
        <v>13663.203341262973</v>
      </c>
      <c r="P319" s="13">
        <f t="shared" si="233"/>
        <v>15106.096909842368</v>
      </c>
      <c r="Q319" s="109">
        <f t="shared" si="234"/>
        <v>14366.54703719723</v>
      </c>
    </row>
    <row r="320" spans="1:17" x14ac:dyDescent="0.3">
      <c r="A320" s="2" t="s">
        <v>38</v>
      </c>
      <c r="B320" s="31" t="s">
        <v>131</v>
      </c>
      <c r="C320" s="41">
        <f>VLOOKUP(A320:A320,'Laboratory B'!A:CD,80,0)</f>
        <v>367</v>
      </c>
      <c r="D320" s="37">
        <f t="shared" si="274"/>
        <v>338</v>
      </c>
      <c r="E320">
        <f>VLOOKUP(A320,'Laboratory B'!A:CD,82,0)</f>
        <v>470</v>
      </c>
      <c r="F320" s="37">
        <f t="shared" si="267"/>
        <v>343</v>
      </c>
      <c r="G320" s="59">
        <f t="shared" si="268"/>
        <v>-5</v>
      </c>
      <c r="H320" s="60">
        <f t="shared" si="269"/>
        <v>25</v>
      </c>
      <c r="I320">
        <f t="shared" si="270"/>
        <v>418.5</v>
      </c>
      <c r="J320">
        <f t="shared" si="271"/>
        <v>2652.25</v>
      </c>
      <c r="K320">
        <f t="shared" si="272"/>
        <v>51.5</v>
      </c>
      <c r="L320">
        <f t="shared" si="273"/>
        <v>12.305854241338112</v>
      </c>
      <c r="M320" s="115">
        <f t="shared" si="230"/>
        <v>134.61029411764707</v>
      </c>
      <c r="N320" s="13">
        <f t="shared" si="231"/>
        <v>139.59313725490196</v>
      </c>
      <c r="O320" s="13">
        <f t="shared" si="232"/>
        <v>18119.931282439451</v>
      </c>
      <c r="P320" s="13">
        <f t="shared" si="233"/>
        <v>19486.243968665898</v>
      </c>
      <c r="Q320" s="109">
        <f t="shared" si="234"/>
        <v>18790.673262687429</v>
      </c>
    </row>
    <row r="321" spans="1:17" x14ac:dyDescent="0.3">
      <c r="A321" s="2" t="s">
        <v>39</v>
      </c>
      <c r="B321" s="31" t="s">
        <v>131</v>
      </c>
      <c r="C321" s="41">
        <f>VLOOKUP(A321:A321,'Laboratory B'!A:CD,80,0)</f>
        <v>57</v>
      </c>
      <c r="D321" s="37">
        <f t="shared" si="274"/>
        <v>177</v>
      </c>
      <c r="E321">
        <f>VLOOKUP(A321,'Laboratory B'!A:CD,82,0)</f>
        <v>43</v>
      </c>
      <c r="F321" s="37">
        <f t="shared" si="267"/>
        <v>114.5</v>
      </c>
      <c r="G321" s="59">
        <f t="shared" si="268"/>
        <v>62.5</v>
      </c>
      <c r="H321" s="60">
        <f t="shared" si="269"/>
        <v>3906.25</v>
      </c>
      <c r="I321">
        <f t="shared" si="270"/>
        <v>50</v>
      </c>
      <c r="J321">
        <f t="shared" si="271"/>
        <v>49</v>
      </c>
      <c r="K321">
        <f t="shared" si="272"/>
        <v>7</v>
      </c>
      <c r="L321">
        <f t="shared" si="273"/>
        <v>14.000000000000002</v>
      </c>
      <c r="M321" s="115">
        <f t="shared" si="230"/>
        <v>-26.389705882352928</v>
      </c>
      <c r="N321" s="13">
        <f t="shared" si="231"/>
        <v>-88.906862745098039</v>
      </c>
      <c r="O321" s="13">
        <f t="shared" si="232"/>
        <v>696.41657655709275</v>
      </c>
      <c r="P321" s="13">
        <f t="shared" si="233"/>
        <v>7904.4302431757014</v>
      </c>
      <c r="Q321" s="109">
        <f t="shared" si="234"/>
        <v>2346.2259587658582</v>
      </c>
    </row>
    <row r="322" spans="1:17" x14ac:dyDescent="0.3">
      <c r="A322" s="2" t="s">
        <v>114</v>
      </c>
      <c r="B322" s="31" t="s">
        <v>131</v>
      </c>
      <c r="C322" s="41">
        <f>VLOOKUP(A322:A322,'Laboratory B'!A:CD,80,0)</f>
        <v>288</v>
      </c>
      <c r="D322" s="37">
        <f t="shared" si="274"/>
        <v>320</v>
      </c>
      <c r="E322">
        <f>VLOOKUP(A322,'Laboratory B'!A:CD,82,0)</f>
        <v>260</v>
      </c>
      <c r="F322" s="37">
        <f t="shared" si="267"/>
        <v>318.5</v>
      </c>
      <c r="G322" s="59">
        <f t="shared" si="268"/>
        <v>1.5</v>
      </c>
      <c r="H322" s="60">
        <f t="shared" si="269"/>
        <v>2.25</v>
      </c>
      <c r="I322">
        <f t="shared" si="270"/>
        <v>274</v>
      </c>
      <c r="J322">
        <f t="shared" si="271"/>
        <v>196</v>
      </c>
      <c r="K322">
        <f t="shared" si="272"/>
        <v>14</v>
      </c>
      <c r="L322">
        <f t="shared" si="273"/>
        <v>5.1094890510948909</v>
      </c>
      <c r="M322" s="115">
        <f t="shared" si="230"/>
        <v>116.61029411764707</v>
      </c>
      <c r="N322" s="13">
        <f t="shared" si="231"/>
        <v>115.09313725490196</v>
      </c>
      <c r="O322" s="13">
        <f t="shared" si="232"/>
        <v>13597.960694204156</v>
      </c>
      <c r="P322" s="13">
        <f t="shared" si="233"/>
        <v>13246.430243175702</v>
      </c>
      <c r="Q322" s="109">
        <f t="shared" si="234"/>
        <v>13421.044586216842</v>
      </c>
    </row>
    <row r="323" spans="1:17" x14ac:dyDescent="0.3">
      <c r="A323" s="2" t="s">
        <v>115</v>
      </c>
      <c r="B323" s="31" t="s">
        <v>131</v>
      </c>
      <c r="C323" s="41">
        <f>VLOOKUP(A323:A323,'Laboratory B'!A:CD,80,0)</f>
        <v>193</v>
      </c>
      <c r="D323" s="37">
        <f t="shared" si="274"/>
        <v>298</v>
      </c>
      <c r="E323">
        <f>VLOOKUP(A323,'Laboratory B'!A:CD,82,0)</f>
        <v>142</v>
      </c>
      <c r="F323" s="37">
        <f t="shared" si="267"/>
        <v>266.5</v>
      </c>
      <c r="G323" s="59">
        <f t="shared" si="268"/>
        <v>31.5</v>
      </c>
      <c r="H323" s="60">
        <f t="shared" si="269"/>
        <v>992.25</v>
      </c>
      <c r="I323">
        <f t="shared" si="270"/>
        <v>167.5</v>
      </c>
      <c r="J323">
        <f t="shared" si="271"/>
        <v>650.25</v>
      </c>
      <c r="K323">
        <f t="shared" si="272"/>
        <v>25.5</v>
      </c>
      <c r="L323">
        <f t="shared" si="273"/>
        <v>15.223880597014924</v>
      </c>
      <c r="M323" s="115">
        <f t="shared" ref="M323:M386" si="283">(D323-$D$425)</f>
        <v>94.610294117647072</v>
      </c>
      <c r="N323" s="13">
        <f t="shared" ref="N323:N386" si="284">(F323-$F$425)</f>
        <v>63.093137254901961</v>
      </c>
      <c r="O323" s="13">
        <f t="shared" ref="O323:O386" si="285">(M323)^2</f>
        <v>8951.1077530276834</v>
      </c>
      <c r="P323" s="13">
        <f t="shared" ref="P323:P386" si="286">(N323)^2</f>
        <v>3980.7439686658977</v>
      </c>
      <c r="Q323" s="109">
        <f t="shared" ref="Q323:Q386" si="287">(M323*N323)</f>
        <v>5969.2602724913504</v>
      </c>
    </row>
    <row r="324" spans="1:17" x14ac:dyDescent="0.3">
      <c r="A324" s="2" t="s">
        <v>143</v>
      </c>
      <c r="B324" s="31" t="s">
        <v>131</v>
      </c>
      <c r="C324" s="41">
        <f>VLOOKUP(A324:A324,'Laboratory B'!A:CD,80,0)</f>
        <v>369</v>
      </c>
      <c r="D324" s="37">
        <f t="shared" ref="D324:D325" si="288">_xlfn.RANK.AVG(C324,C$2:C$419,1)</f>
        <v>339</v>
      </c>
      <c r="E324">
        <f>VLOOKUP(A324,'Laboratory B'!A:CD,82,0)</f>
        <v>398</v>
      </c>
      <c r="F324" s="37">
        <f t="shared" ref="F324:F325" si="289">_xlfn.RANK.AVG(E324,E$2:E$419,1)</f>
        <v>340.5</v>
      </c>
      <c r="G324" s="59">
        <f t="shared" ref="G324:G325" si="290">D324-F324</f>
        <v>-1.5</v>
      </c>
      <c r="H324" s="60">
        <f t="shared" ref="H324:H325" si="291">G324^2</f>
        <v>2.25</v>
      </c>
      <c r="I324">
        <f t="shared" ref="I324:I325" si="292">(C324+E324)/2</f>
        <v>383.5</v>
      </c>
      <c r="J324">
        <f t="shared" ref="J324:J325" si="293">((C324-I324)^2+(E324-I324)^2)/2</f>
        <v>210.25</v>
      </c>
      <c r="K324">
        <f t="shared" ref="K324:K325" si="294">SQRT(J324)</f>
        <v>14.5</v>
      </c>
      <c r="L324">
        <f t="shared" ref="L324:L325" si="295">(K324/I324)*100</f>
        <v>3.7809647979139509</v>
      </c>
      <c r="M324" s="115">
        <f t="shared" si="283"/>
        <v>135.61029411764707</v>
      </c>
      <c r="N324" s="13">
        <f t="shared" si="284"/>
        <v>137.09313725490196</v>
      </c>
      <c r="O324" s="13">
        <f t="shared" si="285"/>
        <v>18390.151870674745</v>
      </c>
      <c r="P324" s="13">
        <f t="shared" si="286"/>
        <v>18794.528282391388</v>
      </c>
      <c r="Q324" s="109">
        <f t="shared" si="287"/>
        <v>18591.240664648216</v>
      </c>
    </row>
    <row r="325" spans="1:17" ht="15" thickBot="1" x14ac:dyDescent="0.35">
      <c r="A325" s="2" t="s">
        <v>144</v>
      </c>
      <c r="B325" s="31" t="s">
        <v>131</v>
      </c>
      <c r="C325" s="41">
        <f>VLOOKUP(A325:A325,'Laboratory B'!A:CD,80,0)</f>
        <v>52</v>
      </c>
      <c r="D325" s="37">
        <f t="shared" si="288"/>
        <v>157.5</v>
      </c>
      <c r="E325">
        <f>VLOOKUP(A325,'Laboratory B'!A:CD,82,0)</f>
        <v>198</v>
      </c>
      <c r="F325" s="37">
        <f t="shared" si="289"/>
        <v>302</v>
      </c>
      <c r="G325" s="59">
        <f t="shared" si="290"/>
        <v>-144.5</v>
      </c>
      <c r="H325" s="60">
        <f t="shared" si="291"/>
        <v>20880.25</v>
      </c>
      <c r="I325">
        <f t="shared" si="292"/>
        <v>125</v>
      </c>
      <c r="J325">
        <f t="shared" si="293"/>
        <v>5329</v>
      </c>
      <c r="K325">
        <f t="shared" si="294"/>
        <v>73</v>
      </c>
      <c r="L325">
        <f t="shared" si="295"/>
        <v>58.4</v>
      </c>
      <c r="M325" s="115">
        <f t="shared" si="283"/>
        <v>-45.889705882352928</v>
      </c>
      <c r="N325" s="13">
        <f t="shared" si="284"/>
        <v>98.593137254901961</v>
      </c>
      <c r="O325" s="13">
        <f t="shared" si="285"/>
        <v>2105.8651059688568</v>
      </c>
      <c r="P325" s="13">
        <f t="shared" si="286"/>
        <v>9720.6067137639366</v>
      </c>
      <c r="Q325" s="109">
        <f t="shared" si="287"/>
        <v>-4524.4100706459039</v>
      </c>
    </row>
    <row r="326" spans="1:17" ht="15" thickTop="1" x14ac:dyDescent="0.3">
      <c r="A326" s="30" t="s">
        <v>30</v>
      </c>
      <c r="B326" s="32" t="s">
        <v>23</v>
      </c>
      <c r="C326" s="45">
        <f>VLOOKUP(A326,'Laboratory B'!A:CG,83,0)</f>
        <v>69</v>
      </c>
      <c r="D326" s="38">
        <f t="shared" si="274"/>
        <v>199.5</v>
      </c>
      <c r="E326" s="29">
        <f>VLOOKUP(A326,'Laboratory B'!A:CG,85,0)</f>
        <v>61</v>
      </c>
      <c r="F326" s="38">
        <f t="shared" si="267"/>
        <v>161.5</v>
      </c>
      <c r="G326" s="59">
        <f t="shared" si="268"/>
        <v>38</v>
      </c>
      <c r="H326" s="60">
        <f t="shared" si="269"/>
        <v>1444</v>
      </c>
      <c r="I326">
        <f t="shared" si="270"/>
        <v>65</v>
      </c>
      <c r="J326">
        <f t="shared" si="271"/>
        <v>16</v>
      </c>
      <c r="K326">
        <f t="shared" si="272"/>
        <v>4</v>
      </c>
      <c r="L326">
        <f t="shared" si="273"/>
        <v>6.1538461538461542</v>
      </c>
      <c r="M326" s="115">
        <f t="shared" si="283"/>
        <v>-3.8897058823529278</v>
      </c>
      <c r="N326" s="13">
        <f t="shared" si="284"/>
        <v>-41.906862745098039</v>
      </c>
      <c r="O326" s="13">
        <f t="shared" si="285"/>
        <v>15.129811851210968</v>
      </c>
      <c r="P326" s="13">
        <f t="shared" si="286"/>
        <v>1756.185145136486</v>
      </c>
      <c r="Q326" s="109">
        <f t="shared" si="287"/>
        <v>163.00537053056459</v>
      </c>
    </row>
    <row r="327" spans="1:17" x14ac:dyDescent="0.3">
      <c r="A327" s="2" t="s">
        <v>31</v>
      </c>
      <c r="B327" s="31" t="s">
        <v>23</v>
      </c>
      <c r="C327" s="41">
        <f>VLOOKUP(A327,'Laboratory B'!A:CG,83,0)</f>
        <v>34</v>
      </c>
      <c r="D327" s="37">
        <f t="shared" si="274"/>
        <v>117</v>
      </c>
      <c r="E327">
        <f>VLOOKUP(A327,'Laboratory B'!A:CG,85,0)</f>
        <v>63</v>
      </c>
      <c r="F327" s="37">
        <f t="shared" si="267"/>
        <v>165.5</v>
      </c>
      <c r="G327" s="59">
        <f t="shared" si="268"/>
        <v>-48.5</v>
      </c>
      <c r="H327" s="60">
        <f t="shared" si="269"/>
        <v>2352.25</v>
      </c>
      <c r="I327">
        <f t="shared" si="270"/>
        <v>48.5</v>
      </c>
      <c r="J327">
        <f t="shared" si="271"/>
        <v>210.25</v>
      </c>
      <c r="K327">
        <f t="shared" si="272"/>
        <v>14.5</v>
      </c>
      <c r="L327">
        <f t="shared" si="273"/>
        <v>29.896907216494846</v>
      </c>
      <c r="M327" s="115">
        <f t="shared" si="283"/>
        <v>-86.389705882352928</v>
      </c>
      <c r="N327" s="13">
        <f t="shared" si="284"/>
        <v>-37.906862745098039</v>
      </c>
      <c r="O327" s="13">
        <f t="shared" si="285"/>
        <v>7463.1812824394437</v>
      </c>
      <c r="P327" s="13">
        <f t="shared" si="286"/>
        <v>1436.9302431757017</v>
      </c>
      <c r="Q327" s="109">
        <f t="shared" si="287"/>
        <v>3274.7627234717411</v>
      </c>
    </row>
    <row r="328" spans="1:17" x14ac:dyDescent="0.3">
      <c r="A328" s="2" t="s">
        <v>33</v>
      </c>
      <c r="B328" s="31" t="s">
        <v>23</v>
      </c>
      <c r="C328" s="41">
        <f>VLOOKUP(A328,'Laboratory B'!A:CG,83,0)</f>
        <v>3982</v>
      </c>
      <c r="D328" s="37">
        <f t="shared" si="274"/>
        <v>406</v>
      </c>
      <c r="E328">
        <f>VLOOKUP(A328,'Laboratory B'!A:CG,85,0)</f>
        <v>3720</v>
      </c>
      <c r="F328" s="37">
        <f t="shared" si="267"/>
        <v>405</v>
      </c>
      <c r="G328" s="59">
        <f t="shared" si="268"/>
        <v>1</v>
      </c>
      <c r="H328" s="60">
        <f t="shared" si="269"/>
        <v>1</v>
      </c>
      <c r="I328">
        <f t="shared" si="270"/>
        <v>3851</v>
      </c>
      <c r="J328">
        <f t="shared" si="271"/>
        <v>17161</v>
      </c>
      <c r="K328">
        <f t="shared" si="272"/>
        <v>131</v>
      </c>
      <c r="L328">
        <f t="shared" si="273"/>
        <v>3.4017138405608929</v>
      </c>
      <c r="M328" s="115">
        <f t="shared" si="283"/>
        <v>202.61029411764707</v>
      </c>
      <c r="N328" s="13">
        <f t="shared" si="284"/>
        <v>201.59313725490196</v>
      </c>
      <c r="O328" s="13">
        <f t="shared" si="285"/>
        <v>41050.931282439451</v>
      </c>
      <c r="P328" s="13">
        <f t="shared" si="286"/>
        <v>40639.792988273744</v>
      </c>
      <c r="Q328" s="109">
        <f t="shared" si="287"/>
        <v>40844.844831314884</v>
      </c>
    </row>
    <row r="329" spans="1:17" x14ac:dyDescent="0.3">
      <c r="A329" s="2" t="s">
        <v>35</v>
      </c>
      <c r="B329" s="31" t="s">
        <v>23</v>
      </c>
      <c r="C329" s="41">
        <f>VLOOKUP(A329,'Laboratory B'!A:CG,83,0)</f>
        <v>53</v>
      </c>
      <c r="D329" s="37">
        <f t="shared" si="274"/>
        <v>162.5</v>
      </c>
      <c r="E329">
        <f>VLOOKUP(A329,'Laboratory B'!A:CG,85,0)</f>
        <v>58</v>
      </c>
      <c r="F329" s="37">
        <f t="shared" si="267"/>
        <v>153</v>
      </c>
      <c r="G329" s="59">
        <f t="shared" si="268"/>
        <v>9.5</v>
      </c>
      <c r="H329" s="60">
        <f t="shared" si="269"/>
        <v>90.25</v>
      </c>
      <c r="I329">
        <f t="shared" si="270"/>
        <v>55.5</v>
      </c>
      <c r="J329">
        <f t="shared" si="271"/>
        <v>6.25</v>
      </c>
      <c r="K329">
        <f t="shared" si="272"/>
        <v>2.5</v>
      </c>
      <c r="L329">
        <f t="shared" si="273"/>
        <v>4.5045045045045047</v>
      </c>
      <c r="M329" s="115">
        <f t="shared" si="283"/>
        <v>-40.889705882352928</v>
      </c>
      <c r="N329" s="13">
        <f t="shared" si="284"/>
        <v>-50.406862745098039</v>
      </c>
      <c r="O329" s="13">
        <f t="shared" si="285"/>
        <v>1671.9680471453275</v>
      </c>
      <c r="P329" s="13">
        <f t="shared" si="286"/>
        <v>2540.8518118031525</v>
      </c>
      <c r="Q329" s="109">
        <f t="shared" si="287"/>
        <v>2061.1217920991921</v>
      </c>
    </row>
    <row r="330" spans="1:17" x14ac:dyDescent="0.3">
      <c r="A330" s="2" t="s">
        <v>36</v>
      </c>
      <c r="B330" s="31" t="s">
        <v>23</v>
      </c>
      <c r="C330" s="41">
        <f>VLOOKUP(A330,'Laboratory B'!A:CG,83,0)</f>
        <v>154</v>
      </c>
      <c r="D330" s="37">
        <f t="shared" si="274"/>
        <v>280.5</v>
      </c>
      <c r="E330">
        <f>VLOOKUP(A330,'Laboratory B'!A:CG,85,0)</f>
        <v>216</v>
      </c>
      <c r="F330" s="37">
        <f t="shared" si="267"/>
        <v>307</v>
      </c>
      <c r="G330" s="59">
        <f t="shared" si="268"/>
        <v>-26.5</v>
      </c>
      <c r="H330" s="60">
        <f t="shared" si="269"/>
        <v>702.25</v>
      </c>
      <c r="I330">
        <f t="shared" si="270"/>
        <v>185</v>
      </c>
      <c r="J330">
        <f t="shared" si="271"/>
        <v>961</v>
      </c>
      <c r="K330">
        <f t="shared" si="272"/>
        <v>31</v>
      </c>
      <c r="L330">
        <f t="shared" si="273"/>
        <v>16.756756756756758</v>
      </c>
      <c r="M330" s="115">
        <f t="shared" si="283"/>
        <v>77.110294117647072</v>
      </c>
      <c r="N330" s="13">
        <f t="shared" si="284"/>
        <v>103.59313725490196</v>
      </c>
      <c r="O330" s="13">
        <f t="shared" si="285"/>
        <v>5945.9974589100366</v>
      </c>
      <c r="P330" s="13">
        <f t="shared" si="286"/>
        <v>10731.538086312956</v>
      </c>
      <c r="Q330" s="109">
        <f t="shared" si="287"/>
        <v>7988.0972822952726</v>
      </c>
    </row>
    <row r="331" spans="1:17" x14ac:dyDescent="0.3">
      <c r="A331" s="2" t="s">
        <v>37</v>
      </c>
      <c r="B331" s="31" t="s">
        <v>23</v>
      </c>
      <c r="C331" s="41">
        <f>VLOOKUP(A331,'Laboratory B'!A:CG,83,0)</f>
        <v>34</v>
      </c>
      <c r="D331" s="37">
        <f t="shared" si="274"/>
        <v>117</v>
      </c>
      <c r="E331">
        <f>VLOOKUP(A331,'Laboratory B'!A:CG,85,0)</f>
        <v>38</v>
      </c>
      <c r="F331" s="37">
        <f t="shared" si="267"/>
        <v>102.5</v>
      </c>
      <c r="G331" s="59">
        <f t="shared" si="268"/>
        <v>14.5</v>
      </c>
      <c r="H331" s="60">
        <f t="shared" si="269"/>
        <v>210.25</v>
      </c>
      <c r="I331">
        <f t="shared" si="270"/>
        <v>36</v>
      </c>
      <c r="J331">
        <f t="shared" si="271"/>
        <v>4</v>
      </c>
      <c r="K331">
        <f t="shared" si="272"/>
        <v>2</v>
      </c>
      <c r="L331">
        <f t="shared" si="273"/>
        <v>5.5555555555555554</v>
      </c>
      <c r="M331" s="115">
        <f t="shared" si="283"/>
        <v>-86.389705882352928</v>
      </c>
      <c r="N331" s="13">
        <f t="shared" si="284"/>
        <v>-100.90686274509804</v>
      </c>
      <c r="O331" s="13">
        <f t="shared" si="285"/>
        <v>7463.1812824394437</v>
      </c>
      <c r="P331" s="13">
        <f t="shared" si="286"/>
        <v>10182.194949058054</v>
      </c>
      <c r="Q331" s="109">
        <f t="shared" si="287"/>
        <v>8717.3141940599762</v>
      </c>
    </row>
    <row r="332" spans="1:17" x14ac:dyDescent="0.3">
      <c r="A332" s="2" t="s">
        <v>38</v>
      </c>
      <c r="B332" s="31" t="s">
        <v>23</v>
      </c>
      <c r="C332" s="41">
        <f>VLOOKUP(A332,'Laboratory B'!A:CG,83,0)</f>
        <v>1590</v>
      </c>
      <c r="D332" s="37">
        <f t="shared" si="274"/>
        <v>375</v>
      </c>
      <c r="E332">
        <f>VLOOKUP(A332,'Laboratory B'!A:CG,85,0)</f>
        <v>1837</v>
      </c>
      <c r="F332" s="37">
        <f t="shared" si="267"/>
        <v>375</v>
      </c>
      <c r="G332" s="59">
        <f t="shared" si="268"/>
        <v>0</v>
      </c>
      <c r="H332" s="60">
        <f t="shared" si="269"/>
        <v>0</v>
      </c>
      <c r="I332">
        <f t="shared" si="270"/>
        <v>1713.5</v>
      </c>
      <c r="J332">
        <f t="shared" si="271"/>
        <v>15252.25</v>
      </c>
      <c r="K332">
        <f t="shared" si="272"/>
        <v>123.5</v>
      </c>
      <c r="L332">
        <f t="shared" si="273"/>
        <v>7.2074700904581261</v>
      </c>
      <c r="M332" s="115">
        <f t="shared" si="283"/>
        <v>171.61029411764707</v>
      </c>
      <c r="N332" s="13">
        <f t="shared" si="284"/>
        <v>171.59313725490196</v>
      </c>
      <c r="O332" s="13">
        <f t="shared" si="285"/>
        <v>29450.093047145332</v>
      </c>
      <c r="P332" s="13">
        <f t="shared" si="286"/>
        <v>29444.204752979622</v>
      </c>
      <c r="Q332" s="109">
        <f t="shared" si="287"/>
        <v>29447.14875288351</v>
      </c>
    </row>
    <row r="333" spans="1:17" x14ac:dyDescent="0.3">
      <c r="A333" s="2" t="s">
        <v>39</v>
      </c>
      <c r="B333" s="31" t="s">
        <v>23</v>
      </c>
      <c r="C333" s="41">
        <f>VLOOKUP(A333,'Laboratory B'!A:CG,83,0)</f>
        <v>164</v>
      </c>
      <c r="D333" s="37">
        <f t="shared" si="274"/>
        <v>284</v>
      </c>
      <c r="E333">
        <f>VLOOKUP(A333,'Laboratory B'!A:CG,85,0)</f>
        <v>174</v>
      </c>
      <c r="F333" s="37">
        <f t="shared" si="267"/>
        <v>285</v>
      </c>
      <c r="G333" s="59">
        <f t="shared" si="268"/>
        <v>-1</v>
      </c>
      <c r="H333" s="60">
        <f t="shared" si="269"/>
        <v>1</v>
      </c>
      <c r="I333">
        <f t="shared" si="270"/>
        <v>169</v>
      </c>
      <c r="J333">
        <f t="shared" si="271"/>
        <v>25</v>
      </c>
      <c r="K333">
        <f t="shared" si="272"/>
        <v>5</v>
      </c>
      <c r="L333">
        <f t="shared" si="273"/>
        <v>2.9585798816568047</v>
      </c>
      <c r="M333" s="115">
        <f t="shared" si="283"/>
        <v>80.610294117647072</v>
      </c>
      <c r="N333" s="13">
        <f t="shared" si="284"/>
        <v>81.593137254901961</v>
      </c>
      <c r="O333" s="13">
        <f t="shared" si="285"/>
        <v>6498.0195177335663</v>
      </c>
      <c r="P333" s="13">
        <f t="shared" si="286"/>
        <v>6657.4400470972705</v>
      </c>
      <c r="Q333" s="109">
        <f t="shared" si="287"/>
        <v>6577.246792099194</v>
      </c>
    </row>
    <row r="334" spans="1:17" x14ac:dyDescent="0.3">
      <c r="A334" s="2" t="s">
        <v>114</v>
      </c>
      <c r="B334" s="31" t="s">
        <v>23</v>
      </c>
      <c r="C334" s="41">
        <f>VLOOKUP(A334,'Laboratory B'!A:CG,83,0)</f>
        <v>1205</v>
      </c>
      <c r="D334" s="37">
        <f t="shared" si="274"/>
        <v>365</v>
      </c>
      <c r="E334">
        <f>VLOOKUP(A334,'Laboratory B'!A:CG,85,0)</f>
        <v>1610</v>
      </c>
      <c r="F334" s="37">
        <f t="shared" si="267"/>
        <v>369</v>
      </c>
      <c r="G334" s="59">
        <f t="shared" si="268"/>
        <v>-4</v>
      </c>
      <c r="H334" s="60">
        <f t="shared" si="269"/>
        <v>16</v>
      </c>
      <c r="I334">
        <f t="shared" si="270"/>
        <v>1407.5</v>
      </c>
      <c r="J334">
        <f t="shared" si="271"/>
        <v>41006.25</v>
      </c>
      <c r="K334">
        <f t="shared" si="272"/>
        <v>202.5</v>
      </c>
      <c r="L334">
        <f t="shared" si="273"/>
        <v>14.387211367673181</v>
      </c>
      <c r="M334" s="115">
        <f t="shared" si="283"/>
        <v>161.61029411764707</v>
      </c>
      <c r="N334" s="13">
        <f t="shared" si="284"/>
        <v>165.59313725490196</v>
      </c>
      <c r="O334" s="13">
        <f t="shared" si="285"/>
        <v>26117.887164792392</v>
      </c>
      <c r="P334" s="13">
        <f t="shared" si="286"/>
        <v>27421.0871059208</v>
      </c>
      <c r="Q334" s="109">
        <f t="shared" si="287"/>
        <v>26761.555615628607</v>
      </c>
    </row>
    <row r="335" spans="1:17" x14ac:dyDescent="0.3">
      <c r="A335" s="2" t="s">
        <v>115</v>
      </c>
      <c r="B335" s="31" t="s">
        <v>23</v>
      </c>
      <c r="C335" s="41">
        <f>VLOOKUP(A335,'Laboratory B'!A:CG,83,0)</f>
        <v>1477</v>
      </c>
      <c r="D335" s="37">
        <f t="shared" si="274"/>
        <v>374</v>
      </c>
      <c r="E335">
        <f>VLOOKUP(A335,'Laboratory B'!A:CG,85,0)</f>
        <v>1492</v>
      </c>
      <c r="F335" s="37">
        <f t="shared" si="267"/>
        <v>368</v>
      </c>
      <c r="G335" s="59">
        <f t="shared" si="268"/>
        <v>6</v>
      </c>
      <c r="H335" s="60">
        <f t="shared" si="269"/>
        <v>36</v>
      </c>
      <c r="I335">
        <f t="shared" si="270"/>
        <v>1484.5</v>
      </c>
      <c r="J335">
        <f t="shared" si="271"/>
        <v>56.25</v>
      </c>
      <c r="K335">
        <f t="shared" si="272"/>
        <v>7.5</v>
      </c>
      <c r="L335">
        <f t="shared" si="273"/>
        <v>0.5052206130010104</v>
      </c>
      <c r="M335" s="115">
        <f t="shared" si="283"/>
        <v>170.61029411764707</v>
      </c>
      <c r="N335" s="13">
        <f t="shared" si="284"/>
        <v>164.59313725490196</v>
      </c>
      <c r="O335" s="13">
        <f t="shared" si="285"/>
        <v>29107.872458910038</v>
      </c>
      <c r="P335" s="13">
        <f t="shared" si="286"/>
        <v>27090.900831410996</v>
      </c>
      <c r="Q335" s="109">
        <f t="shared" si="287"/>
        <v>28081.283556805076</v>
      </c>
    </row>
    <row r="336" spans="1:17" x14ac:dyDescent="0.3">
      <c r="A336" s="2" t="s">
        <v>143</v>
      </c>
      <c r="B336" s="31" t="s">
        <v>23</v>
      </c>
      <c r="C336" s="41">
        <f>VLOOKUP(A336,'Laboratory B'!A:CG,83,0)</f>
        <v>825</v>
      </c>
      <c r="D336" s="37">
        <f t="shared" ref="D336:D337" si="296">_xlfn.RANK.AVG(C336,C$2:C$419,1)</f>
        <v>352.5</v>
      </c>
      <c r="E336">
        <f>VLOOKUP(A336,'Laboratory B'!A:CG,85,0)</f>
        <v>843</v>
      </c>
      <c r="F336" s="37">
        <f t="shared" ref="F336:F337" si="297">_xlfn.RANK.AVG(E336,E$2:E$419,1)</f>
        <v>353</v>
      </c>
      <c r="G336" s="59">
        <f t="shared" ref="G336:G337" si="298">D336-F336</f>
        <v>-0.5</v>
      </c>
      <c r="H336" s="60">
        <f t="shared" ref="H336:H337" si="299">G336^2</f>
        <v>0.25</v>
      </c>
      <c r="I336">
        <f t="shared" ref="I336:I337" si="300">(C336+E336)/2</f>
        <v>834</v>
      </c>
      <c r="J336">
        <f t="shared" ref="J336:J337" si="301">((C336-I336)^2+(E336-I336)^2)/2</f>
        <v>81</v>
      </c>
      <c r="K336">
        <f t="shared" ref="K336:K337" si="302">SQRT(J336)</f>
        <v>9</v>
      </c>
      <c r="L336">
        <f t="shared" ref="L336:L337" si="303">(K336/I336)*100</f>
        <v>1.079136690647482</v>
      </c>
      <c r="M336" s="115">
        <f t="shared" si="283"/>
        <v>149.11029411764707</v>
      </c>
      <c r="N336" s="13">
        <f t="shared" si="284"/>
        <v>149.59313725490196</v>
      </c>
      <c r="O336" s="13">
        <f t="shared" si="285"/>
        <v>22233.879811851217</v>
      </c>
      <c r="P336" s="13">
        <f t="shared" si="286"/>
        <v>22378.106713763937</v>
      </c>
      <c r="Q336" s="109">
        <f t="shared" si="287"/>
        <v>22305.876694059978</v>
      </c>
    </row>
    <row r="337" spans="1:17" ht="15" thickBot="1" x14ac:dyDescent="0.35">
      <c r="A337" s="2" t="s">
        <v>144</v>
      </c>
      <c r="B337" s="31" t="s">
        <v>23</v>
      </c>
      <c r="C337" s="41">
        <f>VLOOKUP(A337,'Laboratory B'!A:CG,83,0)</f>
        <v>38</v>
      </c>
      <c r="D337" s="37">
        <f t="shared" si="296"/>
        <v>129.5</v>
      </c>
      <c r="E337">
        <f>VLOOKUP(A337,'Laboratory B'!A:CG,85,0)</f>
        <v>59</v>
      </c>
      <c r="F337" s="37">
        <f t="shared" si="297"/>
        <v>156</v>
      </c>
      <c r="G337" s="59">
        <f t="shared" si="298"/>
        <v>-26.5</v>
      </c>
      <c r="H337" s="60">
        <f t="shared" si="299"/>
        <v>702.25</v>
      </c>
      <c r="I337">
        <f t="shared" si="300"/>
        <v>48.5</v>
      </c>
      <c r="J337">
        <f t="shared" si="301"/>
        <v>110.25</v>
      </c>
      <c r="K337">
        <f t="shared" si="302"/>
        <v>10.5</v>
      </c>
      <c r="L337">
        <f t="shared" si="303"/>
        <v>21.649484536082475</v>
      </c>
      <c r="M337" s="115">
        <f t="shared" si="283"/>
        <v>-73.889705882352928</v>
      </c>
      <c r="N337" s="13">
        <f t="shared" si="284"/>
        <v>-47.406862745098039</v>
      </c>
      <c r="O337" s="13">
        <f t="shared" si="285"/>
        <v>5459.6886353806212</v>
      </c>
      <c r="P337" s="13">
        <f t="shared" si="286"/>
        <v>2247.4106353325642</v>
      </c>
      <c r="Q337" s="109">
        <f t="shared" si="287"/>
        <v>3502.8791450403683</v>
      </c>
    </row>
    <row r="338" spans="1:17" ht="15" thickTop="1" x14ac:dyDescent="0.3">
      <c r="A338" s="30" t="s">
        <v>30</v>
      </c>
      <c r="B338" s="33" t="s">
        <v>24</v>
      </c>
      <c r="C338" s="46">
        <f>VLOOKUP(A338,'Laboratory B'!A:CJ,86,0)</f>
        <v>6</v>
      </c>
      <c r="D338" s="38">
        <f t="shared" si="274"/>
        <v>42</v>
      </c>
      <c r="E338" s="29">
        <f>VLOOKUP(A338,'Laboratory B'!A:CJ,88,0)</f>
        <v>5</v>
      </c>
      <c r="F338" s="38">
        <f t="shared" si="267"/>
        <v>38</v>
      </c>
      <c r="G338" s="59">
        <f t="shared" si="268"/>
        <v>4</v>
      </c>
      <c r="H338" s="60">
        <f t="shared" si="269"/>
        <v>16</v>
      </c>
      <c r="I338">
        <f t="shared" si="270"/>
        <v>5.5</v>
      </c>
      <c r="J338">
        <f t="shared" si="271"/>
        <v>0.25</v>
      </c>
      <c r="K338">
        <f t="shared" si="272"/>
        <v>0.5</v>
      </c>
      <c r="L338">
        <f t="shared" si="273"/>
        <v>9.0909090909090917</v>
      </c>
      <c r="M338" s="115">
        <f t="shared" si="283"/>
        <v>-161.38970588235293</v>
      </c>
      <c r="N338" s="13">
        <f t="shared" si="284"/>
        <v>-165.40686274509804</v>
      </c>
      <c r="O338" s="13">
        <f t="shared" si="285"/>
        <v>26046.637164792384</v>
      </c>
      <c r="P338" s="13">
        <f t="shared" si="286"/>
        <v>27359.430243175702</v>
      </c>
      <c r="Q338" s="109">
        <f t="shared" si="287"/>
        <v>26694.964929354093</v>
      </c>
    </row>
    <row r="339" spans="1:17" x14ac:dyDescent="0.3">
      <c r="A339" s="13" t="s">
        <v>31</v>
      </c>
      <c r="B339" s="42" t="s">
        <v>24</v>
      </c>
      <c r="C339" s="47">
        <f>VLOOKUP(A339,'Laboratory B'!A:CJ,86,0)</f>
        <v>34</v>
      </c>
      <c r="D339" s="37">
        <f t="shared" si="274"/>
        <v>117</v>
      </c>
      <c r="E339">
        <f>VLOOKUP(A339,'Laboratory B'!A:CJ,88,0)</f>
        <v>39</v>
      </c>
      <c r="F339" s="37">
        <f t="shared" si="267"/>
        <v>105</v>
      </c>
      <c r="G339" s="59">
        <f t="shared" si="268"/>
        <v>12</v>
      </c>
      <c r="H339" s="60">
        <f t="shared" si="269"/>
        <v>144</v>
      </c>
      <c r="I339">
        <f t="shared" si="270"/>
        <v>36.5</v>
      </c>
      <c r="J339">
        <f t="shared" si="271"/>
        <v>6.25</v>
      </c>
      <c r="K339">
        <f t="shared" si="272"/>
        <v>2.5</v>
      </c>
      <c r="L339">
        <f t="shared" si="273"/>
        <v>6.8493150684931505</v>
      </c>
      <c r="M339" s="115">
        <f t="shared" si="283"/>
        <v>-86.389705882352928</v>
      </c>
      <c r="N339" s="13">
        <f t="shared" si="284"/>
        <v>-98.406862745098039</v>
      </c>
      <c r="O339" s="13">
        <f t="shared" si="285"/>
        <v>7463.1812824394437</v>
      </c>
      <c r="P339" s="13">
        <f t="shared" si="286"/>
        <v>9683.9106353325642</v>
      </c>
      <c r="Q339" s="109">
        <f t="shared" si="287"/>
        <v>8501.3399293540933</v>
      </c>
    </row>
    <row r="340" spans="1:17" x14ac:dyDescent="0.3">
      <c r="A340" s="13" t="s">
        <v>33</v>
      </c>
      <c r="B340" s="42" t="s">
        <v>24</v>
      </c>
      <c r="C340" s="47">
        <f>VLOOKUP(A340,'Laboratory B'!A:CJ,86,0)</f>
        <v>1162</v>
      </c>
      <c r="D340" s="37">
        <f t="shared" si="274"/>
        <v>362</v>
      </c>
      <c r="E340">
        <f>VLOOKUP(A340,'Laboratory B'!A:CJ,88,0)</f>
        <v>1042</v>
      </c>
      <c r="F340" s="37">
        <f t="shared" si="267"/>
        <v>358</v>
      </c>
      <c r="G340" s="59">
        <f t="shared" si="268"/>
        <v>4</v>
      </c>
      <c r="H340" s="60">
        <f t="shared" si="269"/>
        <v>16</v>
      </c>
      <c r="I340">
        <f t="shared" si="270"/>
        <v>1102</v>
      </c>
      <c r="J340">
        <f t="shared" si="271"/>
        <v>3600</v>
      </c>
      <c r="K340">
        <f t="shared" si="272"/>
        <v>60</v>
      </c>
      <c r="L340">
        <f t="shared" si="273"/>
        <v>5.4446460980036298</v>
      </c>
      <c r="M340" s="115">
        <f t="shared" si="283"/>
        <v>158.61029411764707</v>
      </c>
      <c r="N340" s="13">
        <f t="shared" si="284"/>
        <v>154.59313725490196</v>
      </c>
      <c r="O340" s="13">
        <f t="shared" si="285"/>
        <v>25157.22540008651</v>
      </c>
      <c r="P340" s="13">
        <f t="shared" si="286"/>
        <v>23899.038086312958</v>
      </c>
      <c r="Q340" s="109">
        <f t="shared" si="287"/>
        <v>24520.062968569782</v>
      </c>
    </row>
    <row r="341" spans="1:17" x14ac:dyDescent="0.3">
      <c r="A341" s="13" t="s">
        <v>35</v>
      </c>
      <c r="B341" s="42" t="s">
        <v>24</v>
      </c>
      <c r="C341" s="47">
        <f>VLOOKUP(A341,'Laboratory B'!A:CJ,86,0)</f>
        <v>47</v>
      </c>
      <c r="D341" s="37">
        <f t="shared" si="274"/>
        <v>149.5</v>
      </c>
      <c r="E341">
        <f>VLOOKUP(A341,'Laboratory B'!A:CJ,88,0)</f>
        <v>40</v>
      </c>
      <c r="F341" s="37">
        <f t="shared" si="267"/>
        <v>108</v>
      </c>
      <c r="G341" s="59">
        <f t="shared" si="268"/>
        <v>41.5</v>
      </c>
      <c r="H341" s="60">
        <f t="shared" si="269"/>
        <v>1722.25</v>
      </c>
      <c r="I341">
        <f t="shared" si="270"/>
        <v>43.5</v>
      </c>
      <c r="J341">
        <f t="shared" si="271"/>
        <v>12.25</v>
      </c>
      <c r="K341">
        <f t="shared" si="272"/>
        <v>3.5</v>
      </c>
      <c r="L341">
        <f t="shared" si="273"/>
        <v>8.0459770114942533</v>
      </c>
      <c r="M341" s="115">
        <f t="shared" si="283"/>
        <v>-53.889705882352928</v>
      </c>
      <c r="N341" s="13">
        <f t="shared" si="284"/>
        <v>-95.406862745098039</v>
      </c>
      <c r="O341" s="13">
        <f t="shared" si="285"/>
        <v>2904.1004000865037</v>
      </c>
      <c r="P341" s="13">
        <f t="shared" si="286"/>
        <v>9102.4694588619768</v>
      </c>
      <c r="Q341" s="109">
        <f t="shared" si="287"/>
        <v>5141.4477724913486</v>
      </c>
    </row>
    <row r="342" spans="1:17" x14ac:dyDescent="0.3">
      <c r="A342" s="13" t="s">
        <v>36</v>
      </c>
      <c r="B342" s="42" t="s">
        <v>24</v>
      </c>
      <c r="C342" s="47">
        <f>VLOOKUP(A342,'Laboratory B'!A:CJ,86,0)</f>
        <v>101</v>
      </c>
      <c r="D342" s="37">
        <f t="shared" si="274"/>
        <v>244.5</v>
      </c>
      <c r="E342">
        <f>VLOOKUP(A342,'Laboratory B'!A:CJ,88,0)</f>
        <v>109</v>
      </c>
      <c r="F342" s="37">
        <f t="shared" si="267"/>
        <v>244.5</v>
      </c>
      <c r="G342" s="59">
        <f t="shared" si="268"/>
        <v>0</v>
      </c>
      <c r="H342" s="60">
        <f t="shared" si="269"/>
        <v>0</v>
      </c>
      <c r="I342">
        <f t="shared" si="270"/>
        <v>105</v>
      </c>
      <c r="J342">
        <f t="shared" si="271"/>
        <v>16</v>
      </c>
      <c r="K342">
        <f t="shared" si="272"/>
        <v>4</v>
      </c>
      <c r="L342">
        <f t="shared" si="273"/>
        <v>3.8095238095238098</v>
      </c>
      <c r="M342" s="115">
        <f t="shared" si="283"/>
        <v>41.110294117647072</v>
      </c>
      <c r="N342" s="13">
        <f t="shared" si="284"/>
        <v>41.093137254901961</v>
      </c>
      <c r="O342" s="13">
        <f t="shared" si="285"/>
        <v>1690.0562824394474</v>
      </c>
      <c r="P342" s="13">
        <f t="shared" si="286"/>
        <v>1688.6459294502115</v>
      </c>
      <c r="Q342" s="109">
        <f t="shared" si="287"/>
        <v>1689.3509587658598</v>
      </c>
    </row>
    <row r="343" spans="1:17" x14ac:dyDescent="0.3">
      <c r="A343" s="13" t="s">
        <v>37</v>
      </c>
      <c r="B343" s="42" t="s">
        <v>24</v>
      </c>
      <c r="C343" s="47">
        <f>VLOOKUP(A343,'Laboratory B'!A:CJ,86,0)</f>
        <v>26</v>
      </c>
      <c r="D343" s="37">
        <f t="shared" si="274"/>
        <v>86.5</v>
      </c>
      <c r="E343">
        <f>VLOOKUP(A343,'Laboratory B'!A:CJ,88,0)</f>
        <v>37</v>
      </c>
      <c r="F343" s="37">
        <f t="shared" si="267"/>
        <v>99</v>
      </c>
      <c r="G343" s="59">
        <f t="shared" si="268"/>
        <v>-12.5</v>
      </c>
      <c r="H343" s="60">
        <f t="shared" si="269"/>
        <v>156.25</v>
      </c>
      <c r="I343">
        <f t="shared" si="270"/>
        <v>31.5</v>
      </c>
      <c r="J343">
        <f t="shared" si="271"/>
        <v>30.25</v>
      </c>
      <c r="K343">
        <f t="shared" si="272"/>
        <v>5.5</v>
      </c>
      <c r="L343">
        <f t="shared" si="273"/>
        <v>17.460317460317459</v>
      </c>
      <c r="M343" s="115">
        <f t="shared" si="283"/>
        <v>-116.88970588235293</v>
      </c>
      <c r="N343" s="13">
        <f t="shared" si="284"/>
        <v>-104.40686274509804</v>
      </c>
      <c r="O343" s="13">
        <f t="shared" si="285"/>
        <v>13663.203341262973</v>
      </c>
      <c r="P343" s="13">
        <f t="shared" si="286"/>
        <v>10900.792988273741</v>
      </c>
      <c r="Q343" s="109">
        <f t="shared" si="287"/>
        <v>12204.087478373702</v>
      </c>
    </row>
    <row r="344" spans="1:17" x14ac:dyDescent="0.3">
      <c r="A344" s="13" t="s">
        <v>38</v>
      </c>
      <c r="B344" s="42" t="s">
        <v>24</v>
      </c>
      <c r="C344" s="47">
        <f>VLOOKUP(A344,'Laboratory B'!A:CJ,86,0)</f>
        <v>9</v>
      </c>
      <c r="D344" s="37">
        <f t="shared" si="274"/>
        <v>47</v>
      </c>
      <c r="E344">
        <f>VLOOKUP(A344,'Laboratory B'!A:CJ,88,0)</f>
        <v>72</v>
      </c>
      <c r="F344" s="37">
        <f t="shared" si="267"/>
        <v>183.5</v>
      </c>
      <c r="G344" s="59">
        <f t="shared" si="268"/>
        <v>-136.5</v>
      </c>
      <c r="H344" s="60">
        <f t="shared" si="269"/>
        <v>18632.25</v>
      </c>
      <c r="I344">
        <f t="shared" si="270"/>
        <v>40.5</v>
      </c>
      <c r="J344">
        <f t="shared" si="271"/>
        <v>992.25</v>
      </c>
      <c r="K344">
        <f t="shared" si="272"/>
        <v>31.5</v>
      </c>
      <c r="L344">
        <f t="shared" si="273"/>
        <v>77.777777777777786</v>
      </c>
      <c r="M344" s="115">
        <f t="shared" si="283"/>
        <v>-156.38970588235293</v>
      </c>
      <c r="N344" s="13">
        <f t="shared" si="284"/>
        <v>-19.906862745098039</v>
      </c>
      <c r="O344" s="13">
        <f t="shared" si="285"/>
        <v>24457.740105968853</v>
      </c>
      <c r="P344" s="13">
        <f t="shared" si="286"/>
        <v>396.28318435217221</v>
      </c>
      <c r="Q344" s="109">
        <f t="shared" si="287"/>
        <v>3113.2284097462511</v>
      </c>
    </row>
    <row r="345" spans="1:17" x14ac:dyDescent="0.3">
      <c r="A345" s="13" t="s">
        <v>39</v>
      </c>
      <c r="B345" s="42" t="s">
        <v>24</v>
      </c>
      <c r="C345" s="47">
        <f>VLOOKUP(A345,'Laboratory B'!A:CJ,86,0)</f>
        <v>56</v>
      </c>
      <c r="D345" s="37">
        <f t="shared" si="274"/>
        <v>172.5</v>
      </c>
      <c r="E345">
        <f>VLOOKUP(A345,'Laboratory B'!A:CJ,88,0)</f>
        <v>43</v>
      </c>
      <c r="F345" s="37">
        <f t="shared" si="267"/>
        <v>114.5</v>
      </c>
      <c r="G345" s="59">
        <f t="shared" si="268"/>
        <v>58</v>
      </c>
      <c r="H345" s="60">
        <f t="shared" si="269"/>
        <v>3364</v>
      </c>
      <c r="I345">
        <f t="shared" si="270"/>
        <v>49.5</v>
      </c>
      <c r="J345">
        <f t="shared" si="271"/>
        <v>42.25</v>
      </c>
      <c r="K345">
        <f t="shared" si="272"/>
        <v>6.5</v>
      </c>
      <c r="L345">
        <f t="shared" si="273"/>
        <v>13.131313131313133</v>
      </c>
      <c r="M345" s="115">
        <f t="shared" si="283"/>
        <v>-30.889705882352928</v>
      </c>
      <c r="N345" s="13">
        <f t="shared" si="284"/>
        <v>-88.906862745098039</v>
      </c>
      <c r="O345" s="13">
        <f t="shared" si="285"/>
        <v>954.1739294982691</v>
      </c>
      <c r="P345" s="13">
        <f t="shared" si="286"/>
        <v>7904.4302431757014</v>
      </c>
      <c r="Q345" s="109">
        <f t="shared" si="287"/>
        <v>2746.3068411187992</v>
      </c>
    </row>
    <row r="346" spans="1:17" x14ac:dyDescent="0.3">
      <c r="A346" s="13" t="s">
        <v>114</v>
      </c>
      <c r="B346" s="42" t="s">
        <v>24</v>
      </c>
      <c r="C346" s="47">
        <f>VLOOKUP(A346,'Laboratory B'!A:CJ,86,0)</f>
        <v>114</v>
      </c>
      <c r="D346" s="37">
        <f t="shared" si="274"/>
        <v>256</v>
      </c>
      <c r="E346">
        <f>VLOOKUP(A346,'Laboratory B'!A:CJ,88,0)</f>
        <v>86</v>
      </c>
      <c r="F346" s="37">
        <f t="shared" si="267"/>
        <v>214.5</v>
      </c>
      <c r="G346" s="59">
        <f t="shared" si="268"/>
        <v>41.5</v>
      </c>
      <c r="H346" s="60">
        <f t="shared" si="269"/>
        <v>1722.25</v>
      </c>
      <c r="I346">
        <f t="shared" si="270"/>
        <v>100</v>
      </c>
      <c r="J346">
        <f t="shared" si="271"/>
        <v>196</v>
      </c>
      <c r="K346">
        <f t="shared" si="272"/>
        <v>14</v>
      </c>
      <c r="L346">
        <f t="shared" si="273"/>
        <v>14.000000000000002</v>
      </c>
      <c r="M346" s="115">
        <f t="shared" si="283"/>
        <v>52.610294117647072</v>
      </c>
      <c r="N346" s="13">
        <f t="shared" si="284"/>
        <v>11.093137254901961</v>
      </c>
      <c r="O346" s="13">
        <f t="shared" si="285"/>
        <v>2767.8430471453303</v>
      </c>
      <c r="P346" s="13">
        <f t="shared" si="286"/>
        <v>123.05769415609382</v>
      </c>
      <c r="Q346" s="109">
        <f t="shared" si="287"/>
        <v>583.61321366782022</v>
      </c>
    </row>
    <row r="347" spans="1:17" x14ac:dyDescent="0.3">
      <c r="A347" s="13" t="s">
        <v>115</v>
      </c>
      <c r="B347" s="42" t="s">
        <v>24</v>
      </c>
      <c r="C347" s="47">
        <f>VLOOKUP(A347,'Laboratory B'!A:CJ,86,0)</f>
        <v>18</v>
      </c>
      <c r="D347" s="37">
        <f t="shared" si="274"/>
        <v>61.5</v>
      </c>
      <c r="E347">
        <f>VLOOKUP(A347,'Laboratory B'!A:CJ,88,0)</f>
        <v>5</v>
      </c>
      <c r="F347" s="37">
        <f t="shared" si="267"/>
        <v>38</v>
      </c>
      <c r="G347" s="59">
        <f t="shared" si="268"/>
        <v>23.5</v>
      </c>
      <c r="H347" s="60">
        <f t="shared" si="269"/>
        <v>552.25</v>
      </c>
      <c r="I347">
        <f t="shared" si="270"/>
        <v>11.5</v>
      </c>
      <c r="J347">
        <f t="shared" si="271"/>
        <v>42.25</v>
      </c>
      <c r="K347">
        <f t="shared" si="272"/>
        <v>6.5</v>
      </c>
      <c r="L347">
        <f t="shared" si="273"/>
        <v>56.521739130434781</v>
      </c>
      <c r="M347" s="115">
        <f t="shared" si="283"/>
        <v>-141.88970588235293</v>
      </c>
      <c r="N347" s="13">
        <f t="shared" si="284"/>
        <v>-165.40686274509804</v>
      </c>
      <c r="O347" s="13">
        <f t="shared" si="285"/>
        <v>20132.688635380619</v>
      </c>
      <c r="P347" s="13">
        <f t="shared" si="286"/>
        <v>27359.430243175702</v>
      </c>
      <c r="Q347" s="109">
        <f t="shared" si="287"/>
        <v>23469.531105824681</v>
      </c>
    </row>
    <row r="348" spans="1:17" x14ac:dyDescent="0.3">
      <c r="A348" s="2" t="s">
        <v>143</v>
      </c>
      <c r="B348" s="42" t="s">
        <v>24</v>
      </c>
      <c r="C348" s="47">
        <f>VLOOKUP(A348,'Laboratory B'!A:CJ,86,0)</f>
        <v>52</v>
      </c>
      <c r="D348" s="37">
        <f t="shared" ref="D348:D349" si="304">_xlfn.RANK.AVG(C348,C$2:C$419,1)</f>
        <v>157.5</v>
      </c>
      <c r="E348">
        <f>VLOOKUP(A348,'Laboratory B'!A:CJ,88,0)</f>
        <v>42</v>
      </c>
      <c r="F348" s="37">
        <f t="shared" ref="F348:F349" si="305">_xlfn.RANK.AVG(E348,E$2:E$419,1)</f>
        <v>111.5</v>
      </c>
      <c r="G348" s="59">
        <f t="shared" ref="G348:G349" si="306">D348-F348</f>
        <v>46</v>
      </c>
      <c r="H348" s="60">
        <f t="shared" ref="H348:H349" si="307">G348^2</f>
        <v>2116</v>
      </c>
      <c r="I348">
        <f t="shared" ref="I348:I349" si="308">(C348+E348)/2</f>
        <v>47</v>
      </c>
      <c r="J348">
        <f t="shared" ref="J348:J349" si="309">((C348-I348)^2+(E348-I348)^2)/2</f>
        <v>25</v>
      </c>
      <c r="K348">
        <f t="shared" ref="K348:K349" si="310">SQRT(J348)</f>
        <v>5</v>
      </c>
      <c r="L348">
        <f t="shared" ref="L348:L349" si="311">(K348/I348)*100</f>
        <v>10.638297872340425</v>
      </c>
      <c r="M348" s="115">
        <f t="shared" si="283"/>
        <v>-45.889705882352928</v>
      </c>
      <c r="N348" s="13">
        <f t="shared" si="284"/>
        <v>-91.906862745098039</v>
      </c>
      <c r="O348" s="13">
        <f t="shared" si="285"/>
        <v>2105.8651059688568</v>
      </c>
      <c r="P348" s="13">
        <f t="shared" si="286"/>
        <v>8446.8714196462897</v>
      </c>
      <c r="Q348" s="109">
        <f t="shared" si="287"/>
        <v>4217.5788999423285</v>
      </c>
    </row>
    <row r="349" spans="1:17" ht="15" thickBot="1" x14ac:dyDescent="0.35">
      <c r="A349" s="2" t="s">
        <v>144</v>
      </c>
      <c r="B349" s="42" t="s">
        <v>24</v>
      </c>
      <c r="C349" s="47">
        <f>VLOOKUP(A349,'Laboratory B'!A:CJ,86,0)</f>
        <v>7</v>
      </c>
      <c r="D349" s="37">
        <f t="shared" si="304"/>
        <v>43.5</v>
      </c>
      <c r="E349">
        <f>VLOOKUP(A349,'Laboratory B'!A:CJ,88,0)</f>
        <v>44</v>
      </c>
      <c r="F349" s="37">
        <f t="shared" si="305"/>
        <v>118</v>
      </c>
      <c r="G349" s="59">
        <f t="shared" si="306"/>
        <v>-74.5</v>
      </c>
      <c r="H349" s="60">
        <f t="shared" si="307"/>
        <v>5550.25</v>
      </c>
      <c r="I349">
        <f t="shared" si="308"/>
        <v>25.5</v>
      </c>
      <c r="J349">
        <f t="shared" si="309"/>
        <v>342.25</v>
      </c>
      <c r="K349">
        <f t="shared" si="310"/>
        <v>18.5</v>
      </c>
      <c r="L349">
        <f t="shared" si="311"/>
        <v>72.549019607843135</v>
      </c>
      <c r="M349" s="115">
        <f t="shared" si="283"/>
        <v>-159.88970588235293</v>
      </c>
      <c r="N349" s="13">
        <f t="shared" si="284"/>
        <v>-85.406862745098039</v>
      </c>
      <c r="O349" s="13">
        <f t="shared" si="285"/>
        <v>25564.718047145325</v>
      </c>
      <c r="P349" s="13">
        <f t="shared" si="286"/>
        <v>7294.3322039600152</v>
      </c>
      <c r="Q349" s="109">
        <f t="shared" si="287"/>
        <v>13655.67816464821</v>
      </c>
    </row>
    <row r="350" spans="1:17" ht="15" thickTop="1" x14ac:dyDescent="0.3">
      <c r="A350" s="30" t="s">
        <v>30</v>
      </c>
      <c r="B350" s="43" t="s">
        <v>25</v>
      </c>
      <c r="C350" s="45">
        <f>VLOOKUP(A350,'Laboratory B'!A:CM,89,0)</f>
        <v>17</v>
      </c>
      <c r="D350" s="38">
        <f t="shared" si="274"/>
        <v>60</v>
      </c>
      <c r="E350" s="29">
        <f>VLOOKUP(A350,'Laboratory B'!A:CM,91,0)</f>
        <v>18</v>
      </c>
      <c r="F350" s="38">
        <f t="shared" si="267"/>
        <v>52</v>
      </c>
      <c r="G350" s="59">
        <f t="shared" si="268"/>
        <v>8</v>
      </c>
      <c r="H350" s="60">
        <f t="shared" si="269"/>
        <v>64</v>
      </c>
      <c r="I350">
        <f t="shared" si="270"/>
        <v>17.5</v>
      </c>
      <c r="J350">
        <f t="shared" si="271"/>
        <v>0.25</v>
      </c>
      <c r="K350">
        <f t="shared" si="272"/>
        <v>0.5</v>
      </c>
      <c r="L350">
        <f t="shared" si="273"/>
        <v>2.8571428571428572</v>
      </c>
      <c r="M350" s="115">
        <f t="shared" si="283"/>
        <v>-143.38970588235293</v>
      </c>
      <c r="N350" s="13">
        <f t="shared" si="284"/>
        <v>-151.40686274509804</v>
      </c>
      <c r="O350" s="13">
        <f t="shared" si="285"/>
        <v>20560.607753027678</v>
      </c>
      <c r="P350" s="13">
        <f t="shared" si="286"/>
        <v>22924.038086312958</v>
      </c>
      <c r="Q350" s="109">
        <f t="shared" si="287"/>
        <v>21710.185517589387</v>
      </c>
    </row>
    <row r="351" spans="1:17" x14ac:dyDescent="0.3">
      <c r="A351" s="2" t="s">
        <v>31</v>
      </c>
      <c r="B351" s="44" t="s">
        <v>25</v>
      </c>
      <c r="C351" s="41">
        <f>VLOOKUP(A351,'Laboratory B'!A:CM,89,0)</f>
        <v>62</v>
      </c>
      <c r="D351" s="37">
        <f t="shared" si="274"/>
        <v>186</v>
      </c>
      <c r="E351">
        <f>VLOOKUP(A351,'Laboratory B'!A:CM,91,0)</f>
        <v>49</v>
      </c>
      <c r="F351" s="37">
        <f t="shared" si="267"/>
        <v>129.5</v>
      </c>
      <c r="G351" s="59">
        <f t="shared" si="268"/>
        <v>56.5</v>
      </c>
      <c r="H351" s="60">
        <f t="shared" si="269"/>
        <v>3192.25</v>
      </c>
      <c r="I351">
        <f t="shared" si="270"/>
        <v>55.5</v>
      </c>
      <c r="J351">
        <f t="shared" si="271"/>
        <v>42.25</v>
      </c>
      <c r="K351">
        <f t="shared" si="272"/>
        <v>6.5</v>
      </c>
      <c r="L351">
        <f t="shared" si="273"/>
        <v>11.711711711711711</v>
      </c>
      <c r="M351" s="115">
        <f t="shared" si="283"/>
        <v>-17.389705882352928</v>
      </c>
      <c r="N351" s="13">
        <f t="shared" si="284"/>
        <v>-73.906862745098039</v>
      </c>
      <c r="O351" s="13">
        <f t="shared" si="285"/>
        <v>302.40187067474</v>
      </c>
      <c r="P351" s="13">
        <f t="shared" si="286"/>
        <v>5462.22436082276</v>
      </c>
      <c r="Q351" s="109">
        <f t="shared" si="287"/>
        <v>1285.2186058246818</v>
      </c>
    </row>
    <row r="352" spans="1:17" x14ac:dyDescent="0.3">
      <c r="A352" s="2" t="s">
        <v>33</v>
      </c>
      <c r="B352" s="44" t="s">
        <v>25</v>
      </c>
      <c r="C352" s="41">
        <f>VLOOKUP(A352,'Laboratory B'!A:CM,89,0)</f>
        <v>3611</v>
      </c>
      <c r="D352" s="37">
        <f t="shared" si="274"/>
        <v>404</v>
      </c>
      <c r="E352">
        <f>VLOOKUP(A352,'Laboratory B'!A:CM,91,0)</f>
        <v>3552</v>
      </c>
      <c r="F352" s="37">
        <f t="shared" si="267"/>
        <v>404</v>
      </c>
      <c r="G352" s="59">
        <f t="shared" si="268"/>
        <v>0</v>
      </c>
      <c r="H352" s="60">
        <f t="shared" si="269"/>
        <v>0</v>
      </c>
      <c r="I352">
        <f t="shared" si="270"/>
        <v>3581.5</v>
      </c>
      <c r="J352">
        <f t="shared" si="271"/>
        <v>870.25</v>
      </c>
      <c r="K352">
        <f t="shared" si="272"/>
        <v>29.5</v>
      </c>
      <c r="L352">
        <f t="shared" si="273"/>
        <v>0.82367723021080552</v>
      </c>
      <c r="M352" s="115">
        <f t="shared" si="283"/>
        <v>200.61029411764707</v>
      </c>
      <c r="N352" s="13">
        <f t="shared" si="284"/>
        <v>200.59313725490196</v>
      </c>
      <c r="O352" s="13">
        <f t="shared" si="285"/>
        <v>40244.490105968864</v>
      </c>
      <c r="P352" s="13">
        <f t="shared" si="286"/>
        <v>40237.60671376394</v>
      </c>
      <c r="Q352" s="109">
        <f t="shared" si="287"/>
        <v>40241.048262687429</v>
      </c>
    </row>
    <row r="353" spans="1:17" x14ac:dyDescent="0.3">
      <c r="A353" s="2" t="s">
        <v>35</v>
      </c>
      <c r="B353" s="44" t="s">
        <v>25</v>
      </c>
      <c r="C353" s="41">
        <f>VLOOKUP(A353,'Laboratory B'!A:CM,89,0)</f>
        <v>33</v>
      </c>
      <c r="D353" s="37">
        <f t="shared" si="274"/>
        <v>112.5</v>
      </c>
      <c r="E353">
        <f>VLOOKUP(A353,'Laboratory B'!A:CM,91,0)</f>
        <v>37</v>
      </c>
      <c r="F353" s="37">
        <f t="shared" si="267"/>
        <v>99</v>
      </c>
      <c r="G353" s="59">
        <f t="shared" si="268"/>
        <v>13.5</v>
      </c>
      <c r="H353" s="60">
        <f t="shared" si="269"/>
        <v>182.25</v>
      </c>
      <c r="I353">
        <f t="shared" si="270"/>
        <v>35</v>
      </c>
      <c r="J353">
        <f t="shared" si="271"/>
        <v>4</v>
      </c>
      <c r="K353">
        <f t="shared" si="272"/>
        <v>2</v>
      </c>
      <c r="L353">
        <f t="shared" si="273"/>
        <v>5.7142857142857144</v>
      </c>
      <c r="M353" s="115">
        <f t="shared" si="283"/>
        <v>-90.889705882352928</v>
      </c>
      <c r="N353" s="13">
        <f t="shared" si="284"/>
        <v>-104.40686274509804</v>
      </c>
      <c r="O353" s="13">
        <f t="shared" si="285"/>
        <v>8260.9386353806203</v>
      </c>
      <c r="P353" s="13">
        <f t="shared" si="286"/>
        <v>10900.792988273741</v>
      </c>
      <c r="Q353" s="109">
        <f t="shared" si="287"/>
        <v>9489.5090470011528</v>
      </c>
    </row>
    <row r="354" spans="1:17" x14ac:dyDescent="0.3">
      <c r="A354" s="2" t="s">
        <v>36</v>
      </c>
      <c r="B354" s="44" t="s">
        <v>25</v>
      </c>
      <c r="C354" s="41">
        <f>VLOOKUP(A354,'Laboratory B'!A:CM,89,0)</f>
        <v>210</v>
      </c>
      <c r="D354" s="37">
        <f t="shared" si="274"/>
        <v>304.5</v>
      </c>
      <c r="E354">
        <f>VLOOKUP(A354,'Laboratory B'!A:CM,91,0)</f>
        <v>243</v>
      </c>
      <c r="F354" s="37">
        <f t="shared" si="267"/>
        <v>314</v>
      </c>
      <c r="G354" s="59">
        <f t="shared" si="268"/>
        <v>-9.5</v>
      </c>
      <c r="H354" s="60">
        <f t="shared" si="269"/>
        <v>90.25</v>
      </c>
      <c r="I354">
        <f t="shared" si="270"/>
        <v>226.5</v>
      </c>
      <c r="J354">
        <f t="shared" si="271"/>
        <v>272.25</v>
      </c>
      <c r="K354">
        <f t="shared" si="272"/>
        <v>16.5</v>
      </c>
      <c r="L354">
        <f t="shared" si="273"/>
        <v>7.2847682119205297</v>
      </c>
      <c r="M354" s="115">
        <f t="shared" si="283"/>
        <v>101.11029411764707</v>
      </c>
      <c r="N354" s="13">
        <f t="shared" si="284"/>
        <v>110.59313725490196</v>
      </c>
      <c r="O354" s="13">
        <f t="shared" si="285"/>
        <v>10223.291576557096</v>
      </c>
      <c r="P354" s="13">
        <f t="shared" si="286"/>
        <v>12230.842007881583</v>
      </c>
      <c r="Q354" s="109">
        <f t="shared" si="287"/>
        <v>11182.104635236448</v>
      </c>
    </row>
    <row r="355" spans="1:17" x14ac:dyDescent="0.3">
      <c r="A355" s="2" t="s">
        <v>37</v>
      </c>
      <c r="B355" s="44" t="s">
        <v>25</v>
      </c>
      <c r="C355" s="41">
        <f>VLOOKUP(A355,'Laboratory B'!A:CM,89,0)</f>
        <v>27</v>
      </c>
      <c r="D355" s="37">
        <f t="shared" si="274"/>
        <v>91</v>
      </c>
      <c r="E355">
        <f>VLOOKUP(A355,'Laboratory B'!A:CM,91,0)</f>
        <v>50</v>
      </c>
      <c r="F355" s="37">
        <f t="shared" si="267"/>
        <v>133.5</v>
      </c>
      <c r="G355" s="59">
        <f t="shared" si="268"/>
        <v>-42.5</v>
      </c>
      <c r="H355" s="60">
        <f t="shared" si="269"/>
        <v>1806.25</v>
      </c>
      <c r="I355">
        <f t="shared" si="270"/>
        <v>38.5</v>
      </c>
      <c r="J355">
        <f t="shared" si="271"/>
        <v>132.25</v>
      </c>
      <c r="K355">
        <f t="shared" si="272"/>
        <v>11.5</v>
      </c>
      <c r="L355">
        <f t="shared" si="273"/>
        <v>29.870129870129869</v>
      </c>
      <c r="M355" s="115">
        <f t="shared" si="283"/>
        <v>-112.38970588235293</v>
      </c>
      <c r="N355" s="13">
        <f t="shared" si="284"/>
        <v>-69.906862745098039</v>
      </c>
      <c r="O355" s="13">
        <f t="shared" si="285"/>
        <v>12631.445988321797</v>
      </c>
      <c r="P355" s="13">
        <f t="shared" si="286"/>
        <v>4886.9694588619759</v>
      </c>
      <c r="Q355" s="109">
        <f t="shared" si="287"/>
        <v>7856.8117430795837</v>
      </c>
    </row>
    <row r="356" spans="1:17" x14ac:dyDescent="0.3">
      <c r="A356" s="2" t="s">
        <v>38</v>
      </c>
      <c r="B356" s="44" t="s">
        <v>25</v>
      </c>
      <c r="C356" s="41">
        <f>VLOOKUP(A356,'Laboratory B'!A:CM,89,0)</f>
        <v>2333</v>
      </c>
      <c r="D356" s="37">
        <f t="shared" si="274"/>
        <v>383</v>
      </c>
      <c r="E356">
        <f>VLOOKUP(A356,'Laboratory B'!A:CM,91,0)</f>
        <v>2871</v>
      </c>
      <c r="F356" s="37">
        <f t="shared" si="267"/>
        <v>390</v>
      </c>
      <c r="G356" s="59">
        <f t="shared" si="268"/>
        <v>-7</v>
      </c>
      <c r="H356" s="60">
        <f t="shared" si="269"/>
        <v>49</v>
      </c>
      <c r="I356">
        <f t="shared" si="270"/>
        <v>2602</v>
      </c>
      <c r="J356">
        <f t="shared" si="271"/>
        <v>72361</v>
      </c>
      <c r="K356">
        <f t="shared" si="272"/>
        <v>269</v>
      </c>
      <c r="L356">
        <f t="shared" si="273"/>
        <v>10.338201383551114</v>
      </c>
      <c r="M356" s="115">
        <f t="shared" si="283"/>
        <v>179.61029411764707</v>
      </c>
      <c r="N356" s="13">
        <f t="shared" si="284"/>
        <v>186.59313725490196</v>
      </c>
      <c r="O356" s="13">
        <f t="shared" si="285"/>
        <v>32259.857753027685</v>
      </c>
      <c r="P356" s="13">
        <f t="shared" si="286"/>
        <v>34816.998870626681</v>
      </c>
      <c r="Q356" s="109">
        <f t="shared" si="287"/>
        <v>33514.048262687429</v>
      </c>
    </row>
    <row r="357" spans="1:17" x14ac:dyDescent="0.3">
      <c r="A357" s="2" t="s">
        <v>39</v>
      </c>
      <c r="B357" s="44" t="s">
        <v>25</v>
      </c>
      <c r="C357" s="41">
        <f>VLOOKUP(A357,'Laboratory B'!A:CM,89,0)</f>
        <v>150</v>
      </c>
      <c r="D357" s="37">
        <f t="shared" si="274"/>
        <v>278.5</v>
      </c>
      <c r="E357">
        <f>VLOOKUP(A357,'Laboratory B'!A:CM,91,0)</f>
        <v>132</v>
      </c>
      <c r="F357" s="37">
        <f t="shared" si="267"/>
        <v>264</v>
      </c>
      <c r="G357" s="59">
        <f t="shared" si="268"/>
        <v>14.5</v>
      </c>
      <c r="H357" s="60">
        <f t="shared" si="269"/>
        <v>210.25</v>
      </c>
      <c r="I357">
        <f t="shared" si="270"/>
        <v>141</v>
      </c>
      <c r="J357">
        <f t="shared" si="271"/>
        <v>81</v>
      </c>
      <c r="K357">
        <f t="shared" si="272"/>
        <v>9</v>
      </c>
      <c r="L357">
        <f t="shared" si="273"/>
        <v>6.3829787234042552</v>
      </c>
      <c r="M357" s="115">
        <f t="shared" si="283"/>
        <v>75.110294117647072</v>
      </c>
      <c r="N357" s="13">
        <f t="shared" si="284"/>
        <v>60.593137254901961</v>
      </c>
      <c r="O357" s="13">
        <f t="shared" si="285"/>
        <v>5641.5562824394483</v>
      </c>
      <c r="P357" s="13">
        <f t="shared" si="286"/>
        <v>3671.5282823913881</v>
      </c>
      <c r="Q357" s="109">
        <f t="shared" si="287"/>
        <v>4551.1683607266441</v>
      </c>
    </row>
    <row r="358" spans="1:17" x14ac:dyDescent="0.3">
      <c r="A358" s="2" t="s">
        <v>114</v>
      </c>
      <c r="B358" s="44" t="s">
        <v>25</v>
      </c>
      <c r="C358" s="41">
        <f>VLOOKUP(A358,'Laboratory B'!A:CM,89,0)</f>
        <v>2481</v>
      </c>
      <c r="D358" s="37">
        <f t="shared" si="274"/>
        <v>389</v>
      </c>
      <c r="E358">
        <f>VLOOKUP(A358,'Laboratory B'!A:CM,91,0)</f>
        <v>2513</v>
      </c>
      <c r="F358" s="37">
        <f t="shared" si="267"/>
        <v>386</v>
      </c>
      <c r="G358" s="59">
        <f t="shared" si="268"/>
        <v>3</v>
      </c>
      <c r="H358" s="60">
        <f t="shared" si="269"/>
        <v>9</v>
      </c>
      <c r="I358">
        <f t="shared" si="270"/>
        <v>2497</v>
      </c>
      <c r="J358">
        <f t="shared" si="271"/>
        <v>256</v>
      </c>
      <c r="K358">
        <f t="shared" si="272"/>
        <v>16</v>
      </c>
      <c r="L358">
        <f t="shared" si="273"/>
        <v>0.64076892270724872</v>
      </c>
      <c r="M358" s="115">
        <f t="shared" si="283"/>
        <v>185.61029411764707</v>
      </c>
      <c r="N358" s="13">
        <f t="shared" si="284"/>
        <v>182.59313725490196</v>
      </c>
      <c r="O358" s="13">
        <f t="shared" si="285"/>
        <v>34451.181282439451</v>
      </c>
      <c r="P358" s="13">
        <f t="shared" si="286"/>
        <v>33340.253772587464</v>
      </c>
      <c r="Q358" s="109">
        <f t="shared" si="287"/>
        <v>33891.165909746254</v>
      </c>
    </row>
    <row r="359" spans="1:17" x14ac:dyDescent="0.3">
      <c r="A359" s="2" t="s">
        <v>115</v>
      </c>
      <c r="B359" s="44" t="s">
        <v>25</v>
      </c>
      <c r="C359" s="41">
        <f>VLOOKUP(A359,'Laboratory B'!A:CM,89,0)</f>
        <v>1248</v>
      </c>
      <c r="D359" s="37">
        <f t="shared" si="274"/>
        <v>367</v>
      </c>
      <c r="E359">
        <f>VLOOKUP(A359,'Laboratory B'!A:CM,91,0)</f>
        <v>1471</v>
      </c>
      <c r="F359" s="37">
        <f t="shared" si="267"/>
        <v>367</v>
      </c>
      <c r="G359" s="59">
        <f t="shared" si="268"/>
        <v>0</v>
      </c>
      <c r="H359" s="60">
        <f t="shared" si="269"/>
        <v>0</v>
      </c>
      <c r="I359">
        <f t="shared" si="270"/>
        <v>1359.5</v>
      </c>
      <c r="J359">
        <f t="shared" si="271"/>
        <v>12432.25</v>
      </c>
      <c r="K359">
        <f t="shared" si="272"/>
        <v>111.5</v>
      </c>
      <c r="L359">
        <f t="shared" si="273"/>
        <v>8.2015446855461569</v>
      </c>
      <c r="M359" s="115">
        <f t="shared" si="283"/>
        <v>163.61029411764707</v>
      </c>
      <c r="N359" s="13">
        <f t="shared" si="284"/>
        <v>163.59313725490196</v>
      </c>
      <c r="O359" s="13">
        <f t="shared" si="285"/>
        <v>26768.328341262979</v>
      </c>
      <c r="P359" s="13">
        <f t="shared" si="286"/>
        <v>26762.714556901192</v>
      </c>
      <c r="Q359" s="109">
        <f t="shared" si="287"/>
        <v>26765.521301903118</v>
      </c>
    </row>
    <row r="360" spans="1:17" x14ac:dyDescent="0.3">
      <c r="A360" s="2" t="s">
        <v>143</v>
      </c>
      <c r="B360" s="44" t="s">
        <v>25</v>
      </c>
      <c r="C360" s="41">
        <f>VLOOKUP(A360,'Laboratory B'!A:CM,89,0)</f>
        <v>1043</v>
      </c>
      <c r="D360" s="37">
        <f t="shared" ref="D360:D361" si="312">_xlfn.RANK.AVG(C360,C$2:C$419,1)</f>
        <v>358.5</v>
      </c>
      <c r="E360">
        <f>VLOOKUP(A360,'Laboratory B'!A:CM,91,0)</f>
        <v>1013</v>
      </c>
      <c r="F360" s="37">
        <f t="shared" ref="F360:F361" si="313">_xlfn.RANK.AVG(E360,E$2:E$419,1)</f>
        <v>357</v>
      </c>
      <c r="G360" s="59">
        <f t="shared" ref="G360:G361" si="314">D360-F360</f>
        <v>1.5</v>
      </c>
      <c r="H360" s="60">
        <f t="shared" ref="H360:H361" si="315">G360^2</f>
        <v>2.25</v>
      </c>
      <c r="I360">
        <f t="shared" ref="I360:I361" si="316">(C360+E360)/2</f>
        <v>1028</v>
      </c>
      <c r="J360">
        <f t="shared" ref="J360:J361" si="317">((C360-I360)^2+(E360-I360)^2)/2</f>
        <v>225</v>
      </c>
      <c r="K360">
        <f t="shared" ref="K360:K361" si="318">SQRT(J360)</f>
        <v>15</v>
      </c>
      <c r="L360">
        <f t="shared" ref="L360:L361" si="319">(K360/I360)*100</f>
        <v>1.4591439688715953</v>
      </c>
      <c r="M360" s="115">
        <f t="shared" si="283"/>
        <v>155.11029411764707</v>
      </c>
      <c r="N360" s="13">
        <f t="shared" si="284"/>
        <v>153.59313725490196</v>
      </c>
      <c r="O360" s="13">
        <f t="shared" si="285"/>
        <v>24059.203341262979</v>
      </c>
      <c r="P360" s="13">
        <f t="shared" si="286"/>
        <v>23590.851811803153</v>
      </c>
      <c r="Q360" s="109">
        <f t="shared" si="287"/>
        <v>23823.876694059978</v>
      </c>
    </row>
    <row r="361" spans="1:17" ht="15" thickBot="1" x14ac:dyDescent="0.35">
      <c r="A361" s="2" t="s">
        <v>144</v>
      </c>
      <c r="B361" s="44" t="s">
        <v>25</v>
      </c>
      <c r="C361" s="41">
        <f>VLOOKUP(A361,'Laboratory B'!A:CM,89,0)</f>
        <v>23</v>
      </c>
      <c r="D361" s="37">
        <f t="shared" si="312"/>
        <v>74.5</v>
      </c>
      <c r="E361">
        <f>VLOOKUP(A361,'Laboratory B'!A:CM,91,0)</f>
        <v>64</v>
      </c>
      <c r="F361" s="37">
        <f t="shared" si="313"/>
        <v>167.5</v>
      </c>
      <c r="G361" s="59">
        <f t="shared" si="314"/>
        <v>-93</v>
      </c>
      <c r="H361" s="60">
        <f t="shared" si="315"/>
        <v>8649</v>
      </c>
      <c r="I361">
        <f t="shared" si="316"/>
        <v>43.5</v>
      </c>
      <c r="J361">
        <f t="shared" si="317"/>
        <v>420.25</v>
      </c>
      <c r="K361">
        <f t="shared" si="318"/>
        <v>20.5</v>
      </c>
      <c r="L361">
        <f t="shared" si="319"/>
        <v>47.126436781609193</v>
      </c>
      <c r="M361" s="115">
        <f t="shared" si="283"/>
        <v>-128.88970588235293</v>
      </c>
      <c r="N361" s="13">
        <f t="shared" si="284"/>
        <v>-35.906862745098039</v>
      </c>
      <c r="O361" s="13">
        <f t="shared" si="285"/>
        <v>16612.556282439444</v>
      </c>
      <c r="P361" s="13">
        <f t="shared" si="286"/>
        <v>1289.3027921953094</v>
      </c>
      <c r="Q361" s="109">
        <f t="shared" si="287"/>
        <v>4628.0249783737017</v>
      </c>
    </row>
    <row r="362" spans="1:17" ht="15" thickTop="1" x14ac:dyDescent="0.3">
      <c r="A362" s="30" t="s">
        <v>30</v>
      </c>
      <c r="B362" s="43" t="s">
        <v>217</v>
      </c>
      <c r="C362" s="45">
        <f>VLOOKUP(A362,'Laboratory B'!A:CP,92,0)</f>
        <v>0</v>
      </c>
      <c r="D362" s="38">
        <f t="shared" si="274"/>
        <v>18</v>
      </c>
      <c r="E362" s="29">
        <f>VLOOKUP(A362,'Laboratory B'!A:CP,94,0)</f>
        <v>0</v>
      </c>
      <c r="F362" s="38">
        <f t="shared" si="267"/>
        <v>17.5</v>
      </c>
      <c r="G362" s="59">
        <f t="shared" si="268"/>
        <v>0.5</v>
      </c>
      <c r="H362" s="60">
        <f t="shared" si="269"/>
        <v>0.25</v>
      </c>
      <c r="I362">
        <f t="shared" si="270"/>
        <v>0</v>
      </c>
      <c r="J362">
        <f t="shared" si="271"/>
        <v>0</v>
      </c>
      <c r="K362">
        <f t="shared" si="272"/>
        <v>0</v>
      </c>
      <c r="L362">
        <v>0</v>
      </c>
      <c r="M362" s="115">
        <f t="shared" si="283"/>
        <v>-185.38970588235293</v>
      </c>
      <c r="N362" s="13">
        <f t="shared" si="284"/>
        <v>-185.90686274509804</v>
      </c>
      <c r="O362" s="13">
        <f t="shared" si="285"/>
        <v>34369.343047145325</v>
      </c>
      <c r="P362" s="13">
        <f t="shared" si="286"/>
        <v>34561.361615724723</v>
      </c>
      <c r="Q362" s="109">
        <f t="shared" si="287"/>
        <v>34465.218605824681</v>
      </c>
    </row>
    <row r="363" spans="1:17" x14ac:dyDescent="0.3">
      <c r="A363" s="2" t="s">
        <v>31</v>
      </c>
      <c r="B363" s="44" t="s">
        <v>132</v>
      </c>
      <c r="C363" s="41">
        <f>VLOOKUP(A363,'Laboratory B'!A:CP,92,0)</f>
        <v>14</v>
      </c>
      <c r="D363" s="37">
        <f t="shared" si="274"/>
        <v>54.5</v>
      </c>
      <c r="E363">
        <f>VLOOKUP(A363,'Laboratory B'!A:CP,94,0)</f>
        <v>14</v>
      </c>
      <c r="F363" s="37">
        <f t="shared" si="267"/>
        <v>49</v>
      </c>
      <c r="G363" s="59">
        <f t="shared" si="268"/>
        <v>5.5</v>
      </c>
      <c r="H363" s="60">
        <f t="shared" si="269"/>
        <v>30.25</v>
      </c>
      <c r="I363">
        <f t="shared" si="270"/>
        <v>14</v>
      </c>
      <c r="J363">
        <f t="shared" si="271"/>
        <v>0</v>
      </c>
      <c r="K363">
        <f t="shared" si="272"/>
        <v>0</v>
      </c>
      <c r="L363">
        <f t="shared" si="273"/>
        <v>0</v>
      </c>
      <c r="M363" s="115">
        <f t="shared" si="283"/>
        <v>-148.88970588235293</v>
      </c>
      <c r="N363" s="13">
        <f t="shared" si="284"/>
        <v>-154.40686274509804</v>
      </c>
      <c r="O363" s="13">
        <f t="shared" si="285"/>
        <v>22168.144517733559</v>
      </c>
      <c r="P363" s="13">
        <f t="shared" si="286"/>
        <v>23841.479262783545</v>
      </c>
      <c r="Q363" s="109">
        <f t="shared" si="287"/>
        <v>22989.592380334485</v>
      </c>
    </row>
    <row r="364" spans="1:17" x14ac:dyDescent="0.3">
      <c r="A364" s="2" t="s">
        <v>33</v>
      </c>
      <c r="B364" s="44" t="s">
        <v>132</v>
      </c>
      <c r="C364" s="41">
        <f>VLOOKUP(A364,'Laboratory B'!A:CP,92,0)</f>
        <v>0</v>
      </c>
      <c r="D364" s="37">
        <f t="shared" si="274"/>
        <v>18</v>
      </c>
      <c r="E364">
        <f>VLOOKUP(A364,'Laboratory B'!A:CP,94,0)</f>
        <v>0</v>
      </c>
      <c r="F364" s="37">
        <f t="shared" si="267"/>
        <v>17.5</v>
      </c>
      <c r="G364" s="59">
        <f t="shared" si="268"/>
        <v>0.5</v>
      </c>
      <c r="H364" s="60">
        <f t="shared" si="269"/>
        <v>0.25</v>
      </c>
      <c r="I364">
        <f t="shared" si="270"/>
        <v>0</v>
      </c>
      <c r="J364">
        <f t="shared" si="271"/>
        <v>0</v>
      </c>
      <c r="K364">
        <f t="shared" si="272"/>
        <v>0</v>
      </c>
      <c r="L364">
        <v>0</v>
      </c>
      <c r="M364" s="115">
        <f t="shared" si="283"/>
        <v>-185.38970588235293</v>
      </c>
      <c r="N364" s="13">
        <f t="shared" si="284"/>
        <v>-185.90686274509804</v>
      </c>
      <c r="O364" s="13">
        <f t="shared" si="285"/>
        <v>34369.343047145325</v>
      </c>
      <c r="P364" s="13">
        <f t="shared" si="286"/>
        <v>34561.361615724723</v>
      </c>
      <c r="Q364" s="109">
        <f t="shared" si="287"/>
        <v>34465.218605824681</v>
      </c>
    </row>
    <row r="365" spans="1:17" x14ac:dyDescent="0.3">
      <c r="A365" s="2" t="s">
        <v>35</v>
      </c>
      <c r="B365" s="44" t="s">
        <v>132</v>
      </c>
      <c r="C365" s="41">
        <f>VLOOKUP(A365,'Laboratory B'!A:CP,92,0)</f>
        <v>0</v>
      </c>
      <c r="D365" s="37">
        <f t="shared" si="274"/>
        <v>18</v>
      </c>
      <c r="E365">
        <f>VLOOKUP(A365,'Laboratory B'!A:CP,94,0)</f>
        <v>0</v>
      </c>
      <c r="F365" s="37">
        <f t="shared" si="267"/>
        <v>17.5</v>
      </c>
      <c r="G365" s="59">
        <f t="shared" si="268"/>
        <v>0.5</v>
      </c>
      <c r="H365" s="60">
        <f t="shared" si="269"/>
        <v>0.25</v>
      </c>
      <c r="I365">
        <f t="shared" si="270"/>
        <v>0</v>
      </c>
      <c r="J365">
        <f t="shared" si="271"/>
        <v>0</v>
      </c>
      <c r="K365">
        <f t="shared" si="272"/>
        <v>0</v>
      </c>
      <c r="L365">
        <v>0</v>
      </c>
      <c r="M365" s="115">
        <f t="shared" si="283"/>
        <v>-185.38970588235293</v>
      </c>
      <c r="N365" s="13">
        <f t="shared" si="284"/>
        <v>-185.90686274509804</v>
      </c>
      <c r="O365" s="13">
        <f t="shared" si="285"/>
        <v>34369.343047145325</v>
      </c>
      <c r="P365" s="13">
        <f t="shared" si="286"/>
        <v>34561.361615724723</v>
      </c>
      <c r="Q365" s="109">
        <f t="shared" si="287"/>
        <v>34465.218605824681</v>
      </c>
    </row>
    <row r="366" spans="1:17" x14ac:dyDescent="0.3">
      <c r="A366" s="2" t="s">
        <v>36</v>
      </c>
      <c r="B366" s="44" t="s">
        <v>132</v>
      </c>
      <c r="C366" s="41">
        <f>VLOOKUP(A366,'Laboratory B'!A:CP,92,0)</f>
        <v>110</v>
      </c>
      <c r="D366" s="37">
        <f t="shared" si="274"/>
        <v>251</v>
      </c>
      <c r="E366">
        <f>VLOOKUP(A366,'Laboratory B'!A:CP,94,0)</f>
        <v>71</v>
      </c>
      <c r="F366" s="37">
        <f t="shared" si="267"/>
        <v>179</v>
      </c>
      <c r="G366" s="59">
        <f t="shared" si="268"/>
        <v>72</v>
      </c>
      <c r="H366" s="60">
        <f t="shared" si="269"/>
        <v>5184</v>
      </c>
      <c r="I366">
        <f t="shared" si="270"/>
        <v>90.5</v>
      </c>
      <c r="J366">
        <f t="shared" si="271"/>
        <v>380.25</v>
      </c>
      <c r="K366">
        <f t="shared" si="272"/>
        <v>19.5</v>
      </c>
      <c r="L366">
        <f t="shared" si="273"/>
        <v>21.546961325966851</v>
      </c>
      <c r="M366" s="115">
        <f t="shared" si="283"/>
        <v>47.610294117647072</v>
      </c>
      <c r="N366" s="13">
        <f t="shared" si="284"/>
        <v>-24.406862745098039</v>
      </c>
      <c r="O366" s="13">
        <f t="shared" si="285"/>
        <v>2266.7401059688596</v>
      </c>
      <c r="P366" s="13">
        <f t="shared" si="286"/>
        <v>595.69494905805459</v>
      </c>
      <c r="Q366" s="109">
        <f t="shared" si="287"/>
        <v>-1162.0179137831606</v>
      </c>
    </row>
    <row r="367" spans="1:17" x14ac:dyDescent="0.3">
      <c r="A367" s="2" t="s">
        <v>37</v>
      </c>
      <c r="B367" s="44" t="s">
        <v>132</v>
      </c>
      <c r="C367" s="41">
        <f>VLOOKUP(A367,'Laboratory B'!A:CP,92,0)</f>
        <v>29</v>
      </c>
      <c r="D367" s="37">
        <f t="shared" si="274"/>
        <v>96.5</v>
      </c>
      <c r="E367">
        <f>VLOOKUP(A367,'Laboratory B'!A:CP,94,0)</f>
        <v>34</v>
      </c>
      <c r="F367" s="37">
        <f t="shared" si="267"/>
        <v>88.5</v>
      </c>
      <c r="G367" s="59">
        <f t="shared" si="268"/>
        <v>8</v>
      </c>
      <c r="H367" s="60">
        <f t="shared" si="269"/>
        <v>64</v>
      </c>
      <c r="I367">
        <f t="shared" si="270"/>
        <v>31.5</v>
      </c>
      <c r="J367">
        <f t="shared" si="271"/>
        <v>6.25</v>
      </c>
      <c r="K367">
        <f t="shared" si="272"/>
        <v>2.5</v>
      </c>
      <c r="L367">
        <f t="shared" si="273"/>
        <v>7.9365079365079358</v>
      </c>
      <c r="M367" s="115">
        <f t="shared" si="283"/>
        <v>-106.88970588235293</v>
      </c>
      <c r="N367" s="13">
        <f t="shared" si="284"/>
        <v>-114.90686274509804</v>
      </c>
      <c r="O367" s="13">
        <f t="shared" si="285"/>
        <v>11425.409223615914</v>
      </c>
      <c r="P367" s="13">
        <f t="shared" si="286"/>
        <v>13203.5871059208</v>
      </c>
      <c r="Q367" s="109">
        <f t="shared" si="287"/>
        <v>12282.360762687425</v>
      </c>
    </row>
    <row r="368" spans="1:17" x14ac:dyDescent="0.3">
      <c r="A368" s="2" t="s">
        <v>38</v>
      </c>
      <c r="B368" s="44" t="s">
        <v>132</v>
      </c>
      <c r="C368" s="41">
        <f>VLOOKUP(A368,'Laboratory B'!A:CP,92,0)</f>
        <v>0</v>
      </c>
      <c r="D368" s="37">
        <f t="shared" si="274"/>
        <v>18</v>
      </c>
      <c r="E368">
        <f>VLOOKUP(A368,'Laboratory B'!A:CP,94,0)</f>
        <v>21</v>
      </c>
      <c r="F368" s="37">
        <f t="shared" si="267"/>
        <v>59.5</v>
      </c>
      <c r="G368" s="59">
        <f t="shared" si="268"/>
        <v>-41.5</v>
      </c>
      <c r="H368" s="60">
        <f t="shared" si="269"/>
        <v>1722.25</v>
      </c>
      <c r="I368">
        <f t="shared" si="270"/>
        <v>10.5</v>
      </c>
      <c r="J368">
        <f t="shared" si="271"/>
        <v>110.25</v>
      </c>
      <c r="K368">
        <f t="shared" si="272"/>
        <v>10.5</v>
      </c>
      <c r="L368">
        <f t="shared" si="273"/>
        <v>100</v>
      </c>
      <c r="M368" s="115">
        <f t="shared" si="283"/>
        <v>-185.38970588235293</v>
      </c>
      <c r="N368" s="13">
        <f t="shared" si="284"/>
        <v>-143.90686274509804</v>
      </c>
      <c r="O368" s="13">
        <f t="shared" si="285"/>
        <v>34369.343047145325</v>
      </c>
      <c r="P368" s="13">
        <f t="shared" si="286"/>
        <v>20709.185145136486</v>
      </c>
      <c r="Q368" s="109">
        <f t="shared" si="287"/>
        <v>26678.850958765855</v>
      </c>
    </row>
    <row r="369" spans="1:17" x14ac:dyDescent="0.3">
      <c r="A369" s="2" t="s">
        <v>39</v>
      </c>
      <c r="B369" s="44" t="s">
        <v>132</v>
      </c>
      <c r="C369" s="41">
        <f>VLOOKUP(A369,'Laboratory B'!A:CP,92,0)</f>
        <v>25</v>
      </c>
      <c r="D369" s="37">
        <f t="shared" si="274"/>
        <v>81</v>
      </c>
      <c r="E369">
        <f>VLOOKUP(A369,'Laboratory B'!A:CP,94,0)</f>
        <v>8</v>
      </c>
      <c r="F369" s="37">
        <f t="shared" si="267"/>
        <v>44</v>
      </c>
      <c r="G369" s="59">
        <f t="shared" si="268"/>
        <v>37</v>
      </c>
      <c r="H369" s="60">
        <f t="shared" si="269"/>
        <v>1369</v>
      </c>
      <c r="I369">
        <f t="shared" si="270"/>
        <v>16.5</v>
      </c>
      <c r="J369">
        <f t="shared" si="271"/>
        <v>72.25</v>
      </c>
      <c r="K369">
        <f t="shared" si="272"/>
        <v>8.5</v>
      </c>
      <c r="L369">
        <f t="shared" si="273"/>
        <v>51.515151515151516</v>
      </c>
      <c r="M369" s="115">
        <f t="shared" si="283"/>
        <v>-122.38970588235293</v>
      </c>
      <c r="N369" s="13">
        <f t="shared" si="284"/>
        <v>-159.40686274509804</v>
      </c>
      <c r="O369" s="13">
        <f t="shared" si="285"/>
        <v>14979.240105968855</v>
      </c>
      <c r="P369" s="13">
        <f t="shared" si="286"/>
        <v>25410.547890234524</v>
      </c>
      <c r="Q369" s="109">
        <f t="shared" si="287"/>
        <v>19509.759047001153</v>
      </c>
    </row>
    <row r="370" spans="1:17" x14ac:dyDescent="0.3">
      <c r="A370" s="2" t="s">
        <v>114</v>
      </c>
      <c r="B370" s="44" t="s">
        <v>132</v>
      </c>
      <c r="C370" s="41">
        <f>VLOOKUP(A370,'Laboratory B'!A:CP,92,0)</f>
        <v>44</v>
      </c>
      <c r="D370" s="37">
        <f t="shared" si="274"/>
        <v>143</v>
      </c>
      <c r="E370">
        <f>VLOOKUP(A370,'Laboratory B'!A:CP,94,0)</f>
        <v>7</v>
      </c>
      <c r="F370" s="37">
        <f t="shared" si="267"/>
        <v>42</v>
      </c>
      <c r="G370" s="59">
        <f t="shared" si="268"/>
        <v>101</v>
      </c>
      <c r="H370" s="60">
        <f t="shared" si="269"/>
        <v>10201</v>
      </c>
      <c r="I370">
        <f t="shared" si="270"/>
        <v>25.5</v>
      </c>
      <c r="J370">
        <f t="shared" si="271"/>
        <v>342.25</v>
      </c>
      <c r="K370">
        <f t="shared" si="272"/>
        <v>18.5</v>
      </c>
      <c r="L370">
        <f t="shared" si="273"/>
        <v>72.549019607843135</v>
      </c>
      <c r="M370" s="115">
        <f t="shared" si="283"/>
        <v>-60.389705882352928</v>
      </c>
      <c r="N370" s="13">
        <f t="shared" si="284"/>
        <v>-161.40686274509804</v>
      </c>
      <c r="O370" s="13">
        <f t="shared" si="285"/>
        <v>3646.916576557092</v>
      </c>
      <c r="P370" s="13">
        <f t="shared" si="286"/>
        <v>26052.175341214916</v>
      </c>
      <c r="Q370" s="109">
        <f t="shared" si="287"/>
        <v>9747.3129685697786</v>
      </c>
    </row>
    <row r="371" spans="1:17" x14ac:dyDescent="0.3">
      <c r="A371" s="2" t="s">
        <v>115</v>
      </c>
      <c r="B371" s="44" t="s">
        <v>132</v>
      </c>
      <c r="C371" s="41">
        <f>VLOOKUP(A371,'Laboratory B'!A:CP,92,0)</f>
        <v>1</v>
      </c>
      <c r="D371" s="37">
        <f t="shared" si="274"/>
        <v>36</v>
      </c>
      <c r="E371">
        <f>VLOOKUP(A371,'Laboratory B'!A:CP,94,0)</f>
        <v>0</v>
      </c>
      <c r="F371" s="37">
        <f t="shared" si="267"/>
        <v>17.5</v>
      </c>
      <c r="G371" s="59">
        <f t="shared" si="268"/>
        <v>18.5</v>
      </c>
      <c r="H371" s="60">
        <f t="shared" si="269"/>
        <v>342.25</v>
      </c>
      <c r="I371">
        <f t="shared" si="270"/>
        <v>0.5</v>
      </c>
      <c r="J371">
        <f t="shared" si="271"/>
        <v>0.25</v>
      </c>
      <c r="K371">
        <f t="shared" si="272"/>
        <v>0.5</v>
      </c>
      <c r="L371">
        <f t="shared" si="273"/>
        <v>100</v>
      </c>
      <c r="M371" s="115">
        <f t="shared" si="283"/>
        <v>-167.38970588235293</v>
      </c>
      <c r="N371" s="13">
        <f t="shared" si="284"/>
        <v>-185.90686274509804</v>
      </c>
      <c r="O371" s="13">
        <f t="shared" si="285"/>
        <v>28019.313635380619</v>
      </c>
      <c r="P371" s="13">
        <f t="shared" si="286"/>
        <v>34561.361615724723</v>
      </c>
      <c r="Q371" s="109">
        <f t="shared" si="287"/>
        <v>31118.895076412915</v>
      </c>
    </row>
    <row r="372" spans="1:17" x14ac:dyDescent="0.3">
      <c r="A372" s="2" t="s">
        <v>143</v>
      </c>
      <c r="B372" s="44" t="s">
        <v>132</v>
      </c>
      <c r="C372" s="41">
        <f>VLOOKUP(A372,'Laboratory B'!A:CP,92,0)</f>
        <v>0</v>
      </c>
      <c r="D372" s="37">
        <f t="shared" ref="D372:D373" si="320">_xlfn.RANK.AVG(C372,C$2:C$419,1)</f>
        <v>18</v>
      </c>
      <c r="E372">
        <f>VLOOKUP(A372,'Laboratory B'!A:CP,94,0)</f>
        <v>0</v>
      </c>
      <c r="F372" s="37">
        <f t="shared" ref="F372:F373" si="321">_xlfn.RANK.AVG(E372,E$2:E$419,1)</f>
        <v>17.5</v>
      </c>
      <c r="G372" s="59">
        <f t="shared" ref="G372:G373" si="322">D372-F372</f>
        <v>0.5</v>
      </c>
      <c r="H372" s="60">
        <f t="shared" ref="H372:H373" si="323">G372^2</f>
        <v>0.25</v>
      </c>
      <c r="I372">
        <f t="shared" ref="I372:I373" si="324">(C372+E372)/2</f>
        <v>0</v>
      </c>
      <c r="J372">
        <f t="shared" ref="J372:J373" si="325">((C372-I372)^2+(E372-I372)^2)/2</f>
        <v>0</v>
      </c>
      <c r="K372">
        <f t="shared" ref="K372:K373" si="326">SQRT(J372)</f>
        <v>0</v>
      </c>
      <c r="L372">
        <v>0</v>
      </c>
      <c r="M372" s="115">
        <f t="shared" si="283"/>
        <v>-185.38970588235293</v>
      </c>
      <c r="N372" s="13">
        <f t="shared" si="284"/>
        <v>-185.90686274509804</v>
      </c>
      <c r="O372" s="13">
        <f t="shared" si="285"/>
        <v>34369.343047145325</v>
      </c>
      <c r="P372" s="13">
        <f t="shared" si="286"/>
        <v>34561.361615724723</v>
      </c>
      <c r="Q372" s="109">
        <f t="shared" si="287"/>
        <v>34465.218605824681</v>
      </c>
    </row>
    <row r="373" spans="1:17" ht="15" thickBot="1" x14ac:dyDescent="0.35">
      <c r="A373" s="2" t="s">
        <v>144</v>
      </c>
      <c r="B373" s="44" t="s">
        <v>132</v>
      </c>
      <c r="C373" s="41">
        <f>VLOOKUP(A373,'Laboratory B'!A:CP,92,0)</f>
        <v>0</v>
      </c>
      <c r="D373" s="37">
        <f t="shared" si="320"/>
        <v>18</v>
      </c>
      <c r="E373">
        <f>VLOOKUP(A373,'Laboratory B'!A:CP,94,0)</f>
        <v>20</v>
      </c>
      <c r="F373" s="37">
        <f t="shared" si="321"/>
        <v>56.5</v>
      </c>
      <c r="G373" s="59">
        <f t="shared" si="322"/>
        <v>-38.5</v>
      </c>
      <c r="H373" s="60">
        <f t="shared" si="323"/>
        <v>1482.25</v>
      </c>
      <c r="I373">
        <f t="shared" si="324"/>
        <v>10</v>
      </c>
      <c r="J373">
        <f t="shared" si="325"/>
        <v>100</v>
      </c>
      <c r="K373">
        <f t="shared" si="326"/>
        <v>10</v>
      </c>
      <c r="L373">
        <f t="shared" ref="L373" si="327">(K373/I373)*100</f>
        <v>100</v>
      </c>
      <c r="M373" s="115">
        <f t="shared" si="283"/>
        <v>-185.38970588235293</v>
      </c>
      <c r="N373" s="13">
        <f t="shared" si="284"/>
        <v>-146.90686274509804</v>
      </c>
      <c r="O373" s="13">
        <f t="shared" si="285"/>
        <v>34369.343047145325</v>
      </c>
      <c r="P373" s="13">
        <f t="shared" si="286"/>
        <v>21581.626321607073</v>
      </c>
      <c r="Q373" s="109">
        <f t="shared" si="287"/>
        <v>27235.020076412915</v>
      </c>
    </row>
    <row r="374" spans="1:17" ht="15" thickTop="1" x14ac:dyDescent="0.3">
      <c r="A374" s="30" t="s">
        <v>30</v>
      </c>
      <c r="B374" s="43" t="s">
        <v>133</v>
      </c>
      <c r="C374" s="45">
        <f>VLOOKUP(A374,'Laboratory B'!A:CS,95,0)</f>
        <v>0</v>
      </c>
      <c r="D374" s="38">
        <f t="shared" si="274"/>
        <v>18</v>
      </c>
      <c r="E374" s="29">
        <f>VLOOKUP(A374,'Laboratory B'!A:CS,97,0)</f>
        <v>0</v>
      </c>
      <c r="F374" s="38">
        <f t="shared" si="267"/>
        <v>17.5</v>
      </c>
      <c r="G374" s="59">
        <f t="shared" si="268"/>
        <v>0.5</v>
      </c>
      <c r="H374" s="60">
        <f t="shared" si="269"/>
        <v>0.25</v>
      </c>
      <c r="I374">
        <f t="shared" si="270"/>
        <v>0</v>
      </c>
      <c r="J374">
        <f t="shared" si="271"/>
        <v>0</v>
      </c>
      <c r="K374">
        <f t="shared" si="272"/>
        <v>0</v>
      </c>
      <c r="L374">
        <v>0</v>
      </c>
      <c r="M374" s="115">
        <f t="shared" si="283"/>
        <v>-185.38970588235293</v>
      </c>
      <c r="N374" s="13">
        <f t="shared" si="284"/>
        <v>-185.90686274509804</v>
      </c>
      <c r="O374" s="13">
        <f t="shared" si="285"/>
        <v>34369.343047145325</v>
      </c>
      <c r="P374" s="13">
        <f t="shared" si="286"/>
        <v>34561.361615724723</v>
      </c>
      <c r="Q374" s="109">
        <f t="shared" si="287"/>
        <v>34465.218605824681</v>
      </c>
    </row>
    <row r="375" spans="1:17" x14ac:dyDescent="0.3">
      <c r="A375" s="2" t="s">
        <v>31</v>
      </c>
      <c r="B375" s="44" t="s">
        <v>133</v>
      </c>
      <c r="C375" s="41">
        <f>VLOOKUP(A375,'Laboratory B'!A:CS,95,0)</f>
        <v>36</v>
      </c>
      <c r="D375" s="37">
        <f t="shared" si="274"/>
        <v>124</v>
      </c>
      <c r="E375">
        <f>VLOOKUP(A375,'Laboratory B'!A:CS,97,0)</f>
        <v>72</v>
      </c>
      <c r="F375" s="37">
        <f t="shared" si="267"/>
        <v>183.5</v>
      </c>
      <c r="G375" s="59">
        <f t="shared" si="268"/>
        <v>-59.5</v>
      </c>
      <c r="H375" s="60">
        <f t="shared" si="269"/>
        <v>3540.25</v>
      </c>
      <c r="I375">
        <f t="shared" si="270"/>
        <v>54</v>
      </c>
      <c r="J375">
        <f t="shared" si="271"/>
        <v>324</v>
      </c>
      <c r="K375">
        <f t="shared" si="272"/>
        <v>18</v>
      </c>
      <c r="L375">
        <f t="shared" si="273"/>
        <v>33.333333333333329</v>
      </c>
      <c r="M375" s="115">
        <f t="shared" si="283"/>
        <v>-79.389705882352928</v>
      </c>
      <c r="N375" s="13">
        <f t="shared" si="284"/>
        <v>-19.906862745098039</v>
      </c>
      <c r="O375" s="13">
        <f t="shared" si="285"/>
        <v>6302.7254000865032</v>
      </c>
      <c r="P375" s="13">
        <f t="shared" si="286"/>
        <v>396.28318435217221</v>
      </c>
      <c r="Q375" s="109">
        <f t="shared" si="287"/>
        <v>1580.3999783737022</v>
      </c>
    </row>
    <row r="376" spans="1:17" x14ac:dyDescent="0.3">
      <c r="A376" s="2" t="s">
        <v>33</v>
      </c>
      <c r="B376" s="44" t="s">
        <v>133</v>
      </c>
      <c r="C376" s="41">
        <f>VLOOKUP(A376,'Laboratory B'!A:CS,95,0)</f>
        <v>25</v>
      </c>
      <c r="D376" s="37">
        <f t="shared" si="274"/>
        <v>81</v>
      </c>
      <c r="E376">
        <f>VLOOKUP(A376,'Laboratory B'!A:CS,97,0)</f>
        <v>23</v>
      </c>
      <c r="F376" s="37">
        <f t="shared" si="267"/>
        <v>63</v>
      </c>
      <c r="G376" s="59">
        <f t="shared" si="268"/>
        <v>18</v>
      </c>
      <c r="H376" s="60">
        <f t="shared" si="269"/>
        <v>324</v>
      </c>
      <c r="I376">
        <f t="shared" si="270"/>
        <v>24</v>
      </c>
      <c r="J376">
        <f t="shared" si="271"/>
        <v>1</v>
      </c>
      <c r="K376">
        <f t="shared" si="272"/>
        <v>1</v>
      </c>
      <c r="L376">
        <f t="shared" si="273"/>
        <v>4.1666666666666661</v>
      </c>
      <c r="M376" s="115">
        <f t="shared" si="283"/>
        <v>-122.38970588235293</v>
      </c>
      <c r="N376" s="13">
        <f t="shared" si="284"/>
        <v>-140.40686274509804</v>
      </c>
      <c r="O376" s="13">
        <f t="shared" si="285"/>
        <v>14979.240105968855</v>
      </c>
      <c r="P376" s="13">
        <f t="shared" si="286"/>
        <v>19714.0871059208</v>
      </c>
      <c r="Q376" s="109">
        <f t="shared" si="287"/>
        <v>17184.354635236446</v>
      </c>
    </row>
    <row r="377" spans="1:17" x14ac:dyDescent="0.3">
      <c r="A377" s="2" t="s">
        <v>35</v>
      </c>
      <c r="B377" s="44" t="s">
        <v>133</v>
      </c>
      <c r="C377" s="41">
        <f>VLOOKUP(A377,'Laboratory B'!A:CS,95,0)</f>
        <v>31</v>
      </c>
      <c r="D377" s="37">
        <f t="shared" si="274"/>
        <v>103.5</v>
      </c>
      <c r="E377">
        <f>VLOOKUP(A377,'Laboratory B'!A:CS,97,0)</f>
        <v>24</v>
      </c>
      <c r="F377" s="37">
        <f t="shared" si="267"/>
        <v>66</v>
      </c>
      <c r="G377" s="59">
        <f t="shared" si="268"/>
        <v>37.5</v>
      </c>
      <c r="H377" s="60">
        <f t="shared" si="269"/>
        <v>1406.25</v>
      </c>
      <c r="I377">
        <f t="shared" si="270"/>
        <v>27.5</v>
      </c>
      <c r="J377">
        <f t="shared" si="271"/>
        <v>12.25</v>
      </c>
      <c r="K377">
        <f t="shared" si="272"/>
        <v>3.5</v>
      </c>
      <c r="L377">
        <f t="shared" si="273"/>
        <v>12.727272727272727</v>
      </c>
      <c r="M377" s="115">
        <f t="shared" si="283"/>
        <v>-99.889705882352928</v>
      </c>
      <c r="N377" s="13">
        <f t="shared" si="284"/>
        <v>-137.40686274509804</v>
      </c>
      <c r="O377" s="13">
        <f t="shared" si="285"/>
        <v>9977.9533412629735</v>
      </c>
      <c r="P377" s="13">
        <f t="shared" si="286"/>
        <v>18880.645929450213</v>
      </c>
      <c r="Q377" s="109">
        <f t="shared" si="287"/>
        <v>13725.531105824681</v>
      </c>
    </row>
    <row r="378" spans="1:17" x14ac:dyDescent="0.3">
      <c r="A378" s="2" t="s">
        <v>36</v>
      </c>
      <c r="B378" s="44" t="s">
        <v>133</v>
      </c>
      <c r="C378" s="41">
        <f>VLOOKUP(A378,'Laboratory B'!A:CS,95,0)</f>
        <v>24</v>
      </c>
      <c r="D378" s="37">
        <f t="shared" si="274"/>
        <v>77</v>
      </c>
      <c r="E378">
        <f>VLOOKUP(A378,'Laboratory B'!A:CS,97,0)</f>
        <v>21</v>
      </c>
      <c r="F378" s="37">
        <f t="shared" si="267"/>
        <v>59.5</v>
      </c>
      <c r="G378" s="59">
        <f t="shared" si="268"/>
        <v>17.5</v>
      </c>
      <c r="H378" s="60">
        <f t="shared" si="269"/>
        <v>306.25</v>
      </c>
      <c r="I378">
        <f t="shared" si="270"/>
        <v>22.5</v>
      </c>
      <c r="J378">
        <f t="shared" si="271"/>
        <v>2.25</v>
      </c>
      <c r="K378">
        <f t="shared" si="272"/>
        <v>1.5</v>
      </c>
      <c r="L378">
        <f t="shared" si="273"/>
        <v>6.666666666666667</v>
      </c>
      <c r="M378" s="115">
        <f t="shared" si="283"/>
        <v>-126.38970588235293</v>
      </c>
      <c r="N378" s="13">
        <f t="shared" si="284"/>
        <v>-143.90686274509804</v>
      </c>
      <c r="O378" s="13">
        <f t="shared" si="285"/>
        <v>15974.357753027678</v>
      </c>
      <c r="P378" s="13">
        <f t="shared" si="286"/>
        <v>20709.185145136486</v>
      </c>
      <c r="Q378" s="109">
        <f t="shared" si="287"/>
        <v>18188.346056805072</v>
      </c>
    </row>
    <row r="379" spans="1:17" x14ac:dyDescent="0.3">
      <c r="A379" s="2" t="s">
        <v>37</v>
      </c>
      <c r="B379" s="44" t="s">
        <v>133</v>
      </c>
      <c r="C379" s="41">
        <f>VLOOKUP(A379,'Laboratory B'!A:CS,95,0)</f>
        <v>21</v>
      </c>
      <c r="D379" s="37">
        <f t="shared" si="274"/>
        <v>70.5</v>
      </c>
      <c r="E379">
        <f>VLOOKUP(A379,'Laboratory B'!A:CS,97,0)</f>
        <v>26</v>
      </c>
      <c r="F379" s="37">
        <f t="shared" si="267"/>
        <v>69</v>
      </c>
      <c r="G379" s="59">
        <f t="shared" si="268"/>
        <v>1.5</v>
      </c>
      <c r="H379" s="60">
        <f t="shared" si="269"/>
        <v>2.25</v>
      </c>
      <c r="I379">
        <f t="shared" si="270"/>
        <v>23.5</v>
      </c>
      <c r="J379">
        <f t="shared" si="271"/>
        <v>6.25</v>
      </c>
      <c r="K379">
        <f t="shared" si="272"/>
        <v>2.5</v>
      </c>
      <c r="L379">
        <f t="shared" si="273"/>
        <v>10.638297872340425</v>
      </c>
      <c r="M379" s="115">
        <f t="shared" si="283"/>
        <v>-132.88970588235293</v>
      </c>
      <c r="N379" s="13">
        <f t="shared" si="284"/>
        <v>-134.40686274509804</v>
      </c>
      <c r="O379" s="13">
        <f t="shared" si="285"/>
        <v>17659.673929498265</v>
      </c>
      <c r="P379" s="13">
        <f t="shared" si="286"/>
        <v>18065.204752979622</v>
      </c>
      <c r="Q379" s="109">
        <f t="shared" si="287"/>
        <v>17861.288458765859</v>
      </c>
    </row>
    <row r="380" spans="1:17" x14ac:dyDescent="0.3">
      <c r="A380" s="2" t="s">
        <v>38</v>
      </c>
      <c r="B380" s="44" t="s">
        <v>133</v>
      </c>
      <c r="C380" s="41">
        <f>VLOOKUP(A380,'Laboratory B'!A:CS,95,0)</f>
        <v>21</v>
      </c>
      <c r="D380" s="37">
        <f t="shared" si="274"/>
        <v>70.5</v>
      </c>
      <c r="E380">
        <f>VLOOKUP(A380,'Laboratory B'!A:CS,97,0)</f>
        <v>49</v>
      </c>
      <c r="F380" s="37">
        <f t="shared" si="267"/>
        <v>129.5</v>
      </c>
      <c r="G380" s="59">
        <f t="shared" si="268"/>
        <v>-59</v>
      </c>
      <c r="H380" s="60">
        <f t="shared" si="269"/>
        <v>3481</v>
      </c>
      <c r="I380">
        <f t="shared" si="270"/>
        <v>35</v>
      </c>
      <c r="J380">
        <f t="shared" si="271"/>
        <v>196</v>
      </c>
      <c r="K380">
        <f t="shared" si="272"/>
        <v>14</v>
      </c>
      <c r="L380">
        <f t="shared" si="273"/>
        <v>40</v>
      </c>
      <c r="M380" s="115">
        <f t="shared" si="283"/>
        <v>-132.88970588235293</v>
      </c>
      <c r="N380" s="13">
        <f t="shared" si="284"/>
        <v>-73.906862745098039</v>
      </c>
      <c r="O380" s="13">
        <f t="shared" si="285"/>
        <v>17659.673929498265</v>
      </c>
      <c r="P380" s="13">
        <f t="shared" si="286"/>
        <v>5462.22436082276</v>
      </c>
      <c r="Q380" s="109">
        <f t="shared" si="287"/>
        <v>9821.4612528835059</v>
      </c>
    </row>
    <row r="381" spans="1:17" x14ac:dyDescent="0.3">
      <c r="A381" s="2" t="s">
        <v>39</v>
      </c>
      <c r="B381" s="44" t="s">
        <v>133</v>
      </c>
      <c r="C381" s="41">
        <f>VLOOKUP(A381,'Laboratory B'!A:CS,95,0)</f>
        <v>35</v>
      </c>
      <c r="D381" s="37">
        <f t="shared" si="274"/>
        <v>121</v>
      </c>
      <c r="E381">
        <f>VLOOKUP(A381,'Laboratory B'!A:CS,97,0)</f>
        <v>28</v>
      </c>
      <c r="F381" s="37">
        <f t="shared" si="267"/>
        <v>73</v>
      </c>
      <c r="G381" s="59">
        <f t="shared" si="268"/>
        <v>48</v>
      </c>
      <c r="H381" s="60">
        <f t="shared" si="269"/>
        <v>2304</v>
      </c>
      <c r="I381">
        <f t="shared" si="270"/>
        <v>31.5</v>
      </c>
      <c r="J381">
        <f t="shared" si="271"/>
        <v>12.25</v>
      </c>
      <c r="K381">
        <f t="shared" si="272"/>
        <v>3.5</v>
      </c>
      <c r="L381">
        <f t="shared" si="273"/>
        <v>11.111111111111111</v>
      </c>
      <c r="M381" s="115">
        <f t="shared" si="283"/>
        <v>-82.389705882352928</v>
      </c>
      <c r="N381" s="13">
        <f t="shared" si="284"/>
        <v>-130.40686274509804</v>
      </c>
      <c r="O381" s="13">
        <f t="shared" si="285"/>
        <v>6788.0636353806203</v>
      </c>
      <c r="P381" s="13">
        <f t="shared" si="286"/>
        <v>17005.949851018839</v>
      </c>
      <c r="Q381" s="109">
        <f t="shared" si="287"/>
        <v>10744.183066608995</v>
      </c>
    </row>
    <row r="382" spans="1:17" x14ac:dyDescent="0.3">
      <c r="A382" s="2" t="s">
        <v>114</v>
      </c>
      <c r="B382" s="44" t="s">
        <v>133</v>
      </c>
      <c r="C382" s="41">
        <f>VLOOKUP(A382,'Laboratory B'!A:CS,95,0)</f>
        <v>40</v>
      </c>
      <c r="D382" s="37">
        <f t="shared" si="274"/>
        <v>136</v>
      </c>
      <c r="E382">
        <f>VLOOKUP(A382,'Laboratory B'!A:CS,97,0)</f>
        <v>35</v>
      </c>
      <c r="F382" s="37">
        <f t="shared" si="267"/>
        <v>93</v>
      </c>
      <c r="G382" s="59">
        <f t="shared" si="268"/>
        <v>43</v>
      </c>
      <c r="H382" s="60">
        <f t="shared" si="269"/>
        <v>1849</v>
      </c>
      <c r="I382">
        <f t="shared" si="270"/>
        <v>37.5</v>
      </c>
      <c r="J382">
        <f t="shared" si="271"/>
        <v>6.25</v>
      </c>
      <c r="K382">
        <f t="shared" si="272"/>
        <v>2.5</v>
      </c>
      <c r="L382">
        <f t="shared" si="273"/>
        <v>6.666666666666667</v>
      </c>
      <c r="M382" s="115">
        <f t="shared" si="283"/>
        <v>-67.389705882352928</v>
      </c>
      <c r="N382" s="13">
        <f t="shared" si="284"/>
        <v>-110.40686274509804</v>
      </c>
      <c r="O382" s="13">
        <f t="shared" si="285"/>
        <v>4541.3724589100329</v>
      </c>
      <c r="P382" s="13">
        <f t="shared" si="286"/>
        <v>12189.675341214917</v>
      </c>
      <c r="Q382" s="109">
        <f t="shared" si="287"/>
        <v>7440.2860077854657</v>
      </c>
    </row>
    <row r="383" spans="1:17" x14ac:dyDescent="0.3">
      <c r="A383" s="2" t="s">
        <v>115</v>
      </c>
      <c r="B383" s="44" t="s">
        <v>133</v>
      </c>
      <c r="C383" s="41">
        <f>VLOOKUP(A383,'Laboratory B'!A:CS,95,0)</f>
        <v>14</v>
      </c>
      <c r="D383" s="37">
        <f t="shared" si="274"/>
        <v>54.5</v>
      </c>
      <c r="E383">
        <f>VLOOKUP(A383,'Laboratory B'!A:CS,97,0)</f>
        <v>0</v>
      </c>
      <c r="F383" s="37">
        <f t="shared" si="267"/>
        <v>17.5</v>
      </c>
      <c r="G383" s="59">
        <f t="shared" si="268"/>
        <v>37</v>
      </c>
      <c r="H383" s="60">
        <f t="shared" si="269"/>
        <v>1369</v>
      </c>
      <c r="I383">
        <f t="shared" si="270"/>
        <v>7</v>
      </c>
      <c r="J383">
        <f t="shared" si="271"/>
        <v>49</v>
      </c>
      <c r="K383">
        <f t="shared" si="272"/>
        <v>7</v>
      </c>
      <c r="L383">
        <f t="shared" si="273"/>
        <v>100</v>
      </c>
      <c r="M383" s="115">
        <f t="shared" si="283"/>
        <v>-148.88970588235293</v>
      </c>
      <c r="N383" s="13">
        <f t="shared" si="284"/>
        <v>-185.90686274509804</v>
      </c>
      <c r="O383" s="13">
        <f t="shared" si="285"/>
        <v>22168.144517733559</v>
      </c>
      <c r="P383" s="13">
        <f t="shared" si="286"/>
        <v>34561.361615724723</v>
      </c>
      <c r="Q383" s="109">
        <f t="shared" si="287"/>
        <v>27679.6181156286</v>
      </c>
    </row>
    <row r="384" spans="1:17" x14ac:dyDescent="0.3">
      <c r="A384" s="2" t="s">
        <v>143</v>
      </c>
      <c r="B384" s="44" t="s">
        <v>133</v>
      </c>
      <c r="C384" s="41">
        <f>VLOOKUP(A384,'Laboratory B'!A:CS,95,0)</f>
        <v>56</v>
      </c>
      <c r="D384" s="37">
        <f t="shared" ref="D384:D385" si="328">_xlfn.RANK.AVG(C384,C$2:C$419,1)</f>
        <v>172.5</v>
      </c>
      <c r="E384">
        <f>VLOOKUP(A384,'Laboratory B'!A:CS,97,0)</f>
        <v>45</v>
      </c>
      <c r="F384" s="37">
        <f t="shared" ref="F384:F385" si="329">_xlfn.RANK.AVG(E384,E$2:E$419,1)</f>
        <v>121</v>
      </c>
      <c r="G384" s="59">
        <f t="shared" ref="G384:G385" si="330">D384-F384</f>
        <v>51.5</v>
      </c>
      <c r="H384" s="60">
        <f t="shared" ref="H384:H385" si="331">G384^2</f>
        <v>2652.25</v>
      </c>
      <c r="I384">
        <f t="shared" ref="I384:I385" si="332">(C384+E384)/2</f>
        <v>50.5</v>
      </c>
      <c r="J384">
        <f t="shared" ref="J384:J385" si="333">((C384-I384)^2+(E384-I384)^2)/2</f>
        <v>30.25</v>
      </c>
      <c r="K384">
        <f t="shared" ref="K384:K385" si="334">SQRT(J384)</f>
        <v>5.5</v>
      </c>
      <c r="L384">
        <f t="shared" ref="L384:L385" si="335">(K384/I384)*100</f>
        <v>10.891089108910892</v>
      </c>
      <c r="M384" s="115">
        <f t="shared" si="283"/>
        <v>-30.889705882352928</v>
      </c>
      <c r="N384" s="13">
        <f t="shared" si="284"/>
        <v>-82.406862745098039</v>
      </c>
      <c r="O384" s="13">
        <f t="shared" si="285"/>
        <v>954.1739294982691</v>
      </c>
      <c r="P384" s="13">
        <f t="shared" si="286"/>
        <v>6790.891027489427</v>
      </c>
      <c r="Q384" s="109">
        <f t="shared" si="287"/>
        <v>2545.523752883505</v>
      </c>
    </row>
    <row r="385" spans="1:17" ht="15" thickBot="1" x14ac:dyDescent="0.35">
      <c r="A385" s="2" t="s">
        <v>144</v>
      </c>
      <c r="B385" s="44" t="s">
        <v>133</v>
      </c>
      <c r="C385" s="41">
        <f>VLOOKUP(A385,'Laboratory B'!A:CS,95,0)</f>
        <v>0</v>
      </c>
      <c r="D385" s="37">
        <f t="shared" si="328"/>
        <v>18</v>
      </c>
      <c r="E385">
        <f>VLOOKUP(A385,'Laboratory B'!A:CS,97,0)</f>
        <v>85</v>
      </c>
      <c r="F385" s="37">
        <f t="shared" si="329"/>
        <v>211.5</v>
      </c>
      <c r="G385" s="59">
        <f t="shared" si="330"/>
        <v>-193.5</v>
      </c>
      <c r="H385" s="60">
        <f t="shared" si="331"/>
        <v>37442.25</v>
      </c>
      <c r="I385">
        <f t="shared" si="332"/>
        <v>42.5</v>
      </c>
      <c r="J385">
        <f t="shared" si="333"/>
        <v>1806.25</v>
      </c>
      <c r="K385">
        <f t="shared" si="334"/>
        <v>42.5</v>
      </c>
      <c r="L385">
        <f t="shared" si="335"/>
        <v>100</v>
      </c>
      <c r="M385" s="115">
        <f t="shared" si="283"/>
        <v>-185.38970588235293</v>
      </c>
      <c r="N385" s="13">
        <f t="shared" si="284"/>
        <v>8.0931372549019613</v>
      </c>
      <c r="O385" s="13">
        <f t="shared" si="285"/>
        <v>34369.343047145325</v>
      </c>
      <c r="P385" s="13">
        <f t="shared" si="286"/>
        <v>65.498870626682049</v>
      </c>
      <c r="Q385" s="109">
        <f t="shared" si="287"/>
        <v>-1500.3843353517877</v>
      </c>
    </row>
    <row r="386" spans="1:17" ht="15" thickTop="1" x14ac:dyDescent="0.3">
      <c r="A386" s="30" t="s">
        <v>30</v>
      </c>
      <c r="B386" s="43" t="s">
        <v>27</v>
      </c>
      <c r="C386" s="45">
        <f>VLOOKUP(A386,'Laboratory B'!A:CV,98,0)</f>
        <v>7</v>
      </c>
      <c r="D386" s="38">
        <f t="shared" si="274"/>
        <v>43.5</v>
      </c>
      <c r="E386" s="29">
        <f>VLOOKUP(A386,'Laboratory B'!A:CV,100,0)</f>
        <v>0</v>
      </c>
      <c r="F386" s="38">
        <f t="shared" si="267"/>
        <v>17.5</v>
      </c>
      <c r="G386" s="59">
        <f t="shared" si="268"/>
        <v>26</v>
      </c>
      <c r="H386" s="60">
        <f t="shared" si="269"/>
        <v>676</v>
      </c>
      <c r="I386">
        <f t="shared" si="270"/>
        <v>3.5</v>
      </c>
      <c r="J386">
        <f t="shared" si="271"/>
        <v>12.25</v>
      </c>
      <c r="K386">
        <f t="shared" si="272"/>
        <v>3.5</v>
      </c>
      <c r="L386">
        <f t="shared" si="273"/>
        <v>100</v>
      </c>
      <c r="M386" s="115">
        <f t="shared" si="283"/>
        <v>-159.88970588235293</v>
      </c>
      <c r="N386" s="13">
        <f t="shared" si="284"/>
        <v>-185.90686274509804</v>
      </c>
      <c r="O386" s="13">
        <f t="shared" si="285"/>
        <v>25564.718047145325</v>
      </c>
      <c r="P386" s="13">
        <f t="shared" si="286"/>
        <v>34561.361615724723</v>
      </c>
      <c r="Q386" s="109">
        <f t="shared" si="287"/>
        <v>29724.593605824681</v>
      </c>
    </row>
    <row r="387" spans="1:17" x14ac:dyDescent="0.3">
      <c r="A387" s="2" t="s">
        <v>31</v>
      </c>
      <c r="B387" s="44" t="s">
        <v>27</v>
      </c>
      <c r="C387" s="41">
        <f>VLOOKUP(A387,'Laboratory B'!A:CV,98,0)</f>
        <v>52</v>
      </c>
      <c r="D387" s="37">
        <f t="shared" si="274"/>
        <v>157.5</v>
      </c>
      <c r="E387">
        <f>VLOOKUP(A387,'Laboratory B'!A:CV,100,0)</f>
        <v>83</v>
      </c>
      <c r="F387" s="37">
        <f t="shared" si="267"/>
        <v>205.5</v>
      </c>
      <c r="G387" s="59">
        <f t="shared" ref="G387:G419" si="336">D387-F387</f>
        <v>-48</v>
      </c>
      <c r="H387" s="60">
        <f t="shared" ref="H387:H419" si="337">G387^2</f>
        <v>2304</v>
      </c>
      <c r="I387">
        <f t="shared" ref="I387:I419" si="338">(C387+E387)/2</f>
        <v>67.5</v>
      </c>
      <c r="J387">
        <f t="shared" ref="J387:J419" si="339">((C387-I387)^2+(E387-I387)^2)/2</f>
        <v>240.25</v>
      </c>
      <c r="K387">
        <f t="shared" ref="K387:K419" si="340">SQRT(J387)</f>
        <v>15.5</v>
      </c>
      <c r="L387">
        <f t="shared" ref="L387:L419" si="341">(K387/I387)*100</f>
        <v>22.962962962962962</v>
      </c>
      <c r="M387" s="115">
        <f t="shared" ref="M387:M421" si="342">(D387-$D$425)</f>
        <v>-45.889705882352928</v>
      </c>
      <c r="N387" s="13">
        <f t="shared" ref="N387:N421" si="343">(F387-$F$425)</f>
        <v>2.0931372549019613</v>
      </c>
      <c r="O387" s="13">
        <f t="shared" ref="O387:O421" si="344">(M387)^2</f>
        <v>2105.8651059688568</v>
      </c>
      <c r="P387" s="13">
        <f t="shared" ref="P387:P421" si="345">(N387)^2</f>
        <v>4.3812235678585179</v>
      </c>
      <c r="Q387" s="109">
        <f t="shared" ref="Q387:Q421" si="346">(M387*N387)</f>
        <v>-96.053452998846595</v>
      </c>
    </row>
    <row r="388" spans="1:17" x14ac:dyDescent="0.3">
      <c r="A388" s="2" t="s">
        <v>33</v>
      </c>
      <c r="B388" s="44" t="s">
        <v>27</v>
      </c>
      <c r="C388" s="41">
        <f>VLOOKUP(A388,'Laboratory B'!A:CV,98,0)</f>
        <v>42</v>
      </c>
      <c r="D388" s="37">
        <f t="shared" ref="D388:D419" si="347">_xlfn.RANK.AVG(C388,C$2:C$419,1)</f>
        <v>139</v>
      </c>
      <c r="E388">
        <f>VLOOKUP(A388,'Laboratory B'!A:CV,100,0)</f>
        <v>35</v>
      </c>
      <c r="F388" s="37">
        <f t="shared" ref="F388:F419" si="348">_xlfn.RANK.AVG(E388,E$2:E$419,1)</f>
        <v>93</v>
      </c>
      <c r="G388" s="59">
        <f t="shared" si="336"/>
        <v>46</v>
      </c>
      <c r="H388" s="60">
        <f t="shared" si="337"/>
        <v>2116</v>
      </c>
      <c r="I388">
        <f t="shared" si="338"/>
        <v>38.5</v>
      </c>
      <c r="J388">
        <f t="shared" si="339"/>
        <v>12.25</v>
      </c>
      <c r="K388">
        <f t="shared" si="340"/>
        <v>3.5</v>
      </c>
      <c r="L388">
        <f t="shared" si="341"/>
        <v>9.0909090909090917</v>
      </c>
      <c r="M388" s="115">
        <f t="shared" si="342"/>
        <v>-64.389705882352928</v>
      </c>
      <c r="N388" s="13">
        <f t="shared" si="343"/>
        <v>-110.40686274509804</v>
      </c>
      <c r="O388" s="13">
        <f t="shared" si="344"/>
        <v>4146.0342236159149</v>
      </c>
      <c r="P388" s="13">
        <f t="shared" si="345"/>
        <v>12189.675341214917</v>
      </c>
      <c r="Q388" s="109">
        <f t="shared" si="346"/>
        <v>7109.0654195501711</v>
      </c>
    </row>
    <row r="389" spans="1:17" x14ac:dyDescent="0.3">
      <c r="A389" s="2" t="s">
        <v>35</v>
      </c>
      <c r="B389" s="44" t="s">
        <v>27</v>
      </c>
      <c r="C389" s="41">
        <f>VLOOKUP(A389,'Laboratory B'!A:CV,98,0)</f>
        <v>39</v>
      </c>
      <c r="D389" s="37">
        <f t="shared" si="347"/>
        <v>133.5</v>
      </c>
      <c r="E389">
        <f>VLOOKUP(A389,'Laboratory B'!A:CV,100,0)</f>
        <v>35</v>
      </c>
      <c r="F389" s="37">
        <f t="shared" si="348"/>
        <v>93</v>
      </c>
      <c r="G389" s="59">
        <f t="shared" si="336"/>
        <v>40.5</v>
      </c>
      <c r="H389" s="60">
        <f t="shared" si="337"/>
        <v>1640.25</v>
      </c>
      <c r="I389">
        <f t="shared" si="338"/>
        <v>37</v>
      </c>
      <c r="J389">
        <f t="shared" si="339"/>
        <v>4</v>
      </c>
      <c r="K389">
        <f t="shared" si="340"/>
        <v>2</v>
      </c>
      <c r="L389">
        <f t="shared" si="341"/>
        <v>5.4054054054054053</v>
      </c>
      <c r="M389" s="115">
        <f t="shared" si="342"/>
        <v>-69.889705882352928</v>
      </c>
      <c r="N389" s="13">
        <f t="shared" si="343"/>
        <v>-110.40686274509804</v>
      </c>
      <c r="O389" s="13">
        <f t="shared" si="344"/>
        <v>4884.5709883217978</v>
      </c>
      <c r="P389" s="13">
        <f t="shared" si="345"/>
        <v>12189.675341214917</v>
      </c>
      <c r="Q389" s="109">
        <f t="shared" si="346"/>
        <v>7716.3031646482104</v>
      </c>
    </row>
    <row r="390" spans="1:17" x14ac:dyDescent="0.3">
      <c r="A390" s="2" t="s">
        <v>36</v>
      </c>
      <c r="B390" s="44" t="s">
        <v>27</v>
      </c>
      <c r="C390" s="41">
        <f>VLOOKUP(A390,'Laboratory B'!A:CV,98,0)</f>
        <v>25</v>
      </c>
      <c r="D390" s="37">
        <f t="shared" si="347"/>
        <v>81</v>
      </c>
      <c r="E390">
        <f>VLOOKUP(A390,'Laboratory B'!A:CV,100,0)</f>
        <v>27</v>
      </c>
      <c r="F390" s="37">
        <f t="shared" si="348"/>
        <v>71</v>
      </c>
      <c r="G390" s="59">
        <f t="shared" si="336"/>
        <v>10</v>
      </c>
      <c r="H390" s="60">
        <f t="shared" si="337"/>
        <v>100</v>
      </c>
      <c r="I390">
        <f t="shared" si="338"/>
        <v>26</v>
      </c>
      <c r="J390">
        <f t="shared" si="339"/>
        <v>1</v>
      </c>
      <c r="K390">
        <f t="shared" si="340"/>
        <v>1</v>
      </c>
      <c r="L390">
        <f t="shared" si="341"/>
        <v>3.8461538461538463</v>
      </c>
      <c r="M390" s="115">
        <f t="shared" si="342"/>
        <v>-122.38970588235293</v>
      </c>
      <c r="N390" s="13">
        <f t="shared" si="343"/>
        <v>-132.40686274509804</v>
      </c>
      <c r="O390" s="13">
        <f t="shared" si="344"/>
        <v>14979.240105968855</v>
      </c>
      <c r="P390" s="13">
        <f t="shared" si="345"/>
        <v>17531.57730199923</v>
      </c>
      <c r="Q390" s="109">
        <f t="shared" si="346"/>
        <v>16205.236988177621</v>
      </c>
    </row>
    <row r="391" spans="1:17" x14ac:dyDescent="0.3">
      <c r="A391" s="2" t="s">
        <v>37</v>
      </c>
      <c r="B391" s="44" t="s">
        <v>27</v>
      </c>
      <c r="C391" s="41">
        <f>VLOOKUP(A391,'Laboratory B'!A:CV,98,0)</f>
        <v>24</v>
      </c>
      <c r="D391" s="37">
        <f t="shared" si="347"/>
        <v>77</v>
      </c>
      <c r="E391">
        <f>VLOOKUP(A391,'Laboratory B'!A:CV,100,0)</f>
        <v>32</v>
      </c>
      <c r="F391" s="37">
        <f t="shared" si="348"/>
        <v>83.5</v>
      </c>
      <c r="G391" s="59">
        <f t="shared" si="336"/>
        <v>-6.5</v>
      </c>
      <c r="H391" s="60">
        <f t="shared" si="337"/>
        <v>42.25</v>
      </c>
      <c r="I391">
        <f t="shared" si="338"/>
        <v>28</v>
      </c>
      <c r="J391">
        <f t="shared" si="339"/>
        <v>16</v>
      </c>
      <c r="K391">
        <f t="shared" si="340"/>
        <v>4</v>
      </c>
      <c r="L391">
        <f t="shared" si="341"/>
        <v>14.285714285714285</v>
      </c>
      <c r="M391" s="115">
        <f t="shared" si="342"/>
        <v>-126.38970588235293</v>
      </c>
      <c r="N391" s="13">
        <f t="shared" si="343"/>
        <v>-119.90686274509804</v>
      </c>
      <c r="O391" s="13">
        <f t="shared" si="344"/>
        <v>15974.357753027678</v>
      </c>
      <c r="P391" s="13">
        <f t="shared" si="345"/>
        <v>14377.655733371779</v>
      </c>
      <c r="Q391" s="109">
        <f t="shared" si="346"/>
        <v>15154.993115628602</v>
      </c>
    </row>
    <row r="392" spans="1:17" x14ac:dyDescent="0.3">
      <c r="A392" s="2" t="s">
        <v>38</v>
      </c>
      <c r="B392" s="44" t="s">
        <v>27</v>
      </c>
      <c r="C392" s="41">
        <f>VLOOKUP(A392,'Laboratory B'!A:CV,98,0)</f>
        <v>30</v>
      </c>
      <c r="D392" s="37">
        <f t="shared" si="347"/>
        <v>100</v>
      </c>
      <c r="E392">
        <f>VLOOKUP(A392,'Laboratory B'!A:CV,100,0)</f>
        <v>55</v>
      </c>
      <c r="F392" s="37">
        <f t="shared" si="348"/>
        <v>144.5</v>
      </c>
      <c r="G392" s="59">
        <f t="shared" si="336"/>
        <v>-44.5</v>
      </c>
      <c r="H392" s="60">
        <f t="shared" si="337"/>
        <v>1980.25</v>
      </c>
      <c r="I392">
        <f t="shared" si="338"/>
        <v>42.5</v>
      </c>
      <c r="J392">
        <f t="shared" si="339"/>
        <v>156.25</v>
      </c>
      <c r="K392">
        <f t="shared" si="340"/>
        <v>12.5</v>
      </c>
      <c r="L392">
        <f t="shared" si="341"/>
        <v>29.411764705882355</v>
      </c>
      <c r="M392" s="115">
        <f t="shared" si="342"/>
        <v>-103.38970588235293</v>
      </c>
      <c r="N392" s="13">
        <f t="shared" si="343"/>
        <v>-58.906862745098039</v>
      </c>
      <c r="O392" s="13">
        <f t="shared" si="344"/>
        <v>10689.431282439444</v>
      </c>
      <c r="P392" s="13">
        <f t="shared" si="345"/>
        <v>3470.0184784698195</v>
      </c>
      <c r="Q392" s="109">
        <f t="shared" si="346"/>
        <v>6090.3632136678189</v>
      </c>
    </row>
    <row r="393" spans="1:17" x14ac:dyDescent="0.3">
      <c r="A393" s="2" t="s">
        <v>39</v>
      </c>
      <c r="B393" s="44" t="s">
        <v>27</v>
      </c>
      <c r="C393" s="41">
        <f>VLOOKUP(A393,'Laboratory B'!A:CV,98,0)</f>
        <v>72</v>
      </c>
      <c r="D393" s="37">
        <f t="shared" si="347"/>
        <v>207</v>
      </c>
      <c r="E393">
        <f>VLOOKUP(A393,'Laboratory B'!A:CV,100,0)</f>
        <v>45</v>
      </c>
      <c r="F393" s="37">
        <f t="shared" si="348"/>
        <v>121</v>
      </c>
      <c r="G393" s="59">
        <f t="shared" si="336"/>
        <v>86</v>
      </c>
      <c r="H393" s="60">
        <f t="shared" si="337"/>
        <v>7396</v>
      </c>
      <c r="I393">
        <f t="shared" si="338"/>
        <v>58.5</v>
      </c>
      <c r="J393">
        <f t="shared" si="339"/>
        <v>182.25</v>
      </c>
      <c r="K393">
        <f t="shared" si="340"/>
        <v>13.5</v>
      </c>
      <c r="L393">
        <f t="shared" si="341"/>
        <v>23.076923076923077</v>
      </c>
      <c r="M393" s="115">
        <f t="shared" si="342"/>
        <v>3.6102941176470722</v>
      </c>
      <c r="N393" s="13">
        <f t="shared" si="343"/>
        <v>-82.406862745098039</v>
      </c>
      <c r="O393" s="13">
        <f t="shared" si="344"/>
        <v>13.034223615917051</v>
      </c>
      <c r="P393" s="13">
        <f t="shared" si="345"/>
        <v>6790.891027489427</v>
      </c>
      <c r="Q393" s="109">
        <f t="shared" si="346"/>
        <v>-297.51301182237711</v>
      </c>
    </row>
    <row r="394" spans="1:17" x14ac:dyDescent="0.3">
      <c r="A394" s="2" t="s">
        <v>114</v>
      </c>
      <c r="B394" s="44" t="s">
        <v>27</v>
      </c>
      <c r="C394" s="41">
        <f>VLOOKUP(A394,'Laboratory B'!A:CV,98,0)</f>
        <v>123</v>
      </c>
      <c r="D394" s="37">
        <f t="shared" si="347"/>
        <v>264</v>
      </c>
      <c r="E394">
        <f>VLOOKUP(A394,'Laboratory B'!A:CV,100,0)</f>
        <v>70</v>
      </c>
      <c r="F394" s="37">
        <f t="shared" si="348"/>
        <v>176</v>
      </c>
      <c r="G394" s="59">
        <f t="shared" si="336"/>
        <v>88</v>
      </c>
      <c r="H394" s="60">
        <f t="shared" si="337"/>
        <v>7744</v>
      </c>
      <c r="I394">
        <f t="shared" si="338"/>
        <v>96.5</v>
      </c>
      <c r="J394">
        <f t="shared" si="339"/>
        <v>702.25</v>
      </c>
      <c r="K394">
        <f t="shared" si="340"/>
        <v>26.5</v>
      </c>
      <c r="L394">
        <f t="shared" si="341"/>
        <v>27.461139896373055</v>
      </c>
      <c r="M394" s="115">
        <f t="shared" si="342"/>
        <v>60.610294117647072</v>
      </c>
      <c r="N394" s="13">
        <f t="shared" si="343"/>
        <v>-27.406862745098039</v>
      </c>
      <c r="O394" s="13">
        <f t="shared" si="344"/>
        <v>3673.6077530276834</v>
      </c>
      <c r="P394" s="13">
        <f t="shared" si="345"/>
        <v>751.13612552864276</v>
      </c>
      <c r="Q394" s="109">
        <f t="shared" si="346"/>
        <v>-1661.1380118223763</v>
      </c>
    </row>
    <row r="395" spans="1:17" x14ac:dyDescent="0.3">
      <c r="A395" s="2" t="s">
        <v>115</v>
      </c>
      <c r="B395" s="44" t="s">
        <v>27</v>
      </c>
      <c r="C395" s="41">
        <f>VLOOKUP(A395,'Laboratory B'!A:CV,98,0)</f>
        <v>19</v>
      </c>
      <c r="D395" s="37">
        <f t="shared" si="347"/>
        <v>64.5</v>
      </c>
      <c r="E395">
        <f>VLOOKUP(A395,'Laboratory B'!A:CV,100,0)</f>
        <v>5</v>
      </c>
      <c r="F395" s="37">
        <f t="shared" si="348"/>
        <v>38</v>
      </c>
      <c r="G395" s="59">
        <f t="shared" si="336"/>
        <v>26.5</v>
      </c>
      <c r="H395" s="60">
        <f t="shared" si="337"/>
        <v>702.25</v>
      </c>
      <c r="I395">
        <f t="shared" si="338"/>
        <v>12</v>
      </c>
      <c r="J395">
        <f t="shared" si="339"/>
        <v>49</v>
      </c>
      <c r="K395">
        <f t="shared" si="340"/>
        <v>7</v>
      </c>
      <c r="L395">
        <f t="shared" si="341"/>
        <v>58.333333333333336</v>
      </c>
      <c r="M395" s="115">
        <f t="shared" si="342"/>
        <v>-138.88970588235293</v>
      </c>
      <c r="N395" s="13">
        <f t="shared" si="343"/>
        <v>-165.40686274509804</v>
      </c>
      <c r="O395" s="13">
        <f t="shared" si="344"/>
        <v>19290.350400086503</v>
      </c>
      <c r="P395" s="13">
        <f t="shared" si="345"/>
        <v>27359.430243175702</v>
      </c>
      <c r="Q395" s="109">
        <f t="shared" si="346"/>
        <v>22973.310517589387</v>
      </c>
    </row>
    <row r="396" spans="1:17" x14ac:dyDescent="0.3">
      <c r="A396" s="2" t="s">
        <v>143</v>
      </c>
      <c r="B396" s="44" t="s">
        <v>27</v>
      </c>
      <c r="C396" s="41">
        <f>VLOOKUP(A396,'Laboratory B'!A:CV,98,0)</f>
        <v>103</v>
      </c>
      <c r="D396" s="37">
        <f t="shared" ref="D396:D397" si="349">_xlfn.RANK.AVG(C396,C$2:C$419,1)</f>
        <v>246</v>
      </c>
      <c r="E396">
        <f>VLOOKUP(A396,'Laboratory B'!A:CV,100,0)</f>
        <v>83</v>
      </c>
      <c r="F396" s="37">
        <f t="shared" ref="F396:F397" si="350">_xlfn.RANK.AVG(E396,E$2:E$419,1)</f>
        <v>205.5</v>
      </c>
      <c r="G396" s="59">
        <f t="shared" ref="G396:G397" si="351">D396-F396</f>
        <v>40.5</v>
      </c>
      <c r="H396" s="60">
        <f t="shared" ref="H396:H397" si="352">G396^2</f>
        <v>1640.25</v>
      </c>
      <c r="I396">
        <f t="shared" ref="I396:I397" si="353">(C396+E396)/2</f>
        <v>93</v>
      </c>
      <c r="J396">
        <f t="shared" ref="J396:J397" si="354">((C396-I396)^2+(E396-I396)^2)/2</f>
        <v>100</v>
      </c>
      <c r="K396">
        <f t="shared" ref="K396:K397" si="355">SQRT(J396)</f>
        <v>10</v>
      </c>
      <c r="L396">
        <f t="shared" ref="L396:L397" si="356">(K396/I396)*100</f>
        <v>10.75268817204301</v>
      </c>
      <c r="M396" s="115">
        <f t="shared" si="342"/>
        <v>42.610294117647072</v>
      </c>
      <c r="N396" s="13">
        <f t="shared" si="343"/>
        <v>2.0931372549019613</v>
      </c>
      <c r="O396" s="13">
        <f t="shared" si="344"/>
        <v>1815.6371647923886</v>
      </c>
      <c r="P396" s="13">
        <f t="shared" si="345"/>
        <v>4.3812235678585179</v>
      </c>
      <c r="Q396" s="109">
        <f t="shared" si="346"/>
        <v>89.189194059976984</v>
      </c>
    </row>
    <row r="397" spans="1:17" ht="15" thickBot="1" x14ac:dyDescent="0.35">
      <c r="A397" s="2" t="s">
        <v>144</v>
      </c>
      <c r="B397" s="44" t="s">
        <v>27</v>
      </c>
      <c r="C397" s="41">
        <f>VLOOKUP(A397,'Laboratory B'!A:CV,98,0)</f>
        <v>19</v>
      </c>
      <c r="D397" s="37">
        <f t="shared" si="349"/>
        <v>64.5</v>
      </c>
      <c r="E397">
        <f>VLOOKUP(A397,'Laboratory B'!A:CV,100,0)</f>
        <v>58</v>
      </c>
      <c r="F397" s="37">
        <f t="shared" si="350"/>
        <v>153</v>
      </c>
      <c r="G397" s="59">
        <f t="shared" si="351"/>
        <v>-88.5</v>
      </c>
      <c r="H397" s="60">
        <f t="shared" si="352"/>
        <v>7832.25</v>
      </c>
      <c r="I397">
        <f t="shared" si="353"/>
        <v>38.5</v>
      </c>
      <c r="J397">
        <f t="shared" si="354"/>
        <v>380.25</v>
      </c>
      <c r="K397">
        <f t="shared" si="355"/>
        <v>19.5</v>
      </c>
      <c r="L397">
        <f t="shared" si="356"/>
        <v>50.649350649350644</v>
      </c>
      <c r="M397" s="115">
        <f t="shared" si="342"/>
        <v>-138.88970588235293</v>
      </c>
      <c r="N397" s="13">
        <f t="shared" si="343"/>
        <v>-50.406862745098039</v>
      </c>
      <c r="O397" s="13">
        <f t="shared" si="344"/>
        <v>19290.350400086503</v>
      </c>
      <c r="P397" s="13">
        <f t="shared" si="345"/>
        <v>2540.8518118031525</v>
      </c>
      <c r="Q397" s="109">
        <f t="shared" si="346"/>
        <v>7000.9943411187996</v>
      </c>
    </row>
    <row r="398" spans="1:17" ht="15" thickTop="1" x14ac:dyDescent="0.3">
      <c r="A398" s="30" t="s">
        <v>30</v>
      </c>
      <c r="B398" s="43" t="s">
        <v>28</v>
      </c>
      <c r="C398" s="45">
        <f>VLOOKUP(A398,'Laboratory B'!A:CY,101,0)</f>
        <v>37</v>
      </c>
      <c r="D398" s="38">
        <f t="shared" si="347"/>
        <v>126.5</v>
      </c>
      <c r="E398" s="29">
        <f>VLOOKUP(A398,'Laboratory B'!A:CY,103,0)</f>
        <v>10</v>
      </c>
      <c r="F398" s="38">
        <f t="shared" si="348"/>
        <v>45</v>
      </c>
      <c r="G398" s="59">
        <f t="shared" si="336"/>
        <v>81.5</v>
      </c>
      <c r="H398" s="60">
        <f t="shared" si="337"/>
        <v>6642.25</v>
      </c>
      <c r="I398">
        <f t="shared" si="338"/>
        <v>23.5</v>
      </c>
      <c r="J398">
        <f t="shared" si="339"/>
        <v>182.25</v>
      </c>
      <c r="K398">
        <f t="shared" si="340"/>
        <v>13.5</v>
      </c>
      <c r="L398">
        <f t="shared" si="341"/>
        <v>57.446808510638306</v>
      </c>
      <c r="M398" s="115">
        <f t="shared" si="342"/>
        <v>-76.889705882352928</v>
      </c>
      <c r="N398" s="13">
        <f t="shared" si="343"/>
        <v>-158.40686274509804</v>
      </c>
      <c r="O398" s="13">
        <f t="shared" si="344"/>
        <v>5912.0268706747383</v>
      </c>
      <c r="P398" s="13">
        <f t="shared" si="345"/>
        <v>25092.734164744328</v>
      </c>
      <c r="Q398" s="109">
        <f t="shared" si="346"/>
        <v>12179.857086216838</v>
      </c>
    </row>
    <row r="399" spans="1:17" x14ac:dyDescent="0.3">
      <c r="A399" s="2" t="s">
        <v>31</v>
      </c>
      <c r="B399" s="44" t="s">
        <v>28</v>
      </c>
      <c r="C399" s="41">
        <f>VLOOKUP(A399,'Laboratory B'!A:CY,101,0)</f>
        <v>47</v>
      </c>
      <c r="D399" s="37">
        <f t="shared" si="347"/>
        <v>149.5</v>
      </c>
      <c r="E399">
        <f>VLOOKUP(A399,'Laboratory B'!A:CY,103,0)</f>
        <v>104</v>
      </c>
      <c r="F399" s="37">
        <f t="shared" si="348"/>
        <v>237.5</v>
      </c>
      <c r="G399" s="59">
        <f t="shared" si="336"/>
        <v>-88</v>
      </c>
      <c r="H399" s="60">
        <f t="shared" si="337"/>
        <v>7744</v>
      </c>
      <c r="I399">
        <f t="shared" si="338"/>
        <v>75.5</v>
      </c>
      <c r="J399">
        <f t="shared" si="339"/>
        <v>812.25</v>
      </c>
      <c r="K399">
        <f t="shared" si="340"/>
        <v>28.5</v>
      </c>
      <c r="L399">
        <f t="shared" si="341"/>
        <v>37.748344370860927</v>
      </c>
      <c r="M399" s="115">
        <f t="shared" si="342"/>
        <v>-53.889705882352928</v>
      </c>
      <c r="N399" s="13">
        <f t="shared" si="343"/>
        <v>34.093137254901961</v>
      </c>
      <c r="O399" s="13">
        <f t="shared" si="344"/>
        <v>2904.1004000865037</v>
      </c>
      <c r="P399" s="13">
        <f t="shared" si="345"/>
        <v>1162.3420078815841</v>
      </c>
      <c r="Q399" s="109">
        <f t="shared" si="346"/>
        <v>-1837.2691392733559</v>
      </c>
    </row>
    <row r="400" spans="1:17" x14ac:dyDescent="0.3">
      <c r="A400" s="2" t="s">
        <v>33</v>
      </c>
      <c r="B400" s="44" t="s">
        <v>28</v>
      </c>
      <c r="C400" s="41">
        <f>VLOOKUP(A400,'Laboratory B'!A:CY,101,0)</f>
        <v>92</v>
      </c>
      <c r="D400" s="37">
        <f t="shared" si="347"/>
        <v>234</v>
      </c>
      <c r="E400">
        <f>VLOOKUP(A400,'Laboratory B'!A:CY,103,0)</f>
        <v>54</v>
      </c>
      <c r="F400" s="37">
        <f t="shared" si="348"/>
        <v>142</v>
      </c>
      <c r="G400" s="59">
        <f t="shared" si="336"/>
        <v>92</v>
      </c>
      <c r="H400" s="60">
        <f t="shared" si="337"/>
        <v>8464</v>
      </c>
      <c r="I400">
        <f t="shared" si="338"/>
        <v>73</v>
      </c>
      <c r="J400">
        <f t="shared" si="339"/>
        <v>361</v>
      </c>
      <c r="K400">
        <f t="shared" si="340"/>
        <v>19</v>
      </c>
      <c r="L400">
        <f t="shared" si="341"/>
        <v>26.027397260273972</v>
      </c>
      <c r="M400" s="115">
        <f t="shared" si="342"/>
        <v>30.610294117647072</v>
      </c>
      <c r="N400" s="13">
        <f t="shared" si="343"/>
        <v>-61.406862745098039</v>
      </c>
      <c r="O400" s="13">
        <f t="shared" si="344"/>
        <v>936.99010596885898</v>
      </c>
      <c r="P400" s="13">
        <f t="shared" si="345"/>
        <v>3770.8027921953094</v>
      </c>
      <c r="Q400" s="109">
        <f t="shared" si="346"/>
        <v>-1879.6821294694357</v>
      </c>
    </row>
    <row r="401" spans="1:17" x14ac:dyDescent="0.3">
      <c r="A401" s="2" t="s">
        <v>35</v>
      </c>
      <c r="B401" s="44" t="s">
        <v>28</v>
      </c>
      <c r="C401" s="41">
        <f>VLOOKUP(A401,'Laboratory B'!A:CY,101,0)</f>
        <v>54</v>
      </c>
      <c r="D401" s="37">
        <f t="shared" si="347"/>
        <v>166.5</v>
      </c>
      <c r="E401">
        <f>VLOOKUP(A401,'Laboratory B'!A:CY,103,0)</f>
        <v>57</v>
      </c>
      <c r="F401" s="37">
        <f t="shared" si="348"/>
        <v>150</v>
      </c>
      <c r="G401" s="59">
        <f t="shared" si="336"/>
        <v>16.5</v>
      </c>
      <c r="H401" s="60">
        <f t="shared" si="337"/>
        <v>272.25</v>
      </c>
      <c r="I401">
        <f t="shared" si="338"/>
        <v>55.5</v>
      </c>
      <c r="J401">
        <f t="shared" si="339"/>
        <v>2.25</v>
      </c>
      <c r="K401">
        <f t="shared" si="340"/>
        <v>1.5</v>
      </c>
      <c r="L401">
        <f t="shared" si="341"/>
        <v>2.7027027027027026</v>
      </c>
      <c r="M401" s="115">
        <f t="shared" si="342"/>
        <v>-36.889705882352928</v>
      </c>
      <c r="N401" s="13">
        <f t="shared" si="343"/>
        <v>-53.406862745098039</v>
      </c>
      <c r="O401" s="13">
        <f t="shared" si="344"/>
        <v>1360.8504000865041</v>
      </c>
      <c r="P401" s="13">
        <f t="shared" si="345"/>
        <v>2852.2929882737408</v>
      </c>
      <c r="Q401" s="109">
        <f t="shared" si="346"/>
        <v>1970.1634587658586</v>
      </c>
    </row>
    <row r="402" spans="1:17" x14ac:dyDescent="0.3">
      <c r="A402" s="2" t="s">
        <v>36</v>
      </c>
      <c r="B402" s="44" t="s">
        <v>28</v>
      </c>
      <c r="C402" s="41">
        <f>VLOOKUP(A402,'Laboratory B'!A:CY,101,0)</f>
        <v>39</v>
      </c>
      <c r="D402" s="37">
        <f t="shared" si="347"/>
        <v>133.5</v>
      </c>
      <c r="E402">
        <f>VLOOKUP(A402,'Laboratory B'!A:CY,103,0)</f>
        <v>60</v>
      </c>
      <c r="F402" s="37">
        <f t="shared" si="348"/>
        <v>159</v>
      </c>
      <c r="G402" s="59">
        <f t="shared" si="336"/>
        <v>-25.5</v>
      </c>
      <c r="H402" s="60">
        <f t="shared" si="337"/>
        <v>650.25</v>
      </c>
      <c r="I402">
        <f t="shared" si="338"/>
        <v>49.5</v>
      </c>
      <c r="J402">
        <f t="shared" si="339"/>
        <v>110.25</v>
      </c>
      <c r="K402">
        <f t="shared" si="340"/>
        <v>10.5</v>
      </c>
      <c r="L402">
        <f t="shared" si="341"/>
        <v>21.212121212121211</v>
      </c>
      <c r="M402" s="115">
        <f t="shared" si="342"/>
        <v>-69.889705882352928</v>
      </c>
      <c r="N402" s="13">
        <f t="shared" si="343"/>
        <v>-44.406862745098039</v>
      </c>
      <c r="O402" s="13">
        <f t="shared" si="344"/>
        <v>4884.5709883217978</v>
      </c>
      <c r="P402" s="13">
        <f t="shared" si="345"/>
        <v>1971.9694588619761</v>
      </c>
      <c r="Q402" s="109">
        <f t="shared" si="346"/>
        <v>3103.5825764129177</v>
      </c>
    </row>
    <row r="403" spans="1:17" x14ac:dyDescent="0.3">
      <c r="A403" s="2" t="s">
        <v>37</v>
      </c>
      <c r="B403" s="44" t="s">
        <v>28</v>
      </c>
      <c r="C403" s="41">
        <f>VLOOKUP(A403,'Laboratory B'!A:CY,101,0)</f>
        <v>31</v>
      </c>
      <c r="D403" s="37">
        <f t="shared" si="347"/>
        <v>103.5</v>
      </c>
      <c r="E403">
        <f>VLOOKUP(A403,'Laboratory B'!A:CY,103,0)</f>
        <v>46</v>
      </c>
      <c r="F403" s="37">
        <f t="shared" si="348"/>
        <v>124</v>
      </c>
      <c r="G403" s="59">
        <f t="shared" si="336"/>
        <v>-20.5</v>
      </c>
      <c r="H403" s="60">
        <f t="shared" si="337"/>
        <v>420.25</v>
      </c>
      <c r="I403">
        <f t="shared" si="338"/>
        <v>38.5</v>
      </c>
      <c r="J403">
        <f t="shared" si="339"/>
        <v>56.25</v>
      </c>
      <c r="K403">
        <f t="shared" si="340"/>
        <v>7.5</v>
      </c>
      <c r="L403">
        <f t="shared" si="341"/>
        <v>19.480519480519483</v>
      </c>
      <c r="M403" s="115">
        <f t="shared" si="342"/>
        <v>-99.889705882352928</v>
      </c>
      <c r="N403" s="13">
        <f t="shared" si="343"/>
        <v>-79.406862745098039</v>
      </c>
      <c r="O403" s="13">
        <f t="shared" si="344"/>
        <v>9977.9533412629735</v>
      </c>
      <c r="P403" s="13">
        <f t="shared" si="345"/>
        <v>6305.4498510188387</v>
      </c>
      <c r="Q403" s="109">
        <f t="shared" si="346"/>
        <v>7931.9281646482114</v>
      </c>
    </row>
    <row r="404" spans="1:17" x14ac:dyDescent="0.3">
      <c r="A404" s="2" t="s">
        <v>38</v>
      </c>
      <c r="B404" s="44" t="s">
        <v>28</v>
      </c>
      <c r="C404" s="41">
        <f>VLOOKUP(A404,'Laboratory B'!A:CY,101,0)</f>
        <v>31</v>
      </c>
      <c r="D404" s="37">
        <f t="shared" si="347"/>
        <v>103.5</v>
      </c>
      <c r="E404">
        <f>VLOOKUP(A404,'Laboratory B'!A:CY,103,0)</f>
        <v>54</v>
      </c>
      <c r="F404" s="37">
        <f t="shared" si="348"/>
        <v>142</v>
      </c>
      <c r="G404" s="59">
        <f t="shared" si="336"/>
        <v>-38.5</v>
      </c>
      <c r="H404" s="60">
        <f t="shared" si="337"/>
        <v>1482.25</v>
      </c>
      <c r="I404">
        <f t="shared" si="338"/>
        <v>42.5</v>
      </c>
      <c r="J404">
        <f t="shared" si="339"/>
        <v>132.25</v>
      </c>
      <c r="K404">
        <f t="shared" si="340"/>
        <v>11.5</v>
      </c>
      <c r="L404">
        <f t="shared" si="341"/>
        <v>27.058823529411764</v>
      </c>
      <c r="M404" s="115">
        <f t="shared" si="342"/>
        <v>-99.889705882352928</v>
      </c>
      <c r="N404" s="13">
        <f t="shared" si="343"/>
        <v>-61.406862745098039</v>
      </c>
      <c r="O404" s="13">
        <f t="shared" si="344"/>
        <v>9977.9533412629735</v>
      </c>
      <c r="P404" s="13">
        <f t="shared" si="345"/>
        <v>3770.8027921953094</v>
      </c>
      <c r="Q404" s="109">
        <f t="shared" si="346"/>
        <v>6133.9134587658582</v>
      </c>
    </row>
    <row r="405" spans="1:17" x14ac:dyDescent="0.3">
      <c r="A405" s="2" t="s">
        <v>39</v>
      </c>
      <c r="B405" s="44" t="s">
        <v>28</v>
      </c>
      <c r="C405" s="41">
        <f>VLOOKUP(A405,'Laboratory B'!A:CY,101,0)</f>
        <v>94</v>
      </c>
      <c r="D405" s="37">
        <f t="shared" si="347"/>
        <v>237.5</v>
      </c>
      <c r="E405">
        <f>VLOOKUP(A405,'Laboratory B'!A:CY,103,0)</f>
        <v>68</v>
      </c>
      <c r="F405" s="37">
        <f t="shared" si="348"/>
        <v>172.5</v>
      </c>
      <c r="G405" s="59">
        <f t="shared" si="336"/>
        <v>65</v>
      </c>
      <c r="H405" s="60">
        <f t="shared" si="337"/>
        <v>4225</v>
      </c>
      <c r="I405">
        <f t="shared" si="338"/>
        <v>81</v>
      </c>
      <c r="J405">
        <f t="shared" si="339"/>
        <v>169</v>
      </c>
      <c r="K405">
        <f t="shared" si="340"/>
        <v>13</v>
      </c>
      <c r="L405">
        <f t="shared" si="341"/>
        <v>16.049382716049383</v>
      </c>
      <c r="M405" s="115">
        <f t="shared" si="342"/>
        <v>34.110294117647072</v>
      </c>
      <c r="N405" s="13">
        <f t="shared" si="343"/>
        <v>-30.906862745098039</v>
      </c>
      <c r="O405" s="13">
        <f t="shared" si="344"/>
        <v>1163.5121647923884</v>
      </c>
      <c r="P405" s="13">
        <f t="shared" si="345"/>
        <v>955.23416474432906</v>
      </c>
      <c r="Q405" s="109">
        <f t="shared" si="346"/>
        <v>-1054.242178489043</v>
      </c>
    </row>
    <row r="406" spans="1:17" x14ac:dyDescent="0.3">
      <c r="A406" s="2" t="s">
        <v>114</v>
      </c>
      <c r="B406" s="44" t="s">
        <v>28</v>
      </c>
      <c r="C406" s="41">
        <f>VLOOKUP(A406,'Laboratory B'!A:CY,101,0)</f>
        <v>158</v>
      </c>
      <c r="D406" s="37">
        <f t="shared" si="347"/>
        <v>282</v>
      </c>
      <c r="E406">
        <f>VLOOKUP(A406,'Laboratory B'!A:CY,103,0)</f>
        <v>97</v>
      </c>
      <c r="F406" s="37">
        <f t="shared" si="348"/>
        <v>224.5</v>
      </c>
      <c r="G406" s="59">
        <f t="shared" si="336"/>
        <v>57.5</v>
      </c>
      <c r="H406" s="60">
        <f t="shared" si="337"/>
        <v>3306.25</v>
      </c>
      <c r="I406">
        <f t="shared" si="338"/>
        <v>127.5</v>
      </c>
      <c r="J406">
        <f t="shared" si="339"/>
        <v>930.25</v>
      </c>
      <c r="K406">
        <f t="shared" si="340"/>
        <v>30.5</v>
      </c>
      <c r="L406">
        <f t="shared" si="341"/>
        <v>23.921568627450981</v>
      </c>
      <c r="M406" s="115">
        <f t="shared" si="342"/>
        <v>78.610294117647072</v>
      </c>
      <c r="N406" s="13">
        <f t="shared" si="343"/>
        <v>21.093137254901961</v>
      </c>
      <c r="O406" s="13">
        <f t="shared" si="344"/>
        <v>6179.578341262978</v>
      </c>
      <c r="P406" s="13">
        <f t="shared" si="345"/>
        <v>444.92043925413304</v>
      </c>
      <c r="Q406" s="109">
        <f t="shared" si="346"/>
        <v>1658.137723471742</v>
      </c>
    </row>
    <row r="407" spans="1:17" x14ac:dyDescent="0.3">
      <c r="A407" s="2" t="s">
        <v>115</v>
      </c>
      <c r="B407" s="44" t="s">
        <v>28</v>
      </c>
      <c r="C407" s="41">
        <f>VLOOKUP(A407,'Laboratory B'!A:CY,101,0)</f>
        <v>32</v>
      </c>
      <c r="D407" s="37">
        <f t="shared" si="347"/>
        <v>108</v>
      </c>
      <c r="E407">
        <f>VLOOKUP(A407,'Laboratory B'!A:CY,103,0)</f>
        <v>19</v>
      </c>
      <c r="F407" s="37">
        <f t="shared" si="348"/>
        <v>54.5</v>
      </c>
      <c r="G407" s="59">
        <f t="shared" si="336"/>
        <v>53.5</v>
      </c>
      <c r="H407" s="60">
        <f t="shared" si="337"/>
        <v>2862.25</v>
      </c>
      <c r="I407">
        <f t="shared" si="338"/>
        <v>25.5</v>
      </c>
      <c r="J407">
        <f t="shared" si="339"/>
        <v>42.25</v>
      </c>
      <c r="K407">
        <f t="shared" si="340"/>
        <v>6.5</v>
      </c>
      <c r="L407">
        <f t="shared" si="341"/>
        <v>25.490196078431371</v>
      </c>
      <c r="M407" s="115">
        <f t="shared" si="342"/>
        <v>-95.389705882352928</v>
      </c>
      <c r="N407" s="13">
        <f t="shared" si="343"/>
        <v>-148.90686274509804</v>
      </c>
      <c r="O407" s="13">
        <f t="shared" si="344"/>
        <v>9099.1959883217969</v>
      </c>
      <c r="P407" s="13">
        <f t="shared" si="345"/>
        <v>22173.253772587464</v>
      </c>
      <c r="Q407" s="109">
        <f t="shared" si="346"/>
        <v>14204.181841118798</v>
      </c>
    </row>
    <row r="408" spans="1:17" x14ac:dyDescent="0.3">
      <c r="A408" s="2" t="s">
        <v>143</v>
      </c>
      <c r="B408" s="44" t="s">
        <v>28</v>
      </c>
      <c r="C408" s="41">
        <f>VLOOKUP(A408,'Laboratory B'!A:CY,101,0)</f>
        <v>106</v>
      </c>
      <c r="D408" s="37">
        <f t="shared" ref="D408:D409" si="357">_xlfn.RANK.AVG(C408,C$2:C$419,1)</f>
        <v>248.5</v>
      </c>
      <c r="E408">
        <f>VLOOKUP(A408,'Laboratory B'!A:CY,103,0)</f>
        <v>97</v>
      </c>
      <c r="F408" s="37">
        <f t="shared" ref="F408:F409" si="358">_xlfn.RANK.AVG(E408,E$2:E$419,1)</f>
        <v>224.5</v>
      </c>
      <c r="G408" s="59">
        <f t="shared" ref="G408:G409" si="359">D408-F408</f>
        <v>24</v>
      </c>
      <c r="H408" s="60">
        <f t="shared" ref="H408:H409" si="360">G408^2</f>
        <v>576</v>
      </c>
      <c r="I408">
        <f t="shared" ref="I408:I409" si="361">(C408+E408)/2</f>
        <v>101.5</v>
      </c>
      <c r="J408">
        <f t="shared" ref="J408:J409" si="362">((C408-I408)^2+(E408-I408)^2)/2</f>
        <v>20.25</v>
      </c>
      <c r="K408">
        <f t="shared" ref="K408:K409" si="363">SQRT(J408)</f>
        <v>4.5</v>
      </c>
      <c r="L408">
        <f t="shared" ref="L408:L409" si="364">(K408/I408)*100</f>
        <v>4.4334975369458132</v>
      </c>
      <c r="M408" s="115">
        <f t="shared" si="342"/>
        <v>45.110294117647072</v>
      </c>
      <c r="N408" s="13">
        <f t="shared" si="343"/>
        <v>21.093137254901961</v>
      </c>
      <c r="O408" s="13">
        <f t="shared" si="344"/>
        <v>2034.938635380624</v>
      </c>
      <c r="P408" s="13">
        <f t="shared" si="345"/>
        <v>444.92043925413304</v>
      </c>
      <c r="Q408" s="109">
        <f t="shared" si="346"/>
        <v>951.5176254325263</v>
      </c>
    </row>
    <row r="409" spans="1:17" ht="15" thickBot="1" x14ac:dyDescent="0.35">
      <c r="A409" s="2" t="s">
        <v>144</v>
      </c>
      <c r="B409" s="44" t="s">
        <v>28</v>
      </c>
      <c r="C409" s="41">
        <f>VLOOKUP(A409,'Laboratory B'!A:CY,101,0)</f>
        <v>13</v>
      </c>
      <c r="D409" s="37">
        <f t="shared" si="357"/>
        <v>51</v>
      </c>
      <c r="E409">
        <f>VLOOKUP(A409,'Laboratory B'!A:CY,103,0)</f>
        <v>70</v>
      </c>
      <c r="F409" s="37">
        <f t="shared" si="358"/>
        <v>176</v>
      </c>
      <c r="G409" s="59">
        <f t="shared" si="359"/>
        <v>-125</v>
      </c>
      <c r="H409" s="60">
        <f t="shared" si="360"/>
        <v>15625</v>
      </c>
      <c r="I409">
        <f t="shared" si="361"/>
        <v>41.5</v>
      </c>
      <c r="J409">
        <f t="shared" si="362"/>
        <v>812.25</v>
      </c>
      <c r="K409">
        <f t="shared" si="363"/>
        <v>28.5</v>
      </c>
      <c r="L409">
        <f t="shared" si="364"/>
        <v>68.674698795180717</v>
      </c>
      <c r="M409" s="115">
        <f t="shared" si="342"/>
        <v>-152.38970588235293</v>
      </c>
      <c r="N409" s="13">
        <f t="shared" si="343"/>
        <v>-27.406862745098039</v>
      </c>
      <c r="O409" s="13">
        <f t="shared" si="344"/>
        <v>23222.622458910031</v>
      </c>
      <c r="P409" s="13">
        <f t="shared" si="345"/>
        <v>751.13612552864276</v>
      </c>
      <c r="Q409" s="109">
        <f t="shared" si="346"/>
        <v>4176.5237528835059</v>
      </c>
    </row>
    <row r="410" spans="1:17" ht="15" thickTop="1" x14ac:dyDescent="0.3">
      <c r="A410" s="30" t="s">
        <v>30</v>
      </c>
      <c r="B410" s="43" t="s">
        <v>134</v>
      </c>
      <c r="C410" s="45">
        <f>VLOOKUP(A410,'Laboratory B'!A:DB,104,0)</f>
        <v>0</v>
      </c>
      <c r="D410" s="38">
        <f t="shared" si="347"/>
        <v>18</v>
      </c>
      <c r="E410" s="29">
        <f>VLOOKUP(A410,'Laboratory B'!A:DB,106,0)</f>
        <v>0</v>
      </c>
      <c r="F410" s="38">
        <f t="shared" si="348"/>
        <v>17.5</v>
      </c>
      <c r="G410" s="59">
        <f t="shared" si="336"/>
        <v>0.5</v>
      </c>
      <c r="H410" s="60">
        <f t="shared" si="337"/>
        <v>0.25</v>
      </c>
      <c r="I410">
        <f t="shared" si="338"/>
        <v>0</v>
      </c>
      <c r="J410">
        <f t="shared" si="339"/>
        <v>0</v>
      </c>
      <c r="K410">
        <f t="shared" si="340"/>
        <v>0</v>
      </c>
      <c r="L410">
        <v>0</v>
      </c>
      <c r="M410" s="115">
        <f t="shared" si="342"/>
        <v>-185.38970588235293</v>
      </c>
      <c r="N410" s="13">
        <f t="shared" si="343"/>
        <v>-185.90686274509804</v>
      </c>
      <c r="O410" s="13">
        <f t="shared" si="344"/>
        <v>34369.343047145325</v>
      </c>
      <c r="P410" s="13">
        <f t="shared" si="345"/>
        <v>34561.361615724723</v>
      </c>
      <c r="Q410" s="109">
        <f t="shared" si="346"/>
        <v>34465.218605824681</v>
      </c>
    </row>
    <row r="411" spans="1:17" x14ac:dyDescent="0.3">
      <c r="A411" s="2" t="s">
        <v>31</v>
      </c>
      <c r="B411" s="44" t="s">
        <v>134</v>
      </c>
      <c r="C411" s="41">
        <f>VLOOKUP(A411,'Laboratory B'!A:DB,104,0)</f>
        <v>24</v>
      </c>
      <c r="D411" s="37">
        <f t="shared" si="347"/>
        <v>77</v>
      </c>
      <c r="E411">
        <f>VLOOKUP(A411,'Laboratory B'!A:DB,106,0)</f>
        <v>68</v>
      </c>
      <c r="F411" s="37">
        <f t="shared" si="348"/>
        <v>172.5</v>
      </c>
      <c r="G411" s="59">
        <f t="shared" si="336"/>
        <v>-95.5</v>
      </c>
      <c r="H411" s="60">
        <f t="shared" si="337"/>
        <v>9120.25</v>
      </c>
      <c r="I411">
        <f t="shared" si="338"/>
        <v>46</v>
      </c>
      <c r="J411">
        <f t="shared" si="339"/>
        <v>484</v>
      </c>
      <c r="K411">
        <f t="shared" si="340"/>
        <v>22</v>
      </c>
      <c r="L411">
        <f t="shared" si="341"/>
        <v>47.826086956521742</v>
      </c>
      <c r="M411" s="115">
        <f t="shared" si="342"/>
        <v>-126.38970588235293</v>
      </c>
      <c r="N411" s="13">
        <f t="shared" si="343"/>
        <v>-30.906862745098039</v>
      </c>
      <c r="O411" s="13">
        <f t="shared" si="344"/>
        <v>15974.357753027678</v>
      </c>
      <c r="P411" s="13">
        <f t="shared" si="345"/>
        <v>955.23416474432906</v>
      </c>
      <c r="Q411" s="109">
        <f t="shared" si="346"/>
        <v>3906.3092920991921</v>
      </c>
    </row>
    <row r="412" spans="1:17" x14ac:dyDescent="0.3">
      <c r="A412" s="2" t="s">
        <v>33</v>
      </c>
      <c r="B412" s="44" t="s">
        <v>134</v>
      </c>
      <c r="C412" s="41">
        <f>VLOOKUP(A412,'Laboratory B'!A:DB,104,0)</f>
        <v>20</v>
      </c>
      <c r="D412" s="37">
        <f t="shared" si="347"/>
        <v>67.5</v>
      </c>
      <c r="E412">
        <f>VLOOKUP(A412,'Laboratory B'!A:DB,106,0)</f>
        <v>13</v>
      </c>
      <c r="F412" s="37">
        <f t="shared" si="348"/>
        <v>47.5</v>
      </c>
      <c r="G412" s="59">
        <f t="shared" si="336"/>
        <v>20</v>
      </c>
      <c r="H412" s="60">
        <f t="shared" si="337"/>
        <v>400</v>
      </c>
      <c r="I412">
        <f t="shared" si="338"/>
        <v>16.5</v>
      </c>
      <c r="J412">
        <f t="shared" si="339"/>
        <v>12.25</v>
      </c>
      <c r="K412">
        <f t="shared" si="340"/>
        <v>3.5</v>
      </c>
      <c r="L412">
        <f t="shared" si="341"/>
        <v>21.212121212121211</v>
      </c>
      <c r="M412" s="115">
        <f t="shared" si="342"/>
        <v>-135.88970588235293</v>
      </c>
      <c r="N412" s="13">
        <f t="shared" si="343"/>
        <v>-155.90686274509804</v>
      </c>
      <c r="O412" s="13">
        <f t="shared" si="344"/>
        <v>18466.012164792384</v>
      </c>
      <c r="P412" s="13">
        <f t="shared" si="345"/>
        <v>24306.949851018839</v>
      </c>
      <c r="Q412" s="109">
        <f t="shared" si="346"/>
        <v>21186.13772347174</v>
      </c>
    </row>
    <row r="413" spans="1:17" x14ac:dyDescent="0.3">
      <c r="A413" s="2" t="s">
        <v>35</v>
      </c>
      <c r="B413" s="44" t="s">
        <v>134</v>
      </c>
      <c r="C413" s="41">
        <f>VLOOKUP(A413,'Laboratory B'!A:DB,104,0)</f>
        <v>18</v>
      </c>
      <c r="D413" s="37">
        <f t="shared" si="347"/>
        <v>61.5</v>
      </c>
      <c r="E413">
        <f>VLOOKUP(A413,'Laboratory B'!A:DB,106,0)</f>
        <v>24</v>
      </c>
      <c r="F413" s="37">
        <f t="shared" si="348"/>
        <v>66</v>
      </c>
      <c r="G413" s="59">
        <f t="shared" si="336"/>
        <v>-4.5</v>
      </c>
      <c r="H413" s="60">
        <f t="shared" si="337"/>
        <v>20.25</v>
      </c>
      <c r="I413">
        <f t="shared" si="338"/>
        <v>21</v>
      </c>
      <c r="J413">
        <f t="shared" si="339"/>
        <v>9</v>
      </c>
      <c r="K413">
        <f t="shared" si="340"/>
        <v>3</v>
      </c>
      <c r="L413">
        <f t="shared" si="341"/>
        <v>14.285714285714285</v>
      </c>
      <c r="M413" s="115">
        <f t="shared" si="342"/>
        <v>-141.88970588235293</v>
      </c>
      <c r="N413" s="13">
        <f t="shared" si="343"/>
        <v>-137.40686274509804</v>
      </c>
      <c r="O413" s="13">
        <f t="shared" si="344"/>
        <v>20132.688635380619</v>
      </c>
      <c r="P413" s="13">
        <f t="shared" si="345"/>
        <v>18880.645929450213</v>
      </c>
      <c r="Q413" s="109">
        <f t="shared" si="346"/>
        <v>19496.6193411188</v>
      </c>
    </row>
    <row r="414" spans="1:17" x14ac:dyDescent="0.3">
      <c r="A414" s="2" t="s">
        <v>36</v>
      </c>
      <c r="B414" s="44" t="s">
        <v>134</v>
      </c>
      <c r="C414" s="41">
        <f>VLOOKUP(A414,'Laboratory B'!A:DB,104,0)</f>
        <v>8</v>
      </c>
      <c r="D414" s="37">
        <f t="shared" si="347"/>
        <v>45</v>
      </c>
      <c r="E414">
        <f>VLOOKUP(A414,'Laboratory B'!A:DB,106,0)</f>
        <v>30</v>
      </c>
      <c r="F414" s="37">
        <f t="shared" si="348"/>
        <v>77</v>
      </c>
      <c r="G414" s="59">
        <f t="shared" si="336"/>
        <v>-32</v>
      </c>
      <c r="H414" s="60">
        <f t="shared" si="337"/>
        <v>1024</v>
      </c>
      <c r="I414">
        <f t="shared" si="338"/>
        <v>19</v>
      </c>
      <c r="J414">
        <f t="shared" si="339"/>
        <v>121</v>
      </c>
      <c r="K414">
        <f t="shared" si="340"/>
        <v>11</v>
      </c>
      <c r="L414">
        <f t="shared" si="341"/>
        <v>57.894736842105267</v>
      </c>
      <c r="M414" s="115">
        <f t="shared" si="342"/>
        <v>-158.38970588235293</v>
      </c>
      <c r="N414" s="13">
        <f t="shared" si="343"/>
        <v>-126.40686274509804</v>
      </c>
      <c r="O414" s="13">
        <f t="shared" si="344"/>
        <v>25087.298929498265</v>
      </c>
      <c r="P414" s="13">
        <f t="shared" si="345"/>
        <v>15978.694949058054</v>
      </c>
      <c r="Q414" s="109">
        <f t="shared" si="346"/>
        <v>20021.545811707034</v>
      </c>
    </row>
    <row r="415" spans="1:17" x14ac:dyDescent="0.3">
      <c r="A415" s="2" t="s">
        <v>37</v>
      </c>
      <c r="B415" s="44" t="s">
        <v>134</v>
      </c>
      <c r="C415" s="41">
        <f>VLOOKUP(A415,'Laboratory B'!A:DB,104,0)</f>
        <v>9</v>
      </c>
      <c r="D415" s="37">
        <f t="shared" si="347"/>
        <v>47</v>
      </c>
      <c r="E415">
        <f>VLOOKUP(A415,'Laboratory B'!A:DB,106,0)</f>
        <v>25</v>
      </c>
      <c r="F415" s="37">
        <f t="shared" si="348"/>
        <v>68</v>
      </c>
      <c r="G415" s="59">
        <f t="shared" si="336"/>
        <v>-21</v>
      </c>
      <c r="H415" s="60">
        <f t="shared" si="337"/>
        <v>441</v>
      </c>
      <c r="I415">
        <f t="shared" si="338"/>
        <v>17</v>
      </c>
      <c r="J415">
        <f t="shared" si="339"/>
        <v>64</v>
      </c>
      <c r="K415">
        <f t="shared" si="340"/>
        <v>8</v>
      </c>
      <c r="L415">
        <f t="shared" si="341"/>
        <v>47.058823529411761</v>
      </c>
      <c r="M415" s="115">
        <f t="shared" si="342"/>
        <v>-156.38970588235293</v>
      </c>
      <c r="N415" s="13">
        <f t="shared" si="343"/>
        <v>-135.40686274509804</v>
      </c>
      <c r="O415" s="13">
        <f t="shared" si="344"/>
        <v>24457.740105968853</v>
      </c>
      <c r="P415" s="13">
        <f t="shared" si="345"/>
        <v>18335.018478469818</v>
      </c>
      <c r="Q415" s="109">
        <f t="shared" si="346"/>
        <v>21176.239439158013</v>
      </c>
    </row>
    <row r="416" spans="1:17" x14ac:dyDescent="0.3">
      <c r="A416" s="2" t="s">
        <v>38</v>
      </c>
      <c r="B416" s="44" t="s">
        <v>134</v>
      </c>
      <c r="C416" s="41">
        <f>VLOOKUP(A416,'Laboratory B'!A:DB,104,0)</f>
        <v>45</v>
      </c>
      <c r="D416" s="37">
        <f t="shared" si="347"/>
        <v>145.5</v>
      </c>
      <c r="E416">
        <f>VLOOKUP(A416,'Laboratory B'!A:DB,106,0)</f>
        <v>35</v>
      </c>
      <c r="F416" s="37">
        <f t="shared" si="348"/>
        <v>93</v>
      </c>
      <c r="G416" s="59">
        <f t="shared" si="336"/>
        <v>52.5</v>
      </c>
      <c r="H416" s="60">
        <f t="shared" si="337"/>
        <v>2756.25</v>
      </c>
      <c r="I416">
        <f t="shared" si="338"/>
        <v>40</v>
      </c>
      <c r="J416">
        <f t="shared" si="339"/>
        <v>25</v>
      </c>
      <c r="K416">
        <f t="shared" si="340"/>
        <v>5</v>
      </c>
      <c r="L416">
        <f t="shared" si="341"/>
        <v>12.5</v>
      </c>
      <c r="M416" s="115">
        <f t="shared" si="342"/>
        <v>-57.889705882352928</v>
      </c>
      <c r="N416" s="13">
        <f t="shared" si="343"/>
        <v>-110.40686274509804</v>
      </c>
      <c r="O416" s="13">
        <f t="shared" si="344"/>
        <v>3351.2180471453271</v>
      </c>
      <c r="P416" s="13">
        <f t="shared" si="345"/>
        <v>12189.675341214917</v>
      </c>
      <c r="Q416" s="109">
        <f t="shared" si="346"/>
        <v>6391.4208117070339</v>
      </c>
    </row>
    <row r="417" spans="1:17" x14ac:dyDescent="0.3">
      <c r="A417" s="2" t="s">
        <v>39</v>
      </c>
      <c r="B417" s="44" t="s">
        <v>134</v>
      </c>
      <c r="C417" s="41">
        <f>VLOOKUP(A417,'Laboratory B'!A:DB,104,0)</f>
        <v>70</v>
      </c>
      <c r="D417" s="37">
        <f t="shared" si="347"/>
        <v>203.5</v>
      </c>
      <c r="E417">
        <f>VLOOKUP(A417,'Laboratory B'!A:DB,106,0)</f>
        <v>44</v>
      </c>
      <c r="F417" s="37">
        <f t="shared" si="348"/>
        <v>118</v>
      </c>
      <c r="G417" s="59">
        <f t="shared" si="336"/>
        <v>85.5</v>
      </c>
      <c r="H417" s="60">
        <f t="shared" si="337"/>
        <v>7310.25</v>
      </c>
      <c r="I417">
        <f t="shared" si="338"/>
        <v>57</v>
      </c>
      <c r="J417">
        <f t="shared" si="339"/>
        <v>169</v>
      </c>
      <c r="K417">
        <f t="shared" si="340"/>
        <v>13</v>
      </c>
      <c r="L417">
        <f t="shared" si="341"/>
        <v>22.807017543859647</v>
      </c>
      <c r="M417" s="115">
        <f t="shared" si="342"/>
        <v>0.1102941176470722</v>
      </c>
      <c r="N417" s="13">
        <f t="shared" si="343"/>
        <v>-85.406862745098039</v>
      </c>
      <c r="O417" s="13">
        <f t="shared" si="344"/>
        <v>1.2164792387546202E-2</v>
      </c>
      <c r="P417" s="13">
        <f t="shared" si="345"/>
        <v>7294.3322039600152</v>
      </c>
      <c r="Q417" s="109">
        <f t="shared" si="346"/>
        <v>-9.4198745674751905</v>
      </c>
    </row>
    <row r="418" spans="1:17" x14ac:dyDescent="0.3">
      <c r="A418" s="2" t="s">
        <v>114</v>
      </c>
      <c r="B418" s="44" t="s">
        <v>134</v>
      </c>
      <c r="C418" s="41">
        <f>VLOOKUP(A418,'Laboratory B'!A:DB,104,0)</f>
        <v>135</v>
      </c>
      <c r="D418" s="37">
        <f t="shared" si="347"/>
        <v>268.5</v>
      </c>
      <c r="E418">
        <f>VLOOKUP(A418,'Laboratory B'!A:DB,106,0)</f>
        <v>45</v>
      </c>
      <c r="F418" s="37">
        <f t="shared" si="348"/>
        <v>121</v>
      </c>
      <c r="G418" s="59">
        <f t="shared" si="336"/>
        <v>147.5</v>
      </c>
      <c r="H418" s="60">
        <f t="shared" si="337"/>
        <v>21756.25</v>
      </c>
      <c r="I418">
        <f t="shared" si="338"/>
        <v>90</v>
      </c>
      <c r="J418">
        <f t="shared" si="339"/>
        <v>2025</v>
      </c>
      <c r="K418">
        <f t="shared" si="340"/>
        <v>45</v>
      </c>
      <c r="L418">
        <f t="shared" si="341"/>
        <v>50</v>
      </c>
      <c r="M418" s="115">
        <f t="shared" si="342"/>
        <v>65.110294117647072</v>
      </c>
      <c r="N418" s="13">
        <f t="shared" si="343"/>
        <v>-82.406862745098039</v>
      </c>
      <c r="O418" s="13">
        <f t="shared" si="344"/>
        <v>4239.3504000865069</v>
      </c>
      <c r="P418" s="13">
        <f t="shared" si="345"/>
        <v>6790.891027489427</v>
      </c>
      <c r="Q418" s="109">
        <f t="shared" si="346"/>
        <v>-5365.5350706459067</v>
      </c>
    </row>
    <row r="419" spans="1:17" x14ac:dyDescent="0.3">
      <c r="A419" s="2" t="s">
        <v>115</v>
      </c>
      <c r="B419" s="44" t="s">
        <v>134</v>
      </c>
      <c r="C419" s="41">
        <f>VLOOKUP(A419,'Laboratory B'!A:DB,104,0)</f>
        <v>2</v>
      </c>
      <c r="D419" s="37">
        <f t="shared" si="347"/>
        <v>38</v>
      </c>
      <c r="E419">
        <f>VLOOKUP(A419,'Laboratory B'!A:DB,106,0)</f>
        <v>7</v>
      </c>
      <c r="F419" s="37">
        <f t="shared" si="348"/>
        <v>42</v>
      </c>
      <c r="G419" s="59">
        <f t="shared" si="336"/>
        <v>-4</v>
      </c>
      <c r="H419" s="60">
        <f t="shared" si="337"/>
        <v>16</v>
      </c>
      <c r="I419">
        <f t="shared" si="338"/>
        <v>4.5</v>
      </c>
      <c r="J419">
        <f t="shared" si="339"/>
        <v>6.25</v>
      </c>
      <c r="K419">
        <f t="shared" si="340"/>
        <v>2.5</v>
      </c>
      <c r="L419">
        <f t="shared" si="341"/>
        <v>55.555555555555557</v>
      </c>
      <c r="M419" s="115">
        <f t="shared" si="342"/>
        <v>-165.38970588235293</v>
      </c>
      <c r="N419" s="13">
        <f t="shared" si="343"/>
        <v>-161.40686274509804</v>
      </c>
      <c r="O419" s="13">
        <f t="shared" si="344"/>
        <v>27353.754811851206</v>
      </c>
      <c r="P419" s="13">
        <f t="shared" si="345"/>
        <v>26052.175341214916</v>
      </c>
      <c r="Q419" s="109">
        <f t="shared" si="346"/>
        <v>26695.033556805072</v>
      </c>
    </row>
    <row r="420" spans="1:17" x14ac:dyDescent="0.3">
      <c r="A420" s="2" t="s">
        <v>143</v>
      </c>
      <c r="B420" s="44" t="s">
        <v>134</v>
      </c>
      <c r="C420" s="41">
        <f>VLOOKUP(A420,'Laboratory B'!A:DB,104,0)</f>
        <v>69</v>
      </c>
      <c r="D420" s="37">
        <f t="shared" ref="D420:D421" si="365">_xlfn.RANK.AVG(C420,C$2:C$419,1)</f>
        <v>199.5</v>
      </c>
      <c r="E420">
        <f>VLOOKUP(A420,'Laboratory B'!A:DB,106,0)</f>
        <v>64</v>
      </c>
      <c r="F420" s="37">
        <f t="shared" ref="F420:F421" si="366">_xlfn.RANK.AVG(E420,E$2:E$419,1)</f>
        <v>167.5</v>
      </c>
      <c r="G420" s="59">
        <f t="shared" ref="G420:G421" si="367">D420-F420</f>
        <v>32</v>
      </c>
      <c r="H420" s="60">
        <f t="shared" ref="H420:H421" si="368">G420^2</f>
        <v>1024</v>
      </c>
      <c r="I420">
        <f t="shared" ref="I420:I421" si="369">(C420+E420)/2</f>
        <v>66.5</v>
      </c>
      <c r="J420">
        <f t="shared" ref="J420:J421" si="370">((C420-I420)^2+(E420-I420)^2)/2</f>
        <v>6.25</v>
      </c>
      <c r="K420">
        <f t="shared" ref="K420:K421" si="371">SQRT(J420)</f>
        <v>2.5</v>
      </c>
      <c r="L420">
        <f t="shared" ref="L420:L421" si="372">(K420/I420)*100</f>
        <v>3.7593984962406015</v>
      </c>
      <c r="M420" s="115">
        <f t="shared" si="342"/>
        <v>-3.8897058823529278</v>
      </c>
      <c r="N420" s="13">
        <f t="shared" si="343"/>
        <v>-35.906862745098039</v>
      </c>
      <c r="O420" s="13">
        <f t="shared" si="344"/>
        <v>15.129811851210968</v>
      </c>
      <c r="P420" s="13">
        <f t="shared" si="345"/>
        <v>1289.3027921953094</v>
      </c>
      <c r="Q420" s="109">
        <f t="shared" si="346"/>
        <v>139.66713523644702</v>
      </c>
    </row>
    <row r="421" spans="1:17" ht="15" thickBot="1" x14ac:dyDescent="0.35">
      <c r="A421" s="2" t="s">
        <v>144</v>
      </c>
      <c r="B421" s="44" t="s">
        <v>134</v>
      </c>
      <c r="C421" s="41">
        <f>VLOOKUP(A421,'Laboratory B'!A:DB,104,0)</f>
        <v>53</v>
      </c>
      <c r="D421" s="37">
        <f t="shared" si="365"/>
        <v>162.5</v>
      </c>
      <c r="E421">
        <f>VLOOKUP(A421,'Laboratory B'!A:DB,106,0)</f>
        <v>82</v>
      </c>
      <c r="F421" s="37">
        <f t="shared" si="366"/>
        <v>201.5</v>
      </c>
      <c r="G421" s="59">
        <f t="shared" si="367"/>
        <v>-39</v>
      </c>
      <c r="H421" s="60">
        <f t="shared" si="368"/>
        <v>1521</v>
      </c>
      <c r="I421">
        <f t="shared" si="369"/>
        <v>67.5</v>
      </c>
      <c r="J421">
        <f t="shared" si="370"/>
        <v>210.25</v>
      </c>
      <c r="K421">
        <f t="shared" si="371"/>
        <v>14.5</v>
      </c>
      <c r="L421">
        <f t="shared" si="372"/>
        <v>21.481481481481481</v>
      </c>
      <c r="M421" s="104">
        <f t="shared" si="342"/>
        <v>-40.889705882352928</v>
      </c>
      <c r="N421" s="116">
        <f t="shared" si="343"/>
        <v>-1.9068627450980387</v>
      </c>
      <c r="O421" s="116">
        <f t="shared" si="344"/>
        <v>1671.9680471453275</v>
      </c>
      <c r="P421" s="116">
        <f t="shared" si="345"/>
        <v>3.6361255286428276</v>
      </c>
      <c r="Q421" s="108">
        <f t="shared" si="346"/>
        <v>77.971056805074923</v>
      </c>
    </row>
    <row r="422" spans="1:17" s="9" customFormat="1" x14ac:dyDescent="0.3">
      <c r="A422" s="10"/>
      <c r="B422" s="72"/>
      <c r="C422" s="10"/>
      <c r="D422" s="10"/>
      <c r="F422" s="10"/>
      <c r="H422" s="10"/>
    </row>
    <row r="423" spans="1:17" x14ac:dyDescent="0.3">
      <c r="B423" s="72"/>
      <c r="C423" s="10"/>
      <c r="D423" s="10"/>
      <c r="E423" s="10"/>
      <c r="F423" s="10"/>
      <c r="G423" s="10"/>
      <c r="N423" s="22" t="s">
        <v>244</v>
      </c>
      <c r="O423" s="22">
        <f>SUM(O2:O421)</f>
        <v>5574811.5367647074</v>
      </c>
      <c r="P423" s="22">
        <f>SUM(P2:P421)</f>
        <v>5574775.9607843161</v>
      </c>
      <c r="Q423" s="22">
        <f>SUM(Q2:Q421)</f>
        <v>5116829.0588235334</v>
      </c>
    </row>
    <row r="424" spans="1:17" x14ac:dyDescent="0.3">
      <c r="D424" t="s">
        <v>192</v>
      </c>
      <c r="F424" t="s">
        <v>192</v>
      </c>
      <c r="N424" s="98" t="s">
        <v>245</v>
      </c>
      <c r="O424" s="98">
        <f>SQRT(O423)</f>
        <v>2361.1038809770121</v>
      </c>
      <c r="P424" s="98">
        <f>SQRT(P423)</f>
        <v>2361.0963472048988</v>
      </c>
    </row>
    <row r="425" spans="1:17" x14ac:dyDescent="0.3">
      <c r="D425">
        <f>AVERAGE(D2:D421)</f>
        <v>203.38970588235293</v>
      </c>
      <c r="F425">
        <f>AVERAGE(F2:F421)</f>
        <v>203.40686274509804</v>
      </c>
      <c r="H425">
        <f>SUM(H2:H421)</f>
        <v>915929.5</v>
      </c>
      <c r="I425" t="s">
        <v>139</v>
      </c>
    </row>
    <row r="426" spans="1:17" x14ac:dyDescent="0.3">
      <c r="H426" s="59">
        <f>(Q423/(O424*P424))</f>
        <v>0.91785082810900331</v>
      </c>
      <c r="I426" t="s">
        <v>140</v>
      </c>
      <c r="L426" s="63">
        <f>AVERAGE(L2:L421)</f>
        <v>18.792304324565578</v>
      </c>
      <c r="M426" t="s">
        <v>192</v>
      </c>
    </row>
    <row r="427" spans="1:17" x14ac:dyDescent="0.3">
      <c r="H427" s="23">
        <f>CORREL(D2:D421,F2:F421)</f>
        <v>0.91785082810900342</v>
      </c>
      <c r="I427" t="s">
        <v>195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M119"/>
  <sheetViews>
    <sheetView topLeftCell="A105" zoomScale="70" zoomScaleNormal="70" workbookViewId="0">
      <selection activeCell="O43" sqref="O43"/>
    </sheetView>
  </sheetViews>
  <sheetFormatPr baseColWidth="10" defaultRowHeight="14.4" x14ac:dyDescent="0.3"/>
  <cols>
    <col min="1" max="1" width="30.109375" customWidth="1"/>
    <col min="5" max="5" width="11.88671875" customWidth="1"/>
  </cols>
  <sheetData>
    <row r="1" spans="1:91" ht="15" thickBot="1" x14ac:dyDescent="0.35">
      <c r="A1" s="1" t="s">
        <v>156</v>
      </c>
      <c r="B1" s="118" t="s">
        <v>190</v>
      </c>
      <c r="C1" s="119"/>
      <c r="D1" s="120"/>
      <c r="E1" s="118" t="s">
        <v>171</v>
      </c>
      <c r="F1" s="119"/>
      <c r="G1" s="120"/>
      <c r="H1" s="118" t="s">
        <v>172</v>
      </c>
      <c r="I1" s="119"/>
      <c r="J1" s="120"/>
      <c r="K1" s="118" t="s">
        <v>173</v>
      </c>
      <c r="L1" s="119"/>
      <c r="M1" s="120"/>
      <c r="N1" s="118" t="s">
        <v>174</v>
      </c>
      <c r="O1" s="119"/>
      <c r="P1" s="120"/>
      <c r="Q1" s="118" t="s">
        <v>175</v>
      </c>
      <c r="R1" s="119"/>
      <c r="S1" s="120"/>
      <c r="T1" s="118" t="s">
        <v>176</v>
      </c>
      <c r="U1" s="119"/>
      <c r="V1" s="120"/>
      <c r="W1" s="118" t="s">
        <v>177</v>
      </c>
      <c r="X1" s="119"/>
      <c r="Y1" s="120"/>
      <c r="Z1" s="118" t="s">
        <v>178</v>
      </c>
      <c r="AA1" s="119"/>
      <c r="AB1" s="120"/>
      <c r="AC1" s="118" t="s">
        <v>179</v>
      </c>
      <c r="AD1" s="119"/>
      <c r="AE1" s="120"/>
      <c r="AF1" s="118" t="s">
        <v>180</v>
      </c>
      <c r="AG1" s="119"/>
      <c r="AH1" s="120"/>
      <c r="AI1" s="118" t="s">
        <v>181</v>
      </c>
      <c r="AJ1" s="119"/>
      <c r="AK1" s="120"/>
      <c r="AL1" s="118" t="s">
        <v>182</v>
      </c>
      <c r="AM1" s="119"/>
      <c r="AN1" s="120"/>
      <c r="AO1" s="118" t="s">
        <v>183</v>
      </c>
      <c r="AP1" s="119"/>
      <c r="AQ1" s="120"/>
      <c r="AR1" s="118" t="s">
        <v>184</v>
      </c>
      <c r="AS1" s="119"/>
      <c r="AT1" s="120"/>
      <c r="AU1" s="118" t="s">
        <v>185</v>
      </c>
      <c r="AV1" s="119"/>
      <c r="AW1" s="120"/>
      <c r="AX1" s="118" t="s">
        <v>186</v>
      </c>
      <c r="AY1" s="119"/>
      <c r="AZ1" s="120"/>
      <c r="BA1" s="118" t="s">
        <v>187</v>
      </c>
      <c r="BB1" s="119"/>
      <c r="BC1" s="120"/>
      <c r="BD1" s="118" t="s">
        <v>188</v>
      </c>
      <c r="BE1" s="119"/>
      <c r="BF1" s="120"/>
      <c r="BG1" s="118" t="s">
        <v>234</v>
      </c>
      <c r="BH1" s="119"/>
      <c r="BI1" s="120"/>
      <c r="BJ1" s="121" t="s">
        <v>77</v>
      </c>
      <c r="BK1" s="122"/>
      <c r="BL1" s="123"/>
      <c r="BM1" s="121" t="s">
        <v>78</v>
      </c>
      <c r="BN1" s="122"/>
      <c r="BO1" s="123"/>
      <c r="BP1" s="121" t="s">
        <v>79</v>
      </c>
      <c r="BQ1" s="122"/>
      <c r="BR1" s="123"/>
      <c r="BS1" s="118" t="s">
        <v>216</v>
      </c>
      <c r="BT1" s="119"/>
      <c r="BU1" s="120"/>
      <c r="BV1" s="118" t="s">
        <v>215</v>
      </c>
      <c r="BW1" s="119"/>
      <c r="BX1" s="120"/>
      <c r="BY1" s="118" t="s">
        <v>23</v>
      </c>
      <c r="BZ1" s="119"/>
      <c r="CA1" s="120"/>
      <c r="CB1" s="118" t="s">
        <v>24</v>
      </c>
      <c r="CC1" s="119"/>
      <c r="CD1" s="120"/>
      <c r="CE1" s="118" t="s">
        <v>25</v>
      </c>
      <c r="CF1" s="119"/>
      <c r="CG1" s="120"/>
      <c r="CH1" s="118" t="s">
        <v>189</v>
      </c>
      <c r="CI1" s="119"/>
      <c r="CJ1" s="120"/>
      <c r="CK1" s="118" t="s">
        <v>60</v>
      </c>
      <c r="CL1" s="119"/>
      <c r="CM1" s="120"/>
    </row>
    <row r="2" spans="1:91" x14ac:dyDescent="0.3">
      <c r="A2" s="2" t="s">
        <v>80</v>
      </c>
      <c r="B2">
        <v>27</v>
      </c>
      <c r="C2">
        <v>34</v>
      </c>
      <c r="D2" s="2">
        <v>21</v>
      </c>
      <c r="E2">
        <v>58</v>
      </c>
      <c r="F2">
        <v>30</v>
      </c>
      <c r="G2" s="2">
        <v>73</v>
      </c>
      <c r="H2">
        <v>71</v>
      </c>
      <c r="I2">
        <v>49</v>
      </c>
      <c r="J2" s="2">
        <v>42</v>
      </c>
      <c r="K2">
        <v>32</v>
      </c>
      <c r="L2">
        <v>29</v>
      </c>
      <c r="M2" s="2">
        <v>21</v>
      </c>
      <c r="N2">
        <v>6</v>
      </c>
      <c r="O2">
        <v>11</v>
      </c>
      <c r="P2" s="2">
        <v>7</v>
      </c>
      <c r="Q2">
        <v>10</v>
      </c>
      <c r="R2">
        <v>9</v>
      </c>
      <c r="S2" s="2">
        <v>8</v>
      </c>
      <c r="T2">
        <v>43</v>
      </c>
      <c r="U2">
        <v>46</v>
      </c>
      <c r="V2" s="2">
        <v>64</v>
      </c>
      <c r="W2">
        <v>16</v>
      </c>
      <c r="X2">
        <v>16</v>
      </c>
      <c r="Y2" s="2">
        <v>13</v>
      </c>
      <c r="Z2">
        <v>30</v>
      </c>
      <c r="AA2">
        <v>63</v>
      </c>
      <c r="AB2" s="2">
        <v>25</v>
      </c>
      <c r="AC2">
        <v>25</v>
      </c>
      <c r="AD2">
        <v>21</v>
      </c>
      <c r="AE2" s="2">
        <v>39</v>
      </c>
      <c r="AF2">
        <v>64</v>
      </c>
      <c r="AG2">
        <v>46</v>
      </c>
      <c r="AH2" s="2">
        <v>36</v>
      </c>
      <c r="AI2">
        <v>90</v>
      </c>
      <c r="AJ2">
        <v>58</v>
      </c>
      <c r="AK2" s="2">
        <v>106</v>
      </c>
      <c r="AL2">
        <v>55</v>
      </c>
      <c r="AM2">
        <v>25</v>
      </c>
      <c r="AN2" s="2">
        <v>78</v>
      </c>
      <c r="AO2">
        <v>64</v>
      </c>
      <c r="AP2">
        <v>46</v>
      </c>
      <c r="AQ2" s="2">
        <v>81</v>
      </c>
      <c r="AR2">
        <v>10</v>
      </c>
      <c r="AS2">
        <v>9</v>
      </c>
      <c r="AT2" s="2">
        <v>8</v>
      </c>
      <c r="AU2">
        <v>24</v>
      </c>
      <c r="AV2">
        <v>43</v>
      </c>
      <c r="AW2" s="2">
        <v>21</v>
      </c>
      <c r="AX2">
        <v>16</v>
      </c>
      <c r="AY2">
        <v>19</v>
      </c>
      <c r="AZ2" s="2">
        <v>36</v>
      </c>
      <c r="BA2">
        <v>34</v>
      </c>
      <c r="BB2">
        <v>17</v>
      </c>
      <c r="BC2" s="2">
        <v>73</v>
      </c>
      <c r="BD2">
        <v>34</v>
      </c>
      <c r="BE2">
        <v>35</v>
      </c>
      <c r="BF2" s="2">
        <v>58</v>
      </c>
      <c r="BG2">
        <v>7</v>
      </c>
      <c r="BH2">
        <v>6</v>
      </c>
      <c r="BI2" s="2">
        <v>7</v>
      </c>
      <c r="BJ2">
        <v>74</v>
      </c>
      <c r="BK2">
        <v>74</v>
      </c>
      <c r="BL2" s="2">
        <v>74</v>
      </c>
      <c r="BM2">
        <v>25</v>
      </c>
      <c r="BN2">
        <v>25</v>
      </c>
      <c r="BO2" s="2">
        <v>25</v>
      </c>
      <c r="BP2">
        <v>35</v>
      </c>
      <c r="BQ2">
        <v>35</v>
      </c>
      <c r="BR2" s="2">
        <v>35</v>
      </c>
      <c r="BS2">
        <v>10</v>
      </c>
      <c r="BT2">
        <v>10</v>
      </c>
      <c r="BU2" s="2">
        <v>15</v>
      </c>
      <c r="BV2">
        <v>246</v>
      </c>
      <c r="BW2">
        <v>12</v>
      </c>
      <c r="BX2" s="2">
        <v>213</v>
      </c>
      <c r="BY2">
        <v>51</v>
      </c>
      <c r="BZ2">
        <v>57</v>
      </c>
      <c r="CA2" s="2">
        <v>258</v>
      </c>
      <c r="CB2">
        <v>10</v>
      </c>
      <c r="CC2">
        <v>8</v>
      </c>
      <c r="CD2" s="2">
        <v>11</v>
      </c>
      <c r="CE2">
        <v>15</v>
      </c>
      <c r="CF2">
        <v>35</v>
      </c>
      <c r="CG2" s="2">
        <v>227</v>
      </c>
      <c r="CH2">
        <v>18</v>
      </c>
      <c r="CI2">
        <v>26</v>
      </c>
      <c r="CJ2" s="2">
        <v>30</v>
      </c>
      <c r="CK2">
        <v>6</v>
      </c>
      <c r="CL2">
        <v>8</v>
      </c>
      <c r="CM2" s="2">
        <v>6</v>
      </c>
    </row>
    <row r="3" spans="1:91" x14ac:dyDescent="0.3">
      <c r="A3" s="2" t="s">
        <v>81</v>
      </c>
      <c r="B3">
        <v>18</v>
      </c>
      <c r="C3">
        <v>42</v>
      </c>
      <c r="D3" s="2">
        <v>27</v>
      </c>
      <c r="E3">
        <v>57</v>
      </c>
      <c r="F3">
        <v>61</v>
      </c>
      <c r="G3" s="2">
        <v>51</v>
      </c>
      <c r="H3">
        <v>82</v>
      </c>
      <c r="I3">
        <v>87</v>
      </c>
      <c r="J3" s="2">
        <v>151</v>
      </c>
      <c r="K3">
        <v>29</v>
      </c>
      <c r="L3">
        <v>21</v>
      </c>
      <c r="M3" s="2">
        <v>22</v>
      </c>
      <c r="N3">
        <v>8</v>
      </c>
      <c r="O3">
        <v>6</v>
      </c>
      <c r="P3" s="2">
        <v>9</v>
      </c>
      <c r="Q3">
        <v>34</v>
      </c>
      <c r="R3">
        <v>35</v>
      </c>
      <c r="S3" s="2">
        <v>40</v>
      </c>
      <c r="T3">
        <v>173</v>
      </c>
      <c r="U3">
        <v>168</v>
      </c>
      <c r="V3" s="2">
        <v>64</v>
      </c>
      <c r="W3">
        <v>16</v>
      </c>
      <c r="X3">
        <v>18</v>
      </c>
      <c r="Y3" s="2">
        <v>27</v>
      </c>
      <c r="Z3">
        <v>54</v>
      </c>
      <c r="AA3">
        <v>65</v>
      </c>
      <c r="AB3" s="2">
        <v>54</v>
      </c>
      <c r="AC3">
        <v>23</v>
      </c>
      <c r="AD3">
        <v>17</v>
      </c>
      <c r="AE3" s="2">
        <v>22</v>
      </c>
      <c r="AF3">
        <v>26</v>
      </c>
      <c r="AG3">
        <v>26</v>
      </c>
      <c r="AH3" s="2">
        <v>26</v>
      </c>
      <c r="AI3">
        <v>38</v>
      </c>
      <c r="AJ3">
        <v>38</v>
      </c>
      <c r="AK3" s="2">
        <v>40</v>
      </c>
      <c r="AL3">
        <v>36</v>
      </c>
      <c r="AM3">
        <v>52</v>
      </c>
      <c r="AN3" s="2">
        <v>25</v>
      </c>
      <c r="AO3">
        <v>183</v>
      </c>
      <c r="AP3">
        <v>171</v>
      </c>
      <c r="AQ3" s="2">
        <v>93</v>
      </c>
      <c r="AR3">
        <v>9</v>
      </c>
      <c r="AS3">
        <v>8</v>
      </c>
      <c r="AT3" s="2">
        <v>8</v>
      </c>
      <c r="AU3">
        <v>23</v>
      </c>
      <c r="AV3">
        <v>19</v>
      </c>
      <c r="AW3" s="2">
        <v>18</v>
      </c>
      <c r="AX3">
        <v>52</v>
      </c>
      <c r="AY3">
        <v>54</v>
      </c>
      <c r="AZ3" s="2">
        <v>54</v>
      </c>
      <c r="BA3">
        <v>62</v>
      </c>
      <c r="BB3">
        <v>74</v>
      </c>
      <c r="BC3" s="2">
        <v>56</v>
      </c>
      <c r="BD3">
        <v>54</v>
      </c>
      <c r="BE3">
        <v>85</v>
      </c>
      <c r="BF3" s="2">
        <v>25</v>
      </c>
      <c r="BG3">
        <v>68</v>
      </c>
      <c r="BH3">
        <v>177</v>
      </c>
      <c r="BI3" s="2">
        <v>4</v>
      </c>
      <c r="BJ3">
        <v>74</v>
      </c>
      <c r="BK3">
        <v>74</v>
      </c>
      <c r="BL3" s="2">
        <v>74</v>
      </c>
      <c r="BM3">
        <v>25</v>
      </c>
      <c r="BN3">
        <v>25</v>
      </c>
      <c r="BO3" s="2">
        <v>25</v>
      </c>
      <c r="BP3">
        <v>35</v>
      </c>
      <c r="BQ3">
        <v>35</v>
      </c>
      <c r="BR3" s="2">
        <v>35</v>
      </c>
      <c r="BS3">
        <v>12</v>
      </c>
      <c r="BT3">
        <v>77</v>
      </c>
      <c r="BU3" s="2">
        <v>16</v>
      </c>
      <c r="BV3">
        <v>33</v>
      </c>
      <c r="BW3">
        <v>29</v>
      </c>
      <c r="BX3" s="2">
        <v>38</v>
      </c>
      <c r="BY3">
        <v>97</v>
      </c>
      <c r="BZ3">
        <v>96</v>
      </c>
      <c r="CA3" s="2">
        <v>26</v>
      </c>
      <c r="CB3">
        <v>16</v>
      </c>
      <c r="CC3">
        <v>54</v>
      </c>
      <c r="CD3" s="2">
        <v>15</v>
      </c>
      <c r="CE3">
        <v>53</v>
      </c>
      <c r="CF3">
        <v>49</v>
      </c>
      <c r="CG3" s="2">
        <v>46</v>
      </c>
      <c r="CH3">
        <v>19</v>
      </c>
      <c r="CI3">
        <v>18</v>
      </c>
      <c r="CJ3" s="2">
        <v>17</v>
      </c>
      <c r="CK3">
        <v>5</v>
      </c>
      <c r="CL3">
        <v>9</v>
      </c>
      <c r="CM3" s="2">
        <v>8</v>
      </c>
    </row>
    <row r="4" spans="1:91" x14ac:dyDescent="0.3">
      <c r="A4" s="2" t="s">
        <v>82</v>
      </c>
      <c r="B4">
        <v>254</v>
      </c>
      <c r="C4">
        <v>167</v>
      </c>
      <c r="D4" s="2">
        <v>83</v>
      </c>
      <c r="E4">
        <v>553</v>
      </c>
      <c r="F4">
        <v>748</v>
      </c>
      <c r="G4" s="2">
        <v>622</v>
      </c>
      <c r="H4">
        <v>267</v>
      </c>
      <c r="I4">
        <v>560</v>
      </c>
      <c r="J4" s="2">
        <v>486</v>
      </c>
      <c r="K4">
        <v>43</v>
      </c>
      <c r="L4">
        <v>173</v>
      </c>
      <c r="M4" s="2">
        <v>72</v>
      </c>
      <c r="N4">
        <v>16</v>
      </c>
      <c r="O4">
        <v>18</v>
      </c>
      <c r="P4" s="2">
        <v>11</v>
      </c>
      <c r="Q4">
        <v>72</v>
      </c>
      <c r="R4">
        <v>620</v>
      </c>
      <c r="S4" s="2">
        <v>177</v>
      </c>
      <c r="T4">
        <v>507</v>
      </c>
      <c r="U4">
        <v>533</v>
      </c>
      <c r="V4" s="2">
        <v>168</v>
      </c>
      <c r="W4">
        <v>40</v>
      </c>
      <c r="X4">
        <v>50</v>
      </c>
      <c r="Y4" s="2">
        <v>41</v>
      </c>
      <c r="Z4">
        <v>54</v>
      </c>
      <c r="AA4">
        <v>54</v>
      </c>
      <c r="AB4" s="2">
        <v>63</v>
      </c>
      <c r="AC4">
        <v>60</v>
      </c>
      <c r="AD4">
        <v>60</v>
      </c>
      <c r="AE4" s="2">
        <v>69</v>
      </c>
      <c r="AF4">
        <v>25</v>
      </c>
      <c r="AG4">
        <v>25</v>
      </c>
      <c r="AH4" s="2">
        <v>54</v>
      </c>
      <c r="AI4">
        <v>360</v>
      </c>
      <c r="AJ4">
        <v>230</v>
      </c>
      <c r="AK4" s="2">
        <v>221</v>
      </c>
      <c r="AL4">
        <v>36</v>
      </c>
      <c r="AM4">
        <v>36</v>
      </c>
      <c r="AN4" s="2">
        <v>25</v>
      </c>
      <c r="AO4">
        <v>436</v>
      </c>
      <c r="AP4">
        <v>834</v>
      </c>
      <c r="AQ4" s="2">
        <v>222</v>
      </c>
      <c r="AR4">
        <v>25</v>
      </c>
      <c r="AS4">
        <v>46</v>
      </c>
      <c r="AT4" s="2">
        <v>26</v>
      </c>
      <c r="AU4">
        <v>98</v>
      </c>
      <c r="AV4">
        <v>89</v>
      </c>
      <c r="AW4" s="2">
        <v>99</v>
      </c>
      <c r="AX4">
        <v>52</v>
      </c>
      <c r="AY4">
        <v>65</v>
      </c>
      <c r="AZ4" s="2">
        <v>54</v>
      </c>
      <c r="BA4">
        <v>245</v>
      </c>
      <c r="BB4">
        <v>350</v>
      </c>
      <c r="BC4" s="2">
        <v>226</v>
      </c>
      <c r="BD4">
        <v>36</v>
      </c>
      <c r="BE4">
        <v>3</v>
      </c>
      <c r="BF4" s="2">
        <v>52</v>
      </c>
      <c r="BG4">
        <v>10</v>
      </c>
      <c r="BH4">
        <v>7</v>
      </c>
      <c r="BI4" s="2">
        <v>70</v>
      </c>
      <c r="BJ4">
        <v>74</v>
      </c>
      <c r="BK4">
        <v>74</v>
      </c>
      <c r="BL4" s="2">
        <v>74</v>
      </c>
      <c r="BM4">
        <v>25</v>
      </c>
      <c r="BN4">
        <v>25</v>
      </c>
      <c r="BO4" s="2">
        <v>25</v>
      </c>
      <c r="BP4">
        <v>35</v>
      </c>
      <c r="BQ4">
        <v>35</v>
      </c>
      <c r="BR4" s="2">
        <v>35</v>
      </c>
      <c r="BS4">
        <v>20</v>
      </c>
      <c r="BT4">
        <v>20</v>
      </c>
      <c r="BU4" s="2">
        <v>58</v>
      </c>
      <c r="BV4">
        <v>226</v>
      </c>
      <c r="BW4">
        <v>228</v>
      </c>
      <c r="BX4" s="2">
        <v>228</v>
      </c>
      <c r="BY4">
        <v>638</v>
      </c>
      <c r="BZ4">
        <v>768</v>
      </c>
      <c r="CA4" s="2">
        <v>685</v>
      </c>
      <c r="CB4">
        <v>11</v>
      </c>
      <c r="CC4">
        <v>8</v>
      </c>
      <c r="CD4" s="2">
        <v>80</v>
      </c>
      <c r="CE4">
        <v>276</v>
      </c>
      <c r="CF4">
        <v>280</v>
      </c>
      <c r="CG4" s="2">
        <v>288</v>
      </c>
      <c r="CH4">
        <v>45</v>
      </c>
      <c r="CI4">
        <v>62</v>
      </c>
      <c r="CJ4" s="2">
        <v>47</v>
      </c>
      <c r="CK4">
        <v>14</v>
      </c>
      <c r="CL4">
        <v>19</v>
      </c>
      <c r="CM4" s="2">
        <v>5</v>
      </c>
    </row>
    <row r="5" spans="1:91" x14ac:dyDescent="0.3">
      <c r="A5" s="2" t="s">
        <v>83</v>
      </c>
      <c r="B5">
        <v>52</v>
      </c>
      <c r="C5" t="s">
        <v>32</v>
      </c>
      <c r="D5" s="2">
        <v>47</v>
      </c>
      <c r="E5">
        <v>23</v>
      </c>
      <c r="F5" t="s">
        <v>32</v>
      </c>
      <c r="G5" s="2">
        <v>281</v>
      </c>
      <c r="H5">
        <v>50</v>
      </c>
      <c r="I5" t="s">
        <v>32</v>
      </c>
      <c r="J5" s="2">
        <v>75</v>
      </c>
      <c r="K5">
        <v>18</v>
      </c>
      <c r="L5" t="s">
        <v>32</v>
      </c>
      <c r="M5" s="2">
        <v>75</v>
      </c>
      <c r="N5">
        <v>56</v>
      </c>
      <c r="O5" t="s">
        <v>32</v>
      </c>
      <c r="P5" s="2">
        <v>20</v>
      </c>
      <c r="Q5">
        <v>35</v>
      </c>
      <c r="R5" t="s">
        <v>32</v>
      </c>
      <c r="S5" s="2">
        <v>35</v>
      </c>
      <c r="T5">
        <v>16</v>
      </c>
      <c r="U5" t="s">
        <v>32</v>
      </c>
      <c r="V5" s="2">
        <v>40</v>
      </c>
      <c r="W5">
        <v>97</v>
      </c>
      <c r="X5" t="s">
        <v>32</v>
      </c>
      <c r="Y5" s="2">
        <v>63</v>
      </c>
      <c r="Z5">
        <v>54</v>
      </c>
      <c r="AA5" t="s">
        <v>32</v>
      </c>
      <c r="AB5" s="2">
        <v>54</v>
      </c>
      <c r="AC5">
        <v>47</v>
      </c>
      <c r="AD5" t="s">
        <v>32</v>
      </c>
      <c r="AE5" s="2">
        <v>59</v>
      </c>
      <c r="AF5">
        <v>25</v>
      </c>
      <c r="AG5" t="s">
        <v>32</v>
      </c>
      <c r="AH5" s="2">
        <v>25</v>
      </c>
      <c r="AI5">
        <v>36</v>
      </c>
      <c r="AJ5" t="s">
        <v>32</v>
      </c>
      <c r="AK5" s="2">
        <v>33</v>
      </c>
      <c r="AL5">
        <v>65</v>
      </c>
      <c r="AM5" t="s">
        <v>32</v>
      </c>
      <c r="AN5" s="2">
        <v>63</v>
      </c>
      <c r="AO5">
        <v>32</v>
      </c>
      <c r="AP5" t="s">
        <v>32</v>
      </c>
      <c r="AQ5" s="2">
        <v>29</v>
      </c>
      <c r="AR5">
        <v>47</v>
      </c>
      <c r="AS5" t="s">
        <v>32</v>
      </c>
      <c r="AT5" s="2">
        <v>86</v>
      </c>
      <c r="AU5">
        <v>41</v>
      </c>
      <c r="AV5" t="s">
        <v>32</v>
      </c>
      <c r="AW5" s="2">
        <v>54</v>
      </c>
      <c r="AX5">
        <v>25</v>
      </c>
      <c r="AY5" t="s">
        <v>32</v>
      </c>
      <c r="AZ5" s="2">
        <v>74</v>
      </c>
      <c r="BA5">
        <v>45</v>
      </c>
      <c r="BB5" t="s">
        <v>32</v>
      </c>
      <c r="BC5" s="2">
        <v>41</v>
      </c>
      <c r="BD5">
        <v>41</v>
      </c>
      <c r="BE5" t="s">
        <v>32</v>
      </c>
      <c r="BF5" s="2">
        <v>25</v>
      </c>
      <c r="BG5">
        <v>74</v>
      </c>
      <c r="BH5" t="s">
        <v>32</v>
      </c>
      <c r="BI5" s="2">
        <v>65</v>
      </c>
      <c r="BJ5">
        <v>74</v>
      </c>
      <c r="BK5" t="s">
        <v>32</v>
      </c>
      <c r="BL5" s="2">
        <v>74</v>
      </c>
      <c r="BM5">
        <v>25</v>
      </c>
      <c r="BN5" t="s">
        <v>32</v>
      </c>
      <c r="BO5" s="2">
        <v>25</v>
      </c>
      <c r="BP5">
        <v>35</v>
      </c>
      <c r="BQ5" t="s">
        <v>32</v>
      </c>
      <c r="BR5" s="2">
        <v>35</v>
      </c>
      <c r="BS5">
        <v>59</v>
      </c>
      <c r="BT5" t="s">
        <v>32</v>
      </c>
      <c r="BU5" s="2">
        <v>219</v>
      </c>
      <c r="BV5">
        <v>65</v>
      </c>
      <c r="BW5" t="s">
        <v>32</v>
      </c>
      <c r="BX5" s="2">
        <v>42</v>
      </c>
      <c r="BY5">
        <v>35</v>
      </c>
      <c r="BZ5" t="s">
        <v>32</v>
      </c>
      <c r="CA5" s="2">
        <v>26</v>
      </c>
      <c r="CB5">
        <v>26</v>
      </c>
      <c r="CC5" t="s">
        <v>32</v>
      </c>
      <c r="CD5" s="2">
        <v>32</v>
      </c>
      <c r="CE5">
        <v>27</v>
      </c>
      <c r="CF5" t="s">
        <v>32</v>
      </c>
      <c r="CG5" s="2">
        <v>24</v>
      </c>
      <c r="CH5">
        <v>58</v>
      </c>
      <c r="CI5" t="s">
        <v>32</v>
      </c>
      <c r="CJ5" s="2">
        <v>57</v>
      </c>
      <c r="CK5">
        <v>13</v>
      </c>
      <c r="CL5" t="s">
        <v>32</v>
      </c>
      <c r="CM5" s="2">
        <v>13</v>
      </c>
    </row>
    <row r="6" spans="1:91" x14ac:dyDescent="0.3">
      <c r="A6" s="2" t="s">
        <v>84</v>
      </c>
      <c r="B6">
        <v>53</v>
      </c>
      <c r="C6">
        <v>92</v>
      </c>
      <c r="D6" s="2">
        <v>252</v>
      </c>
      <c r="E6">
        <v>349</v>
      </c>
      <c r="F6">
        <v>315</v>
      </c>
      <c r="G6" s="2">
        <v>663</v>
      </c>
      <c r="H6">
        <v>462</v>
      </c>
      <c r="I6">
        <v>447</v>
      </c>
      <c r="J6" s="2">
        <v>594</v>
      </c>
      <c r="K6">
        <v>87</v>
      </c>
      <c r="L6">
        <v>98</v>
      </c>
      <c r="M6" s="2">
        <v>254</v>
      </c>
      <c r="N6">
        <v>48</v>
      </c>
      <c r="O6">
        <v>81</v>
      </c>
      <c r="P6" s="2">
        <v>26</v>
      </c>
      <c r="Q6">
        <v>236</v>
      </c>
      <c r="R6">
        <v>153</v>
      </c>
      <c r="S6" s="2">
        <v>291</v>
      </c>
      <c r="T6">
        <v>550</v>
      </c>
      <c r="U6">
        <v>553</v>
      </c>
      <c r="V6" s="2">
        <v>748</v>
      </c>
      <c r="W6">
        <v>167</v>
      </c>
      <c r="X6">
        <v>52</v>
      </c>
      <c r="Y6" s="2">
        <v>54</v>
      </c>
      <c r="Z6">
        <v>54</v>
      </c>
      <c r="AA6">
        <v>54</v>
      </c>
      <c r="AB6" s="2">
        <v>63</v>
      </c>
      <c r="AC6">
        <v>82</v>
      </c>
      <c r="AD6">
        <v>83</v>
      </c>
      <c r="AE6" s="2">
        <v>93</v>
      </c>
      <c r="AF6">
        <v>25</v>
      </c>
      <c r="AG6">
        <v>25</v>
      </c>
      <c r="AH6" s="2">
        <v>25</v>
      </c>
      <c r="AI6">
        <v>246</v>
      </c>
      <c r="AJ6">
        <v>269</v>
      </c>
      <c r="AK6" s="2">
        <v>1539</v>
      </c>
      <c r="AL6">
        <v>65</v>
      </c>
      <c r="AM6">
        <v>63</v>
      </c>
      <c r="AN6" s="2">
        <v>54</v>
      </c>
      <c r="AO6">
        <v>227</v>
      </c>
      <c r="AP6">
        <v>328</v>
      </c>
      <c r="AQ6" s="2">
        <v>917</v>
      </c>
      <c r="AR6">
        <v>77</v>
      </c>
      <c r="AS6">
        <v>75</v>
      </c>
      <c r="AT6" s="2">
        <v>222</v>
      </c>
      <c r="AU6">
        <v>271</v>
      </c>
      <c r="AV6">
        <v>203</v>
      </c>
      <c r="AW6" s="2">
        <v>171</v>
      </c>
      <c r="AX6">
        <v>63</v>
      </c>
      <c r="AY6">
        <v>52</v>
      </c>
      <c r="AZ6" s="2">
        <v>55</v>
      </c>
      <c r="BA6">
        <v>206</v>
      </c>
      <c r="BB6">
        <v>246</v>
      </c>
      <c r="BC6" s="2">
        <v>533</v>
      </c>
      <c r="BD6">
        <v>54</v>
      </c>
      <c r="BE6">
        <v>54</v>
      </c>
      <c r="BF6" s="2">
        <v>74</v>
      </c>
      <c r="BG6">
        <v>46</v>
      </c>
      <c r="BH6">
        <v>88</v>
      </c>
      <c r="BI6" s="2">
        <v>56</v>
      </c>
      <c r="BJ6">
        <v>74</v>
      </c>
      <c r="BK6">
        <v>74</v>
      </c>
      <c r="BL6" s="2">
        <v>74</v>
      </c>
      <c r="BM6">
        <v>25</v>
      </c>
      <c r="BN6">
        <v>25</v>
      </c>
      <c r="BO6" s="2">
        <v>25</v>
      </c>
      <c r="BP6">
        <v>35</v>
      </c>
      <c r="BQ6">
        <v>35</v>
      </c>
      <c r="BR6" s="2">
        <v>35</v>
      </c>
      <c r="BS6">
        <v>47</v>
      </c>
      <c r="BT6">
        <v>67</v>
      </c>
      <c r="BU6" s="2">
        <v>38</v>
      </c>
      <c r="BV6">
        <v>360</v>
      </c>
      <c r="BW6">
        <v>537</v>
      </c>
      <c r="BX6" s="2">
        <v>718</v>
      </c>
      <c r="BY6">
        <v>537</v>
      </c>
      <c r="BZ6">
        <v>606</v>
      </c>
      <c r="CA6" s="2">
        <v>737</v>
      </c>
      <c r="CB6">
        <v>82</v>
      </c>
      <c r="CC6">
        <v>72</v>
      </c>
      <c r="CD6" s="2">
        <v>32</v>
      </c>
      <c r="CE6">
        <v>236</v>
      </c>
      <c r="CF6">
        <v>123</v>
      </c>
      <c r="CG6" s="2">
        <v>292</v>
      </c>
      <c r="CH6">
        <v>81</v>
      </c>
      <c r="CI6">
        <v>71</v>
      </c>
      <c r="CJ6" s="2">
        <v>71</v>
      </c>
      <c r="CK6">
        <v>12</v>
      </c>
      <c r="CL6">
        <v>14</v>
      </c>
      <c r="CM6" s="2">
        <v>12</v>
      </c>
    </row>
    <row r="7" spans="1:91" x14ac:dyDescent="0.3">
      <c r="A7" s="2" t="s">
        <v>85</v>
      </c>
      <c r="B7">
        <v>53</v>
      </c>
      <c r="C7">
        <v>54</v>
      </c>
      <c r="D7" s="2">
        <v>83</v>
      </c>
      <c r="E7">
        <v>282</v>
      </c>
      <c r="F7">
        <v>395</v>
      </c>
      <c r="G7" s="2">
        <v>30</v>
      </c>
      <c r="H7">
        <v>342</v>
      </c>
      <c r="I7">
        <v>286</v>
      </c>
      <c r="J7" s="2">
        <v>352</v>
      </c>
      <c r="K7">
        <v>54</v>
      </c>
      <c r="L7">
        <v>50</v>
      </c>
      <c r="M7" s="2">
        <v>83</v>
      </c>
      <c r="N7">
        <v>19</v>
      </c>
      <c r="O7">
        <v>18</v>
      </c>
      <c r="P7" s="2">
        <v>33</v>
      </c>
      <c r="Q7">
        <v>143</v>
      </c>
      <c r="R7">
        <v>213</v>
      </c>
      <c r="S7" s="2">
        <v>78</v>
      </c>
      <c r="T7">
        <v>560</v>
      </c>
      <c r="U7">
        <v>588</v>
      </c>
      <c r="V7" s="2">
        <v>475</v>
      </c>
      <c r="W7">
        <v>27</v>
      </c>
      <c r="X7">
        <v>24</v>
      </c>
      <c r="Y7" s="2">
        <v>22</v>
      </c>
      <c r="Z7">
        <v>31</v>
      </c>
      <c r="AA7">
        <v>25</v>
      </c>
      <c r="AB7" s="2">
        <v>31</v>
      </c>
      <c r="AC7">
        <v>50</v>
      </c>
      <c r="AD7">
        <v>43</v>
      </c>
      <c r="AE7" s="2">
        <v>71</v>
      </c>
      <c r="AF7">
        <v>56</v>
      </c>
      <c r="AG7">
        <v>64</v>
      </c>
      <c r="AH7" s="2">
        <v>52</v>
      </c>
      <c r="AI7">
        <v>168</v>
      </c>
      <c r="AJ7">
        <v>185</v>
      </c>
      <c r="AK7" s="2">
        <v>156</v>
      </c>
      <c r="AL7">
        <v>55</v>
      </c>
      <c r="AM7">
        <v>89</v>
      </c>
      <c r="AN7" s="2">
        <v>87</v>
      </c>
      <c r="AO7">
        <v>315</v>
      </c>
      <c r="AP7">
        <v>310</v>
      </c>
      <c r="AQ7" s="2">
        <v>370</v>
      </c>
      <c r="AR7">
        <v>26</v>
      </c>
      <c r="AS7">
        <v>19</v>
      </c>
      <c r="AT7" s="2">
        <v>29</v>
      </c>
      <c r="AU7">
        <v>69</v>
      </c>
      <c r="AV7">
        <v>64</v>
      </c>
      <c r="AW7" s="2">
        <v>27</v>
      </c>
      <c r="AX7">
        <v>36</v>
      </c>
      <c r="AY7">
        <v>36</v>
      </c>
      <c r="AZ7" s="2">
        <v>31</v>
      </c>
      <c r="BA7">
        <v>113</v>
      </c>
      <c r="BB7">
        <v>128</v>
      </c>
      <c r="BC7" s="2">
        <v>262</v>
      </c>
      <c r="BD7">
        <v>85</v>
      </c>
      <c r="BE7">
        <v>52</v>
      </c>
      <c r="BF7" s="2">
        <v>42</v>
      </c>
      <c r="BG7">
        <v>12</v>
      </c>
      <c r="BH7">
        <v>22</v>
      </c>
      <c r="BI7" s="2">
        <v>65</v>
      </c>
      <c r="BJ7">
        <v>74</v>
      </c>
      <c r="BK7">
        <v>74</v>
      </c>
      <c r="BL7" s="2">
        <v>74</v>
      </c>
      <c r="BM7">
        <v>25</v>
      </c>
      <c r="BN7">
        <v>25</v>
      </c>
      <c r="BO7" s="2">
        <v>25</v>
      </c>
      <c r="BP7">
        <v>35</v>
      </c>
      <c r="BQ7">
        <v>35</v>
      </c>
      <c r="BR7" s="2">
        <v>35</v>
      </c>
      <c r="BS7">
        <v>22</v>
      </c>
      <c r="BT7">
        <v>35</v>
      </c>
      <c r="BU7" s="2">
        <v>38</v>
      </c>
      <c r="BV7">
        <v>201</v>
      </c>
      <c r="BW7">
        <v>207</v>
      </c>
      <c r="BX7" s="2">
        <v>321</v>
      </c>
      <c r="BY7">
        <v>245</v>
      </c>
      <c r="BZ7">
        <v>241</v>
      </c>
      <c r="CA7" s="2">
        <v>378</v>
      </c>
      <c r="CB7">
        <v>14</v>
      </c>
      <c r="CC7">
        <v>12</v>
      </c>
      <c r="CD7" s="2">
        <v>14</v>
      </c>
      <c r="CE7">
        <v>219</v>
      </c>
      <c r="CF7">
        <v>246</v>
      </c>
      <c r="CG7" s="2">
        <v>238</v>
      </c>
      <c r="CH7">
        <v>69</v>
      </c>
      <c r="CI7">
        <v>73</v>
      </c>
      <c r="CJ7" s="2">
        <v>97</v>
      </c>
      <c r="CK7">
        <v>16</v>
      </c>
      <c r="CL7">
        <v>13</v>
      </c>
      <c r="CM7" s="2">
        <v>21</v>
      </c>
    </row>
    <row r="8" spans="1:91" x14ac:dyDescent="0.3">
      <c r="A8" s="2" t="s">
        <v>95</v>
      </c>
      <c r="B8">
        <v>22</v>
      </c>
      <c r="C8">
        <v>29</v>
      </c>
      <c r="D8" s="2">
        <v>21</v>
      </c>
      <c r="E8">
        <v>33</v>
      </c>
      <c r="F8">
        <v>42</v>
      </c>
      <c r="G8" s="2">
        <v>33</v>
      </c>
      <c r="H8">
        <v>47</v>
      </c>
      <c r="I8">
        <v>73</v>
      </c>
      <c r="J8" s="2">
        <v>51</v>
      </c>
      <c r="K8">
        <v>26</v>
      </c>
      <c r="L8">
        <v>27</v>
      </c>
      <c r="M8" s="2">
        <v>22</v>
      </c>
      <c r="N8">
        <v>21</v>
      </c>
      <c r="O8">
        <v>27</v>
      </c>
      <c r="P8" s="2">
        <v>21</v>
      </c>
      <c r="Q8">
        <v>15</v>
      </c>
      <c r="R8">
        <v>24</v>
      </c>
      <c r="S8" s="2">
        <v>27</v>
      </c>
      <c r="T8">
        <v>16</v>
      </c>
      <c r="U8">
        <v>19</v>
      </c>
      <c r="V8" s="2">
        <v>54</v>
      </c>
      <c r="W8">
        <v>10</v>
      </c>
      <c r="X8">
        <v>26</v>
      </c>
      <c r="Y8" s="2">
        <v>15</v>
      </c>
      <c r="Z8">
        <v>82</v>
      </c>
      <c r="AA8">
        <v>21</v>
      </c>
      <c r="AB8" s="2">
        <v>49</v>
      </c>
      <c r="AC8">
        <v>23</v>
      </c>
      <c r="AD8">
        <v>30</v>
      </c>
      <c r="AE8" s="2">
        <v>27</v>
      </c>
      <c r="AF8">
        <v>36</v>
      </c>
      <c r="AG8">
        <v>36</v>
      </c>
      <c r="AH8" s="2">
        <v>32</v>
      </c>
      <c r="AI8">
        <v>34</v>
      </c>
      <c r="AJ8">
        <v>45</v>
      </c>
      <c r="AK8" s="2">
        <v>79</v>
      </c>
      <c r="AL8">
        <v>74</v>
      </c>
      <c r="AM8">
        <v>75</v>
      </c>
      <c r="AN8" s="2">
        <v>52</v>
      </c>
      <c r="AO8">
        <v>58</v>
      </c>
      <c r="AP8">
        <v>63</v>
      </c>
      <c r="AQ8" s="2">
        <v>59</v>
      </c>
      <c r="AR8">
        <v>9</v>
      </c>
      <c r="AS8">
        <v>12</v>
      </c>
      <c r="AT8" s="2">
        <v>11</v>
      </c>
      <c r="AU8">
        <v>20</v>
      </c>
      <c r="AV8">
        <v>23</v>
      </c>
      <c r="AW8" s="2">
        <v>21</v>
      </c>
      <c r="AX8">
        <v>18</v>
      </c>
      <c r="AY8">
        <v>65</v>
      </c>
      <c r="AZ8" s="2">
        <v>87</v>
      </c>
      <c r="BA8">
        <v>41</v>
      </c>
      <c r="BB8">
        <v>63</v>
      </c>
      <c r="BC8" s="2">
        <v>41</v>
      </c>
      <c r="BD8">
        <v>35</v>
      </c>
      <c r="BE8">
        <v>89</v>
      </c>
      <c r="BF8" s="2">
        <v>35</v>
      </c>
      <c r="BG8">
        <v>15</v>
      </c>
      <c r="BH8">
        <v>22</v>
      </c>
      <c r="BI8" s="2">
        <v>26</v>
      </c>
      <c r="BJ8">
        <v>74</v>
      </c>
      <c r="BK8">
        <v>74</v>
      </c>
      <c r="BL8" s="2">
        <v>74</v>
      </c>
      <c r="BM8">
        <v>25</v>
      </c>
      <c r="BN8">
        <v>25</v>
      </c>
      <c r="BO8" s="2">
        <v>25</v>
      </c>
      <c r="BP8">
        <v>35</v>
      </c>
      <c r="BQ8">
        <v>35</v>
      </c>
      <c r="BR8" s="2">
        <v>35</v>
      </c>
      <c r="BS8">
        <v>15</v>
      </c>
      <c r="BT8">
        <v>21</v>
      </c>
      <c r="BU8" s="2">
        <v>15</v>
      </c>
      <c r="BV8">
        <v>210</v>
      </c>
      <c r="BW8">
        <v>223</v>
      </c>
      <c r="BX8" s="2">
        <v>223</v>
      </c>
      <c r="BY8">
        <v>269</v>
      </c>
      <c r="BZ8">
        <v>215</v>
      </c>
      <c r="CA8" s="2">
        <v>258</v>
      </c>
      <c r="CB8">
        <v>12</v>
      </c>
      <c r="CC8">
        <v>17</v>
      </c>
      <c r="CD8" s="2">
        <v>20</v>
      </c>
      <c r="CE8">
        <v>385</v>
      </c>
      <c r="CF8">
        <v>260</v>
      </c>
      <c r="CG8" s="2">
        <v>262</v>
      </c>
      <c r="CH8">
        <v>24</v>
      </c>
      <c r="CI8">
        <v>24</v>
      </c>
      <c r="CJ8" s="2">
        <v>26</v>
      </c>
      <c r="CK8">
        <v>14</v>
      </c>
      <c r="CL8">
        <v>20</v>
      </c>
      <c r="CM8" s="2">
        <v>16</v>
      </c>
    </row>
    <row r="9" spans="1:91" x14ac:dyDescent="0.3">
      <c r="A9" s="2" t="s">
        <v>100</v>
      </c>
      <c r="B9">
        <v>21</v>
      </c>
      <c r="C9">
        <v>17</v>
      </c>
      <c r="D9" s="2">
        <v>20</v>
      </c>
      <c r="E9">
        <v>37</v>
      </c>
      <c r="F9">
        <v>22</v>
      </c>
      <c r="G9" s="2">
        <v>25</v>
      </c>
      <c r="H9">
        <v>47</v>
      </c>
      <c r="I9">
        <v>38</v>
      </c>
      <c r="J9" s="2">
        <v>37</v>
      </c>
      <c r="K9">
        <v>30</v>
      </c>
      <c r="L9">
        <v>23</v>
      </c>
      <c r="M9" s="2">
        <v>27</v>
      </c>
      <c r="N9">
        <v>104</v>
      </c>
      <c r="O9">
        <v>23</v>
      </c>
      <c r="P9" s="2">
        <v>26</v>
      </c>
      <c r="Q9">
        <v>23</v>
      </c>
      <c r="R9">
        <v>22</v>
      </c>
      <c r="S9" s="2">
        <v>29</v>
      </c>
      <c r="T9">
        <v>25</v>
      </c>
      <c r="U9">
        <v>24</v>
      </c>
      <c r="V9" s="2">
        <v>26</v>
      </c>
      <c r="W9">
        <v>24</v>
      </c>
      <c r="X9">
        <v>17</v>
      </c>
      <c r="Y9" s="2">
        <v>16</v>
      </c>
      <c r="Z9">
        <v>54</v>
      </c>
      <c r="AA9">
        <v>36</v>
      </c>
      <c r="AB9" s="2">
        <v>46</v>
      </c>
      <c r="AC9">
        <v>15</v>
      </c>
      <c r="AD9">
        <v>43</v>
      </c>
      <c r="AE9" s="2">
        <v>18</v>
      </c>
      <c r="AF9">
        <v>78</v>
      </c>
      <c r="AG9">
        <v>56</v>
      </c>
      <c r="AH9" s="2">
        <v>25</v>
      </c>
      <c r="AI9">
        <v>40</v>
      </c>
      <c r="AJ9">
        <v>37</v>
      </c>
      <c r="AK9" s="2">
        <v>33</v>
      </c>
      <c r="AL9">
        <v>32</v>
      </c>
      <c r="AM9">
        <v>19</v>
      </c>
      <c r="AN9" s="2">
        <v>96</v>
      </c>
      <c r="AO9">
        <v>48</v>
      </c>
      <c r="AP9">
        <v>37</v>
      </c>
      <c r="AQ9" s="2">
        <v>35</v>
      </c>
      <c r="AR9">
        <v>13</v>
      </c>
      <c r="AS9">
        <v>15</v>
      </c>
      <c r="AT9" s="2">
        <v>24</v>
      </c>
      <c r="AU9">
        <v>32</v>
      </c>
      <c r="AV9">
        <v>18</v>
      </c>
      <c r="AW9" s="2">
        <v>25</v>
      </c>
      <c r="AX9">
        <v>52</v>
      </c>
      <c r="AY9">
        <v>35</v>
      </c>
      <c r="AZ9" s="2">
        <v>73</v>
      </c>
      <c r="BA9">
        <v>37</v>
      </c>
      <c r="BB9">
        <v>34</v>
      </c>
      <c r="BC9" s="2">
        <v>30</v>
      </c>
      <c r="BD9">
        <v>69</v>
      </c>
      <c r="BE9">
        <v>16</v>
      </c>
      <c r="BF9" s="2">
        <v>21</v>
      </c>
      <c r="BG9">
        <v>12</v>
      </c>
      <c r="BH9">
        <v>16</v>
      </c>
      <c r="BI9" s="2">
        <v>16</v>
      </c>
      <c r="BJ9">
        <v>74</v>
      </c>
      <c r="BK9">
        <v>74</v>
      </c>
      <c r="BL9" s="2">
        <v>74</v>
      </c>
      <c r="BM9">
        <v>25</v>
      </c>
      <c r="BN9">
        <v>25</v>
      </c>
      <c r="BO9" s="2">
        <v>25</v>
      </c>
      <c r="BP9">
        <v>35</v>
      </c>
      <c r="BQ9">
        <v>35</v>
      </c>
      <c r="BR9" s="2">
        <v>35</v>
      </c>
      <c r="BS9">
        <v>17</v>
      </c>
      <c r="BT9">
        <v>17</v>
      </c>
      <c r="BU9" s="2">
        <v>11</v>
      </c>
      <c r="BV9">
        <v>223</v>
      </c>
      <c r="BW9">
        <v>19</v>
      </c>
      <c r="BX9" s="2">
        <v>19</v>
      </c>
      <c r="BY9">
        <v>206</v>
      </c>
      <c r="BZ9">
        <v>40</v>
      </c>
      <c r="CA9" s="2">
        <v>47</v>
      </c>
      <c r="CB9">
        <v>18</v>
      </c>
      <c r="CC9">
        <v>20</v>
      </c>
      <c r="CD9" s="2">
        <v>16</v>
      </c>
      <c r="CE9">
        <v>215</v>
      </c>
      <c r="CF9">
        <v>29</v>
      </c>
      <c r="CG9" s="2">
        <v>29</v>
      </c>
      <c r="CH9">
        <v>33</v>
      </c>
      <c r="CI9">
        <v>50</v>
      </c>
      <c r="CJ9" s="2">
        <v>28</v>
      </c>
      <c r="CK9">
        <v>24</v>
      </c>
      <c r="CL9">
        <v>24</v>
      </c>
      <c r="CM9" s="2">
        <v>25</v>
      </c>
    </row>
    <row r="10" spans="1:91" x14ac:dyDescent="0.3">
      <c r="A10" s="2" t="s">
        <v>101</v>
      </c>
      <c r="B10">
        <v>27</v>
      </c>
      <c r="C10">
        <v>24</v>
      </c>
      <c r="D10" s="2">
        <v>35</v>
      </c>
      <c r="E10">
        <v>38</v>
      </c>
      <c r="F10">
        <v>41</v>
      </c>
      <c r="G10" s="2">
        <v>60</v>
      </c>
      <c r="H10">
        <v>209</v>
      </c>
      <c r="I10">
        <v>284</v>
      </c>
      <c r="J10" s="2">
        <v>335</v>
      </c>
      <c r="K10">
        <v>36</v>
      </c>
      <c r="L10">
        <v>33</v>
      </c>
      <c r="M10" s="2">
        <v>48</v>
      </c>
      <c r="N10">
        <v>23</v>
      </c>
      <c r="O10">
        <v>27</v>
      </c>
      <c r="P10" s="2">
        <v>27</v>
      </c>
      <c r="Q10">
        <v>40</v>
      </c>
      <c r="R10">
        <v>48</v>
      </c>
      <c r="S10" s="2">
        <v>37</v>
      </c>
      <c r="T10">
        <v>46</v>
      </c>
      <c r="U10">
        <v>44</v>
      </c>
      <c r="V10" s="2">
        <v>58</v>
      </c>
      <c r="W10">
        <v>25</v>
      </c>
      <c r="X10">
        <v>21</v>
      </c>
      <c r="Y10" s="2">
        <v>33</v>
      </c>
      <c r="Z10">
        <v>35</v>
      </c>
      <c r="AA10">
        <v>95</v>
      </c>
      <c r="AB10" s="2">
        <v>80</v>
      </c>
      <c r="AC10">
        <v>33</v>
      </c>
      <c r="AD10">
        <v>31</v>
      </c>
      <c r="AE10" s="2">
        <v>29</v>
      </c>
      <c r="AF10">
        <v>16</v>
      </c>
      <c r="AG10">
        <v>20</v>
      </c>
      <c r="AH10" s="2">
        <v>21</v>
      </c>
      <c r="AI10">
        <v>45</v>
      </c>
      <c r="AJ10">
        <v>42</v>
      </c>
      <c r="AK10" s="2">
        <v>66</v>
      </c>
      <c r="AL10">
        <v>74</v>
      </c>
      <c r="AM10">
        <v>34</v>
      </c>
      <c r="AN10" s="2">
        <v>68</v>
      </c>
      <c r="AO10">
        <v>76</v>
      </c>
      <c r="AP10">
        <v>62</v>
      </c>
      <c r="AQ10" s="2">
        <v>86</v>
      </c>
      <c r="AR10">
        <v>16</v>
      </c>
      <c r="AS10">
        <v>18</v>
      </c>
      <c r="AT10" s="2">
        <v>19</v>
      </c>
      <c r="AU10">
        <v>32</v>
      </c>
      <c r="AV10">
        <v>30</v>
      </c>
      <c r="AW10" s="2">
        <v>45</v>
      </c>
      <c r="AX10">
        <v>35</v>
      </c>
      <c r="AY10">
        <v>79</v>
      </c>
      <c r="AZ10" s="2">
        <v>58</v>
      </c>
      <c r="BA10">
        <v>48</v>
      </c>
      <c r="BB10">
        <v>47</v>
      </c>
      <c r="BC10" s="2">
        <v>70</v>
      </c>
      <c r="BD10">
        <v>41</v>
      </c>
      <c r="BE10">
        <v>63</v>
      </c>
      <c r="BF10" s="2">
        <v>31</v>
      </c>
      <c r="BG10">
        <v>16</v>
      </c>
      <c r="BH10">
        <v>16</v>
      </c>
      <c r="BI10" s="2">
        <v>19</v>
      </c>
      <c r="BJ10">
        <v>74</v>
      </c>
      <c r="BK10">
        <v>74</v>
      </c>
      <c r="BL10" s="2">
        <v>74</v>
      </c>
      <c r="BM10">
        <v>25</v>
      </c>
      <c r="BN10">
        <v>25</v>
      </c>
      <c r="BO10" s="2">
        <v>25</v>
      </c>
      <c r="BP10">
        <v>35</v>
      </c>
      <c r="BQ10">
        <v>35</v>
      </c>
      <c r="BR10" s="2">
        <v>35</v>
      </c>
      <c r="BS10">
        <v>21</v>
      </c>
      <c r="BT10">
        <v>13</v>
      </c>
      <c r="BU10" s="2">
        <v>21</v>
      </c>
      <c r="BV10">
        <v>312</v>
      </c>
      <c r="BW10">
        <v>215</v>
      </c>
      <c r="BX10" s="2">
        <v>226</v>
      </c>
      <c r="BY10">
        <v>481</v>
      </c>
      <c r="BZ10">
        <v>376</v>
      </c>
      <c r="CA10" s="2">
        <v>597</v>
      </c>
      <c r="CB10">
        <v>20</v>
      </c>
      <c r="CC10">
        <v>18</v>
      </c>
      <c r="CD10" s="2">
        <v>27</v>
      </c>
      <c r="CE10">
        <v>532</v>
      </c>
      <c r="CF10">
        <v>242</v>
      </c>
      <c r="CG10" s="2">
        <v>316</v>
      </c>
      <c r="CH10">
        <v>31</v>
      </c>
      <c r="CI10">
        <v>25</v>
      </c>
      <c r="CJ10" s="2">
        <v>33</v>
      </c>
      <c r="CK10">
        <v>28</v>
      </c>
      <c r="CL10">
        <v>25</v>
      </c>
      <c r="CM10" s="2">
        <v>27</v>
      </c>
    </row>
    <row r="11" spans="1:91" x14ac:dyDescent="0.3">
      <c r="A11" s="2" t="s">
        <v>102</v>
      </c>
      <c r="B11">
        <v>41</v>
      </c>
      <c r="C11">
        <v>17</v>
      </c>
      <c r="D11" s="2">
        <v>23</v>
      </c>
      <c r="E11">
        <v>23</v>
      </c>
      <c r="F11">
        <v>16</v>
      </c>
      <c r="G11" s="2">
        <v>25</v>
      </c>
      <c r="H11">
        <v>34</v>
      </c>
      <c r="I11">
        <v>20</v>
      </c>
      <c r="J11" s="2">
        <v>21</v>
      </c>
      <c r="K11">
        <v>24</v>
      </c>
      <c r="L11">
        <v>25</v>
      </c>
      <c r="M11" s="2">
        <v>22</v>
      </c>
      <c r="N11">
        <v>36</v>
      </c>
      <c r="O11">
        <v>19</v>
      </c>
      <c r="P11" s="2">
        <v>26</v>
      </c>
      <c r="Q11">
        <v>29</v>
      </c>
      <c r="R11">
        <v>28</v>
      </c>
      <c r="S11" s="2">
        <v>24</v>
      </c>
      <c r="T11">
        <v>25</v>
      </c>
      <c r="U11">
        <v>21</v>
      </c>
      <c r="V11" s="2">
        <v>19</v>
      </c>
      <c r="W11">
        <v>23</v>
      </c>
      <c r="X11">
        <v>21</v>
      </c>
      <c r="Y11" s="2">
        <v>24</v>
      </c>
      <c r="Z11">
        <v>38</v>
      </c>
      <c r="AA11">
        <v>34</v>
      </c>
      <c r="AB11" s="2">
        <v>58</v>
      </c>
      <c r="AC11">
        <v>17</v>
      </c>
      <c r="AD11">
        <v>19</v>
      </c>
      <c r="AE11" s="2">
        <v>26</v>
      </c>
      <c r="AF11">
        <v>46</v>
      </c>
      <c r="AG11">
        <v>25</v>
      </c>
      <c r="AH11" s="2">
        <v>36</v>
      </c>
      <c r="AI11">
        <v>23</v>
      </c>
      <c r="AJ11">
        <v>22</v>
      </c>
      <c r="AK11" s="2">
        <v>22</v>
      </c>
      <c r="AL11">
        <v>59</v>
      </c>
      <c r="AM11">
        <v>46</v>
      </c>
      <c r="AN11" s="2">
        <v>79</v>
      </c>
      <c r="AO11">
        <v>22</v>
      </c>
      <c r="AP11">
        <v>23</v>
      </c>
      <c r="AQ11" s="2">
        <v>27</v>
      </c>
      <c r="AR11">
        <v>16</v>
      </c>
      <c r="AS11">
        <v>19</v>
      </c>
      <c r="AT11" s="2">
        <v>97</v>
      </c>
      <c r="AU11">
        <v>25</v>
      </c>
      <c r="AV11">
        <v>23</v>
      </c>
      <c r="AW11" s="2">
        <v>18</v>
      </c>
      <c r="AX11">
        <v>24</v>
      </c>
      <c r="AY11">
        <v>85</v>
      </c>
      <c r="AZ11" s="2">
        <v>25</v>
      </c>
      <c r="BA11">
        <v>19</v>
      </c>
      <c r="BB11">
        <v>23</v>
      </c>
      <c r="BC11" s="2">
        <v>26</v>
      </c>
      <c r="BD11">
        <v>45</v>
      </c>
      <c r="BE11">
        <v>35</v>
      </c>
      <c r="BF11" s="2">
        <v>14</v>
      </c>
      <c r="BG11">
        <v>23</v>
      </c>
      <c r="BH11">
        <v>23</v>
      </c>
      <c r="BI11" s="2">
        <v>23</v>
      </c>
      <c r="BJ11">
        <v>74</v>
      </c>
      <c r="BK11">
        <v>74</v>
      </c>
      <c r="BL11" s="2">
        <v>74</v>
      </c>
      <c r="BM11">
        <v>25</v>
      </c>
      <c r="BN11">
        <v>25</v>
      </c>
      <c r="BO11" s="2">
        <v>25</v>
      </c>
      <c r="BP11">
        <v>35</v>
      </c>
      <c r="BQ11">
        <v>35</v>
      </c>
      <c r="BR11" s="2">
        <v>35</v>
      </c>
      <c r="BS11">
        <v>21</v>
      </c>
      <c r="BT11">
        <v>18</v>
      </c>
      <c r="BU11" s="2">
        <v>29</v>
      </c>
      <c r="BV11">
        <v>26</v>
      </c>
      <c r="BW11">
        <v>21</v>
      </c>
      <c r="BX11" s="2">
        <v>25</v>
      </c>
      <c r="BY11">
        <v>26</v>
      </c>
      <c r="BZ11">
        <v>19</v>
      </c>
      <c r="CA11" s="2">
        <v>22</v>
      </c>
      <c r="CB11">
        <v>21</v>
      </c>
      <c r="CC11">
        <v>20</v>
      </c>
      <c r="CD11" s="2">
        <v>24</v>
      </c>
      <c r="CE11">
        <v>26</v>
      </c>
      <c r="CF11">
        <v>27</v>
      </c>
      <c r="CG11" s="2">
        <v>30</v>
      </c>
      <c r="CH11">
        <v>24</v>
      </c>
      <c r="CI11">
        <v>27</v>
      </c>
      <c r="CJ11" s="2">
        <v>23</v>
      </c>
      <c r="CK11">
        <v>38</v>
      </c>
      <c r="CL11">
        <v>18</v>
      </c>
      <c r="CM11" s="2">
        <v>25</v>
      </c>
    </row>
    <row r="12" spans="1:91" x14ac:dyDescent="0.3">
      <c r="A12" s="2" t="s">
        <v>149</v>
      </c>
      <c r="B12">
        <v>259</v>
      </c>
      <c r="C12">
        <v>216</v>
      </c>
      <c r="D12" s="2">
        <v>252</v>
      </c>
      <c r="E12">
        <v>668</v>
      </c>
      <c r="F12">
        <v>793</v>
      </c>
      <c r="G12" s="2">
        <v>769</v>
      </c>
      <c r="H12">
        <v>1979</v>
      </c>
      <c r="I12">
        <v>1852</v>
      </c>
      <c r="J12" s="2">
        <v>1904</v>
      </c>
      <c r="K12">
        <v>464</v>
      </c>
      <c r="L12">
        <v>401</v>
      </c>
      <c r="M12" s="2">
        <v>447</v>
      </c>
      <c r="N12">
        <v>161</v>
      </c>
      <c r="O12">
        <v>146</v>
      </c>
      <c r="P12" s="2">
        <v>154</v>
      </c>
      <c r="Q12">
        <v>378</v>
      </c>
      <c r="R12">
        <v>360</v>
      </c>
      <c r="S12" s="2">
        <v>403</v>
      </c>
      <c r="T12">
        <v>1843</v>
      </c>
      <c r="U12">
        <v>2161</v>
      </c>
      <c r="V12" s="2">
        <v>1822</v>
      </c>
      <c r="W12">
        <v>243</v>
      </c>
      <c r="X12">
        <v>258</v>
      </c>
      <c r="Y12" s="2">
        <v>225</v>
      </c>
      <c r="Z12">
        <v>23</v>
      </c>
      <c r="AA12">
        <v>23</v>
      </c>
      <c r="AB12" s="2">
        <v>54</v>
      </c>
      <c r="AC12">
        <v>174</v>
      </c>
      <c r="AD12">
        <v>168</v>
      </c>
      <c r="AE12" s="2">
        <v>153</v>
      </c>
      <c r="AF12">
        <v>25</v>
      </c>
      <c r="AG12">
        <v>22</v>
      </c>
      <c r="AH12" s="2">
        <v>25</v>
      </c>
      <c r="AI12">
        <v>183</v>
      </c>
      <c r="AJ12">
        <v>194</v>
      </c>
      <c r="AK12" s="2">
        <v>176</v>
      </c>
      <c r="AL12">
        <v>17</v>
      </c>
      <c r="AM12">
        <v>35</v>
      </c>
      <c r="AN12" s="2">
        <v>25</v>
      </c>
      <c r="AO12">
        <v>2082</v>
      </c>
      <c r="AP12">
        <v>2007</v>
      </c>
      <c r="AQ12" s="2">
        <v>1980</v>
      </c>
      <c r="AR12">
        <v>64</v>
      </c>
      <c r="AS12">
        <v>50</v>
      </c>
      <c r="AT12" s="2">
        <v>51</v>
      </c>
      <c r="AU12">
        <v>193</v>
      </c>
      <c r="AV12">
        <v>185</v>
      </c>
      <c r="AW12" s="2">
        <v>182</v>
      </c>
      <c r="AX12">
        <v>36</v>
      </c>
      <c r="AY12">
        <v>71</v>
      </c>
      <c r="AZ12" s="2">
        <v>65</v>
      </c>
      <c r="BA12">
        <v>1014</v>
      </c>
      <c r="BB12">
        <v>1287</v>
      </c>
      <c r="BC12" s="2">
        <v>1270</v>
      </c>
      <c r="BD12">
        <v>55</v>
      </c>
      <c r="BE12">
        <v>66</v>
      </c>
      <c r="BF12" s="2">
        <v>25</v>
      </c>
      <c r="BG12">
        <v>22</v>
      </c>
      <c r="BH12">
        <v>27</v>
      </c>
      <c r="BI12" s="2">
        <v>23</v>
      </c>
      <c r="BJ12">
        <v>74</v>
      </c>
      <c r="BK12">
        <v>74</v>
      </c>
      <c r="BL12" s="2">
        <v>74</v>
      </c>
      <c r="BM12">
        <v>25</v>
      </c>
      <c r="BN12">
        <v>25</v>
      </c>
      <c r="BO12" s="2">
        <v>25</v>
      </c>
      <c r="BP12">
        <v>35</v>
      </c>
      <c r="BQ12">
        <v>35</v>
      </c>
      <c r="BR12" s="2">
        <v>35</v>
      </c>
      <c r="BS12">
        <v>49</v>
      </c>
      <c r="BT12">
        <v>42</v>
      </c>
      <c r="BU12" s="2">
        <v>45</v>
      </c>
      <c r="BV12">
        <v>259</v>
      </c>
      <c r="BW12">
        <v>235</v>
      </c>
      <c r="BX12" s="2">
        <v>235</v>
      </c>
      <c r="BY12">
        <v>974</v>
      </c>
      <c r="BZ12">
        <v>934</v>
      </c>
      <c r="CA12" s="2">
        <v>908</v>
      </c>
      <c r="CB12">
        <v>19</v>
      </c>
      <c r="CC12">
        <v>77</v>
      </c>
      <c r="CD12" s="2">
        <v>34</v>
      </c>
      <c r="CE12">
        <v>930</v>
      </c>
      <c r="CF12">
        <v>875</v>
      </c>
      <c r="CG12" s="2">
        <v>897</v>
      </c>
      <c r="CH12">
        <v>52</v>
      </c>
      <c r="CI12">
        <v>46</v>
      </c>
      <c r="CJ12" s="2">
        <v>50</v>
      </c>
      <c r="CK12">
        <v>18</v>
      </c>
      <c r="CL12">
        <v>20</v>
      </c>
      <c r="CM12" s="2">
        <v>16</v>
      </c>
    </row>
    <row r="14" spans="1:91" x14ac:dyDescent="0.3">
      <c r="A14" s="4" t="s">
        <v>235</v>
      </c>
      <c r="B14" s="4" t="s">
        <v>86</v>
      </c>
      <c r="C14" s="4" t="s">
        <v>87</v>
      </c>
      <c r="D14" s="4" t="s">
        <v>88</v>
      </c>
      <c r="E14" s="4" t="s">
        <v>89</v>
      </c>
    </row>
    <row r="15" spans="1:91" ht="15" thickBot="1" x14ac:dyDescent="0.35">
      <c r="A15" s="1" t="s">
        <v>156</v>
      </c>
    </row>
    <row r="16" spans="1:91" x14ac:dyDescent="0.3">
      <c r="A16" s="2" t="s">
        <v>80</v>
      </c>
      <c r="B16" s="7">
        <f t="shared" ref="B16:BM20" si="0">IF(B2&lt;=149,0,IF(B2&lt;=199,1,IF(B2&lt;=999,2,IF(B2&gt;=1000,3))))</f>
        <v>0</v>
      </c>
      <c r="C16">
        <f t="shared" si="0"/>
        <v>0</v>
      </c>
      <c r="D16">
        <f t="shared" si="0"/>
        <v>0</v>
      </c>
      <c r="E16" s="7">
        <f t="shared" si="0"/>
        <v>0</v>
      </c>
      <c r="F16">
        <f t="shared" si="0"/>
        <v>0</v>
      </c>
      <c r="G16">
        <f t="shared" si="0"/>
        <v>0</v>
      </c>
      <c r="H16" s="7">
        <f t="shared" si="0"/>
        <v>0</v>
      </c>
      <c r="I16">
        <f t="shared" si="0"/>
        <v>0</v>
      </c>
      <c r="J16">
        <f t="shared" si="0"/>
        <v>0</v>
      </c>
      <c r="K16" s="7">
        <f t="shared" si="0"/>
        <v>0</v>
      </c>
      <c r="L16">
        <f t="shared" si="0"/>
        <v>0</v>
      </c>
      <c r="M16">
        <f t="shared" si="0"/>
        <v>0</v>
      </c>
      <c r="N16" s="7">
        <f t="shared" si="0"/>
        <v>0</v>
      </c>
      <c r="O16">
        <f t="shared" si="0"/>
        <v>0</v>
      </c>
      <c r="P16">
        <f t="shared" si="0"/>
        <v>0</v>
      </c>
      <c r="Q16" s="7">
        <f t="shared" si="0"/>
        <v>0</v>
      </c>
      <c r="R16">
        <f t="shared" si="0"/>
        <v>0</v>
      </c>
      <c r="S16">
        <f t="shared" si="0"/>
        <v>0</v>
      </c>
      <c r="T16" s="7">
        <f t="shared" si="0"/>
        <v>0</v>
      </c>
      <c r="U16">
        <f t="shared" si="0"/>
        <v>0</v>
      </c>
      <c r="V16">
        <f t="shared" si="0"/>
        <v>0</v>
      </c>
      <c r="W16" s="7">
        <f t="shared" si="0"/>
        <v>0</v>
      </c>
      <c r="X16">
        <f t="shared" si="0"/>
        <v>0</v>
      </c>
      <c r="Y16">
        <f t="shared" si="0"/>
        <v>0</v>
      </c>
      <c r="Z16" s="7">
        <f t="shared" si="0"/>
        <v>0</v>
      </c>
      <c r="AA16">
        <f t="shared" si="0"/>
        <v>0</v>
      </c>
      <c r="AB16">
        <f t="shared" si="0"/>
        <v>0</v>
      </c>
      <c r="AC16" s="7">
        <f t="shared" si="0"/>
        <v>0</v>
      </c>
      <c r="AD16">
        <f t="shared" si="0"/>
        <v>0</v>
      </c>
      <c r="AE16">
        <f t="shared" si="0"/>
        <v>0</v>
      </c>
      <c r="AF16" s="7">
        <f t="shared" si="0"/>
        <v>0</v>
      </c>
      <c r="AG16">
        <f t="shared" si="0"/>
        <v>0</v>
      </c>
      <c r="AH16">
        <f t="shared" si="0"/>
        <v>0</v>
      </c>
      <c r="AI16" s="7">
        <f t="shared" si="0"/>
        <v>0</v>
      </c>
      <c r="AJ16">
        <f t="shared" si="0"/>
        <v>0</v>
      </c>
      <c r="AK16">
        <f t="shared" si="0"/>
        <v>0</v>
      </c>
      <c r="AL16" s="7">
        <f t="shared" si="0"/>
        <v>0</v>
      </c>
      <c r="AM16">
        <f t="shared" si="0"/>
        <v>0</v>
      </c>
      <c r="AN16">
        <f t="shared" si="0"/>
        <v>0</v>
      </c>
      <c r="AO16" s="7">
        <f t="shared" si="0"/>
        <v>0</v>
      </c>
      <c r="AP16">
        <f t="shared" si="0"/>
        <v>0</v>
      </c>
      <c r="AQ16">
        <f t="shared" si="0"/>
        <v>0</v>
      </c>
      <c r="AR16" s="7">
        <f t="shared" si="0"/>
        <v>0</v>
      </c>
      <c r="AS16">
        <f t="shared" si="0"/>
        <v>0</v>
      </c>
      <c r="AT16">
        <f t="shared" si="0"/>
        <v>0</v>
      </c>
      <c r="AU16" s="7">
        <f t="shared" si="0"/>
        <v>0</v>
      </c>
      <c r="AV16">
        <f t="shared" si="0"/>
        <v>0</v>
      </c>
      <c r="AW16">
        <f t="shared" si="0"/>
        <v>0</v>
      </c>
      <c r="AX16" s="7">
        <f t="shared" si="0"/>
        <v>0</v>
      </c>
      <c r="AY16">
        <f t="shared" si="0"/>
        <v>0</v>
      </c>
      <c r="AZ16">
        <f t="shared" si="0"/>
        <v>0</v>
      </c>
      <c r="BA16" s="7">
        <f t="shared" si="0"/>
        <v>0</v>
      </c>
      <c r="BB16">
        <f t="shared" si="0"/>
        <v>0</v>
      </c>
      <c r="BC16">
        <f t="shared" si="0"/>
        <v>0</v>
      </c>
      <c r="BD16" s="7">
        <f t="shared" si="0"/>
        <v>0</v>
      </c>
      <c r="BE16">
        <f t="shared" si="0"/>
        <v>0</v>
      </c>
      <c r="BF16">
        <f t="shared" si="0"/>
        <v>0</v>
      </c>
      <c r="BG16" s="7">
        <f t="shared" si="0"/>
        <v>0</v>
      </c>
      <c r="BH16">
        <f t="shared" si="0"/>
        <v>0</v>
      </c>
      <c r="BI16">
        <f t="shared" si="0"/>
        <v>0</v>
      </c>
      <c r="BJ16" s="7">
        <f t="shared" si="0"/>
        <v>0</v>
      </c>
      <c r="BK16">
        <f t="shared" si="0"/>
        <v>0</v>
      </c>
      <c r="BL16">
        <f t="shared" si="0"/>
        <v>0</v>
      </c>
      <c r="BM16" s="7">
        <f t="shared" si="0"/>
        <v>0</v>
      </c>
      <c r="BN16">
        <f t="shared" ref="BN16:CM23" si="1">IF(BN2&lt;=149,0,IF(BN2&lt;=199,1,IF(BN2&lt;=999,2,IF(BN2&gt;=1000,3))))</f>
        <v>0</v>
      </c>
      <c r="BO16">
        <f t="shared" si="1"/>
        <v>0</v>
      </c>
      <c r="BP16" s="7">
        <f t="shared" si="1"/>
        <v>0</v>
      </c>
      <c r="BQ16">
        <f t="shared" si="1"/>
        <v>0</v>
      </c>
      <c r="BR16">
        <f t="shared" si="1"/>
        <v>0</v>
      </c>
      <c r="BS16" s="7">
        <f t="shared" si="1"/>
        <v>0</v>
      </c>
      <c r="BT16">
        <f t="shared" si="1"/>
        <v>0</v>
      </c>
      <c r="BU16">
        <f t="shared" si="1"/>
        <v>0</v>
      </c>
      <c r="BV16" s="7">
        <f t="shared" si="1"/>
        <v>2</v>
      </c>
      <c r="BW16">
        <f t="shared" si="1"/>
        <v>0</v>
      </c>
      <c r="BX16">
        <f t="shared" si="1"/>
        <v>2</v>
      </c>
      <c r="BY16" s="7">
        <f t="shared" si="1"/>
        <v>0</v>
      </c>
      <c r="BZ16">
        <f t="shared" si="1"/>
        <v>0</v>
      </c>
      <c r="CA16">
        <f t="shared" si="1"/>
        <v>2</v>
      </c>
      <c r="CB16" s="7">
        <f t="shared" si="1"/>
        <v>0</v>
      </c>
      <c r="CC16">
        <f t="shared" si="1"/>
        <v>0</v>
      </c>
      <c r="CD16">
        <f t="shared" si="1"/>
        <v>0</v>
      </c>
      <c r="CE16" s="7">
        <f t="shared" si="1"/>
        <v>0</v>
      </c>
      <c r="CF16">
        <f t="shared" si="1"/>
        <v>0</v>
      </c>
      <c r="CG16">
        <f t="shared" si="1"/>
        <v>2</v>
      </c>
      <c r="CH16" s="7">
        <f t="shared" si="1"/>
        <v>0</v>
      </c>
      <c r="CI16">
        <f t="shared" si="1"/>
        <v>0</v>
      </c>
      <c r="CJ16">
        <f t="shared" si="1"/>
        <v>0</v>
      </c>
      <c r="CK16" s="7">
        <f t="shared" si="1"/>
        <v>0</v>
      </c>
      <c r="CL16">
        <f t="shared" si="1"/>
        <v>0</v>
      </c>
      <c r="CM16" s="2">
        <f t="shared" si="1"/>
        <v>0</v>
      </c>
    </row>
    <row r="17" spans="1:91" x14ac:dyDescent="0.3">
      <c r="A17" s="2" t="s">
        <v>81</v>
      </c>
      <c r="B17" s="7">
        <f t="shared" si="0"/>
        <v>0</v>
      </c>
      <c r="C17">
        <f t="shared" si="0"/>
        <v>0</v>
      </c>
      <c r="D17">
        <f t="shared" si="0"/>
        <v>0</v>
      </c>
      <c r="E17" s="7">
        <f t="shared" si="0"/>
        <v>0</v>
      </c>
      <c r="F17">
        <f t="shared" si="0"/>
        <v>0</v>
      </c>
      <c r="G17">
        <f t="shared" si="0"/>
        <v>0</v>
      </c>
      <c r="H17" s="7">
        <f t="shared" si="0"/>
        <v>0</v>
      </c>
      <c r="I17">
        <f t="shared" si="0"/>
        <v>0</v>
      </c>
      <c r="J17">
        <f t="shared" si="0"/>
        <v>1</v>
      </c>
      <c r="K17" s="7">
        <f t="shared" si="0"/>
        <v>0</v>
      </c>
      <c r="L17">
        <f t="shared" si="0"/>
        <v>0</v>
      </c>
      <c r="M17">
        <f t="shared" si="0"/>
        <v>0</v>
      </c>
      <c r="N17" s="7">
        <f t="shared" si="0"/>
        <v>0</v>
      </c>
      <c r="O17">
        <f t="shared" si="0"/>
        <v>0</v>
      </c>
      <c r="P17">
        <f t="shared" si="0"/>
        <v>0</v>
      </c>
      <c r="Q17" s="7">
        <f t="shared" si="0"/>
        <v>0</v>
      </c>
      <c r="R17">
        <f t="shared" si="0"/>
        <v>0</v>
      </c>
      <c r="S17">
        <f t="shared" si="0"/>
        <v>0</v>
      </c>
      <c r="T17" s="7">
        <f t="shared" si="0"/>
        <v>1</v>
      </c>
      <c r="U17">
        <f t="shared" si="0"/>
        <v>1</v>
      </c>
      <c r="V17">
        <f t="shared" si="0"/>
        <v>0</v>
      </c>
      <c r="W17" s="7">
        <f t="shared" si="0"/>
        <v>0</v>
      </c>
      <c r="X17">
        <f t="shared" si="0"/>
        <v>0</v>
      </c>
      <c r="Y17">
        <f t="shared" si="0"/>
        <v>0</v>
      </c>
      <c r="Z17" s="7">
        <f t="shared" si="0"/>
        <v>0</v>
      </c>
      <c r="AA17">
        <f t="shared" si="0"/>
        <v>0</v>
      </c>
      <c r="AB17">
        <f t="shared" si="0"/>
        <v>0</v>
      </c>
      <c r="AC17" s="7">
        <f t="shared" si="0"/>
        <v>0</v>
      </c>
      <c r="AD17">
        <f t="shared" si="0"/>
        <v>0</v>
      </c>
      <c r="AE17">
        <f t="shared" si="0"/>
        <v>0</v>
      </c>
      <c r="AF17" s="7">
        <f t="shared" si="0"/>
        <v>0</v>
      </c>
      <c r="AG17">
        <f t="shared" si="0"/>
        <v>0</v>
      </c>
      <c r="AH17">
        <f t="shared" si="0"/>
        <v>0</v>
      </c>
      <c r="AI17" s="7">
        <f t="shared" si="0"/>
        <v>0</v>
      </c>
      <c r="AJ17">
        <f t="shared" si="0"/>
        <v>0</v>
      </c>
      <c r="AK17">
        <f t="shared" si="0"/>
        <v>0</v>
      </c>
      <c r="AL17" s="7">
        <f t="shared" si="0"/>
        <v>0</v>
      </c>
      <c r="AM17">
        <f t="shared" si="0"/>
        <v>0</v>
      </c>
      <c r="AN17">
        <f t="shared" si="0"/>
        <v>0</v>
      </c>
      <c r="AO17" s="7">
        <f t="shared" si="0"/>
        <v>1</v>
      </c>
      <c r="AP17">
        <f t="shared" si="0"/>
        <v>1</v>
      </c>
      <c r="AQ17">
        <f t="shared" si="0"/>
        <v>0</v>
      </c>
      <c r="AR17" s="7">
        <f t="shared" si="0"/>
        <v>0</v>
      </c>
      <c r="AS17">
        <f t="shared" si="0"/>
        <v>0</v>
      </c>
      <c r="AT17">
        <f t="shared" si="0"/>
        <v>0</v>
      </c>
      <c r="AU17" s="7">
        <f t="shared" si="0"/>
        <v>0</v>
      </c>
      <c r="AV17">
        <f t="shared" si="0"/>
        <v>0</v>
      </c>
      <c r="AW17">
        <f t="shared" si="0"/>
        <v>0</v>
      </c>
      <c r="AX17" s="7">
        <f t="shared" si="0"/>
        <v>0</v>
      </c>
      <c r="AY17">
        <f t="shared" si="0"/>
        <v>0</v>
      </c>
      <c r="AZ17">
        <f t="shared" si="0"/>
        <v>0</v>
      </c>
      <c r="BA17" s="7">
        <f t="shared" si="0"/>
        <v>0</v>
      </c>
      <c r="BB17">
        <f t="shared" si="0"/>
        <v>0</v>
      </c>
      <c r="BC17">
        <f t="shared" si="0"/>
        <v>0</v>
      </c>
      <c r="BD17" s="7">
        <f t="shared" si="0"/>
        <v>0</v>
      </c>
      <c r="BE17">
        <f t="shared" si="0"/>
        <v>0</v>
      </c>
      <c r="BF17">
        <f t="shared" si="0"/>
        <v>0</v>
      </c>
      <c r="BG17" s="7">
        <f t="shared" si="0"/>
        <v>0</v>
      </c>
      <c r="BH17">
        <f t="shared" si="0"/>
        <v>1</v>
      </c>
      <c r="BI17">
        <f t="shared" si="0"/>
        <v>0</v>
      </c>
      <c r="BJ17" s="7">
        <f t="shared" si="0"/>
        <v>0</v>
      </c>
      <c r="BK17">
        <f t="shared" si="0"/>
        <v>0</v>
      </c>
      <c r="BL17">
        <f t="shared" si="0"/>
        <v>0</v>
      </c>
      <c r="BM17" s="7">
        <f t="shared" si="0"/>
        <v>0</v>
      </c>
      <c r="BN17">
        <f t="shared" si="1"/>
        <v>0</v>
      </c>
      <c r="BO17">
        <f t="shared" si="1"/>
        <v>0</v>
      </c>
      <c r="BP17" s="7">
        <f t="shared" si="1"/>
        <v>0</v>
      </c>
      <c r="BQ17">
        <f t="shared" si="1"/>
        <v>0</v>
      </c>
      <c r="BR17">
        <f t="shared" si="1"/>
        <v>0</v>
      </c>
      <c r="BS17" s="7">
        <f t="shared" si="1"/>
        <v>0</v>
      </c>
      <c r="BT17">
        <f t="shared" si="1"/>
        <v>0</v>
      </c>
      <c r="BU17">
        <f t="shared" si="1"/>
        <v>0</v>
      </c>
      <c r="BV17" s="7">
        <f t="shared" si="1"/>
        <v>0</v>
      </c>
      <c r="BW17">
        <f t="shared" si="1"/>
        <v>0</v>
      </c>
      <c r="BX17">
        <f t="shared" si="1"/>
        <v>0</v>
      </c>
      <c r="BY17" s="7">
        <f t="shared" si="1"/>
        <v>0</v>
      </c>
      <c r="BZ17">
        <f t="shared" si="1"/>
        <v>0</v>
      </c>
      <c r="CA17">
        <f t="shared" si="1"/>
        <v>0</v>
      </c>
      <c r="CB17" s="7">
        <f t="shared" si="1"/>
        <v>0</v>
      </c>
      <c r="CC17">
        <f t="shared" si="1"/>
        <v>0</v>
      </c>
      <c r="CD17">
        <f t="shared" si="1"/>
        <v>0</v>
      </c>
      <c r="CE17" s="7">
        <f t="shared" si="1"/>
        <v>0</v>
      </c>
      <c r="CF17">
        <f t="shared" si="1"/>
        <v>0</v>
      </c>
      <c r="CG17">
        <f t="shared" si="1"/>
        <v>0</v>
      </c>
      <c r="CH17" s="7">
        <f t="shared" si="1"/>
        <v>0</v>
      </c>
      <c r="CI17">
        <f t="shared" si="1"/>
        <v>0</v>
      </c>
      <c r="CJ17">
        <f t="shared" si="1"/>
        <v>0</v>
      </c>
      <c r="CK17" s="7">
        <f t="shared" si="1"/>
        <v>0</v>
      </c>
      <c r="CL17">
        <f t="shared" si="1"/>
        <v>0</v>
      </c>
      <c r="CM17" s="2">
        <f t="shared" si="1"/>
        <v>0</v>
      </c>
    </row>
    <row r="18" spans="1:91" x14ac:dyDescent="0.3">
      <c r="A18" s="2" t="s">
        <v>82</v>
      </c>
      <c r="B18" s="7">
        <f t="shared" si="0"/>
        <v>2</v>
      </c>
      <c r="C18">
        <f t="shared" si="0"/>
        <v>1</v>
      </c>
      <c r="D18">
        <f t="shared" si="0"/>
        <v>0</v>
      </c>
      <c r="E18" s="7">
        <f t="shared" si="0"/>
        <v>2</v>
      </c>
      <c r="F18">
        <f t="shared" si="0"/>
        <v>2</v>
      </c>
      <c r="G18">
        <f t="shared" si="0"/>
        <v>2</v>
      </c>
      <c r="H18" s="7">
        <f t="shared" si="0"/>
        <v>2</v>
      </c>
      <c r="I18">
        <f t="shared" si="0"/>
        <v>2</v>
      </c>
      <c r="J18">
        <f t="shared" si="0"/>
        <v>2</v>
      </c>
      <c r="K18" s="7">
        <f t="shared" si="0"/>
        <v>0</v>
      </c>
      <c r="L18">
        <f t="shared" si="0"/>
        <v>1</v>
      </c>
      <c r="M18">
        <f t="shared" si="0"/>
        <v>0</v>
      </c>
      <c r="N18" s="7">
        <f t="shared" si="0"/>
        <v>0</v>
      </c>
      <c r="O18">
        <f t="shared" si="0"/>
        <v>0</v>
      </c>
      <c r="P18">
        <f t="shared" si="0"/>
        <v>0</v>
      </c>
      <c r="Q18" s="7">
        <f t="shared" si="0"/>
        <v>0</v>
      </c>
      <c r="R18">
        <f t="shared" si="0"/>
        <v>2</v>
      </c>
      <c r="S18">
        <f t="shared" si="0"/>
        <v>1</v>
      </c>
      <c r="T18" s="7">
        <f t="shared" si="0"/>
        <v>2</v>
      </c>
      <c r="U18">
        <f t="shared" si="0"/>
        <v>2</v>
      </c>
      <c r="V18">
        <f t="shared" si="0"/>
        <v>1</v>
      </c>
      <c r="W18" s="7">
        <f t="shared" si="0"/>
        <v>0</v>
      </c>
      <c r="X18">
        <f t="shared" si="0"/>
        <v>0</v>
      </c>
      <c r="Y18">
        <f t="shared" si="0"/>
        <v>0</v>
      </c>
      <c r="Z18" s="7">
        <f t="shared" si="0"/>
        <v>0</v>
      </c>
      <c r="AA18">
        <f t="shared" si="0"/>
        <v>0</v>
      </c>
      <c r="AB18">
        <f t="shared" si="0"/>
        <v>0</v>
      </c>
      <c r="AC18" s="7">
        <f t="shared" si="0"/>
        <v>0</v>
      </c>
      <c r="AD18">
        <f t="shared" si="0"/>
        <v>0</v>
      </c>
      <c r="AE18">
        <f t="shared" si="0"/>
        <v>0</v>
      </c>
      <c r="AF18" s="7">
        <f t="shared" si="0"/>
        <v>0</v>
      </c>
      <c r="AG18">
        <f t="shared" si="0"/>
        <v>0</v>
      </c>
      <c r="AH18">
        <f t="shared" si="0"/>
        <v>0</v>
      </c>
      <c r="AI18" s="7">
        <f t="shared" si="0"/>
        <v>2</v>
      </c>
      <c r="AJ18">
        <f t="shared" si="0"/>
        <v>2</v>
      </c>
      <c r="AK18">
        <f t="shared" si="0"/>
        <v>2</v>
      </c>
      <c r="AL18" s="7">
        <f t="shared" si="0"/>
        <v>0</v>
      </c>
      <c r="AM18">
        <f t="shared" si="0"/>
        <v>0</v>
      </c>
      <c r="AN18">
        <f t="shared" si="0"/>
        <v>0</v>
      </c>
      <c r="AO18" s="7">
        <f t="shared" si="0"/>
        <v>2</v>
      </c>
      <c r="AP18">
        <f t="shared" si="0"/>
        <v>2</v>
      </c>
      <c r="AQ18">
        <f t="shared" si="0"/>
        <v>2</v>
      </c>
      <c r="AR18" s="7">
        <f t="shared" si="0"/>
        <v>0</v>
      </c>
      <c r="AS18">
        <f t="shared" si="0"/>
        <v>0</v>
      </c>
      <c r="AT18">
        <f t="shared" si="0"/>
        <v>0</v>
      </c>
      <c r="AU18" s="7">
        <f t="shared" si="0"/>
        <v>0</v>
      </c>
      <c r="AV18">
        <f t="shared" si="0"/>
        <v>0</v>
      </c>
      <c r="AW18">
        <f t="shared" si="0"/>
        <v>0</v>
      </c>
      <c r="AX18" s="7">
        <f t="shared" si="0"/>
        <v>0</v>
      </c>
      <c r="AY18">
        <f t="shared" si="0"/>
        <v>0</v>
      </c>
      <c r="AZ18">
        <f t="shared" si="0"/>
        <v>0</v>
      </c>
      <c r="BA18" s="7">
        <f t="shared" si="0"/>
        <v>2</v>
      </c>
      <c r="BB18">
        <f t="shared" si="0"/>
        <v>2</v>
      </c>
      <c r="BC18">
        <f t="shared" si="0"/>
        <v>2</v>
      </c>
      <c r="BD18" s="7">
        <f t="shared" si="0"/>
        <v>0</v>
      </c>
      <c r="BE18">
        <f t="shared" si="0"/>
        <v>0</v>
      </c>
      <c r="BF18">
        <f t="shared" si="0"/>
        <v>0</v>
      </c>
      <c r="BG18" s="7">
        <f t="shared" si="0"/>
        <v>0</v>
      </c>
      <c r="BH18">
        <f t="shared" si="0"/>
        <v>0</v>
      </c>
      <c r="BI18">
        <f t="shared" si="0"/>
        <v>0</v>
      </c>
      <c r="BJ18" s="7">
        <f t="shared" si="0"/>
        <v>0</v>
      </c>
      <c r="BK18">
        <f t="shared" si="0"/>
        <v>0</v>
      </c>
      <c r="BL18">
        <f t="shared" si="0"/>
        <v>0</v>
      </c>
      <c r="BM18" s="7">
        <f t="shared" si="0"/>
        <v>0</v>
      </c>
      <c r="BN18">
        <f t="shared" si="1"/>
        <v>0</v>
      </c>
      <c r="BO18">
        <f t="shared" si="1"/>
        <v>0</v>
      </c>
      <c r="BP18" s="7">
        <f t="shared" si="1"/>
        <v>0</v>
      </c>
      <c r="BQ18">
        <f t="shared" si="1"/>
        <v>0</v>
      </c>
      <c r="BR18">
        <f t="shared" si="1"/>
        <v>0</v>
      </c>
      <c r="BS18" s="7">
        <f t="shared" si="1"/>
        <v>0</v>
      </c>
      <c r="BT18">
        <f t="shared" si="1"/>
        <v>0</v>
      </c>
      <c r="BU18">
        <f t="shared" si="1"/>
        <v>0</v>
      </c>
      <c r="BV18" s="7">
        <f t="shared" si="1"/>
        <v>2</v>
      </c>
      <c r="BW18">
        <f t="shared" si="1"/>
        <v>2</v>
      </c>
      <c r="BX18">
        <f t="shared" si="1"/>
        <v>2</v>
      </c>
      <c r="BY18" s="7">
        <f t="shared" si="1"/>
        <v>2</v>
      </c>
      <c r="BZ18">
        <f t="shared" si="1"/>
        <v>2</v>
      </c>
      <c r="CA18">
        <f t="shared" si="1"/>
        <v>2</v>
      </c>
      <c r="CB18" s="7">
        <f t="shared" si="1"/>
        <v>0</v>
      </c>
      <c r="CC18">
        <f t="shared" si="1"/>
        <v>0</v>
      </c>
      <c r="CD18">
        <f t="shared" si="1"/>
        <v>0</v>
      </c>
      <c r="CE18" s="7">
        <f t="shared" si="1"/>
        <v>2</v>
      </c>
      <c r="CF18">
        <f t="shared" si="1"/>
        <v>2</v>
      </c>
      <c r="CG18">
        <f t="shared" si="1"/>
        <v>2</v>
      </c>
      <c r="CH18" s="7">
        <f t="shared" si="1"/>
        <v>0</v>
      </c>
      <c r="CI18">
        <f t="shared" si="1"/>
        <v>0</v>
      </c>
      <c r="CJ18">
        <f t="shared" si="1"/>
        <v>0</v>
      </c>
      <c r="CK18" s="7">
        <f t="shared" si="1"/>
        <v>0</v>
      </c>
      <c r="CL18">
        <f t="shared" si="1"/>
        <v>0</v>
      </c>
      <c r="CM18" s="2">
        <f t="shared" si="1"/>
        <v>0</v>
      </c>
    </row>
    <row r="19" spans="1:91" x14ac:dyDescent="0.3">
      <c r="A19" s="2" t="s">
        <v>83</v>
      </c>
      <c r="B19" s="7">
        <f>IF(B5&lt;=149,0,IF(B5&lt;=199,1,IF(B5&lt;=999,2,IF(B5&gt;=1000,3))))</f>
        <v>0</v>
      </c>
      <c r="C19" t="s">
        <v>32</v>
      </c>
      <c r="D19">
        <f t="shared" si="0"/>
        <v>0</v>
      </c>
      <c r="E19" s="7">
        <f t="shared" si="0"/>
        <v>0</v>
      </c>
      <c r="F19" t="s">
        <v>32</v>
      </c>
      <c r="G19">
        <f t="shared" si="0"/>
        <v>2</v>
      </c>
      <c r="H19" s="7">
        <f t="shared" si="0"/>
        <v>0</v>
      </c>
      <c r="I19" t="s">
        <v>32</v>
      </c>
      <c r="J19">
        <f t="shared" si="0"/>
        <v>0</v>
      </c>
      <c r="K19" s="7">
        <f t="shared" si="0"/>
        <v>0</v>
      </c>
      <c r="L19" t="s">
        <v>32</v>
      </c>
      <c r="M19">
        <f t="shared" si="0"/>
        <v>0</v>
      </c>
      <c r="N19" s="7">
        <f t="shared" si="0"/>
        <v>0</v>
      </c>
      <c r="O19" t="s">
        <v>32</v>
      </c>
      <c r="P19">
        <f t="shared" si="0"/>
        <v>0</v>
      </c>
      <c r="Q19" s="7">
        <f t="shared" si="0"/>
        <v>0</v>
      </c>
      <c r="R19" t="s">
        <v>32</v>
      </c>
      <c r="S19">
        <f t="shared" si="0"/>
        <v>0</v>
      </c>
      <c r="T19" s="7">
        <f t="shared" si="0"/>
        <v>0</v>
      </c>
      <c r="U19" t="s">
        <v>32</v>
      </c>
      <c r="V19">
        <f t="shared" si="0"/>
        <v>0</v>
      </c>
      <c r="W19" s="7">
        <f t="shared" si="0"/>
        <v>0</v>
      </c>
      <c r="X19" t="s">
        <v>32</v>
      </c>
      <c r="Y19">
        <f t="shared" si="0"/>
        <v>0</v>
      </c>
      <c r="Z19" s="7">
        <f t="shared" si="0"/>
        <v>0</v>
      </c>
      <c r="AA19" t="s">
        <v>32</v>
      </c>
      <c r="AB19">
        <f t="shared" si="0"/>
        <v>0</v>
      </c>
      <c r="AC19" s="7">
        <f t="shared" si="0"/>
        <v>0</v>
      </c>
      <c r="AD19" t="s">
        <v>32</v>
      </c>
      <c r="AE19">
        <f t="shared" si="0"/>
        <v>0</v>
      </c>
      <c r="AF19" s="7">
        <f t="shared" si="0"/>
        <v>0</v>
      </c>
      <c r="AG19" t="s">
        <v>32</v>
      </c>
      <c r="AH19">
        <f t="shared" si="0"/>
        <v>0</v>
      </c>
      <c r="AI19" s="7">
        <f t="shared" si="0"/>
        <v>0</v>
      </c>
      <c r="AJ19" t="s">
        <v>32</v>
      </c>
      <c r="AK19">
        <f t="shared" si="0"/>
        <v>0</v>
      </c>
      <c r="AL19" s="7">
        <f t="shared" si="0"/>
        <v>0</v>
      </c>
      <c r="AM19" t="s">
        <v>32</v>
      </c>
      <c r="AN19">
        <f t="shared" si="0"/>
        <v>0</v>
      </c>
      <c r="AO19" s="7">
        <f t="shared" si="0"/>
        <v>0</v>
      </c>
      <c r="AP19" t="s">
        <v>32</v>
      </c>
      <c r="AQ19">
        <f t="shared" si="0"/>
        <v>0</v>
      </c>
      <c r="AR19" s="7">
        <f t="shared" si="0"/>
        <v>0</v>
      </c>
      <c r="AS19" t="s">
        <v>32</v>
      </c>
      <c r="AT19">
        <f t="shared" si="0"/>
        <v>0</v>
      </c>
      <c r="AU19" s="7">
        <f t="shared" si="0"/>
        <v>0</v>
      </c>
      <c r="AV19" t="s">
        <v>32</v>
      </c>
      <c r="AW19">
        <f t="shared" si="0"/>
        <v>0</v>
      </c>
      <c r="AX19" s="7">
        <f t="shared" si="0"/>
        <v>0</v>
      </c>
      <c r="AY19" t="s">
        <v>32</v>
      </c>
      <c r="AZ19">
        <f t="shared" si="0"/>
        <v>0</v>
      </c>
      <c r="BA19" s="7">
        <f t="shared" si="0"/>
        <v>0</v>
      </c>
      <c r="BB19" t="s">
        <v>32</v>
      </c>
      <c r="BC19">
        <f t="shared" si="0"/>
        <v>0</v>
      </c>
      <c r="BD19" s="7">
        <f t="shared" si="0"/>
        <v>0</v>
      </c>
      <c r="BE19" t="s">
        <v>32</v>
      </c>
      <c r="BF19">
        <f t="shared" si="0"/>
        <v>0</v>
      </c>
      <c r="BG19" s="7">
        <f t="shared" si="0"/>
        <v>0</v>
      </c>
      <c r="BH19" t="s">
        <v>32</v>
      </c>
      <c r="BI19">
        <f t="shared" si="0"/>
        <v>0</v>
      </c>
      <c r="BJ19" s="7">
        <f t="shared" si="0"/>
        <v>0</v>
      </c>
      <c r="BK19" t="s">
        <v>32</v>
      </c>
      <c r="BL19">
        <f t="shared" si="0"/>
        <v>0</v>
      </c>
      <c r="BM19" s="7">
        <f t="shared" si="0"/>
        <v>0</v>
      </c>
      <c r="BN19" t="s">
        <v>32</v>
      </c>
      <c r="BO19">
        <f t="shared" si="1"/>
        <v>0</v>
      </c>
      <c r="BP19" s="7">
        <f t="shared" si="1"/>
        <v>0</v>
      </c>
      <c r="BQ19" t="s">
        <v>32</v>
      </c>
      <c r="BR19">
        <f t="shared" si="1"/>
        <v>0</v>
      </c>
      <c r="BS19" s="7">
        <f t="shared" si="1"/>
        <v>0</v>
      </c>
      <c r="BT19" t="s">
        <v>32</v>
      </c>
      <c r="BU19">
        <f t="shared" si="1"/>
        <v>2</v>
      </c>
      <c r="BV19" s="7">
        <f t="shared" si="1"/>
        <v>0</v>
      </c>
      <c r="BW19" t="s">
        <v>32</v>
      </c>
      <c r="BX19">
        <f t="shared" si="1"/>
        <v>0</v>
      </c>
      <c r="BY19" s="7">
        <f t="shared" si="1"/>
        <v>0</v>
      </c>
      <c r="BZ19" t="s">
        <v>32</v>
      </c>
      <c r="CA19">
        <f t="shared" si="1"/>
        <v>0</v>
      </c>
      <c r="CB19" s="7">
        <f t="shared" si="1"/>
        <v>0</v>
      </c>
      <c r="CC19" t="s">
        <v>32</v>
      </c>
      <c r="CD19">
        <f t="shared" si="1"/>
        <v>0</v>
      </c>
      <c r="CE19" s="7">
        <f t="shared" si="1"/>
        <v>0</v>
      </c>
      <c r="CF19" t="s">
        <v>32</v>
      </c>
      <c r="CG19">
        <f t="shared" si="1"/>
        <v>0</v>
      </c>
      <c r="CH19" s="7">
        <f t="shared" si="1"/>
        <v>0</v>
      </c>
      <c r="CI19" t="s">
        <v>32</v>
      </c>
      <c r="CJ19">
        <f t="shared" si="1"/>
        <v>0</v>
      </c>
      <c r="CK19" s="7">
        <f t="shared" si="1"/>
        <v>0</v>
      </c>
      <c r="CL19" t="s">
        <v>32</v>
      </c>
      <c r="CM19" s="2">
        <f>IF(CM5&lt;=149,0,IF(CM5&lt;=199,1,IF(CM5&lt;=999,2,IF(CM5&gt;=1000,3))))</f>
        <v>0</v>
      </c>
    </row>
    <row r="20" spans="1:91" x14ac:dyDescent="0.3">
      <c r="A20" s="2" t="s">
        <v>84</v>
      </c>
      <c r="B20" s="7">
        <f>IF(B6&lt;=149,0,IF(B6&lt;=199,1,IF(B6&lt;=999,2,IF(B6&gt;=1000,3))))</f>
        <v>0</v>
      </c>
      <c r="C20">
        <f>IF(C6&lt;=149,0,IF(C6&lt;=199,1,IF(C6&lt;=999,2,IF(C6&gt;=1000,3))))</f>
        <v>0</v>
      </c>
      <c r="D20">
        <f t="shared" si="0"/>
        <v>2</v>
      </c>
      <c r="E20" s="7">
        <f t="shared" si="0"/>
        <v>2</v>
      </c>
      <c r="F20">
        <f>IF(F6&lt;=149,0,IF(F6&lt;=199,1,IF(F6&lt;=999,2,IF(F6&gt;=1000,3))))</f>
        <v>2</v>
      </c>
      <c r="G20">
        <f t="shared" si="0"/>
        <v>2</v>
      </c>
      <c r="H20" s="7">
        <f t="shared" si="0"/>
        <v>2</v>
      </c>
      <c r="I20">
        <f>IF(I6&lt;=149,0,IF(I6&lt;=199,1,IF(I6&lt;=999,2,IF(I6&gt;=1000,3))))</f>
        <v>2</v>
      </c>
      <c r="J20">
        <f t="shared" si="0"/>
        <v>2</v>
      </c>
      <c r="K20" s="7">
        <f t="shared" si="0"/>
        <v>0</v>
      </c>
      <c r="L20">
        <f>IF(L6&lt;=149,0,IF(L6&lt;=199,1,IF(L6&lt;=999,2,IF(L6&gt;=1000,3))))</f>
        <v>0</v>
      </c>
      <c r="M20">
        <f t="shared" si="0"/>
        <v>2</v>
      </c>
      <c r="N20" s="7">
        <f t="shared" si="0"/>
        <v>0</v>
      </c>
      <c r="O20">
        <f>IF(O6&lt;=149,0,IF(O6&lt;=199,1,IF(O6&lt;=999,2,IF(O6&gt;=1000,3))))</f>
        <v>0</v>
      </c>
      <c r="P20">
        <f t="shared" si="0"/>
        <v>0</v>
      </c>
      <c r="Q20" s="7">
        <f t="shared" si="0"/>
        <v>2</v>
      </c>
      <c r="R20">
        <f>IF(R6&lt;=149,0,IF(R6&lt;=199,1,IF(R6&lt;=999,2,IF(R6&gt;=1000,3))))</f>
        <v>1</v>
      </c>
      <c r="S20">
        <f t="shared" si="0"/>
        <v>2</v>
      </c>
      <c r="T20" s="7">
        <f t="shared" si="0"/>
        <v>2</v>
      </c>
      <c r="U20">
        <f>IF(U6&lt;=149,0,IF(U6&lt;=199,1,IF(U6&lt;=999,2,IF(U6&gt;=1000,3))))</f>
        <v>2</v>
      </c>
      <c r="V20">
        <f t="shared" si="0"/>
        <v>2</v>
      </c>
      <c r="W20" s="7">
        <f t="shared" si="0"/>
        <v>1</v>
      </c>
      <c r="X20">
        <f>IF(X6&lt;=149,0,IF(X6&lt;=199,1,IF(X6&lt;=999,2,IF(X6&gt;=1000,3))))</f>
        <v>0</v>
      </c>
      <c r="Y20">
        <f t="shared" si="0"/>
        <v>0</v>
      </c>
      <c r="Z20" s="7">
        <f t="shared" si="0"/>
        <v>0</v>
      </c>
      <c r="AA20">
        <f>IF(AA6&lt;=149,0,IF(AA6&lt;=199,1,IF(AA6&lt;=999,2,IF(AA6&gt;=1000,3))))</f>
        <v>0</v>
      </c>
      <c r="AB20">
        <f t="shared" si="0"/>
        <v>0</v>
      </c>
      <c r="AC20" s="7">
        <f t="shared" si="0"/>
        <v>0</v>
      </c>
      <c r="AD20">
        <f>IF(AD6&lt;=149,0,IF(AD6&lt;=199,1,IF(AD6&lt;=999,2,IF(AD6&gt;=1000,3))))</f>
        <v>0</v>
      </c>
      <c r="AE20">
        <f t="shared" si="0"/>
        <v>0</v>
      </c>
      <c r="AF20" s="7">
        <f t="shared" si="0"/>
        <v>0</v>
      </c>
      <c r="AG20">
        <f>IF(AG6&lt;=149,0,IF(AG6&lt;=199,1,IF(AG6&lt;=999,2,IF(AG6&gt;=1000,3))))</f>
        <v>0</v>
      </c>
      <c r="AH20">
        <f t="shared" si="0"/>
        <v>0</v>
      </c>
      <c r="AI20" s="7">
        <f t="shared" ref="AH20:AJ23" si="2">IF(AI6&lt;=149,0,IF(AI6&lt;=199,1,IF(AI6&lt;=999,2,IF(AI6&gt;=1000,3))))</f>
        <v>2</v>
      </c>
      <c r="AJ20">
        <f>IF(AJ6&lt;=149,0,IF(AJ6&lt;=199,1,IF(AJ6&lt;=999,2,IF(AJ6&gt;=1000,3))))</f>
        <v>2</v>
      </c>
      <c r="AK20">
        <f t="shared" ref="AK20:AL23" si="3">IF(AK6&lt;=149,0,IF(AK6&lt;=199,1,IF(AK6&lt;=999,2,IF(AK6&gt;=1000,3))))</f>
        <v>3</v>
      </c>
      <c r="AL20" s="7">
        <f t="shared" si="3"/>
        <v>0</v>
      </c>
      <c r="AM20">
        <f>IF(AM6&lt;=149,0,IF(AM6&lt;=199,1,IF(AM6&lt;=999,2,IF(AM6&gt;=1000,3))))</f>
        <v>0</v>
      </c>
      <c r="AN20">
        <f t="shared" ref="AN20:AO23" si="4">IF(AN6&lt;=149,0,IF(AN6&lt;=199,1,IF(AN6&lt;=999,2,IF(AN6&gt;=1000,3))))</f>
        <v>0</v>
      </c>
      <c r="AO20" s="7">
        <f t="shared" si="4"/>
        <v>2</v>
      </c>
      <c r="AP20">
        <f>IF(AP6&lt;=149,0,IF(AP6&lt;=199,1,IF(AP6&lt;=999,2,IF(AP6&gt;=1000,3))))</f>
        <v>2</v>
      </c>
      <c r="AQ20">
        <f t="shared" ref="AQ20:AR23" si="5">IF(AQ6&lt;=149,0,IF(AQ6&lt;=199,1,IF(AQ6&lt;=999,2,IF(AQ6&gt;=1000,3))))</f>
        <v>2</v>
      </c>
      <c r="AR20" s="7">
        <f t="shared" si="5"/>
        <v>0</v>
      </c>
      <c r="AS20">
        <f>IF(AS6&lt;=149,0,IF(AS6&lt;=199,1,IF(AS6&lt;=999,2,IF(AS6&gt;=1000,3))))</f>
        <v>0</v>
      </c>
      <c r="AT20">
        <f t="shared" ref="AT20:AU23" si="6">IF(AT6&lt;=149,0,IF(AT6&lt;=199,1,IF(AT6&lt;=999,2,IF(AT6&gt;=1000,3))))</f>
        <v>2</v>
      </c>
      <c r="AU20" s="7">
        <f t="shared" si="6"/>
        <v>2</v>
      </c>
      <c r="AV20">
        <f>IF(AV6&lt;=149,0,IF(AV6&lt;=199,1,IF(AV6&lt;=999,2,IF(AV6&gt;=1000,3))))</f>
        <v>2</v>
      </c>
      <c r="AW20">
        <f t="shared" ref="AW20:AX23" si="7">IF(AW6&lt;=149,0,IF(AW6&lt;=199,1,IF(AW6&lt;=999,2,IF(AW6&gt;=1000,3))))</f>
        <v>1</v>
      </c>
      <c r="AX20" s="7">
        <f t="shared" si="7"/>
        <v>0</v>
      </c>
      <c r="AY20">
        <f>IF(AY6&lt;=149,0,IF(AY6&lt;=199,1,IF(AY6&lt;=999,2,IF(AY6&gt;=1000,3))))</f>
        <v>0</v>
      </c>
      <c r="AZ20">
        <f t="shared" ref="AZ20:BA23" si="8">IF(AZ6&lt;=149,0,IF(AZ6&lt;=199,1,IF(AZ6&lt;=999,2,IF(AZ6&gt;=1000,3))))</f>
        <v>0</v>
      </c>
      <c r="BA20" s="7">
        <f t="shared" si="8"/>
        <v>2</v>
      </c>
      <c r="BB20">
        <f>IF(BB6&lt;=149,0,IF(BB6&lt;=199,1,IF(BB6&lt;=999,2,IF(BB6&gt;=1000,3))))</f>
        <v>2</v>
      </c>
      <c r="BC20">
        <f t="shared" ref="BC20:BD23" si="9">IF(BC6&lt;=149,0,IF(BC6&lt;=199,1,IF(BC6&lt;=999,2,IF(BC6&gt;=1000,3))))</f>
        <v>2</v>
      </c>
      <c r="BD20" s="7">
        <f t="shared" si="9"/>
        <v>0</v>
      </c>
      <c r="BE20">
        <f>IF(BE6&lt;=149,0,IF(BE6&lt;=199,1,IF(BE6&lt;=999,2,IF(BE6&gt;=1000,3))))</f>
        <v>0</v>
      </c>
      <c r="BF20">
        <f t="shared" ref="BF20:BG23" si="10">IF(BF6&lt;=149,0,IF(BF6&lt;=199,1,IF(BF6&lt;=999,2,IF(BF6&gt;=1000,3))))</f>
        <v>0</v>
      </c>
      <c r="BG20" s="7">
        <f t="shared" si="10"/>
        <v>0</v>
      </c>
      <c r="BH20">
        <f>IF(BH6&lt;=149,0,IF(BH6&lt;=199,1,IF(BH6&lt;=999,2,IF(BH6&gt;=1000,3))))</f>
        <v>0</v>
      </c>
      <c r="BI20">
        <f t="shared" ref="BI20:BJ23" si="11">IF(BI6&lt;=149,0,IF(BI6&lt;=199,1,IF(BI6&lt;=999,2,IF(BI6&gt;=1000,3))))</f>
        <v>0</v>
      </c>
      <c r="BJ20" s="7">
        <f t="shared" si="11"/>
        <v>0</v>
      </c>
      <c r="BK20">
        <f>IF(BK6&lt;=149,0,IF(BK6&lt;=199,1,IF(BK6&lt;=999,2,IF(BK6&gt;=1000,3))))</f>
        <v>0</v>
      </c>
      <c r="BL20">
        <f t="shared" ref="BL20:BM23" si="12">IF(BL6&lt;=149,0,IF(BL6&lt;=199,1,IF(BL6&lt;=999,2,IF(BL6&gt;=1000,3))))</f>
        <v>0</v>
      </c>
      <c r="BM20" s="7">
        <f t="shared" si="12"/>
        <v>0</v>
      </c>
      <c r="BN20">
        <f>IF(BN6&lt;=149,0,IF(BN6&lt;=199,1,IF(BN6&lt;=999,2,IF(BN6&gt;=1000,3))))</f>
        <v>0</v>
      </c>
      <c r="BO20">
        <f t="shared" si="1"/>
        <v>0</v>
      </c>
      <c r="BP20" s="7">
        <f t="shared" si="1"/>
        <v>0</v>
      </c>
      <c r="BQ20">
        <f>IF(BQ6&lt;=149,0,IF(BQ6&lt;=199,1,IF(BQ6&lt;=999,2,IF(BQ6&gt;=1000,3))))</f>
        <v>0</v>
      </c>
      <c r="BR20">
        <f t="shared" si="1"/>
        <v>0</v>
      </c>
      <c r="BS20" s="7">
        <f t="shared" si="1"/>
        <v>0</v>
      </c>
      <c r="BT20">
        <f>IF(BT6&lt;=149,0,IF(BT6&lt;=199,1,IF(BT6&lt;=999,2,IF(BT6&gt;=1000,3))))</f>
        <v>0</v>
      </c>
      <c r="BU20">
        <f t="shared" si="1"/>
        <v>0</v>
      </c>
      <c r="BV20" s="7">
        <f t="shared" si="1"/>
        <v>2</v>
      </c>
      <c r="BW20">
        <f>IF(BW6&lt;=149,0,IF(BW6&lt;=199,1,IF(BW6&lt;=999,2,IF(BW6&gt;=1000,3))))</f>
        <v>2</v>
      </c>
      <c r="BX20">
        <f t="shared" si="1"/>
        <v>2</v>
      </c>
      <c r="BY20" s="7">
        <f t="shared" si="1"/>
        <v>2</v>
      </c>
      <c r="BZ20">
        <f>IF(BZ6&lt;=149,0,IF(BZ6&lt;=199,1,IF(BZ6&lt;=999,2,IF(BZ6&gt;=1000,3))))</f>
        <v>2</v>
      </c>
      <c r="CA20">
        <f t="shared" si="1"/>
        <v>2</v>
      </c>
      <c r="CB20" s="7">
        <f t="shared" si="1"/>
        <v>0</v>
      </c>
      <c r="CC20">
        <f>IF(CC6&lt;=149,0,IF(CC6&lt;=199,1,IF(CC6&lt;=999,2,IF(CC6&gt;=1000,3))))</f>
        <v>0</v>
      </c>
      <c r="CD20">
        <f t="shared" si="1"/>
        <v>0</v>
      </c>
      <c r="CE20" s="7">
        <f t="shared" si="1"/>
        <v>2</v>
      </c>
      <c r="CF20">
        <f>IF(CF6&lt;=149,0,IF(CF6&lt;=199,1,IF(CF6&lt;=999,2,IF(CF6&gt;=1000,3))))</f>
        <v>0</v>
      </c>
      <c r="CG20">
        <f t="shared" si="1"/>
        <v>2</v>
      </c>
      <c r="CH20" s="7">
        <f t="shared" si="1"/>
        <v>0</v>
      </c>
      <c r="CI20">
        <f>IF(CI6&lt;=149,0,IF(CI6&lt;=199,1,IF(CI6&lt;=999,2,IF(CI6&gt;=1000,3))))</f>
        <v>0</v>
      </c>
      <c r="CJ20">
        <f t="shared" si="1"/>
        <v>0</v>
      </c>
      <c r="CK20" s="7">
        <f t="shared" si="1"/>
        <v>0</v>
      </c>
      <c r="CL20">
        <f>IF(CL6&lt;=149,0,IF(CL6&lt;=199,1,IF(CL6&lt;=999,2,IF(CL6&gt;=1000,3))))</f>
        <v>0</v>
      </c>
      <c r="CM20" s="2">
        <f>IF(CM6&lt;=149,0,IF(CM6&lt;=199,1,IF(CM6&lt;=999,2,IF(CM6&gt;=1000,3))))</f>
        <v>0</v>
      </c>
    </row>
    <row r="21" spans="1:91" x14ac:dyDescent="0.3">
      <c r="A21" s="2" t="s">
        <v>85</v>
      </c>
      <c r="B21" s="7">
        <f>IF(B7&lt;=149,0,IF(B7&lt;=199,1,IF(B7&lt;=999,2,IF(B7&gt;=1000,3))))</f>
        <v>0</v>
      </c>
      <c r="C21">
        <f>IF(C7&lt;=149,0,IF(C7&lt;=199,1,IF(C7&lt;=999,2,IF(C7&gt;=1000,3))))</f>
        <v>0</v>
      </c>
      <c r="D21">
        <f t="shared" ref="D21:E23" si="13">IF(D7&lt;=149,0,IF(D7&lt;=199,1,IF(D7&lt;=999,2,IF(D7&gt;=1000,3))))</f>
        <v>0</v>
      </c>
      <c r="E21" s="7">
        <f t="shared" si="13"/>
        <v>2</v>
      </c>
      <c r="F21">
        <f>IF(F7&lt;=149,0,IF(F7&lt;=199,1,IF(F7&lt;=999,2,IF(F7&gt;=1000,3))))</f>
        <v>2</v>
      </c>
      <c r="G21">
        <f t="shared" ref="G21:H23" si="14">IF(G7&lt;=149,0,IF(G7&lt;=199,1,IF(G7&lt;=999,2,IF(G7&gt;=1000,3))))</f>
        <v>0</v>
      </c>
      <c r="H21" s="7">
        <f t="shared" si="14"/>
        <v>2</v>
      </c>
      <c r="I21">
        <f>IF(I7&lt;=149,0,IF(I7&lt;=199,1,IF(I7&lt;=999,2,IF(I7&gt;=1000,3))))</f>
        <v>2</v>
      </c>
      <c r="J21">
        <f t="shared" ref="J21:K23" si="15">IF(J7&lt;=149,0,IF(J7&lt;=199,1,IF(J7&lt;=999,2,IF(J7&gt;=1000,3))))</f>
        <v>2</v>
      </c>
      <c r="K21" s="7">
        <f t="shared" si="15"/>
        <v>0</v>
      </c>
      <c r="L21">
        <f>IF(L7&lt;=149,0,IF(L7&lt;=199,1,IF(L7&lt;=999,2,IF(L7&gt;=1000,3))))</f>
        <v>0</v>
      </c>
      <c r="M21">
        <f t="shared" ref="M21:N23" si="16">IF(M7&lt;=149,0,IF(M7&lt;=199,1,IF(M7&lt;=999,2,IF(M7&gt;=1000,3))))</f>
        <v>0</v>
      </c>
      <c r="N21" s="7">
        <f t="shared" si="16"/>
        <v>0</v>
      </c>
      <c r="O21">
        <f>IF(O7&lt;=149,0,IF(O7&lt;=199,1,IF(O7&lt;=999,2,IF(O7&gt;=1000,3))))</f>
        <v>0</v>
      </c>
      <c r="P21">
        <f t="shared" ref="P21:Q23" si="17">IF(P7&lt;=149,0,IF(P7&lt;=199,1,IF(P7&lt;=999,2,IF(P7&gt;=1000,3))))</f>
        <v>0</v>
      </c>
      <c r="Q21" s="7">
        <f t="shared" si="17"/>
        <v>0</v>
      </c>
      <c r="R21">
        <f>IF(R7&lt;=149,0,IF(R7&lt;=199,1,IF(R7&lt;=999,2,IF(R7&gt;=1000,3))))</f>
        <v>2</v>
      </c>
      <c r="S21">
        <f t="shared" ref="S21:T23" si="18">IF(S7&lt;=149,0,IF(S7&lt;=199,1,IF(S7&lt;=999,2,IF(S7&gt;=1000,3))))</f>
        <v>0</v>
      </c>
      <c r="T21" s="7">
        <f t="shared" si="18"/>
        <v>2</v>
      </c>
      <c r="U21">
        <f>IF(U7&lt;=149,0,IF(U7&lt;=199,1,IF(U7&lt;=999,2,IF(U7&gt;=1000,3))))</f>
        <v>2</v>
      </c>
      <c r="V21">
        <f t="shared" ref="V21:W23" si="19">IF(V7&lt;=149,0,IF(V7&lt;=199,1,IF(V7&lt;=999,2,IF(V7&gt;=1000,3))))</f>
        <v>2</v>
      </c>
      <c r="W21" s="7">
        <f t="shared" si="19"/>
        <v>0</v>
      </c>
      <c r="X21">
        <f>IF(X7&lt;=149,0,IF(X7&lt;=199,1,IF(X7&lt;=999,2,IF(X7&gt;=1000,3))))</f>
        <v>0</v>
      </c>
      <c r="Y21">
        <f t="shared" ref="Y21:Z23" si="20">IF(Y7&lt;=149,0,IF(Y7&lt;=199,1,IF(Y7&lt;=999,2,IF(Y7&gt;=1000,3))))</f>
        <v>0</v>
      </c>
      <c r="Z21" s="7">
        <f t="shared" si="20"/>
        <v>0</v>
      </c>
      <c r="AA21">
        <f>IF(AA7&lt;=149,0,IF(AA7&lt;=199,1,IF(AA7&lt;=999,2,IF(AA7&gt;=1000,3))))</f>
        <v>0</v>
      </c>
      <c r="AB21">
        <f t="shared" ref="AB21:AC23" si="21">IF(AB7&lt;=149,0,IF(AB7&lt;=199,1,IF(AB7&lt;=999,2,IF(AB7&gt;=1000,3))))</f>
        <v>0</v>
      </c>
      <c r="AC21" s="7">
        <f t="shared" si="21"/>
        <v>0</v>
      </c>
      <c r="AD21">
        <f>IF(AD7&lt;=149,0,IF(AD7&lt;=199,1,IF(AD7&lt;=999,2,IF(AD7&gt;=1000,3))))</f>
        <v>0</v>
      </c>
      <c r="AE21">
        <f t="shared" ref="AE21:AF23" si="22">IF(AE7&lt;=149,0,IF(AE7&lt;=199,1,IF(AE7&lt;=999,2,IF(AE7&gt;=1000,3))))</f>
        <v>0</v>
      </c>
      <c r="AF21" s="7">
        <f t="shared" si="22"/>
        <v>0</v>
      </c>
      <c r="AG21">
        <f>IF(AG7&lt;=149,0,IF(AG7&lt;=199,1,IF(AG7&lt;=999,2,IF(AG7&gt;=1000,3))))</f>
        <v>0</v>
      </c>
      <c r="AH21">
        <f t="shared" si="2"/>
        <v>0</v>
      </c>
      <c r="AI21" s="7">
        <f t="shared" si="2"/>
        <v>1</v>
      </c>
      <c r="AJ21">
        <f>IF(AJ7&lt;=149,0,IF(AJ7&lt;=199,1,IF(AJ7&lt;=999,2,IF(AJ7&gt;=1000,3))))</f>
        <v>1</v>
      </c>
      <c r="AK21">
        <f t="shared" si="3"/>
        <v>1</v>
      </c>
      <c r="AL21" s="7">
        <f t="shared" si="3"/>
        <v>0</v>
      </c>
      <c r="AM21">
        <f>IF(AM7&lt;=149,0,IF(AM7&lt;=199,1,IF(AM7&lt;=999,2,IF(AM7&gt;=1000,3))))</f>
        <v>0</v>
      </c>
      <c r="AN21">
        <f t="shared" si="4"/>
        <v>0</v>
      </c>
      <c r="AO21" s="7">
        <f t="shared" si="4"/>
        <v>2</v>
      </c>
      <c r="AP21">
        <f>IF(AP7&lt;=149,0,IF(AP7&lt;=199,1,IF(AP7&lt;=999,2,IF(AP7&gt;=1000,3))))</f>
        <v>2</v>
      </c>
      <c r="AQ21">
        <f t="shared" si="5"/>
        <v>2</v>
      </c>
      <c r="AR21" s="7">
        <f t="shared" si="5"/>
        <v>0</v>
      </c>
      <c r="AS21">
        <f>IF(AS7&lt;=149,0,IF(AS7&lt;=199,1,IF(AS7&lt;=999,2,IF(AS7&gt;=1000,3))))</f>
        <v>0</v>
      </c>
      <c r="AT21">
        <f t="shared" si="6"/>
        <v>0</v>
      </c>
      <c r="AU21" s="7">
        <f t="shared" si="6"/>
        <v>0</v>
      </c>
      <c r="AV21">
        <f>IF(AV7&lt;=149,0,IF(AV7&lt;=199,1,IF(AV7&lt;=999,2,IF(AV7&gt;=1000,3))))</f>
        <v>0</v>
      </c>
      <c r="AW21">
        <f t="shared" si="7"/>
        <v>0</v>
      </c>
      <c r="AX21" s="7">
        <f t="shared" si="7"/>
        <v>0</v>
      </c>
      <c r="AY21">
        <f>IF(AY7&lt;=149,0,IF(AY7&lt;=199,1,IF(AY7&lt;=999,2,IF(AY7&gt;=1000,3))))</f>
        <v>0</v>
      </c>
      <c r="AZ21">
        <f t="shared" si="8"/>
        <v>0</v>
      </c>
      <c r="BA21" s="7">
        <f t="shared" si="8"/>
        <v>0</v>
      </c>
      <c r="BB21">
        <f>IF(BB7&lt;=149,0,IF(BB7&lt;=199,1,IF(BB7&lt;=999,2,IF(BB7&gt;=1000,3))))</f>
        <v>0</v>
      </c>
      <c r="BC21">
        <f t="shared" si="9"/>
        <v>2</v>
      </c>
      <c r="BD21" s="7">
        <f t="shared" si="9"/>
        <v>0</v>
      </c>
      <c r="BE21">
        <f>IF(BE7&lt;=149,0,IF(BE7&lt;=199,1,IF(BE7&lt;=999,2,IF(BE7&gt;=1000,3))))</f>
        <v>0</v>
      </c>
      <c r="BF21">
        <f t="shared" si="10"/>
        <v>0</v>
      </c>
      <c r="BG21" s="7">
        <f t="shared" si="10"/>
        <v>0</v>
      </c>
      <c r="BH21">
        <f>IF(BH7&lt;=149,0,IF(BH7&lt;=199,1,IF(BH7&lt;=999,2,IF(BH7&gt;=1000,3))))</f>
        <v>0</v>
      </c>
      <c r="BI21">
        <f t="shared" si="11"/>
        <v>0</v>
      </c>
      <c r="BJ21" s="7">
        <f t="shared" si="11"/>
        <v>0</v>
      </c>
      <c r="BK21">
        <f>IF(BK7&lt;=149,0,IF(BK7&lt;=199,1,IF(BK7&lt;=999,2,IF(BK7&gt;=1000,3))))</f>
        <v>0</v>
      </c>
      <c r="BL21">
        <f t="shared" si="12"/>
        <v>0</v>
      </c>
      <c r="BM21" s="7">
        <f t="shared" si="12"/>
        <v>0</v>
      </c>
      <c r="BN21">
        <f>IF(BN7&lt;=149,0,IF(BN7&lt;=199,1,IF(BN7&lt;=999,2,IF(BN7&gt;=1000,3))))</f>
        <v>0</v>
      </c>
      <c r="BO21">
        <f t="shared" si="1"/>
        <v>0</v>
      </c>
      <c r="BP21" s="7">
        <f t="shared" si="1"/>
        <v>0</v>
      </c>
      <c r="BQ21">
        <f>IF(BQ7&lt;=149,0,IF(BQ7&lt;=199,1,IF(BQ7&lt;=999,2,IF(BQ7&gt;=1000,3))))</f>
        <v>0</v>
      </c>
      <c r="BR21">
        <f t="shared" si="1"/>
        <v>0</v>
      </c>
      <c r="BS21" s="7">
        <f t="shared" si="1"/>
        <v>0</v>
      </c>
      <c r="BT21">
        <f>IF(BT7&lt;=149,0,IF(BT7&lt;=199,1,IF(BT7&lt;=999,2,IF(BT7&gt;=1000,3))))</f>
        <v>0</v>
      </c>
      <c r="BU21">
        <f t="shared" si="1"/>
        <v>0</v>
      </c>
      <c r="BV21" s="7">
        <f t="shared" si="1"/>
        <v>2</v>
      </c>
      <c r="BW21">
        <f>IF(BW7&lt;=149,0,IF(BW7&lt;=199,1,IF(BW7&lt;=999,2,IF(BW7&gt;=1000,3))))</f>
        <v>2</v>
      </c>
      <c r="BX21">
        <f t="shared" si="1"/>
        <v>2</v>
      </c>
      <c r="BY21" s="7">
        <f t="shared" si="1"/>
        <v>2</v>
      </c>
      <c r="BZ21">
        <f>IF(BZ7&lt;=149,0,IF(BZ7&lt;=199,1,IF(BZ7&lt;=999,2,IF(BZ7&gt;=1000,3))))</f>
        <v>2</v>
      </c>
      <c r="CA21">
        <f t="shared" si="1"/>
        <v>2</v>
      </c>
      <c r="CB21" s="7">
        <f t="shared" si="1"/>
        <v>0</v>
      </c>
      <c r="CC21">
        <f>IF(CC7&lt;=149,0,IF(CC7&lt;=199,1,IF(CC7&lt;=999,2,IF(CC7&gt;=1000,3))))</f>
        <v>0</v>
      </c>
      <c r="CD21">
        <f t="shared" si="1"/>
        <v>0</v>
      </c>
      <c r="CE21" s="7">
        <f t="shared" si="1"/>
        <v>2</v>
      </c>
      <c r="CF21">
        <f>IF(CF7&lt;=149,0,IF(CF7&lt;=199,1,IF(CF7&lt;=999,2,IF(CF7&gt;=1000,3))))</f>
        <v>2</v>
      </c>
      <c r="CG21">
        <f t="shared" si="1"/>
        <v>2</v>
      </c>
      <c r="CH21" s="7">
        <f t="shared" si="1"/>
        <v>0</v>
      </c>
      <c r="CI21">
        <f>IF(CI7&lt;=149,0,IF(CI7&lt;=199,1,IF(CI7&lt;=999,2,IF(CI7&gt;=1000,3))))</f>
        <v>0</v>
      </c>
      <c r="CJ21">
        <f t="shared" si="1"/>
        <v>0</v>
      </c>
      <c r="CK21" s="7">
        <f t="shared" si="1"/>
        <v>0</v>
      </c>
      <c r="CL21">
        <f>IF(CL7&lt;=149,0,IF(CL7&lt;=199,1,IF(CL7&lt;=999,2,IF(CL7&gt;=1000,3))))</f>
        <v>0</v>
      </c>
      <c r="CM21" s="2">
        <f>IF(CM7&lt;=149,0,IF(CM7&lt;=199,1,IF(CM7&lt;=999,2,IF(CM7&gt;=1000,3))))</f>
        <v>0</v>
      </c>
    </row>
    <row r="22" spans="1:91" x14ac:dyDescent="0.3">
      <c r="A22" s="2" t="s">
        <v>96</v>
      </c>
      <c r="B22" s="7">
        <f>IF(B8&lt;=149,0,IF(B8&lt;=199,1,IF(B8&lt;=999,2,IF(B8&gt;=1000,3))))</f>
        <v>0</v>
      </c>
      <c r="C22">
        <f>IF(C8&lt;=149,0,IF(C8&lt;=199,1,IF(C8&lt;=999,2,IF(C8&gt;=1000,3))))</f>
        <v>0</v>
      </c>
      <c r="D22">
        <f t="shared" si="13"/>
        <v>0</v>
      </c>
      <c r="E22" s="7">
        <f t="shared" si="13"/>
        <v>0</v>
      </c>
      <c r="F22">
        <f>IF(F8&lt;=149,0,IF(F8&lt;=199,1,IF(F8&lt;=999,2,IF(F8&gt;=1000,3))))</f>
        <v>0</v>
      </c>
      <c r="G22">
        <f t="shared" si="14"/>
        <v>0</v>
      </c>
      <c r="H22" s="7">
        <f t="shared" si="14"/>
        <v>0</v>
      </c>
      <c r="I22">
        <f>IF(I8&lt;=149,0,IF(I8&lt;=199,1,IF(I8&lt;=999,2,IF(I8&gt;=1000,3))))</f>
        <v>0</v>
      </c>
      <c r="J22">
        <f t="shared" si="15"/>
        <v>0</v>
      </c>
      <c r="K22" s="7">
        <f t="shared" si="15"/>
        <v>0</v>
      </c>
      <c r="L22">
        <f>IF(L8&lt;=149,0,IF(L8&lt;=199,1,IF(L8&lt;=999,2,IF(L8&gt;=1000,3))))</f>
        <v>0</v>
      </c>
      <c r="M22">
        <f t="shared" si="16"/>
        <v>0</v>
      </c>
      <c r="N22" s="7">
        <f t="shared" si="16"/>
        <v>0</v>
      </c>
      <c r="O22">
        <f>IF(O8&lt;=149,0,IF(O8&lt;=199,1,IF(O8&lt;=999,2,IF(O8&gt;=1000,3))))</f>
        <v>0</v>
      </c>
      <c r="P22">
        <f t="shared" si="17"/>
        <v>0</v>
      </c>
      <c r="Q22" s="7">
        <f t="shared" si="17"/>
        <v>0</v>
      </c>
      <c r="R22">
        <f>IF(R8&lt;=149,0,IF(R8&lt;=199,1,IF(R8&lt;=999,2,IF(R8&gt;=1000,3))))</f>
        <v>0</v>
      </c>
      <c r="S22">
        <f t="shared" si="18"/>
        <v>0</v>
      </c>
      <c r="T22" s="7">
        <f t="shared" si="18"/>
        <v>0</v>
      </c>
      <c r="U22">
        <f>IF(U8&lt;=149,0,IF(U8&lt;=199,1,IF(U8&lt;=999,2,IF(U8&gt;=1000,3))))</f>
        <v>0</v>
      </c>
      <c r="V22">
        <f t="shared" si="19"/>
        <v>0</v>
      </c>
      <c r="W22" s="7">
        <f t="shared" si="19"/>
        <v>0</v>
      </c>
      <c r="X22">
        <f>IF(X8&lt;=149,0,IF(X8&lt;=199,1,IF(X8&lt;=999,2,IF(X8&gt;=1000,3))))</f>
        <v>0</v>
      </c>
      <c r="Y22">
        <f t="shared" si="20"/>
        <v>0</v>
      </c>
      <c r="Z22" s="7">
        <f t="shared" si="20"/>
        <v>0</v>
      </c>
      <c r="AA22">
        <f>IF(AA8&lt;=149,0,IF(AA8&lt;=199,1,IF(AA8&lt;=999,2,IF(AA8&gt;=1000,3))))</f>
        <v>0</v>
      </c>
      <c r="AB22">
        <f t="shared" si="21"/>
        <v>0</v>
      </c>
      <c r="AC22" s="7">
        <f t="shared" si="21"/>
        <v>0</v>
      </c>
      <c r="AD22">
        <f>IF(AD8&lt;=149,0,IF(AD8&lt;=199,1,IF(AD8&lt;=999,2,IF(AD8&gt;=1000,3))))</f>
        <v>0</v>
      </c>
      <c r="AE22">
        <f t="shared" si="22"/>
        <v>0</v>
      </c>
      <c r="AF22" s="7">
        <f t="shared" si="22"/>
        <v>0</v>
      </c>
      <c r="AG22">
        <f>IF(AG8&lt;=149,0,IF(AG8&lt;=199,1,IF(AG8&lt;=999,2,IF(AG8&gt;=1000,3))))</f>
        <v>0</v>
      </c>
      <c r="AH22">
        <f t="shared" si="2"/>
        <v>0</v>
      </c>
      <c r="AI22" s="7">
        <f t="shared" si="2"/>
        <v>0</v>
      </c>
      <c r="AJ22">
        <f>IF(AJ8&lt;=149,0,IF(AJ8&lt;=199,1,IF(AJ8&lt;=999,2,IF(AJ8&gt;=1000,3))))</f>
        <v>0</v>
      </c>
      <c r="AK22">
        <f t="shared" si="3"/>
        <v>0</v>
      </c>
      <c r="AL22" s="7">
        <f t="shared" si="3"/>
        <v>0</v>
      </c>
      <c r="AM22">
        <f>IF(AM8&lt;=149,0,IF(AM8&lt;=199,1,IF(AM8&lt;=999,2,IF(AM8&gt;=1000,3))))</f>
        <v>0</v>
      </c>
      <c r="AN22">
        <f t="shared" si="4"/>
        <v>0</v>
      </c>
      <c r="AO22" s="7">
        <f t="shared" si="4"/>
        <v>0</v>
      </c>
      <c r="AP22">
        <f>IF(AP8&lt;=149,0,IF(AP8&lt;=199,1,IF(AP8&lt;=999,2,IF(AP8&gt;=1000,3))))</f>
        <v>0</v>
      </c>
      <c r="AQ22">
        <f t="shared" si="5"/>
        <v>0</v>
      </c>
      <c r="AR22" s="7">
        <f t="shared" si="5"/>
        <v>0</v>
      </c>
      <c r="AS22">
        <f>IF(AS8&lt;=149,0,IF(AS8&lt;=199,1,IF(AS8&lt;=999,2,IF(AS8&gt;=1000,3))))</f>
        <v>0</v>
      </c>
      <c r="AT22">
        <f t="shared" si="6"/>
        <v>0</v>
      </c>
      <c r="AU22" s="7">
        <f t="shared" si="6"/>
        <v>0</v>
      </c>
      <c r="AV22">
        <f>IF(AV8&lt;=149,0,IF(AV8&lt;=199,1,IF(AV8&lt;=999,2,IF(AV8&gt;=1000,3))))</f>
        <v>0</v>
      </c>
      <c r="AW22">
        <f t="shared" si="7"/>
        <v>0</v>
      </c>
      <c r="AX22" s="7">
        <f t="shared" si="7"/>
        <v>0</v>
      </c>
      <c r="AY22">
        <f>IF(AY8&lt;=149,0,IF(AY8&lt;=199,1,IF(AY8&lt;=999,2,IF(AY8&gt;=1000,3))))</f>
        <v>0</v>
      </c>
      <c r="AZ22">
        <f t="shared" si="8"/>
        <v>0</v>
      </c>
      <c r="BA22" s="7">
        <f t="shared" si="8"/>
        <v>0</v>
      </c>
      <c r="BB22">
        <f>IF(BB8&lt;=149,0,IF(BB8&lt;=199,1,IF(BB8&lt;=999,2,IF(BB8&gt;=1000,3))))</f>
        <v>0</v>
      </c>
      <c r="BC22">
        <f t="shared" si="9"/>
        <v>0</v>
      </c>
      <c r="BD22" s="7">
        <f t="shared" si="9"/>
        <v>0</v>
      </c>
      <c r="BE22">
        <f>IF(BE8&lt;=149,0,IF(BE8&lt;=199,1,IF(BE8&lt;=999,2,IF(BE8&gt;=1000,3))))</f>
        <v>0</v>
      </c>
      <c r="BF22">
        <f t="shared" si="10"/>
        <v>0</v>
      </c>
      <c r="BG22" s="7">
        <f t="shared" si="10"/>
        <v>0</v>
      </c>
      <c r="BH22">
        <f>IF(BH8&lt;=149,0,IF(BH8&lt;=199,1,IF(BH8&lt;=999,2,IF(BH8&gt;=1000,3))))</f>
        <v>0</v>
      </c>
      <c r="BI22">
        <f t="shared" si="11"/>
        <v>0</v>
      </c>
      <c r="BJ22" s="7">
        <f t="shared" si="11"/>
        <v>0</v>
      </c>
      <c r="BK22">
        <f>IF(BK8&lt;=149,0,IF(BK8&lt;=199,1,IF(BK8&lt;=999,2,IF(BK8&gt;=1000,3))))</f>
        <v>0</v>
      </c>
      <c r="BL22">
        <f t="shared" si="12"/>
        <v>0</v>
      </c>
      <c r="BM22" s="7">
        <f t="shared" si="12"/>
        <v>0</v>
      </c>
      <c r="BN22">
        <f>IF(BN8&lt;=149,0,IF(BN8&lt;=199,1,IF(BN8&lt;=999,2,IF(BN8&gt;=1000,3))))</f>
        <v>0</v>
      </c>
      <c r="BO22">
        <f t="shared" si="1"/>
        <v>0</v>
      </c>
      <c r="BP22" s="7">
        <f t="shared" si="1"/>
        <v>0</v>
      </c>
      <c r="BQ22">
        <f>IF(BQ8&lt;=149,0,IF(BQ8&lt;=199,1,IF(BQ8&lt;=999,2,IF(BQ8&gt;=1000,3))))</f>
        <v>0</v>
      </c>
      <c r="BR22">
        <f t="shared" si="1"/>
        <v>0</v>
      </c>
      <c r="BS22" s="7">
        <f t="shared" si="1"/>
        <v>0</v>
      </c>
      <c r="BT22">
        <f>IF(BT8&lt;=149,0,IF(BT8&lt;=199,1,IF(BT8&lt;=999,2,IF(BT8&gt;=1000,3))))</f>
        <v>0</v>
      </c>
      <c r="BU22">
        <f t="shared" si="1"/>
        <v>0</v>
      </c>
      <c r="BV22" s="7">
        <f t="shared" si="1"/>
        <v>2</v>
      </c>
      <c r="BW22">
        <f>IF(BW8&lt;=149,0,IF(BW8&lt;=199,1,IF(BW8&lt;=999,2,IF(BW8&gt;=1000,3))))</f>
        <v>2</v>
      </c>
      <c r="BX22">
        <f t="shared" si="1"/>
        <v>2</v>
      </c>
      <c r="BY22" s="7">
        <f t="shared" si="1"/>
        <v>2</v>
      </c>
      <c r="BZ22">
        <f>IF(BZ8&lt;=149,0,IF(BZ8&lt;=199,1,IF(BZ8&lt;=999,2,IF(BZ8&gt;=1000,3))))</f>
        <v>2</v>
      </c>
      <c r="CA22">
        <f t="shared" si="1"/>
        <v>2</v>
      </c>
      <c r="CB22" s="7">
        <f t="shared" si="1"/>
        <v>0</v>
      </c>
      <c r="CC22">
        <f>IF(CC8&lt;=149,0,IF(CC8&lt;=199,1,IF(CC8&lt;=999,2,IF(CC8&gt;=1000,3))))</f>
        <v>0</v>
      </c>
      <c r="CD22">
        <f t="shared" si="1"/>
        <v>0</v>
      </c>
      <c r="CE22" s="7">
        <f t="shared" si="1"/>
        <v>2</v>
      </c>
      <c r="CF22">
        <f>IF(CF8&lt;=149,0,IF(CF8&lt;=199,1,IF(CF8&lt;=999,2,IF(CF8&gt;=1000,3))))</f>
        <v>2</v>
      </c>
      <c r="CG22">
        <f t="shared" si="1"/>
        <v>2</v>
      </c>
      <c r="CH22" s="7">
        <f t="shared" si="1"/>
        <v>0</v>
      </c>
      <c r="CI22">
        <f>IF(CI8&lt;=149,0,IF(CI8&lt;=199,1,IF(CI8&lt;=999,2,IF(CI8&gt;=1000,3))))</f>
        <v>0</v>
      </c>
      <c r="CJ22">
        <f t="shared" si="1"/>
        <v>0</v>
      </c>
      <c r="CK22" s="7">
        <f t="shared" si="1"/>
        <v>0</v>
      </c>
      <c r="CL22">
        <f>IF(CL8&lt;=149,0,IF(CL8&lt;=199,1,IF(CL8&lt;=999,2,IF(CL8&gt;=1000,3))))</f>
        <v>0</v>
      </c>
      <c r="CM22" s="2">
        <f>IF(CM8&lt;=149,0,IF(CM8&lt;=199,1,IF(CM8&lt;=999,2,IF(CM8&gt;=1000,3))))</f>
        <v>0</v>
      </c>
    </row>
    <row r="23" spans="1:91" x14ac:dyDescent="0.3">
      <c r="A23" s="2" t="s">
        <v>100</v>
      </c>
      <c r="B23" s="7">
        <f>IF(B9&lt;=149,0,IF(B9&lt;=199,1,IF(B9&lt;=999,2,IF(B9&gt;=1000,3))))</f>
        <v>0</v>
      </c>
      <c r="C23">
        <f>IF(C9&lt;=149,0,IF(C9&lt;=199,1,IF(C9&lt;=999,2,IF(C9&gt;=1000,3))))</f>
        <v>0</v>
      </c>
      <c r="D23">
        <f t="shared" si="13"/>
        <v>0</v>
      </c>
      <c r="E23" s="7">
        <f t="shared" si="13"/>
        <v>0</v>
      </c>
      <c r="F23">
        <f>IF(F9&lt;=149,0,IF(F9&lt;=199,1,IF(F9&lt;=999,2,IF(F9&gt;=1000,3))))</f>
        <v>0</v>
      </c>
      <c r="G23">
        <f t="shared" si="14"/>
        <v>0</v>
      </c>
      <c r="H23" s="7">
        <f t="shared" si="14"/>
        <v>0</v>
      </c>
      <c r="I23">
        <f>IF(I9&lt;=149,0,IF(I9&lt;=199,1,IF(I9&lt;=999,2,IF(I9&gt;=1000,3))))</f>
        <v>0</v>
      </c>
      <c r="J23">
        <f t="shared" si="15"/>
        <v>0</v>
      </c>
      <c r="K23" s="7">
        <f t="shared" si="15"/>
        <v>0</v>
      </c>
      <c r="L23">
        <f>IF(L9&lt;=149,0,IF(L9&lt;=199,1,IF(L9&lt;=999,2,IF(L9&gt;=1000,3))))</f>
        <v>0</v>
      </c>
      <c r="M23">
        <f t="shared" si="16"/>
        <v>0</v>
      </c>
      <c r="N23" s="7">
        <f t="shared" si="16"/>
        <v>0</v>
      </c>
      <c r="O23">
        <f>IF(O9&lt;=149,0,IF(O9&lt;=199,1,IF(O9&lt;=999,2,IF(O9&gt;=1000,3))))</f>
        <v>0</v>
      </c>
      <c r="P23">
        <f t="shared" si="17"/>
        <v>0</v>
      </c>
      <c r="Q23" s="7">
        <f t="shared" si="17"/>
        <v>0</v>
      </c>
      <c r="R23">
        <f>IF(R9&lt;=149,0,IF(R9&lt;=199,1,IF(R9&lt;=999,2,IF(R9&gt;=1000,3))))</f>
        <v>0</v>
      </c>
      <c r="S23">
        <f t="shared" si="18"/>
        <v>0</v>
      </c>
      <c r="T23" s="7">
        <f t="shared" si="18"/>
        <v>0</v>
      </c>
      <c r="U23">
        <f>IF(U9&lt;=149,0,IF(U9&lt;=199,1,IF(U9&lt;=999,2,IF(U9&gt;=1000,3))))</f>
        <v>0</v>
      </c>
      <c r="V23">
        <f t="shared" si="19"/>
        <v>0</v>
      </c>
      <c r="W23" s="7">
        <f t="shared" si="19"/>
        <v>0</v>
      </c>
      <c r="X23">
        <f>IF(X9&lt;=149,0,IF(X9&lt;=199,1,IF(X9&lt;=999,2,IF(X9&gt;=1000,3))))</f>
        <v>0</v>
      </c>
      <c r="Y23">
        <f t="shared" si="20"/>
        <v>0</v>
      </c>
      <c r="Z23" s="7">
        <f t="shared" si="20"/>
        <v>0</v>
      </c>
      <c r="AA23">
        <f>IF(AA9&lt;=149,0,IF(AA9&lt;=199,1,IF(AA9&lt;=999,2,IF(AA9&gt;=1000,3))))</f>
        <v>0</v>
      </c>
      <c r="AB23">
        <f t="shared" si="21"/>
        <v>0</v>
      </c>
      <c r="AC23" s="7">
        <f t="shared" si="21"/>
        <v>0</v>
      </c>
      <c r="AD23">
        <f>IF(AD9&lt;=149,0,IF(AD9&lt;=199,1,IF(AD9&lt;=999,2,IF(AD9&gt;=1000,3))))</f>
        <v>0</v>
      </c>
      <c r="AE23">
        <f t="shared" si="22"/>
        <v>0</v>
      </c>
      <c r="AF23" s="7">
        <f t="shared" si="22"/>
        <v>0</v>
      </c>
      <c r="AG23">
        <f>IF(AG9&lt;=149,0,IF(AG9&lt;=199,1,IF(AG9&lt;=999,2,IF(AG9&gt;=1000,3))))</f>
        <v>0</v>
      </c>
      <c r="AH23">
        <f t="shared" si="2"/>
        <v>0</v>
      </c>
      <c r="AI23" s="7">
        <f t="shared" si="2"/>
        <v>0</v>
      </c>
      <c r="AJ23">
        <f>IF(AJ9&lt;=149,0,IF(AJ9&lt;=199,1,IF(AJ9&lt;=999,2,IF(AJ9&gt;=1000,3))))</f>
        <v>0</v>
      </c>
      <c r="AK23">
        <f t="shared" si="3"/>
        <v>0</v>
      </c>
      <c r="AL23" s="7">
        <f t="shared" si="3"/>
        <v>0</v>
      </c>
      <c r="AM23">
        <f>IF(AM9&lt;=149,0,IF(AM9&lt;=199,1,IF(AM9&lt;=999,2,IF(AM9&gt;=1000,3))))</f>
        <v>0</v>
      </c>
      <c r="AN23">
        <f t="shared" si="4"/>
        <v>0</v>
      </c>
      <c r="AO23" s="7">
        <f t="shared" si="4"/>
        <v>0</v>
      </c>
      <c r="AP23">
        <f>IF(AP9&lt;=149,0,IF(AP9&lt;=199,1,IF(AP9&lt;=999,2,IF(AP9&gt;=1000,3))))</f>
        <v>0</v>
      </c>
      <c r="AQ23">
        <f t="shared" si="5"/>
        <v>0</v>
      </c>
      <c r="AR23" s="7">
        <f t="shared" si="5"/>
        <v>0</v>
      </c>
      <c r="AS23">
        <f>IF(AS9&lt;=149,0,IF(AS9&lt;=199,1,IF(AS9&lt;=999,2,IF(AS9&gt;=1000,3))))</f>
        <v>0</v>
      </c>
      <c r="AT23">
        <f t="shared" si="6"/>
        <v>0</v>
      </c>
      <c r="AU23" s="7">
        <f t="shared" si="6"/>
        <v>0</v>
      </c>
      <c r="AV23">
        <f>IF(AV9&lt;=149,0,IF(AV9&lt;=199,1,IF(AV9&lt;=999,2,IF(AV9&gt;=1000,3))))</f>
        <v>0</v>
      </c>
      <c r="AW23">
        <f t="shared" si="7"/>
        <v>0</v>
      </c>
      <c r="AX23" s="7">
        <f t="shared" si="7"/>
        <v>0</v>
      </c>
      <c r="AY23">
        <f>IF(AY9&lt;=149,0,IF(AY9&lt;=199,1,IF(AY9&lt;=999,2,IF(AY9&gt;=1000,3))))</f>
        <v>0</v>
      </c>
      <c r="AZ23">
        <f t="shared" si="8"/>
        <v>0</v>
      </c>
      <c r="BA23" s="7">
        <f t="shared" si="8"/>
        <v>0</v>
      </c>
      <c r="BB23">
        <f>IF(BB9&lt;=149,0,IF(BB9&lt;=199,1,IF(BB9&lt;=999,2,IF(BB9&gt;=1000,3))))</f>
        <v>0</v>
      </c>
      <c r="BC23">
        <f t="shared" si="9"/>
        <v>0</v>
      </c>
      <c r="BD23" s="7">
        <f t="shared" si="9"/>
        <v>0</v>
      </c>
      <c r="BE23">
        <f>IF(BE9&lt;=149,0,IF(BE9&lt;=199,1,IF(BE9&lt;=999,2,IF(BE9&gt;=1000,3))))</f>
        <v>0</v>
      </c>
      <c r="BF23">
        <f t="shared" si="10"/>
        <v>0</v>
      </c>
      <c r="BG23" s="7">
        <f t="shared" si="10"/>
        <v>0</v>
      </c>
      <c r="BH23">
        <f>IF(BH9&lt;=149,0,IF(BH9&lt;=199,1,IF(BH9&lt;=999,2,IF(BH9&gt;=1000,3))))</f>
        <v>0</v>
      </c>
      <c r="BI23">
        <f t="shared" si="11"/>
        <v>0</v>
      </c>
      <c r="BJ23" s="7">
        <f t="shared" si="11"/>
        <v>0</v>
      </c>
      <c r="BK23">
        <f>IF(BK9&lt;=149,0,IF(BK9&lt;=199,1,IF(BK9&lt;=999,2,IF(BK9&gt;=1000,3))))</f>
        <v>0</v>
      </c>
      <c r="BL23">
        <f t="shared" si="12"/>
        <v>0</v>
      </c>
      <c r="BM23" s="7">
        <f t="shared" si="12"/>
        <v>0</v>
      </c>
      <c r="BN23">
        <f>IF(BN9&lt;=149,0,IF(BN9&lt;=199,1,IF(BN9&lt;=999,2,IF(BN9&gt;=1000,3))))</f>
        <v>0</v>
      </c>
      <c r="BO23">
        <f t="shared" si="1"/>
        <v>0</v>
      </c>
      <c r="BP23" s="7">
        <f t="shared" si="1"/>
        <v>0</v>
      </c>
      <c r="BQ23">
        <f>IF(BQ9&lt;=149,0,IF(BQ9&lt;=199,1,IF(BQ9&lt;=999,2,IF(BQ9&gt;=1000,3))))</f>
        <v>0</v>
      </c>
      <c r="BR23">
        <f t="shared" si="1"/>
        <v>0</v>
      </c>
      <c r="BS23" s="7">
        <f t="shared" si="1"/>
        <v>0</v>
      </c>
      <c r="BT23">
        <f>IF(BT9&lt;=149,0,IF(BT9&lt;=199,1,IF(BT9&lt;=999,2,IF(BT9&gt;=1000,3))))</f>
        <v>0</v>
      </c>
      <c r="BU23">
        <f t="shared" si="1"/>
        <v>0</v>
      </c>
      <c r="BV23" s="7">
        <f t="shared" si="1"/>
        <v>2</v>
      </c>
      <c r="BW23">
        <f>IF(BW9&lt;=149,0,IF(BW9&lt;=199,1,IF(BW9&lt;=999,2,IF(BW9&gt;=1000,3))))</f>
        <v>0</v>
      </c>
      <c r="BX23">
        <f t="shared" si="1"/>
        <v>0</v>
      </c>
      <c r="BY23" s="7">
        <f t="shared" si="1"/>
        <v>2</v>
      </c>
      <c r="BZ23">
        <f>IF(BZ9&lt;=149,0,IF(BZ9&lt;=199,1,IF(BZ9&lt;=999,2,IF(BZ9&gt;=1000,3))))</f>
        <v>0</v>
      </c>
      <c r="CA23">
        <f t="shared" si="1"/>
        <v>0</v>
      </c>
      <c r="CB23" s="7">
        <f t="shared" si="1"/>
        <v>0</v>
      </c>
      <c r="CC23">
        <f>IF(CC9&lt;=149,0,IF(CC9&lt;=199,1,IF(CC9&lt;=999,2,IF(CC9&gt;=1000,3))))</f>
        <v>0</v>
      </c>
      <c r="CD23">
        <f t="shared" si="1"/>
        <v>0</v>
      </c>
      <c r="CE23" s="7">
        <f t="shared" si="1"/>
        <v>2</v>
      </c>
      <c r="CF23">
        <f>IF(CF9&lt;=149,0,IF(CF9&lt;=199,1,IF(CF9&lt;=999,2,IF(CF9&gt;=1000,3))))</f>
        <v>0</v>
      </c>
      <c r="CG23">
        <f t="shared" si="1"/>
        <v>0</v>
      </c>
      <c r="CH23" s="7">
        <f t="shared" si="1"/>
        <v>0</v>
      </c>
      <c r="CI23">
        <f>IF(CI9&lt;=149,0,IF(CI9&lt;=199,1,IF(CI9&lt;=999,2,IF(CI9&gt;=1000,3))))</f>
        <v>0</v>
      </c>
      <c r="CJ23">
        <f t="shared" si="1"/>
        <v>0</v>
      </c>
      <c r="CK23" s="7">
        <f t="shared" si="1"/>
        <v>0</v>
      </c>
      <c r="CL23">
        <f>IF(CL9&lt;=149,0,IF(CL9&lt;=199,1,IF(CL9&lt;=999,2,IF(CL9&gt;=1000,3))))</f>
        <v>0</v>
      </c>
      <c r="CM23" s="2">
        <f>IF(CM9&lt;=149,0,IF(CM9&lt;=199,1,IF(CM9&lt;=999,2,IF(CM9&gt;=1000,3))))</f>
        <v>0</v>
      </c>
    </row>
    <row r="24" spans="1:91" x14ac:dyDescent="0.3">
      <c r="A24" s="2" t="s">
        <v>101</v>
      </c>
      <c r="B24" s="7"/>
      <c r="E24" s="7"/>
      <c r="H24" s="7"/>
      <c r="K24" s="7"/>
      <c r="N24" s="7"/>
      <c r="Q24" s="7"/>
      <c r="T24" s="7"/>
      <c r="W24" s="7"/>
      <c r="Z24" s="7"/>
      <c r="AC24" s="7"/>
      <c r="AF24" s="7"/>
      <c r="AI24" s="7"/>
      <c r="AL24" s="7"/>
      <c r="AO24" s="7"/>
      <c r="AR24" s="7"/>
      <c r="AU24" s="7"/>
      <c r="AX24" s="7"/>
      <c r="BA24" s="7"/>
      <c r="BD24" s="7"/>
      <c r="BG24" s="7"/>
      <c r="BJ24" s="7"/>
      <c r="BM24" s="7"/>
      <c r="BP24" s="7"/>
      <c r="BS24" s="7"/>
      <c r="BV24" s="7"/>
      <c r="BY24" s="7"/>
      <c r="CB24" s="7"/>
      <c r="CE24" s="7"/>
      <c r="CH24" s="7"/>
      <c r="CK24" s="7"/>
      <c r="CM24" s="2"/>
    </row>
    <row r="25" spans="1:91" x14ac:dyDescent="0.3">
      <c r="A25" s="2" t="s">
        <v>102</v>
      </c>
      <c r="B25" s="7"/>
      <c r="E25" s="7"/>
      <c r="H25" s="7"/>
      <c r="K25" s="7"/>
      <c r="N25" s="7"/>
      <c r="Q25" s="7"/>
      <c r="T25" s="7"/>
      <c r="W25" s="7"/>
      <c r="Z25" s="7"/>
      <c r="AC25" s="7"/>
      <c r="AF25" s="7"/>
      <c r="AI25" s="7"/>
      <c r="AL25" s="7"/>
      <c r="AO25" s="7"/>
      <c r="AR25" s="7"/>
      <c r="AU25" s="7"/>
      <c r="AX25" s="7"/>
      <c r="BA25" s="7"/>
      <c r="BD25" s="7"/>
      <c r="BG25" s="7"/>
      <c r="BJ25" s="7"/>
      <c r="BM25" s="7"/>
      <c r="BP25" s="7"/>
      <c r="BS25" s="7"/>
      <c r="BV25" s="7"/>
      <c r="BY25" s="7"/>
      <c r="CB25" s="7"/>
      <c r="CE25" s="7"/>
      <c r="CH25" s="7"/>
      <c r="CK25" s="7"/>
      <c r="CM25" s="2"/>
    </row>
    <row r="26" spans="1:91" x14ac:dyDescent="0.3">
      <c r="A26" s="2" t="s">
        <v>150</v>
      </c>
      <c r="B26" s="7"/>
      <c r="E26" s="7"/>
      <c r="H26" s="7"/>
      <c r="K26" s="7"/>
      <c r="N26" s="7"/>
      <c r="Q26" s="7"/>
      <c r="T26" s="7"/>
      <c r="W26" s="7"/>
      <c r="Z26" s="7"/>
      <c r="AC26" s="7"/>
      <c r="AF26" s="7"/>
      <c r="AI26" s="7"/>
      <c r="AL26" s="7"/>
      <c r="AO26" s="7"/>
      <c r="AR26" s="7"/>
      <c r="AU26" s="7"/>
      <c r="AX26" s="7"/>
      <c r="BA26" s="7"/>
      <c r="BD26" s="7"/>
      <c r="BG26" s="7"/>
      <c r="BJ26" s="7"/>
      <c r="BM26" s="7"/>
      <c r="BP26" s="7"/>
      <c r="BS26" s="7"/>
      <c r="BV26" s="7"/>
      <c r="BY26" s="7"/>
      <c r="CB26" s="7"/>
      <c r="CE26" s="7"/>
      <c r="CH26" s="7"/>
      <c r="CK26" s="7"/>
      <c r="CM26" s="2"/>
    </row>
    <row r="30" spans="1:91" x14ac:dyDescent="0.3">
      <c r="B30" s="100" t="s">
        <v>241</v>
      </c>
      <c r="C30" s="101" t="s">
        <v>242</v>
      </c>
      <c r="D30" s="8" t="s">
        <v>243</v>
      </c>
    </row>
    <row r="32" spans="1:91" x14ac:dyDescent="0.3">
      <c r="A32" s="4" t="s">
        <v>235</v>
      </c>
      <c r="B32" s="4" t="s">
        <v>106</v>
      </c>
      <c r="C32" s="4" t="s">
        <v>107</v>
      </c>
      <c r="D32" s="4" t="s">
        <v>108</v>
      </c>
    </row>
    <row r="34" spans="1:91" x14ac:dyDescent="0.3">
      <c r="A34" s="2" t="s">
        <v>80</v>
      </c>
      <c r="B34">
        <f t="shared" ref="B34:BM38" si="23">IF(B2&lt;=149,0,IF(B2&lt;=199,1,IF(B2&gt;=200,2)))</f>
        <v>0</v>
      </c>
      <c r="C34">
        <f t="shared" si="23"/>
        <v>0</v>
      </c>
      <c r="D34" s="2">
        <f t="shared" si="23"/>
        <v>0</v>
      </c>
      <c r="E34">
        <f t="shared" si="23"/>
        <v>0</v>
      </c>
      <c r="F34">
        <f t="shared" si="23"/>
        <v>0</v>
      </c>
      <c r="G34" s="2">
        <f t="shared" si="23"/>
        <v>0</v>
      </c>
      <c r="H34">
        <f t="shared" si="23"/>
        <v>0</v>
      </c>
      <c r="I34">
        <f t="shared" si="23"/>
        <v>0</v>
      </c>
      <c r="J34" s="2">
        <f t="shared" si="23"/>
        <v>0</v>
      </c>
      <c r="K34">
        <f t="shared" si="23"/>
        <v>0</v>
      </c>
      <c r="L34">
        <f t="shared" si="23"/>
        <v>0</v>
      </c>
      <c r="M34" s="2">
        <f t="shared" si="23"/>
        <v>0</v>
      </c>
      <c r="N34">
        <f t="shared" si="23"/>
        <v>0</v>
      </c>
      <c r="O34">
        <f t="shared" si="23"/>
        <v>0</v>
      </c>
      <c r="P34" s="2">
        <f t="shared" si="23"/>
        <v>0</v>
      </c>
      <c r="Q34">
        <f t="shared" si="23"/>
        <v>0</v>
      </c>
      <c r="R34">
        <f t="shared" si="23"/>
        <v>0</v>
      </c>
      <c r="S34" s="2">
        <f t="shared" si="23"/>
        <v>0</v>
      </c>
      <c r="T34">
        <f t="shared" si="23"/>
        <v>0</v>
      </c>
      <c r="U34">
        <f t="shared" si="23"/>
        <v>0</v>
      </c>
      <c r="V34" s="2">
        <f t="shared" si="23"/>
        <v>0</v>
      </c>
      <c r="W34">
        <f t="shared" si="23"/>
        <v>0</v>
      </c>
      <c r="X34">
        <f t="shared" si="23"/>
        <v>0</v>
      </c>
      <c r="Y34" s="2">
        <f t="shared" si="23"/>
        <v>0</v>
      </c>
      <c r="Z34">
        <f t="shared" si="23"/>
        <v>0</v>
      </c>
      <c r="AA34">
        <f t="shared" si="23"/>
        <v>0</v>
      </c>
      <c r="AB34" s="2">
        <f t="shared" si="23"/>
        <v>0</v>
      </c>
      <c r="AC34">
        <f t="shared" si="23"/>
        <v>0</v>
      </c>
      <c r="AD34">
        <f t="shared" si="23"/>
        <v>0</v>
      </c>
      <c r="AE34" s="2">
        <f t="shared" si="23"/>
        <v>0</v>
      </c>
      <c r="AF34">
        <f t="shared" si="23"/>
        <v>0</v>
      </c>
      <c r="AG34">
        <f t="shared" si="23"/>
        <v>0</v>
      </c>
      <c r="AH34" s="2">
        <f t="shared" si="23"/>
        <v>0</v>
      </c>
      <c r="AI34">
        <f t="shared" si="23"/>
        <v>0</v>
      </c>
      <c r="AJ34">
        <f t="shared" si="23"/>
        <v>0</v>
      </c>
      <c r="AK34" s="2">
        <f t="shared" si="23"/>
        <v>0</v>
      </c>
      <c r="AL34">
        <f t="shared" si="23"/>
        <v>0</v>
      </c>
      <c r="AM34">
        <f t="shared" si="23"/>
        <v>0</v>
      </c>
      <c r="AN34" s="2">
        <f t="shared" si="23"/>
        <v>0</v>
      </c>
      <c r="AO34">
        <f t="shared" si="23"/>
        <v>0</v>
      </c>
      <c r="AP34">
        <f t="shared" si="23"/>
        <v>0</v>
      </c>
      <c r="AQ34" s="2">
        <f t="shared" si="23"/>
        <v>0</v>
      </c>
      <c r="AR34">
        <f t="shared" si="23"/>
        <v>0</v>
      </c>
      <c r="AS34">
        <f t="shared" si="23"/>
        <v>0</v>
      </c>
      <c r="AT34" s="2">
        <f t="shared" si="23"/>
        <v>0</v>
      </c>
      <c r="AU34">
        <f t="shared" si="23"/>
        <v>0</v>
      </c>
      <c r="AV34">
        <f t="shared" si="23"/>
        <v>0</v>
      </c>
      <c r="AW34" s="2">
        <f t="shared" si="23"/>
        <v>0</v>
      </c>
      <c r="AX34">
        <f t="shared" si="23"/>
        <v>0</v>
      </c>
      <c r="AY34">
        <f t="shared" si="23"/>
        <v>0</v>
      </c>
      <c r="AZ34" s="2">
        <f t="shared" si="23"/>
        <v>0</v>
      </c>
      <c r="BA34">
        <f t="shared" si="23"/>
        <v>0</v>
      </c>
      <c r="BB34">
        <f t="shared" si="23"/>
        <v>0</v>
      </c>
      <c r="BC34" s="2">
        <f t="shared" si="23"/>
        <v>0</v>
      </c>
      <c r="BD34">
        <f t="shared" si="23"/>
        <v>0</v>
      </c>
      <c r="BE34">
        <f t="shared" si="23"/>
        <v>0</v>
      </c>
      <c r="BF34" s="2">
        <f t="shared" si="23"/>
        <v>0</v>
      </c>
      <c r="BG34">
        <f t="shared" si="23"/>
        <v>0</v>
      </c>
      <c r="BH34">
        <f t="shared" si="23"/>
        <v>0</v>
      </c>
      <c r="BI34" s="2">
        <f t="shared" si="23"/>
        <v>0</v>
      </c>
      <c r="BJ34">
        <f t="shared" si="23"/>
        <v>0</v>
      </c>
      <c r="BK34">
        <f t="shared" si="23"/>
        <v>0</v>
      </c>
      <c r="BL34" s="2">
        <f t="shared" si="23"/>
        <v>0</v>
      </c>
      <c r="BM34">
        <f t="shared" si="23"/>
        <v>0</v>
      </c>
      <c r="BN34">
        <f t="shared" ref="BN34:CM41" si="24">IF(BN2&lt;=149,0,IF(BN2&lt;=199,1,IF(BN2&gt;=200,2)))</f>
        <v>0</v>
      </c>
      <c r="BO34" s="2">
        <f t="shared" si="24"/>
        <v>0</v>
      </c>
      <c r="BP34">
        <f t="shared" si="24"/>
        <v>0</v>
      </c>
      <c r="BQ34">
        <f t="shared" si="24"/>
        <v>0</v>
      </c>
      <c r="BR34" s="2">
        <f t="shared" si="24"/>
        <v>0</v>
      </c>
      <c r="BS34">
        <f t="shared" si="24"/>
        <v>0</v>
      </c>
      <c r="BT34">
        <f t="shared" si="24"/>
        <v>0</v>
      </c>
      <c r="BU34" s="2">
        <f t="shared" si="24"/>
        <v>0</v>
      </c>
      <c r="BV34" s="68">
        <f t="shared" si="24"/>
        <v>2</v>
      </c>
      <c r="BW34" s="68">
        <f t="shared" si="24"/>
        <v>0</v>
      </c>
      <c r="BX34" s="69">
        <f t="shared" si="24"/>
        <v>2</v>
      </c>
      <c r="BY34" s="26">
        <f t="shared" si="24"/>
        <v>0</v>
      </c>
      <c r="BZ34" s="26">
        <f t="shared" si="24"/>
        <v>0</v>
      </c>
      <c r="CA34" s="67">
        <f t="shared" si="24"/>
        <v>2</v>
      </c>
      <c r="CB34">
        <f t="shared" si="24"/>
        <v>0</v>
      </c>
      <c r="CC34">
        <f t="shared" si="24"/>
        <v>0</v>
      </c>
      <c r="CD34" s="2">
        <f t="shared" si="24"/>
        <v>0</v>
      </c>
      <c r="CE34" s="26">
        <f t="shared" si="24"/>
        <v>0</v>
      </c>
      <c r="CF34" s="26">
        <f t="shared" si="24"/>
        <v>0</v>
      </c>
      <c r="CG34" s="67">
        <f t="shared" si="24"/>
        <v>2</v>
      </c>
      <c r="CH34">
        <f t="shared" si="24"/>
        <v>0</v>
      </c>
      <c r="CI34">
        <f t="shared" si="24"/>
        <v>0</v>
      </c>
      <c r="CJ34" s="2">
        <f t="shared" si="24"/>
        <v>0</v>
      </c>
      <c r="CK34">
        <f t="shared" si="24"/>
        <v>0</v>
      </c>
      <c r="CL34">
        <f t="shared" si="24"/>
        <v>0</v>
      </c>
      <c r="CM34" s="2">
        <f t="shared" si="24"/>
        <v>0</v>
      </c>
    </row>
    <row r="35" spans="1:91" x14ac:dyDescent="0.3">
      <c r="A35" s="2" t="s">
        <v>81</v>
      </c>
      <c r="B35">
        <f t="shared" si="23"/>
        <v>0</v>
      </c>
      <c r="C35">
        <f t="shared" si="23"/>
        <v>0</v>
      </c>
      <c r="D35" s="2">
        <f t="shared" si="23"/>
        <v>0</v>
      </c>
      <c r="E35">
        <f t="shared" si="23"/>
        <v>0</v>
      </c>
      <c r="F35">
        <f t="shared" si="23"/>
        <v>0</v>
      </c>
      <c r="G35" s="2">
        <f t="shared" si="23"/>
        <v>0</v>
      </c>
      <c r="H35" s="26">
        <f t="shared" si="23"/>
        <v>0</v>
      </c>
      <c r="I35" s="26">
        <f t="shared" si="23"/>
        <v>0</v>
      </c>
      <c r="J35" s="67">
        <f t="shared" si="23"/>
        <v>1</v>
      </c>
      <c r="K35">
        <f t="shared" si="23"/>
        <v>0</v>
      </c>
      <c r="L35">
        <f t="shared" si="23"/>
        <v>0</v>
      </c>
      <c r="M35" s="2">
        <f t="shared" si="23"/>
        <v>0</v>
      </c>
      <c r="N35">
        <f t="shared" si="23"/>
        <v>0</v>
      </c>
      <c r="O35">
        <f t="shared" si="23"/>
        <v>0</v>
      </c>
      <c r="P35" s="2">
        <f t="shared" si="23"/>
        <v>0</v>
      </c>
      <c r="Q35">
        <f t="shared" si="23"/>
        <v>0</v>
      </c>
      <c r="R35">
        <f t="shared" si="23"/>
        <v>0</v>
      </c>
      <c r="S35" s="2">
        <f t="shared" si="23"/>
        <v>0</v>
      </c>
      <c r="T35" s="26">
        <f t="shared" si="23"/>
        <v>1</v>
      </c>
      <c r="U35" s="26">
        <f t="shared" si="23"/>
        <v>1</v>
      </c>
      <c r="V35" s="67">
        <f t="shared" si="23"/>
        <v>0</v>
      </c>
      <c r="W35">
        <f t="shared" si="23"/>
        <v>0</v>
      </c>
      <c r="X35">
        <f t="shared" si="23"/>
        <v>0</v>
      </c>
      <c r="Y35" s="2">
        <f t="shared" si="23"/>
        <v>0</v>
      </c>
      <c r="Z35">
        <f t="shared" si="23"/>
        <v>0</v>
      </c>
      <c r="AA35">
        <f t="shared" si="23"/>
        <v>0</v>
      </c>
      <c r="AB35" s="2">
        <f t="shared" si="23"/>
        <v>0</v>
      </c>
      <c r="AC35">
        <f t="shared" si="23"/>
        <v>0</v>
      </c>
      <c r="AD35">
        <f t="shared" si="23"/>
        <v>0</v>
      </c>
      <c r="AE35" s="2">
        <f t="shared" si="23"/>
        <v>0</v>
      </c>
      <c r="AF35">
        <f t="shared" si="23"/>
        <v>0</v>
      </c>
      <c r="AG35">
        <f t="shared" si="23"/>
        <v>0</v>
      </c>
      <c r="AH35" s="2">
        <f t="shared" si="23"/>
        <v>0</v>
      </c>
      <c r="AI35">
        <f t="shared" si="23"/>
        <v>0</v>
      </c>
      <c r="AJ35">
        <f t="shared" si="23"/>
        <v>0</v>
      </c>
      <c r="AK35" s="2">
        <f t="shared" si="23"/>
        <v>0</v>
      </c>
      <c r="AL35">
        <f t="shared" si="23"/>
        <v>0</v>
      </c>
      <c r="AM35">
        <f t="shared" si="23"/>
        <v>0</v>
      </c>
      <c r="AN35" s="2">
        <f t="shared" si="23"/>
        <v>0</v>
      </c>
      <c r="AO35" s="26">
        <f t="shared" si="23"/>
        <v>1</v>
      </c>
      <c r="AP35" s="26">
        <f t="shared" si="23"/>
        <v>1</v>
      </c>
      <c r="AQ35" s="67">
        <f t="shared" si="23"/>
        <v>0</v>
      </c>
      <c r="AR35">
        <f t="shared" si="23"/>
        <v>0</v>
      </c>
      <c r="AS35">
        <f t="shared" si="23"/>
        <v>0</v>
      </c>
      <c r="AT35" s="2">
        <f t="shared" si="23"/>
        <v>0</v>
      </c>
      <c r="AU35">
        <f t="shared" si="23"/>
        <v>0</v>
      </c>
      <c r="AV35">
        <f t="shared" si="23"/>
        <v>0</v>
      </c>
      <c r="AW35" s="2">
        <f t="shared" si="23"/>
        <v>0</v>
      </c>
      <c r="AX35">
        <f t="shared" si="23"/>
        <v>0</v>
      </c>
      <c r="AY35">
        <f t="shared" si="23"/>
        <v>0</v>
      </c>
      <c r="AZ35" s="2">
        <f t="shared" si="23"/>
        <v>0</v>
      </c>
      <c r="BA35">
        <f t="shared" si="23"/>
        <v>0</v>
      </c>
      <c r="BB35">
        <f t="shared" si="23"/>
        <v>0</v>
      </c>
      <c r="BC35" s="2">
        <f t="shared" si="23"/>
        <v>0</v>
      </c>
      <c r="BD35">
        <f t="shared" si="23"/>
        <v>0</v>
      </c>
      <c r="BE35">
        <f t="shared" si="23"/>
        <v>0</v>
      </c>
      <c r="BF35" s="2">
        <f t="shared" si="23"/>
        <v>0</v>
      </c>
      <c r="BG35" s="68">
        <f t="shared" si="23"/>
        <v>0</v>
      </c>
      <c r="BH35" s="68">
        <f t="shared" si="23"/>
        <v>1</v>
      </c>
      <c r="BI35" s="69">
        <f t="shared" si="23"/>
        <v>0</v>
      </c>
      <c r="BJ35">
        <f t="shared" si="23"/>
        <v>0</v>
      </c>
      <c r="BK35">
        <f t="shared" si="23"/>
        <v>0</v>
      </c>
      <c r="BL35" s="2">
        <f t="shared" si="23"/>
        <v>0</v>
      </c>
      <c r="BM35">
        <f t="shared" si="23"/>
        <v>0</v>
      </c>
      <c r="BN35">
        <f t="shared" si="24"/>
        <v>0</v>
      </c>
      <c r="BO35" s="2">
        <f t="shared" si="24"/>
        <v>0</v>
      </c>
      <c r="BP35">
        <f t="shared" si="24"/>
        <v>0</v>
      </c>
      <c r="BQ35">
        <f t="shared" si="24"/>
        <v>0</v>
      </c>
      <c r="BR35" s="2">
        <f t="shared" si="24"/>
        <v>0</v>
      </c>
      <c r="BS35">
        <f t="shared" si="24"/>
        <v>0</v>
      </c>
      <c r="BT35">
        <f t="shared" si="24"/>
        <v>0</v>
      </c>
      <c r="BU35" s="2">
        <f t="shared" si="24"/>
        <v>0</v>
      </c>
      <c r="BV35">
        <f t="shared" si="24"/>
        <v>0</v>
      </c>
      <c r="BW35">
        <f t="shared" si="24"/>
        <v>0</v>
      </c>
      <c r="BX35" s="2">
        <f t="shared" si="24"/>
        <v>0</v>
      </c>
      <c r="BY35">
        <f t="shared" si="24"/>
        <v>0</v>
      </c>
      <c r="BZ35">
        <f t="shared" si="24"/>
        <v>0</v>
      </c>
      <c r="CA35" s="2">
        <f t="shared" si="24"/>
        <v>0</v>
      </c>
      <c r="CB35">
        <f t="shared" si="24"/>
        <v>0</v>
      </c>
      <c r="CC35">
        <f t="shared" si="24"/>
        <v>0</v>
      </c>
      <c r="CD35" s="2">
        <f t="shared" si="24"/>
        <v>0</v>
      </c>
      <c r="CE35">
        <f t="shared" si="24"/>
        <v>0</v>
      </c>
      <c r="CF35">
        <f t="shared" si="24"/>
        <v>0</v>
      </c>
      <c r="CG35" s="2">
        <f t="shared" si="24"/>
        <v>0</v>
      </c>
      <c r="CH35">
        <f t="shared" si="24"/>
        <v>0</v>
      </c>
      <c r="CI35">
        <f t="shared" si="24"/>
        <v>0</v>
      </c>
      <c r="CJ35" s="2">
        <f t="shared" si="24"/>
        <v>0</v>
      </c>
      <c r="CK35">
        <f t="shared" si="24"/>
        <v>0</v>
      </c>
      <c r="CL35">
        <f t="shared" si="24"/>
        <v>0</v>
      </c>
      <c r="CM35" s="2">
        <f t="shared" si="24"/>
        <v>0</v>
      </c>
    </row>
    <row r="36" spans="1:91" x14ac:dyDescent="0.3">
      <c r="A36" s="2" t="s">
        <v>82</v>
      </c>
      <c r="B36" s="8">
        <f t="shared" si="23"/>
        <v>2</v>
      </c>
      <c r="C36" s="8">
        <f t="shared" si="23"/>
        <v>1</v>
      </c>
      <c r="D36" s="19">
        <f t="shared" si="23"/>
        <v>0</v>
      </c>
      <c r="E36">
        <f t="shared" si="23"/>
        <v>2</v>
      </c>
      <c r="F36">
        <f t="shared" si="23"/>
        <v>2</v>
      </c>
      <c r="G36" s="2">
        <f t="shared" si="23"/>
        <v>2</v>
      </c>
      <c r="H36">
        <f t="shared" si="23"/>
        <v>2</v>
      </c>
      <c r="I36">
        <f t="shared" si="23"/>
        <v>2</v>
      </c>
      <c r="J36" s="2">
        <f t="shared" si="23"/>
        <v>2</v>
      </c>
      <c r="K36" s="68">
        <f t="shared" si="23"/>
        <v>0</v>
      </c>
      <c r="L36" s="68">
        <f t="shared" si="23"/>
        <v>1</v>
      </c>
      <c r="M36" s="69">
        <f t="shared" si="23"/>
        <v>0</v>
      </c>
      <c r="N36">
        <f t="shared" si="23"/>
        <v>0</v>
      </c>
      <c r="O36">
        <f t="shared" si="23"/>
        <v>0</v>
      </c>
      <c r="P36" s="2">
        <f t="shared" si="23"/>
        <v>0</v>
      </c>
      <c r="Q36" s="8">
        <f t="shared" si="23"/>
        <v>0</v>
      </c>
      <c r="R36" s="8">
        <f t="shared" si="23"/>
        <v>2</v>
      </c>
      <c r="S36" s="19">
        <f t="shared" si="23"/>
        <v>1</v>
      </c>
      <c r="T36" s="26">
        <f t="shared" si="23"/>
        <v>2</v>
      </c>
      <c r="U36" s="26">
        <f t="shared" si="23"/>
        <v>2</v>
      </c>
      <c r="V36" s="67">
        <f t="shared" si="23"/>
        <v>1</v>
      </c>
      <c r="W36">
        <f t="shared" si="23"/>
        <v>0</v>
      </c>
      <c r="X36">
        <f t="shared" si="23"/>
        <v>0</v>
      </c>
      <c r="Y36" s="2">
        <f t="shared" si="23"/>
        <v>0</v>
      </c>
      <c r="Z36">
        <f t="shared" si="23"/>
        <v>0</v>
      </c>
      <c r="AA36">
        <f t="shared" si="23"/>
        <v>0</v>
      </c>
      <c r="AB36" s="2">
        <f t="shared" si="23"/>
        <v>0</v>
      </c>
      <c r="AC36">
        <f t="shared" si="23"/>
        <v>0</v>
      </c>
      <c r="AD36">
        <f t="shared" si="23"/>
        <v>0</v>
      </c>
      <c r="AE36" s="2">
        <f t="shared" si="23"/>
        <v>0</v>
      </c>
      <c r="AF36">
        <f t="shared" si="23"/>
        <v>0</v>
      </c>
      <c r="AG36">
        <f t="shared" si="23"/>
        <v>0</v>
      </c>
      <c r="AH36" s="2">
        <f t="shared" si="23"/>
        <v>0</v>
      </c>
      <c r="AI36">
        <f t="shared" si="23"/>
        <v>2</v>
      </c>
      <c r="AJ36">
        <f t="shared" si="23"/>
        <v>2</v>
      </c>
      <c r="AK36" s="2">
        <f t="shared" si="23"/>
        <v>2</v>
      </c>
      <c r="AL36">
        <f t="shared" si="23"/>
        <v>0</v>
      </c>
      <c r="AM36">
        <f t="shared" si="23"/>
        <v>0</v>
      </c>
      <c r="AN36" s="2">
        <f t="shared" si="23"/>
        <v>0</v>
      </c>
      <c r="AO36">
        <f t="shared" si="23"/>
        <v>2</v>
      </c>
      <c r="AP36">
        <f t="shared" si="23"/>
        <v>2</v>
      </c>
      <c r="AQ36" s="2">
        <f t="shared" si="23"/>
        <v>2</v>
      </c>
      <c r="AR36">
        <f t="shared" si="23"/>
        <v>0</v>
      </c>
      <c r="AS36">
        <f t="shared" si="23"/>
        <v>0</v>
      </c>
      <c r="AT36" s="2">
        <f t="shared" si="23"/>
        <v>0</v>
      </c>
      <c r="AU36">
        <f t="shared" si="23"/>
        <v>0</v>
      </c>
      <c r="AV36">
        <f t="shared" si="23"/>
        <v>0</v>
      </c>
      <c r="AW36" s="2">
        <f t="shared" si="23"/>
        <v>0</v>
      </c>
      <c r="AX36">
        <f t="shared" si="23"/>
        <v>0</v>
      </c>
      <c r="AY36">
        <f t="shared" si="23"/>
        <v>0</v>
      </c>
      <c r="AZ36" s="2">
        <f t="shared" si="23"/>
        <v>0</v>
      </c>
      <c r="BA36">
        <f t="shared" si="23"/>
        <v>2</v>
      </c>
      <c r="BB36">
        <f t="shared" si="23"/>
        <v>2</v>
      </c>
      <c r="BC36" s="2">
        <f t="shared" si="23"/>
        <v>2</v>
      </c>
      <c r="BD36">
        <f t="shared" si="23"/>
        <v>0</v>
      </c>
      <c r="BE36">
        <f t="shared" si="23"/>
        <v>0</v>
      </c>
      <c r="BF36" s="2">
        <f t="shared" si="23"/>
        <v>0</v>
      </c>
      <c r="BG36">
        <f t="shared" si="23"/>
        <v>0</v>
      </c>
      <c r="BH36">
        <f t="shared" si="23"/>
        <v>0</v>
      </c>
      <c r="BI36" s="2">
        <f t="shared" si="23"/>
        <v>0</v>
      </c>
      <c r="BJ36">
        <f t="shared" si="23"/>
        <v>0</v>
      </c>
      <c r="BK36">
        <f t="shared" si="23"/>
        <v>0</v>
      </c>
      <c r="BL36" s="2">
        <f t="shared" si="23"/>
        <v>0</v>
      </c>
      <c r="BM36">
        <f t="shared" si="23"/>
        <v>0</v>
      </c>
      <c r="BN36">
        <f t="shared" si="24"/>
        <v>0</v>
      </c>
      <c r="BO36" s="2">
        <f t="shared" si="24"/>
        <v>0</v>
      </c>
      <c r="BP36">
        <f t="shared" si="24"/>
        <v>0</v>
      </c>
      <c r="BQ36">
        <f t="shared" si="24"/>
        <v>0</v>
      </c>
      <c r="BR36" s="2">
        <f t="shared" si="24"/>
        <v>0</v>
      </c>
      <c r="BS36">
        <f t="shared" si="24"/>
        <v>0</v>
      </c>
      <c r="BT36">
        <f t="shared" si="24"/>
        <v>0</v>
      </c>
      <c r="BU36" s="2">
        <f t="shared" si="24"/>
        <v>0</v>
      </c>
      <c r="BV36">
        <f t="shared" si="24"/>
        <v>2</v>
      </c>
      <c r="BW36">
        <f t="shared" si="24"/>
        <v>2</v>
      </c>
      <c r="BX36" s="2">
        <f t="shared" si="24"/>
        <v>2</v>
      </c>
      <c r="BY36">
        <f t="shared" si="24"/>
        <v>2</v>
      </c>
      <c r="BZ36">
        <f t="shared" si="24"/>
        <v>2</v>
      </c>
      <c r="CA36" s="2">
        <f t="shared" si="24"/>
        <v>2</v>
      </c>
      <c r="CB36">
        <f t="shared" si="24"/>
        <v>0</v>
      </c>
      <c r="CC36">
        <f t="shared" si="24"/>
        <v>0</v>
      </c>
      <c r="CD36" s="2">
        <f t="shared" si="24"/>
        <v>0</v>
      </c>
      <c r="CE36">
        <f t="shared" si="24"/>
        <v>2</v>
      </c>
      <c r="CF36">
        <f t="shared" si="24"/>
        <v>2</v>
      </c>
      <c r="CG36" s="2">
        <f t="shared" si="24"/>
        <v>2</v>
      </c>
      <c r="CH36">
        <f t="shared" si="24"/>
        <v>0</v>
      </c>
      <c r="CI36">
        <f t="shared" si="24"/>
        <v>0</v>
      </c>
      <c r="CJ36" s="2">
        <f t="shared" si="24"/>
        <v>0</v>
      </c>
      <c r="CK36">
        <f t="shared" si="24"/>
        <v>0</v>
      </c>
      <c r="CL36">
        <f t="shared" si="24"/>
        <v>0</v>
      </c>
      <c r="CM36" s="2">
        <f t="shared" si="24"/>
        <v>0</v>
      </c>
    </row>
    <row r="37" spans="1:91" x14ac:dyDescent="0.3">
      <c r="A37" s="2" t="s">
        <v>83</v>
      </c>
      <c r="B37" s="68">
        <f>IF(B5&lt;=149,0,IF(B5&lt;=199,1,IF(B5&gt;=200,2)))</f>
        <v>0</v>
      </c>
      <c r="C37" s="68" t="s">
        <v>32</v>
      </c>
      <c r="D37" s="69">
        <f t="shared" si="23"/>
        <v>0</v>
      </c>
      <c r="E37" s="8">
        <f t="shared" si="23"/>
        <v>0</v>
      </c>
      <c r="F37" s="8" t="s">
        <v>32</v>
      </c>
      <c r="G37" s="19">
        <f t="shared" si="23"/>
        <v>2</v>
      </c>
      <c r="H37" s="68">
        <f t="shared" si="23"/>
        <v>0</v>
      </c>
      <c r="I37" s="68" t="s">
        <v>32</v>
      </c>
      <c r="J37" s="69">
        <f t="shared" si="23"/>
        <v>0</v>
      </c>
      <c r="K37" s="68">
        <f t="shared" si="23"/>
        <v>0</v>
      </c>
      <c r="L37" s="68" t="s">
        <v>32</v>
      </c>
      <c r="M37" s="69">
        <f t="shared" si="23"/>
        <v>0</v>
      </c>
      <c r="N37" s="68">
        <f t="shared" si="23"/>
        <v>0</v>
      </c>
      <c r="O37" s="68" t="s">
        <v>32</v>
      </c>
      <c r="P37" s="69">
        <f t="shared" si="23"/>
        <v>0</v>
      </c>
      <c r="Q37" s="68">
        <f t="shared" si="23"/>
        <v>0</v>
      </c>
      <c r="R37" s="68" t="s">
        <v>32</v>
      </c>
      <c r="S37" s="69">
        <f t="shared" si="23"/>
        <v>0</v>
      </c>
      <c r="T37" s="68">
        <f t="shared" si="23"/>
        <v>0</v>
      </c>
      <c r="U37" s="68" t="s">
        <v>32</v>
      </c>
      <c r="V37" s="69">
        <f t="shared" si="23"/>
        <v>0</v>
      </c>
      <c r="W37" s="68">
        <f t="shared" si="23"/>
        <v>0</v>
      </c>
      <c r="X37" s="68" t="s">
        <v>32</v>
      </c>
      <c r="Y37" s="69">
        <f t="shared" si="23"/>
        <v>0</v>
      </c>
      <c r="Z37" s="68">
        <f t="shared" si="23"/>
        <v>0</v>
      </c>
      <c r="AA37" s="68" t="s">
        <v>32</v>
      </c>
      <c r="AB37" s="69">
        <f t="shared" si="23"/>
        <v>0</v>
      </c>
      <c r="AC37" s="68">
        <f t="shared" si="23"/>
        <v>0</v>
      </c>
      <c r="AD37" s="68" t="s">
        <v>32</v>
      </c>
      <c r="AE37" s="69">
        <f t="shared" si="23"/>
        <v>0</v>
      </c>
      <c r="AF37" s="68">
        <f t="shared" si="23"/>
        <v>0</v>
      </c>
      <c r="AG37" s="68" t="s">
        <v>32</v>
      </c>
      <c r="AH37" s="69">
        <f t="shared" si="23"/>
        <v>0</v>
      </c>
      <c r="AI37" s="68">
        <f t="shared" si="23"/>
        <v>0</v>
      </c>
      <c r="AJ37" s="68" t="s">
        <v>32</v>
      </c>
      <c r="AK37" s="69">
        <f t="shared" si="23"/>
        <v>0</v>
      </c>
      <c r="AL37" s="68">
        <f t="shared" si="23"/>
        <v>0</v>
      </c>
      <c r="AM37" s="68" t="s">
        <v>32</v>
      </c>
      <c r="AN37" s="69">
        <f t="shared" si="23"/>
        <v>0</v>
      </c>
      <c r="AO37" s="68">
        <f t="shared" si="23"/>
        <v>0</v>
      </c>
      <c r="AP37" s="68" t="s">
        <v>32</v>
      </c>
      <c r="AQ37" s="69">
        <f t="shared" si="23"/>
        <v>0</v>
      </c>
      <c r="AR37" s="68">
        <f t="shared" si="23"/>
        <v>0</v>
      </c>
      <c r="AS37" s="68" t="s">
        <v>32</v>
      </c>
      <c r="AT37" s="69">
        <f t="shared" si="23"/>
        <v>0</v>
      </c>
      <c r="AU37" s="68">
        <f t="shared" si="23"/>
        <v>0</v>
      </c>
      <c r="AV37" s="68" t="s">
        <v>32</v>
      </c>
      <c r="AW37" s="69">
        <f t="shared" si="23"/>
        <v>0</v>
      </c>
      <c r="AX37" s="68">
        <f t="shared" si="23"/>
        <v>0</v>
      </c>
      <c r="AY37" s="68" t="s">
        <v>32</v>
      </c>
      <c r="AZ37" s="69">
        <f t="shared" si="23"/>
        <v>0</v>
      </c>
      <c r="BA37" s="68">
        <f t="shared" si="23"/>
        <v>0</v>
      </c>
      <c r="BB37" s="68" t="s">
        <v>32</v>
      </c>
      <c r="BC37" s="69">
        <f t="shared" si="23"/>
        <v>0</v>
      </c>
      <c r="BD37" s="68">
        <f t="shared" si="23"/>
        <v>0</v>
      </c>
      <c r="BE37" s="68" t="s">
        <v>32</v>
      </c>
      <c r="BF37" s="69">
        <f t="shared" si="23"/>
        <v>0</v>
      </c>
      <c r="BG37" s="68">
        <f t="shared" si="23"/>
        <v>0</v>
      </c>
      <c r="BH37" s="68" t="s">
        <v>32</v>
      </c>
      <c r="BI37" s="69">
        <f t="shared" si="23"/>
        <v>0</v>
      </c>
      <c r="BJ37" s="68">
        <f t="shared" si="23"/>
        <v>0</v>
      </c>
      <c r="BK37" s="68" t="s">
        <v>32</v>
      </c>
      <c r="BL37" s="69">
        <f t="shared" si="23"/>
        <v>0</v>
      </c>
      <c r="BM37" s="68">
        <f t="shared" si="23"/>
        <v>0</v>
      </c>
      <c r="BN37" s="68" t="s">
        <v>32</v>
      </c>
      <c r="BO37" s="69">
        <f t="shared" si="24"/>
        <v>0</v>
      </c>
      <c r="BP37" s="68">
        <f t="shared" si="24"/>
        <v>0</v>
      </c>
      <c r="BQ37" s="68" t="s">
        <v>32</v>
      </c>
      <c r="BR37" s="69">
        <f t="shared" si="24"/>
        <v>0</v>
      </c>
      <c r="BS37" s="8">
        <f t="shared" si="24"/>
        <v>0</v>
      </c>
      <c r="BT37" s="8" t="s">
        <v>32</v>
      </c>
      <c r="BU37" s="19">
        <f t="shared" si="24"/>
        <v>2</v>
      </c>
      <c r="BV37" s="68">
        <f t="shared" si="24"/>
        <v>0</v>
      </c>
      <c r="BW37" s="68" t="s">
        <v>32</v>
      </c>
      <c r="BX37" s="69">
        <f t="shared" si="24"/>
        <v>0</v>
      </c>
      <c r="BY37" s="68">
        <f t="shared" si="24"/>
        <v>0</v>
      </c>
      <c r="BZ37" s="68" t="s">
        <v>32</v>
      </c>
      <c r="CA37" s="69">
        <f t="shared" si="24"/>
        <v>0</v>
      </c>
      <c r="CB37" s="68">
        <f t="shared" si="24"/>
        <v>0</v>
      </c>
      <c r="CC37" s="68" t="s">
        <v>32</v>
      </c>
      <c r="CD37" s="69">
        <f t="shared" si="24"/>
        <v>0</v>
      </c>
      <c r="CE37" s="68">
        <f t="shared" si="24"/>
        <v>0</v>
      </c>
      <c r="CF37" s="68" t="s">
        <v>32</v>
      </c>
      <c r="CG37" s="69">
        <f t="shared" si="24"/>
        <v>0</v>
      </c>
      <c r="CH37" s="68">
        <f t="shared" si="24"/>
        <v>0</v>
      </c>
      <c r="CI37" s="68" t="s">
        <v>32</v>
      </c>
      <c r="CJ37" s="69">
        <f t="shared" si="24"/>
        <v>0</v>
      </c>
      <c r="CK37" s="68">
        <f t="shared" si="24"/>
        <v>0</v>
      </c>
      <c r="CL37" s="68" t="s">
        <v>32</v>
      </c>
      <c r="CM37" s="69">
        <f>IF(CM5&lt;=149,0,IF(CM5&lt;=199,1,IF(CM5&gt;=200,2)))</f>
        <v>0</v>
      </c>
    </row>
    <row r="38" spans="1:91" x14ac:dyDescent="0.3">
      <c r="A38" s="2" t="s">
        <v>84</v>
      </c>
      <c r="B38" s="26">
        <f>IF(B6&lt;=149,0,IF(B6&lt;=199,1,IF(B6&gt;=200,2)))</f>
        <v>0</v>
      </c>
      <c r="C38" s="26">
        <f>IF(C6&lt;=149,0,IF(C6&lt;=199,1,IF(C6&gt;=200,2)))</f>
        <v>0</v>
      </c>
      <c r="D38" s="67">
        <f t="shared" si="23"/>
        <v>2</v>
      </c>
      <c r="E38">
        <f t="shared" si="23"/>
        <v>2</v>
      </c>
      <c r="F38">
        <f>IF(F6&lt;=149,0,IF(F6&lt;=199,1,IF(F6&gt;=200,2)))</f>
        <v>2</v>
      </c>
      <c r="G38" s="2">
        <f t="shared" si="23"/>
        <v>2</v>
      </c>
      <c r="H38">
        <f t="shared" si="23"/>
        <v>2</v>
      </c>
      <c r="I38">
        <f>IF(I6&lt;=149,0,IF(I6&lt;=199,1,IF(I6&gt;=200,2)))</f>
        <v>2</v>
      </c>
      <c r="J38" s="2">
        <f t="shared" si="23"/>
        <v>2</v>
      </c>
      <c r="K38" s="26">
        <f t="shared" si="23"/>
        <v>0</v>
      </c>
      <c r="L38" s="26">
        <f>IF(L6&lt;=149,0,IF(L6&lt;=199,1,IF(L6&gt;=200,2)))</f>
        <v>0</v>
      </c>
      <c r="M38" s="67">
        <f t="shared" si="23"/>
        <v>2</v>
      </c>
      <c r="N38">
        <f t="shared" si="23"/>
        <v>0</v>
      </c>
      <c r="O38">
        <f>IF(O6&lt;=149,0,IF(O6&lt;=199,1,IF(O6&gt;=200,2)))</f>
        <v>0</v>
      </c>
      <c r="P38" s="2">
        <f t="shared" si="23"/>
        <v>0</v>
      </c>
      <c r="Q38" s="68">
        <f t="shared" si="23"/>
        <v>2</v>
      </c>
      <c r="R38" s="68">
        <f>IF(R6&lt;=149,0,IF(R6&lt;=199,1,IF(R6&gt;=200,2)))</f>
        <v>1</v>
      </c>
      <c r="S38" s="69">
        <f t="shared" si="23"/>
        <v>2</v>
      </c>
      <c r="T38">
        <f t="shared" si="23"/>
        <v>2</v>
      </c>
      <c r="U38">
        <f>IF(U6&lt;=149,0,IF(U6&lt;=199,1,IF(U6&gt;=200,2)))</f>
        <v>2</v>
      </c>
      <c r="V38" s="2">
        <f t="shared" si="23"/>
        <v>2</v>
      </c>
      <c r="W38" s="8">
        <f t="shared" si="23"/>
        <v>1</v>
      </c>
      <c r="X38" s="8">
        <f>IF(X6&lt;=149,0,IF(X6&lt;=199,1,IF(X6&gt;=200,2)))</f>
        <v>0</v>
      </c>
      <c r="Y38" s="19">
        <f t="shared" si="23"/>
        <v>0</v>
      </c>
      <c r="Z38">
        <f t="shared" si="23"/>
        <v>0</v>
      </c>
      <c r="AA38">
        <f>IF(AA6&lt;=149,0,IF(AA6&lt;=199,1,IF(AA6&gt;=200,2)))</f>
        <v>0</v>
      </c>
      <c r="AB38" s="2">
        <f t="shared" si="23"/>
        <v>0</v>
      </c>
      <c r="AC38">
        <f t="shared" si="23"/>
        <v>0</v>
      </c>
      <c r="AD38">
        <f>IF(AD6&lt;=149,0,IF(AD6&lt;=199,1,IF(AD6&gt;=200,2)))</f>
        <v>0</v>
      </c>
      <c r="AE38" s="2">
        <f t="shared" si="23"/>
        <v>0</v>
      </c>
      <c r="AF38">
        <f t="shared" si="23"/>
        <v>0</v>
      </c>
      <c r="AG38">
        <f>IF(AG6&lt;=149,0,IF(AG6&lt;=199,1,IF(AG6&gt;=200,2)))</f>
        <v>0</v>
      </c>
      <c r="AH38" s="2">
        <f t="shared" si="23"/>
        <v>0</v>
      </c>
      <c r="AI38">
        <f t="shared" ref="AH38:AJ41" si="25">IF(AI6&lt;=149,0,IF(AI6&lt;=199,1,IF(AI6&gt;=200,2)))</f>
        <v>2</v>
      </c>
      <c r="AJ38">
        <f>IF(AJ6&lt;=149,0,IF(AJ6&lt;=199,1,IF(AJ6&gt;=200,2)))</f>
        <v>2</v>
      </c>
      <c r="AK38" s="2">
        <f t="shared" ref="AK38:AL41" si="26">IF(AK6&lt;=149,0,IF(AK6&lt;=199,1,IF(AK6&gt;=200,2)))</f>
        <v>2</v>
      </c>
      <c r="AL38">
        <f t="shared" si="26"/>
        <v>0</v>
      </c>
      <c r="AM38">
        <f>IF(AM6&lt;=149,0,IF(AM6&lt;=199,1,IF(AM6&gt;=200,2)))</f>
        <v>0</v>
      </c>
      <c r="AN38" s="2">
        <f t="shared" ref="AN38:AO41" si="27">IF(AN6&lt;=149,0,IF(AN6&lt;=199,1,IF(AN6&gt;=200,2)))</f>
        <v>0</v>
      </c>
      <c r="AO38">
        <f t="shared" si="27"/>
        <v>2</v>
      </c>
      <c r="AP38">
        <f>IF(AP6&lt;=149,0,IF(AP6&lt;=199,1,IF(AP6&gt;=200,2)))</f>
        <v>2</v>
      </c>
      <c r="AQ38" s="2">
        <f t="shared" ref="AQ38:AR41" si="28">IF(AQ6&lt;=149,0,IF(AQ6&lt;=199,1,IF(AQ6&gt;=200,2)))</f>
        <v>2</v>
      </c>
      <c r="AR38" s="26">
        <f t="shared" si="28"/>
        <v>0</v>
      </c>
      <c r="AS38" s="26">
        <f>IF(AS6&lt;=149,0,IF(AS6&lt;=199,1,IF(AS6&gt;=200,2)))</f>
        <v>0</v>
      </c>
      <c r="AT38" s="67">
        <f t="shared" ref="AT38:AU41" si="29">IF(AT6&lt;=149,0,IF(AT6&lt;=199,1,IF(AT6&gt;=200,2)))</f>
        <v>2</v>
      </c>
      <c r="AU38" s="26">
        <f t="shared" si="29"/>
        <v>2</v>
      </c>
      <c r="AV38" s="26">
        <f>IF(AV6&lt;=149,0,IF(AV6&lt;=199,1,IF(AV6&gt;=200,2)))</f>
        <v>2</v>
      </c>
      <c r="AW38" s="67">
        <f t="shared" ref="AW38:AX41" si="30">IF(AW6&lt;=149,0,IF(AW6&lt;=199,1,IF(AW6&gt;=200,2)))</f>
        <v>1</v>
      </c>
      <c r="AX38">
        <f t="shared" si="30"/>
        <v>0</v>
      </c>
      <c r="AY38">
        <f>IF(AY6&lt;=149,0,IF(AY6&lt;=199,1,IF(AY6&gt;=200,2)))</f>
        <v>0</v>
      </c>
      <c r="AZ38" s="2">
        <f t="shared" ref="AZ38:BA41" si="31">IF(AZ6&lt;=149,0,IF(AZ6&lt;=199,1,IF(AZ6&gt;=200,2)))</f>
        <v>0</v>
      </c>
      <c r="BA38">
        <f t="shared" si="31"/>
        <v>2</v>
      </c>
      <c r="BB38">
        <f>IF(BB6&lt;=149,0,IF(BB6&lt;=199,1,IF(BB6&gt;=200,2)))</f>
        <v>2</v>
      </c>
      <c r="BC38" s="2">
        <f t="shared" ref="BC38:BD41" si="32">IF(BC6&lt;=149,0,IF(BC6&lt;=199,1,IF(BC6&gt;=200,2)))</f>
        <v>2</v>
      </c>
      <c r="BD38">
        <f t="shared" si="32"/>
        <v>0</v>
      </c>
      <c r="BE38">
        <f>IF(BE6&lt;=149,0,IF(BE6&lt;=199,1,IF(BE6&gt;=200,2)))</f>
        <v>0</v>
      </c>
      <c r="BF38" s="2">
        <f t="shared" ref="BF38:BG41" si="33">IF(BF6&lt;=149,0,IF(BF6&lt;=199,1,IF(BF6&gt;=200,2)))</f>
        <v>0</v>
      </c>
      <c r="BG38">
        <f t="shared" si="33"/>
        <v>0</v>
      </c>
      <c r="BH38">
        <f>IF(BH6&lt;=149,0,IF(BH6&lt;=199,1,IF(BH6&gt;=200,2)))</f>
        <v>0</v>
      </c>
      <c r="BI38" s="2">
        <f t="shared" ref="BI38:BJ41" si="34">IF(BI6&lt;=149,0,IF(BI6&lt;=199,1,IF(BI6&gt;=200,2)))</f>
        <v>0</v>
      </c>
      <c r="BJ38">
        <f t="shared" si="34"/>
        <v>0</v>
      </c>
      <c r="BK38">
        <f>IF(BK6&lt;=149,0,IF(BK6&lt;=199,1,IF(BK6&gt;=200,2)))</f>
        <v>0</v>
      </c>
      <c r="BL38" s="2">
        <f t="shared" ref="BL38:BM41" si="35">IF(BL6&lt;=149,0,IF(BL6&lt;=199,1,IF(BL6&gt;=200,2)))</f>
        <v>0</v>
      </c>
      <c r="BM38">
        <f t="shared" si="35"/>
        <v>0</v>
      </c>
      <c r="BN38">
        <f>IF(BN6&lt;=149,0,IF(BN6&lt;=199,1,IF(BN6&gt;=200,2)))</f>
        <v>0</v>
      </c>
      <c r="BO38" s="2">
        <f t="shared" si="24"/>
        <v>0</v>
      </c>
      <c r="BP38">
        <f t="shared" si="24"/>
        <v>0</v>
      </c>
      <c r="BQ38">
        <f>IF(BQ6&lt;=149,0,IF(BQ6&lt;=199,1,IF(BQ6&gt;=200,2)))</f>
        <v>0</v>
      </c>
      <c r="BR38" s="2">
        <f t="shared" si="24"/>
        <v>0</v>
      </c>
      <c r="BS38">
        <f t="shared" si="24"/>
        <v>0</v>
      </c>
      <c r="BT38">
        <f>IF(BT6&lt;=149,0,IF(BT6&lt;=199,1,IF(BT6&gt;=200,2)))</f>
        <v>0</v>
      </c>
      <c r="BU38" s="2">
        <f t="shared" si="24"/>
        <v>0</v>
      </c>
      <c r="BV38">
        <f t="shared" si="24"/>
        <v>2</v>
      </c>
      <c r="BW38">
        <f>IF(BW6&lt;=149,0,IF(BW6&lt;=199,1,IF(BW6&gt;=200,2)))</f>
        <v>2</v>
      </c>
      <c r="BX38" s="2">
        <f t="shared" si="24"/>
        <v>2</v>
      </c>
      <c r="BY38">
        <f t="shared" si="24"/>
        <v>2</v>
      </c>
      <c r="BZ38">
        <f>IF(BZ6&lt;=149,0,IF(BZ6&lt;=199,1,IF(BZ6&gt;=200,2)))</f>
        <v>2</v>
      </c>
      <c r="CA38" s="2">
        <f t="shared" si="24"/>
        <v>2</v>
      </c>
      <c r="CB38">
        <f t="shared" si="24"/>
        <v>0</v>
      </c>
      <c r="CC38">
        <f>IF(CC6&lt;=149,0,IF(CC6&lt;=199,1,IF(CC6&gt;=200,2)))</f>
        <v>0</v>
      </c>
      <c r="CD38" s="2">
        <f t="shared" si="24"/>
        <v>0</v>
      </c>
      <c r="CE38" s="68">
        <f t="shared" si="24"/>
        <v>2</v>
      </c>
      <c r="CF38" s="68">
        <f>IF(CF6&lt;=149,0,IF(CF6&lt;=199,1,IF(CF6&gt;=200,2)))</f>
        <v>0</v>
      </c>
      <c r="CG38" s="69">
        <f t="shared" si="24"/>
        <v>2</v>
      </c>
      <c r="CH38">
        <f t="shared" si="24"/>
        <v>0</v>
      </c>
      <c r="CI38">
        <f>IF(CI6&lt;=149,0,IF(CI6&lt;=199,1,IF(CI6&gt;=200,2)))</f>
        <v>0</v>
      </c>
      <c r="CJ38" s="2">
        <f t="shared" si="24"/>
        <v>0</v>
      </c>
      <c r="CK38">
        <f t="shared" si="24"/>
        <v>0</v>
      </c>
      <c r="CL38">
        <f>IF(CL6&lt;=149,0,IF(CL6&lt;=199,1,IF(CL6&gt;=200,2)))</f>
        <v>0</v>
      </c>
      <c r="CM38" s="2">
        <f>IF(CM6&lt;=149,0,IF(CM6&lt;=199,1,IF(CM6&gt;=200,2)))</f>
        <v>0</v>
      </c>
    </row>
    <row r="39" spans="1:91" x14ac:dyDescent="0.3">
      <c r="A39" s="2" t="s">
        <v>85</v>
      </c>
      <c r="B39">
        <f>IF(B7&lt;=149,0,IF(B7&lt;=199,1,IF(B7&gt;=200,2)))</f>
        <v>0</v>
      </c>
      <c r="C39">
        <f>IF(C7&lt;=149,0,IF(C7&lt;=199,1,IF(C7&gt;=200,2)))</f>
        <v>0</v>
      </c>
      <c r="D39" s="2">
        <f t="shared" ref="D39:E41" si="36">IF(D7&lt;=149,0,IF(D7&lt;=199,1,IF(D7&gt;=200,2)))</f>
        <v>0</v>
      </c>
      <c r="E39" s="26">
        <f t="shared" si="36"/>
        <v>2</v>
      </c>
      <c r="F39" s="26">
        <f>IF(F7&lt;=149,0,IF(F7&lt;=199,1,IF(F7&gt;=200,2)))</f>
        <v>2</v>
      </c>
      <c r="G39" s="67">
        <f t="shared" ref="G39:H41" si="37">IF(G7&lt;=149,0,IF(G7&lt;=199,1,IF(G7&gt;=200,2)))</f>
        <v>0</v>
      </c>
      <c r="H39">
        <f t="shared" si="37"/>
        <v>2</v>
      </c>
      <c r="I39">
        <f>IF(I7&lt;=149,0,IF(I7&lt;=199,1,IF(I7&gt;=200,2)))</f>
        <v>2</v>
      </c>
      <c r="J39" s="2">
        <f t="shared" ref="J39:K41" si="38">IF(J7&lt;=149,0,IF(J7&lt;=199,1,IF(J7&gt;=200,2)))</f>
        <v>2</v>
      </c>
      <c r="K39">
        <f t="shared" si="38"/>
        <v>0</v>
      </c>
      <c r="L39">
        <f>IF(L7&lt;=149,0,IF(L7&lt;=199,1,IF(L7&gt;=200,2)))</f>
        <v>0</v>
      </c>
      <c r="M39" s="2">
        <f t="shared" ref="M39:N41" si="39">IF(M7&lt;=149,0,IF(M7&lt;=199,1,IF(M7&gt;=200,2)))</f>
        <v>0</v>
      </c>
      <c r="N39">
        <f t="shared" si="39"/>
        <v>0</v>
      </c>
      <c r="O39">
        <f>IF(O7&lt;=149,0,IF(O7&lt;=199,1,IF(O7&gt;=200,2)))</f>
        <v>0</v>
      </c>
      <c r="P39" s="2">
        <f t="shared" ref="P39:Q41" si="40">IF(P7&lt;=149,0,IF(P7&lt;=199,1,IF(P7&gt;=200,2)))</f>
        <v>0</v>
      </c>
      <c r="Q39" s="68">
        <f t="shared" si="40"/>
        <v>0</v>
      </c>
      <c r="R39" s="68">
        <f>IF(R7&lt;=149,0,IF(R7&lt;=199,1,IF(R7&gt;=200,2)))</f>
        <v>2</v>
      </c>
      <c r="S39" s="69">
        <f t="shared" ref="S39:T41" si="41">IF(S7&lt;=149,0,IF(S7&lt;=199,1,IF(S7&gt;=200,2)))</f>
        <v>0</v>
      </c>
      <c r="T39">
        <f t="shared" si="41"/>
        <v>2</v>
      </c>
      <c r="U39">
        <f>IF(U7&lt;=149,0,IF(U7&lt;=199,1,IF(U7&gt;=200,2)))</f>
        <v>2</v>
      </c>
      <c r="V39" s="2">
        <f t="shared" ref="V39:W41" si="42">IF(V7&lt;=149,0,IF(V7&lt;=199,1,IF(V7&gt;=200,2)))</f>
        <v>2</v>
      </c>
      <c r="W39">
        <f t="shared" si="42"/>
        <v>0</v>
      </c>
      <c r="X39">
        <f>IF(X7&lt;=149,0,IF(X7&lt;=199,1,IF(X7&gt;=200,2)))</f>
        <v>0</v>
      </c>
      <c r="Y39" s="2">
        <f t="shared" ref="Y39:Z41" si="43">IF(Y7&lt;=149,0,IF(Y7&lt;=199,1,IF(Y7&gt;=200,2)))</f>
        <v>0</v>
      </c>
      <c r="Z39">
        <f t="shared" si="43"/>
        <v>0</v>
      </c>
      <c r="AA39">
        <f>IF(AA7&lt;=149,0,IF(AA7&lt;=199,1,IF(AA7&gt;=200,2)))</f>
        <v>0</v>
      </c>
      <c r="AB39" s="2">
        <f t="shared" ref="AB39:AC41" si="44">IF(AB7&lt;=149,0,IF(AB7&lt;=199,1,IF(AB7&gt;=200,2)))</f>
        <v>0</v>
      </c>
      <c r="AC39">
        <f t="shared" si="44"/>
        <v>0</v>
      </c>
      <c r="AD39">
        <f>IF(AD7&lt;=149,0,IF(AD7&lt;=199,1,IF(AD7&gt;=200,2)))</f>
        <v>0</v>
      </c>
      <c r="AE39" s="2">
        <f t="shared" ref="AE39:AF41" si="45">IF(AE7&lt;=149,0,IF(AE7&lt;=199,1,IF(AE7&gt;=200,2)))</f>
        <v>0</v>
      </c>
      <c r="AF39">
        <f t="shared" si="45"/>
        <v>0</v>
      </c>
      <c r="AG39">
        <f>IF(AG7&lt;=149,0,IF(AG7&lt;=199,1,IF(AG7&gt;=200,2)))</f>
        <v>0</v>
      </c>
      <c r="AH39" s="2">
        <f t="shared" si="25"/>
        <v>0</v>
      </c>
      <c r="AI39">
        <f t="shared" si="25"/>
        <v>1</v>
      </c>
      <c r="AJ39">
        <f>IF(AJ7&lt;=149,0,IF(AJ7&lt;=199,1,IF(AJ7&gt;=200,2)))</f>
        <v>1</v>
      </c>
      <c r="AK39" s="2">
        <f t="shared" si="26"/>
        <v>1</v>
      </c>
      <c r="AL39">
        <f t="shared" si="26"/>
        <v>0</v>
      </c>
      <c r="AM39">
        <f>IF(AM7&lt;=149,0,IF(AM7&lt;=199,1,IF(AM7&gt;=200,2)))</f>
        <v>0</v>
      </c>
      <c r="AN39" s="2">
        <f t="shared" si="27"/>
        <v>0</v>
      </c>
      <c r="AO39">
        <f t="shared" si="27"/>
        <v>2</v>
      </c>
      <c r="AP39">
        <f>IF(AP7&lt;=149,0,IF(AP7&lt;=199,1,IF(AP7&gt;=200,2)))</f>
        <v>2</v>
      </c>
      <c r="AQ39" s="2">
        <f t="shared" si="28"/>
        <v>2</v>
      </c>
      <c r="AR39">
        <f t="shared" si="28"/>
        <v>0</v>
      </c>
      <c r="AS39">
        <f>IF(AS7&lt;=149,0,IF(AS7&lt;=199,1,IF(AS7&gt;=200,2)))</f>
        <v>0</v>
      </c>
      <c r="AT39" s="2">
        <f t="shared" si="29"/>
        <v>0</v>
      </c>
      <c r="AU39">
        <f t="shared" si="29"/>
        <v>0</v>
      </c>
      <c r="AV39">
        <f>IF(AV7&lt;=149,0,IF(AV7&lt;=199,1,IF(AV7&gt;=200,2)))</f>
        <v>0</v>
      </c>
      <c r="AW39" s="2">
        <f t="shared" si="30"/>
        <v>0</v>
      </c>
      <c r="AX39">
        <f t="shared" si="30"/>
        <v>0</v>
      </c>
      <c r="AY39">
        <f>IF(AY7&lt;=149,0,IF(AY7&lt;=199,1,IF(AY7&gt;=200,2)))</f>
        <v>0</v>
      </c>
      <c r="AZ39" s="2">
        <f t="shared" si="31"/>
        <v>0</v>
      </c>
      <c r="BA39" s="26">
        <f t="shared" si="31"/>
        <v>0</v>
      </c>
      <c r="BB39" s="26">
        <f>IF(BB7&lt;=149,0,IF(BB7&lt;=199,1,IF(BB7&gt;=200,2)))</f>
        <v>0</v>
      </c>
      <c r="BC39" s="67">
        <f t="shared" si="32"/>
        <v>2</v>
      </c>
      <c r="BD39">
        <f t="shared" si="32"/>
        <v>0</v>
      </c>
      <c r="BE39">
        <f>IF(BE7&lt;=149,0,IF(BE7&lt;=199,1,IF(BE7&gt;=200,2)))</f>
        <v>0</v>
      </c>
      <c r="BF39" s="2">
        <f t="shared" si="33"/>
        <v>0</v>
      </c>
      <c r="BG39">
        <f t="shared" si="33"/>
        <v>0</v>
      </c>
      <c r="BH39">
        <f>IF(BH7&lt;=149,0,IF(BH7&lt;=199,1,IF(BH7&gt;=200,2)))</f>
        <v>0</v>
      </c>
      <c r="BI39" s="2">
        <f t="shared" si="34"/>
        <v>0</v>
      </c>
      <c r="BJ39">
        <f t="shared" si="34"/>
        <v>0</v>
      </c>
      <c r="BK39">
        <f>IF(BK7&lt;=149,0,IF(BK7&lt;=199,1,IF(BK7&gt;=200,2)))</f>
        <v>0</v>
      </c>
      <c r="BL39" s="2">
        <f t="shared" si="35"/>
        <v>0</v>
      </c>
      <c r="BM39">
        <f t="shared" si="35"/>
        <v>0</v>
      </c>
      <c r="BN39">
        <f>IF(BN7&lt;=149,0,IF(BN7&lt;=199,1,IF(BN7&gt;=200,2)))</f>
        <v>0</v>
      </c>
      <c r="BO39" s="2">
        <f t="shared" si="24"/>
        <v>0</v>
      </c>
      <c r="BP39">
        <f t="shared" si="24"/>
        <v>0</v>
      </c>
      <c r="BQ39">
        <f>IF(BQ7&lt;=149,0,IF(BQ7&lt;=199,1,IF(BQ7&gt;=200,2)))</f>
        <v>0</v>
      </c>
      <c r="BR39" s="2">
        <f t="shared" si="24"/>
        <v>0</v>
      </c>
      <c r="BS39">
        <f t="shared" si="24"/>
        <v>0</v>
      </c>
      <c r="BT39">
        <f>IF(BT7&lt;=149,0,IF(BT7&lt;=199,1,IF(BT7&gt;=200,2)))</f>
        <v>0</v>
      </c>
      <c r="BU39" s="2">
        <f t="shared" si="24"/>
        <v>0</v>
      </c>
      <c r="BV39">
        <f t="shared" si="24"/>
        <v>2</v>
      </c>
      <c r="BW39">
        <f>IF(BW7&lt;=149,0,IF(BW7&lt;=199,1,IF(BW7&gt;=200,2)))</f>
        <v>2</v>
      </c>
      <c r="BX39" s="2">
        <f t="shared" si="24"/>
        <v>2</v>
      </c>
      <c r="BY39">
        <f t="shared" si="24"/>
        <v>2</v>
      </c>
      <c r="BZ39">
        <f>IF(BZ7&lt;=149,0,IF(BZ7&lt;=199,1,IF(BZ7&gt;=200,2)))</f>
        <v>2</v>
      </c>
      <c r="CA39" s="2">
        <f t="shared" si="24"/>
        <v>2</v>
      </c>
      <c r="CB39">
        <f t="shared" si="24"/>
        <v>0</v>
      </c>
      <c r="CC39">
        <f>IF(CC7&lt;=149,0,IF(CC7&lt;=199,1,IF(CC7&gt;=200,2)))</f>
        <v>0</v>
      </c>
      <c r="CD39" s="2">
        <f t="shared" si="24"/>
        <v>0</v>
      </c>
      <c r="CE39">
        <f t="shared" si="24"/>
        <v>2</v>
      </c>
      <c r="CF39">
        <f>IF(CF7&lt;=149,0,IF(CF7&lt;=199,1,IF(CF7&gt;=200,2)))</f>
        <v>2</v>
      </c>
      <c r="CG39" s="2">
        <f t="shared" si="24"/>
        <v>2</v>
      </c>
      <c r="CH39">
        <f t="shared" si="24"/>
        <v>0</v>
      </c>
      <c r="CI39">
        <f>IF(CI7&lt;=149,0,IF(CI7&lt;=199,1,IF(CI7&gt;=200,2)))</f>
        <v>0</v>
      </c>
      <c r="CJ39" s="2">
        <f t="shared" si="24"/>
        <v>0</v>
      </c>
      <c r="CK39">
        <f t="shared" si="24"/>
        <v>0</v>
      </c>
      <c r="CL39">
        <f>IF(CL7&lt;=149,0,IF(CL7&lt;=199,1,IF(CL7&gt;=200,2)))</f>
        <v>0</v>
      </c>
      <c r="CM39" s="2">
        <f>IF(CM7&lt;=149,0,IF(CM7&lt;=199,1,IF(CM7&gt;=200,2)))</f>
        <v>0</v>
      </c>
    </row>
    <row r="40" spans="1:91" x14ac:dyDescent="0.3">
      <c r="A40" s="2" t="s">
        <v>96</v>
      </c>
      <c r="B40">
        <f>IF(B8&lt;=149,0,IF(B8&lt;=199,1,IF(B8&gt;=200,2)))</f>
        <v>0</v>
      </c>
      <c r="C40">
        <f>IF(C8&lt;=149,0,IF(C8&lt;=199,1,IF(C8&gt;=200,2)))</f>
        <v>0</v>
      </c>
      <c r="D40" s="2">
        <f t="shared" si="36"/>
        <v>0</v>
      </c>
      <c r="E40">
        <f t="shared" si="36"/>
        <v>0</v>
      </c>
      <c r="F40">
        <f>IF(F8&lt;=149,0,IF(F8&lt;=199,1,IF(F8&gt;=200,2)))</f>
        <v>0</v>
      </c>
      <c r="G40" s="2">
        <f t="shared" si="37"/>
        <v>0</v>
      </c>
      <c r="H40">
        <f t="shared" si="37"/>
        <v>0</v>
      </c>
      <c r="I40">
        <f>IF(I8&lt;=149,0,IF(I8&lt;=199,1,IF(I8&gt;=200,2)))</f>
        <v>0</v>
      </c>
      <c r="J40" s="2">
        <f t="shared" si="38"/>
        <v>0</v>
      </c>
      <c r="K40">
        <f t="shared" si="38"/>
        <v>0</v>
      </c>
      <c r="L40">
        <f>IF(L8&lt;=149,0,IF(L8&lt;=199,1,IF(L8&gt;=200,2)))</f>
        <v>0</v>
      </c>
      <c r="M40" s="2">
        <f t="shared" si="39"/>
        <v>0</v>
      </c>
      <c r="N40">
        <f t="shared" si="39"/>
        <v>0</v>
      </c>
      <c r="O40">
        <f>IF(O8&lt;=149,0,IF(O8&lt;=199,1,IF(O8&gt;=200,2)))</f>
        <v>0</v>
      </c>
      <c r="P40" s="2">
        <f t="shared" si="40"/>
        <v>0</v>
      </c>
      <c r="Q40">
        <f t="shared" si="40"/>
        <v>0</v>
      </c>
      <c r="R40">
        <f>IF(R8&lt;=149,0,IF(R8&lt;=199,1,IF(R8&gt;=200,2)))</f>
        <v>0</v>
      </c>
      <c r="S40" s="2">
        <f t="shared" si="41"/>
        <v>0</v>
      </c>
      <c r="T40">
        <f t="shared" si="41"/>
        <v>0</v>
      </c>
      <c r="U40">
        <f>IF(U8&lt;=149,0,IF(U8&lt;=199,1,IF(U8&gt;=200,2)))</f>
        <v>0</v>
      </c>
      <c r="V40" s="2">
        <f t="shared" si="42"/>
        <v>0</v>
      </c>
      <c r="W40">
        <f t="shared" si="42"/>
        <v>0</v>
      </c>
      <c r="X40">
        <f>IF(X8&lt;=149,0,IF(X8&lt;=199,1,IF(X8&gt;=200,2)))</f>
        <v>0</v>
      </c>
      <c r="Y40" s="2">
        <f t="shared" si="43"/>
        <v>0</v>
      </c>
      <c r="Z40">
        <f t="shared" si="43"/>
        <v>0</v>
      </c>
      <c r="AA40">
        <f>IF(AA8&lt;=149,0,IF(AA8&lt;=199,1,IF(AA8&gt;=200,2)))</f>
        <v>0</v>
      </c>
      <c r="AB40" s="2">
        <f t="shared" si="44"/>
        <v>0</v>
      </c>
      <c r="AC40">
        <f t="shared" si="44"/>
        <v>0</v>
      </c>
      <c r="AD40">
        <f>IF(AD8&lt;=149,0,IF(AD8&lt;=199,1,IF(AD8&gt;=200,2)))</f>
        <v>0</v>
      </c>
      <c r="AE40" s="2">
        <f t="shared" si="45"/>
        <v>0</v>
      </c>
      <c r="AF40">
        <f t="shared" si="45"/>
        <v>0</v>
      </c>
      <c r="AG40">
        <f>IF(AG8&lt;=149,0,IF(AG8&lt;=199,1,IF(AG8&gt;=200,2)))</f>
        <v>0</v>
      </c>
      <c r="AH40" s="2">
        <f t="shared" si="25"/>
        <v>0</v>
      </c>
      <c r="AI40">
        <f t="shared" si="25"/>
        <v>0</v>
      </c>
      <c r="AJ40">
        <f>IF(AJ8&lt;=149,0,IF(AJ8&lt;=199,1,IF(AJ8&gt;=200,2)))</f>
        <v>0</v>
      </c>
      <c r="AK40" s="2">
        <f t="shared" si="26"/>
        <v>0</v>
      </c>
      <c r="AL40">
        <f t="shared" si="26"/>
        <v>0</v>
      </c>
      <c r="AM40">
        <f>IF(AM8&lt;=149,0,IF(AM8&lt;=199,1,IF(AM8&gt;=200,2)))</f>
        <v>0</v>
      </c>
      <c r="AN40" s="2">
        <f t="shared" si="27"/>
        <v>0</v>
      </c>
      <c r="AO40">
        <f t="shared" si="27"/>
        <v>0</v>
      </c>
      <c r="AP40">
        <f>IF(AP8&lt;=149,0,IF(AP8&lt;=199,1,IF(AP8&gt;=200,2)))</f>
        <v>0</v>
      </c>
      <c r="AQ40" s="2">
        <f t="shared" si="28"/>
        <v>0</v>
      </c>
      <c r="AR40">
        <f t="shared" si="28"/>
        <v>0</v>
      </c>
      <c r="AS40">
        <f>IF(AS8&lt;=149,0,IF(AS8&lt;=199,1,IF(AS8&gt;=200,2)))</f>
        <v>0</v>
      </c>
      <c r="AT40" s="2">
        <f t="shared" si="29"/>
        <v>0</v>
      </c>
      <c r="AU40">
        <f t="shared" si="29"/>
        <v>0</v>
      </c>
      <c r="AV40">
        <f>IF(AV8&lt;=149,0,IF(AV8&lt;=199,1,IF(AV8&gt;=200,2)))</f>
        <v>0</v>
      </c>
      <c r="AW40" s="2">
        <f t="shared" si="30"/>
        <v>0</v>
      </c>
      <c r="AX40">
        <f t="shared" si="30"/>
        <v>0</v>
      </c>
      <c r="AY40">
        <f>IF(AY8&lt;=149,0,IF(AY8&lt;=199,1,IF(AY8&gt;=200,2)))</f>
        <v>0</v>
      </c>
      <c r="AZ40" s="2">
        <f t="shared" si="31"/>
        <v>0</v>
      </c>
      <c r="BA40">
        <f t="shared" si="31"/>
        <v>0</v>
      </c>
      <c r="BB40">
        <f>IF(BB8&lt;=149,0,IF(BB8&lt;=199,1,IF(BB8&gt;=200,2)))</f>
        <v>0</v>
      </c>
      <c r="BC40" s="2">
        <f t="shared" si="32"/>
        <v>0</v>
      </c>
      <c r="BD40">
        <f t="shared" si="32"/>
        <v>0</v>
      </c>
      <c r="BE40">
        <f>IF(BE8&lt;=149,0,IF(BE8&lt;=199,1,IF(BE8&gt;=200,2)))</f>
        <v>0</v>
      </c>
      <c r="BF40" s="2">
        <f t="shared" si="33"/>
        <v>0</v>
      </c>
      <c r="BG40">
        <f t="shared" si="33"/>
        <v>0</v>
      </c>
      <c r="BH40">
        <f>IF(BH8&lt;=149,0,IF(BH8&lt;=199,1,IF(BH8&gt;=200,2)))</f>
        <v>0</v>
      </c>
      <c r="BI40" s="2">
        <f t="shared" si="34"/>
        <v>0</v>
      </c>
      <c r="BJ40">
        <f t="shared" si="34"/>
        <v>0</v>
      </c>
      <c r="BK40">
        <f>IF(BK8&lt;=149,0,IF(BK8&lt;=199,1,IF(BK8&gt;=200,2)))</f>
        <v>0</v>
      </c>
      <c r="BL40" s="2">
        <f t="shared" si="35"/>
        <v>0</v>
      </c>
      <c r="BM40">
        <f t="shared" si="35"/>
        <v>0</v>
      </c>
      <c r="BN40">
        <f>IF(BN8&lt;=149,0,IF(BN8&lt;=199,1,IF(BN8&gt;=200,2)))</f>
        <v>0</v>
      </c>
      <c r="BO40" s="2">
        <f t="shared" si="24"/>
        <v>0</v>
      </c>
      <c r="BP40">
        <f t="shared" si="24"/>
        <v>0</v>
      </c>
      <c r="BQ40">
        <f>IF(BQ8&lt;=149,0,IF(BQ8&lt;=199,1,IF(BQ8&gt;=200,2)))</f>
        <v>0</v>
      </c>
      <c r="BR40" s="2">
        <f t="shared" si="24"/>
        <v>0</v>
      </c>
      <c r="BS40">
        <f t="shared" si="24"/>
        <v>0</v>
      </c>
      <c r="BT40">
        <f>IF(BT8&lt;=149,0,IF(BT8&lt;=199,1,IF(BT8&gt;=200,2)))</f>
        <v>0</v>
      </c>
      <c r="BU40" s="2">
        <f t="shared" si="24"/>
        <v>0</v>
      </c>
      <c r="BV40">
        <f t="shared" si="24"/>
        <v>2</v>
      </c>
      <c r="BW40">
        <f>IF(BW8&lt;=149,0,IF(BW8&lt;=199,1,IF(BW8&gt;=200,2)))</f>
        <v>2</v>
      </c>
      <c r="BX40" s="2">
        <f t="shared" si="24"/>
        <v>2</v>
      </c>
      <c r="BY40">
        <f t="shared" si="24"/>
        <v>2</v>
      </c>
      <c r="BZ40">
        <f>IF(BZ8&lt;=149,0,IF(BZ8&lt;=199,1,IF(BZ8&gt;=200,2)))</f>
        <v>2</v>
      </c>
      <c r="CA40" s="2">
        <f t="shared" si="24"/>
        <v>2</v>
      </c>
      <c r="CB40">
        <f t="shared" si="24"/>
        <v>0</v>
      </c>
      <c r="CC40">
        <f>IF(CC8&lt;=149,0,IF(CC8&lt;=199,1,IF(CC8&gt;=200,2)))</f>
        <v>0</v>
      </c>
      <c r="CD40" s="2">
        <f t="shared" si="24"/>
        <v>0</v>
      </c>
      <c r="CE40">
        <f t="shared" si="24"/>
        <v>2</v>
      </c>
      <c r="CF40">
        <f>IF(CF8&lt;=149,0,IF(CF8&lt;=199,1,IF(CF8&gt;=200,2)))</f>
        <v>2</v>
      </c>
      <c r="CG40" s="2">
        <f t="shared" si="24"/>
        <v>2</v>
      </c>
      <c r="CH40">
        <f t="shared" si="24"/>
        <v>0</v>
      </c>
      <c r="CI40">
        <f>IF(CI8&lt;=149,0,IF(CI8&lt;=199,1,IF(CI8&gt;=200,2)))</f>
        <v>0</v>
      </c>
      <c r="CJ40" s="2">
        <f t="shared" si="24"/>
        <v>0</v>
      </c>
      <c r="CK40">
        <f t="shared" si="24"/>
        <v>0</v>
      </c>
      <c r="CL40">
        <f>IF(CL8&lt;=149,0,IF(CL8&lt;=199,1,IF(CL8&gt;=200,2)))</f>
        <v>0</v>
      </c>
      <c r="CM40" s="2">
        <f>IF(CM8&lt;=149,0,IF(CM8&lt;=199,1,IF(CM8&gt;=200,2)))</f>
        <v>0</v>
      </c>
    </row>
    <row r="41" spans="1:91" x14ac:dyDescent="0.3">
      <c r="A41" s="2" t="s">
        <v>100</v>
      </c>
      <c r="B41">
        <f>IF(B9&lt;=149,0,IF(B9&lt;=199,1,IF(B9&gt;=200,2)))</f>
        <v>0</v>
      </c>
      <c r="C41">
        <f>IF(C9&lt;=149,0,IF(C9&lt;=199,1,IF(C9&gt;=200,2)))</f>
        <v>0</v>
      </c>
      <c r="D41" s="2">
        <f t="shared" si="36"/>
        <v>0</v>
      </c>
      <c r="E41">
        <f t="shared" si="36"/>
        <v>0</v>
      </c>
      <c r="F41">
        <f>IF(F9&lt;=149,0,IF(F9&lt;=199,1,IF(F9&gt;=200,2)))</f>
        <v>0</v>
      </c>
      <c r="G41" s="2">
        <f t="shared" si="37"/>
        <v>0</v>
      </c>
      <c r="H41">
        <f t="shared" si="37"/>
        <v>0</v>
      </c>
      <c r="I41">
        <f>IF(I9&lt;=149,0,IF(I9&lt;=199,1,IF(I9&gt;=200,2)))</f>
        <v>0</v>
      </c>
      <c r="J41" s="2">
        <f t="shared" si="38"/>
        <v>0</v>
      </c>
      <c r="K41">
        <f t="shared" si="38"/>
        <v>0</v>
      </c>
      <c r="L41">
        <f>IF(L9&lt;=149,0,IF(L9&lt;=199,1,IF(L9&gt;=200,2)))</f>
        <v>0</v>
      </c>
      <c r="M41" s="2">
        <f t="shared" si="39"/>
        <v>0</v>
      </c>
      <c r="N41">
        <f t="shared" si="39"/>
        <v>0</v>
      </c>
      <c r="O41">
        <f>IF(O9&lt;=149,0,IF(O9&lt;=199,1,IF(O9&gt;=200,2)))</f>
        <v>0</v>
      </c>
      <c r="P41" s="2">
        <f t="shared" si="40"/>
        <v>0</v>
      </c>
      <c r="Q41">
        <f t="shared" si="40"/>
        <v>0</v>
      </c>
      <c r="R41">
        <f>IF(R9&lt;=149,0,IF(R9&lt;=199,1,IF(R9&gt;=200,2)))</f>
        <v>0</v>
      </c>
      <c r="S41" s="2">
        <f t="shared" si="41"/>
        <v>0</v>
      </c>
      <c r="T41">
        <f t="shared" si="41"/>
        <v>0</v>
      </c>
      <c r="U41">
        <f>IF(U9&lt;=149,0,IF(U9&lt;=199,1,IF(U9&gt;=200,2)))</f>
        <v>0</v>
      </c>
      <c r="V41" s="2">
        <f t="shared" si="42"/>
        <v>0</v>
      </c>
      <c r="W41">
        <f t="shared" si="42"/>
        <v>0</v>
      </c>
      <c r="X41">
        <f>IF(X9&lt;=149,0,IF(X9&lt;=199,1,IF(X9&gt;=200,2)))</f>
        <v>0</v>
      </c>
      <c r="Y41" s="2">
        <f t="shared" si="43"/>
        <v>0</v>
      </c>
      <c r="Z41">
        <f t="shared" si="43"/>
        <v>0</v>
      </c>
      <c r="AA41">
        <f>IF(AA9&lt;=149,0,IF(AA9&lt;=199,1,IF(AA9&gt;=200,2)))</f>
        <v>0</v>
      </c>
      <c r="AB41" s="2">
        <f t="shared" si="44"/>
        <v>0</v>
      </c>
      <c r="AC41">
        <f t="shared" si="44"/>
        <v>0</v>
      </c>
      <c r="AD41">
        <f>IF(AD9&lt;=149,0,IF(AD9&lt;=199,1,IF(AD9&gt;=200,2)))</f>
        <v>0</v>
      </c>
      <c r="AE41" s="2">
        <f t="shared" si="45"/>
        <v>0</v>
      </c>
      <c r="AF41">
        <f t="shared" si="45"/>
        <v>0</v>
      </c>
      <c r="AG41">
        <f>IF(AG9&lt;=149,0,IF(AG9&lt;=199,1,IF(AG9&gt;=200,2)))</f>
        <v>0</v>
      </c>
      <c r="AH41" s="2">
        <f t="shared" si="25"/>
        <v>0</v>
      </c>
      <c r="AI41">
        <f t="shared" si="25"/>
        <v>0</v>
      </c>
      <c r="AJ41">
        <f>IF(AJ9&lt;=149,0,IF(AJ9&lt;=199,1,IF(AJ9&gt;=200,2)))</f>
        <v>0</v>
      </c>
      <c r="AK41" s="2">
        <f t="shared" si="26"/>
        <v>0</v>
      </c>
      <c r="AL41">
        <f t="shared" si="26"/>
        <v>0</v>
      </c>
      <c r="AM41">
        <f>IF(AM9&lt;=149,0,IF(AM9&lt;=199,1,IF(AM9&gt;=200,2)))</f>
        <v>0</v>
      </c>
      <c r="AN41" s="2">
        <f t="shared" si="27"/>
        <v>0</v>
      </c>
      <c r="AO41">
        <f t="shared" si="27"/>
        <v>0</v>
      </c>
      <c r="AP41">
        <f>IF(AP9&lt;=149,0,IF(AP9&lt;=199,1,IF(AP9&gt;=200,2)))</f>
        <v>0</v>
      </c>
      <c r="AQ41" s="2">
        <f t="shared" si="28"/>
        <v>0</v>
      </c>
      <c r="AR41">
        <f t="shared" si="28"/>
        <v>0</v>
      </c>
      <c r="AS41">
        <f>IF(AS9&lt;=149,0,IF(AS9&lt;=199,1,IF(AS9&gt;=200,2)))</f>
        <v>0</v>
      </c>
      <c r="AT41" s="2">
        <f t="shared" si="29"/>
        <v>0</v>
      </c>
      <c r="AU41">
        <f t="shared" si="29"/>
        <v>0</v>
      </c>
      <c r="AV41">
        <f>IF(AV9&lt;=149,0,IF(AV9&lt;=199,1,IF(AV9&gt;=200,2)))</f>
        <v>0</v>
      </c>
      <c r="AW41" s="2">
        <f t="shared" si="30"/>
        <v>0</v>
      </c>
      <c r="AX41">
        <f t="shared" si="30"/>
        <v>0</v>
      </c>
      <c r="AY41">
        <f>IF(AY9&lt;=149,0,IF(AY9&lt;=199,1,IF(AY9&gt;=200,2)))</f>
        <v>0</v>
      </c>
      <c r="AZ41" s="2">
        <f t="shared" si="31"/>
        <v>0</v>
      </c>
      <c r="BA41">
        <f t="shared" si="31"/>
        <v>0</v>
      </c>
      <c r="BB41">
        <f>IF(BB9&lt;=149,0,IF(BB9&lt;=199,1,IF(BB9&gt;=200,2)))</f>
        <v>0</v>
      </c>
      <c r="BC41" s="2">
        <f t="shared" si="32"/>
        <v>0</v>
      </c>
      <c r="BD41">
        <f t="shared" si="32"/>
        <v>0</v>
      </c>
      <c r="BE41">
        <f>IF(BE9&lt;=149,0,IF(BE9&lt;=199,1,IF(BE9&gt;=200,2)))</f>
        <v>0</v>
      </c>
      <c r="BF41" s="2">
        <f t="shared" si="33"/>
        <v>0</v>
      </c>
      <c r="BG41">
        <f t="shared" si="33"/>
        <v>0</v>
      </c>
      <c r="BH41">
        <f>IF(BH9&lt;=149,0,IF(BH9&lt;=199,1,IF(BH9&gt;=200,2)))</f>
        <v>0</v>
      </c>
      <c r="BI41" s="2">
        <f t="shared" si="34"/>
        <v>0</v>
      </c>
      <c r="BJ41">
        <f t="shared" si="34"/>
        <v>0</v>
      </c>
      <c r="BK41">
        <f>IF(BK9&lt;=149,0,IF(BK9&lt;=199,1,IF(BK9&gt;=200,2)))</f>
        <v>0</v>
      </c>
      <c r="BL41" s="2">
        <f t="shared" si="35"/>
        <v>0</v>
      </c>
      <c r="BM41">
        <f t="shared" si="35"/>
        <v>0</v>
      </c>
      <c r="BN41">
        <f>IF(BN9&lt;=149,0,IF(BN9&lt;=199,1,IF(BN9&gt;=200,2)))</f>
        <v>0</v>
      </c>
      <c r="BO41" s="2">
        <f t="shared" si="24"/>
        <v>0</v>
      </c>
      <c r="BP41">
        <f t="shared" si="24"/>
        <v>0</v>
      </c>
      <c r="BQ41">
        <f>IF(BQ9&lt;=149,0,IF(BQ9&lt;=199,1,IF(BQ9&gt;=200,2)))</f>
        <v>0</v>
      </c>
      <c r="BR41" s="2">
        <f t="shared" si="24"/>
        <v>0</v>
      </c>
      <c r="BS41">
        <f t="shared" si="24"/>
        <v>0</v>
      </c>
      <c r="BT41">
        <f>IF(BT9&lt;=149,0,IF(BT9&lt;=199,1,IF(BT9&gt;=200,2)))</f>
        <v>0</v>
      </c>
      <c r="BU41" s="2">
        <f t="shared" si="24"/>
        <v>0</v>
      </c>
      <c r="BV41" s="8">
        <f t="shared" si="24"/>
        <v>2</v>
      </c>
      <c r="BW41" s="8">
        <f>IF(BW9&lt;=149,0,IF(BW9&lt;=199,1,IF(BW9&gt;=200,2)))</f>
        <v>0</v>
      </c>
      <c r="BX41" s="19">
        <f t="shared" si="24"/>
        <v>0</v>
      </c>
      <c r="BY41" s="8">
        <f t="shared" si="24"/>
        <v>2</v>
      </c>
      <c r="BZ41" s="8">
        <f>IF(BZ9&lt;=149,0,IF(BZ9&lt;=199,1,IF(BZ9&gt;=200,2)))</f>
        <v>0</v>
      </c>
      <c r="CA41" s="19">
        <f t="shared" si="24"/>
        <v>0</v>
      </c>
      <c r="CB41">
        <f t="shared" si="24"/>
        <v>0</v>
      </c>
      <c r="CC41">
        <f>IF(CC9&lt;=149,0,IF(CC9&lt;=199,1,IF(CC9&gt;=200,2)))</f>
        <v>0</v>
      </c>
      <c r="CD41" s="2">
        <f t="shared" si="24"/>
        <v>0</v>
      </c>
      <c r="CE41" s="8">
        <f t="shared" si="24"/>
        <v>2</v>
      </c>
      <c r="CF41" s="8">
        <f>IF(CF9&lt;=149,0,IF(CF9&lt;=199,1,IF(CF9&gt;=200,2)))</f>
        <v>0</v>
      </c>
      <c r="CG41" s="19">
        <f t="shared" si="24"/>
        <v>0</v>
      </c>
      <c r="CH41">
        <f t="shared" si="24"/>
        <v>0</v>
      </c>
      <c r="CI41">
        <f>IF(CI9&lt;=149,0,IF(CI9&lt;=199,1,IF(CI9&gt;=200,2)))</f>
        <v>0</v>
      </c>
      <c r="CJ41" s="2">
        <f t="shared" si="24"/>
        <v>0</v>
      </c>
      <c r="CK41">
        <f t="shared" si="24"/>
        <v>0</v>
      </c>
      <c r="CL41">
        <f>IF(CL9&lt;=149,0,IF(CL9&lt;=199,1,IF(CL9&gt;=200,2)))</f>
        <v>0</v>
      </c>
      <c r="CM41" s="2">
        <f>IF(CM9&lt;=149,0,IF(CM9&lt;=199,1,IF(CM9&gt;=200,2)))</f>
        <v>0</v>
      </c>
    </row>
    <row r="42" spans="1:91" x14ac:dyDescent="0.3">
      <c r="A42" s="2" t="s">
        <v>101</v>
      </c>
      <c r="D42" s="2"/>
      <c r="G42" s="2"/>
      <c r="J42" s="2"/>
      <c r="M42" s="2"/>
      <c r="P42" s="2"/>
      <c r="S42" s="2"/>
      <c r="V42" s="2"/>
      <c r="Y42" s="2"/>
      <c r="AB42" s="2"/>
      <c r="AE42" s="2"/>
      <c r="AH42" s="2"/>
      <c r="AK42" s="2"/>
      <c r="AN42" s="2"/>
      <c r="AQ42" s="2"/>
      <c r="AT42" s="2"/>
      <c r="AW42" s="2"/>
      <c r="AZ42" s="2"/>
      <c r="BC42" s="2"/>
      <c r="BF42" s="2"/>
      <c r="BI42" s="2"/>
      <c r="BL42" s="2"/>
      <c r="BO42" s="2"/>
      <c r="BR42" s="2"/>
      <c r="BU42" s="2"/>
      <c r="BX42" s="2"/>
      <c r="CA42" s="2"/>
      <c r="CD42" s="2"/>
      <c r="CG42" s="2"/>
      <c r="CJ42" s="2"/>
      <c r="CM42" s="2"/>
    </row>
    <row r="43" spans="1:91" x14ac:dyDescent="0.3">
      <c r="A43" s="2" t="s">
        <v>102</v>
      </c>
      <c r="D43" s="2"/>
      <c r="G43" s="2"/>
      <c r="J43" s="2"/>
      <c r="M43" s="2"/>
      <c r="P43" s="2"/>
      <c r="S43" s="2"/>
      <c r="V43" s="2"/>
      <c r="Y43" s="2"/>
      <c r="AB43" s="2"/>
      <c r="AE43" s="2"/>
      <c r="AH43" s="2"/>
      <c r="AK43" s="2"/>
      <c r="AN43" s="2"/>
      <c r="AQ43" s="2"/>
      <c r="AT43" s="2"/>
      <c r="AW43" s="2"/>
      <c r="AZ43" s="2"/>
      <c r="BC43" s="2"/>
      <c r="BF43" s="2"/>
      <c r="BI43" s="2"/>
      <c r="BL43" s="2"/>
      <c r="BO43" s="2"/>
      <c r="BR43" s="2"/>
      <c r="BU43" s="2"/>
      <c r="BX43" s="2"/>
      <c r="CA43" s="2"/>
      <c r="CD43" s="2"/>
      <c r="CG43" s="2"/>
      <c r="CJ43" s="2"/>
      <c r="CM43" s="2"/>
    </row>
    <row r="44" spans="1:91" x14ac:dyDescent="0.3">
      <c r="A44" s="2" t="s">
        <v>149</v>
      </c>
      <c r="D44" s="2"/>
      <c r="G44" s="2"/>
      <c r="J44" s="2"/>
      <c r="M44" s="2"/>
      <c r="P44" s="2"/>
      <c r="S44" s="2"/>
      <c r="V44" s="2"/>
      <c r="Y44" s="2"/>
      <c r="AB44" s="2"/>
      <c r="AE44" s="2"/>
      <c r="AH44" s="2"/>
      <c r="AK44" s="2"/>
      <c r="AN44" s="2"/>
      <c r="AQ44" s="2"/>
      <c r="AT44" s="2"/>
      <c r="AW44" s="2"/>
      <c r="AZ44" s="2"/>
      <c r="BC44" s="2"/>
      <c r="BF44" s="2"/>
      <c r="BI44" s="2"/>
      <c r="BL44" s="2"/>
      <c r="BO44" s="2"/>
      <c r="BR44" s="2"/>
      <c r="BU44" s="2"/>
      <c r="BX44" s="2"/>
      <c r="CA44" s="2"/>
      <c r="CD44" s="2"/>
      <c r="CG44" s="2"/>
      <c r="CJ44" s="2"/>
      <c r="CM44" s="2"/>
    </row>
    <row r="47" spans="1:91" x14ac:dyDescent="0.3">
      <c r="B47" s="100" t="s">
        <v>241</v>
      </c>
      <c r="C47" s="101" t="s">
        <v>242</v>
      </c>
      <c r="D47" s="8" t="s">
        <v>243</v>
      </c>
    </row>
    <row r="49" spans="1:91" x14ac:dyDescent="0.3">
      <c r="A49" s="27" t="s">
        <v>236</v>
      </c>
      <c r="B49" s="23"/>
    </row>
    <row r="50" spans="1:91" x14ac:dyDescent="0.3">
      <c r="A50" s="4" t="s">
        <v>235</v>
      </c>
      <c r="B50" s="4" t="s">
        <v>106</v>
      </c>
      <c r="C50" s="4" t="s">
        <v>107</v>
      </c>
      <c r="D50" s="4" t="s">
        <v>110</v>
      </c>
    </row>
    <row r="51" spans="1:91" x14ac:dyDescent="0.3">
      <c r="A51" t="s">
        <v>156</v>
      </c>
    </row>
    <row r="52" spans="1:91" x14ac:dyDescent="0.3">
      <c r="A52" s="2" t="s">
        <v>80</v>
      </c>
      <c r="B52">
        <f t="shared" ref="B52:BM56" si="46">IF(B2&lt;=149,0,IF(B2&gt;=150,1))</f>
        <v>0</v>
      </c>
      <c r="C52">
        <f t="shared" si="46"/>
        <v>0</v>
      </c>
      <c r="D52" s="2">
        <f t="shared" si="46"/>
        <v>0</v>
      </c>
      <c r="E52">
        <f t="shared" si="46"/>
        <v>0</v>
      </c>
      <c r="F52">
        <f t="shared" si="46"/>
        <v>0</v>
      </c>
      <c r="G52" s="2">
        <f t="shared" si="46"/>
        <v>0</v>
      </c>
      <c r="H52">
        <f t="shared" si="46"/>
        <v>0</v>
      </c>
      <c r="I52">
        <f t="shared" si="46"/>
        <v>0</v>
      </c>
      <c r="J52" s="2">
        <f t="shared" si="46"/>
        <v>0</v>
      </c>
      <c r="K52">
        <f t="shared" si="46"/>
        <v>0</v>
      </c>
      <c r="L52">
        <f t="shared" si="46"/>
        <v>0</v>
      </c>
      <c r="M52" s="2">
        <f t="shared" si="46"/>
        <v>0</v>
      </c>
      <c r="N52">
        <f t="shared" si="46"/>
        <v>0</v>
      </c>
      <c r="O52">
        <f t="shared" si="46"/>
        <v>0</v>
      </c>
      <c r="P52" s="2">
        <f t="shared" si="46"/>
        <v>0</v>
      </c>
      <c r="Q52">
        <f t="shared" si="46"/>
        <v>0</v>
      </c>
      <c r="R52">
        <f t="shared" si="46"/>
        <v>0</v>
      </c>
      <c r="S52" s="2">
        <f t="shared" si="46"/>
        <v>0</v>
      </c>
      <c r="T52">
        <f t="shared" si="46"/>
        <v>0</v>
      </c>
      <c r="U52">
        <f t="shared" si="46"/>
        <v>0</v>
      </c>
      <c r="V52" s="2">
        <f t="shared" si="46"/>
        <v>0</v>
      </c>
      <c r="W52">
        <f t="shared" si="46"/>
        <v>0</v>
      </c>
      <c r="X52">
        <f t="shared" si="46"/>
        <v>0</v>
      </c>
      <c r="Y52" s="2">
        <f t="shared" si="46"/>
        <v>0</v>
      </c>
      <c r="Z52">
        <f t="shared" si="46"/>
        <v>0</v>
      </c>
      <c r="AA52">
        <f t="shared" si="46"/>
        <v>0</v>
      </c>
      <c r="AB52" s="2">
        <f t="shared" si="46"/>
        <v>0</v>
      </c>
      <c r="AC52">
        <f t="shared" si="46"/>
        <v>0</v>
      </c>
      <c r="AD52">
        <f t="shared" si="46"/>
        <v>0</v>
      </c>
      <c r="AE52" s="2">
        <f t="shared" si="46"/>
        <v>0</v>
      </c>
      <c r="AF52">
        <f t="shared" si="46"/>
        <v>0</v>
      </c>
      <c r="AG52">
        <f t="shared" si="46"/>
        <v>0</v>
      </c>
      <c r="AH52" s="2">
        <f t="shared" si="46"/>
        <v>0</v>
      </c>
      <c r="AI52">
        <f t="shared" si="46"/>
        <v>0</v>
      </c>
      <c r="AJ52">
        <f t="shared" si="46"/>
        <v>0</v>
      </c>
      <c r="AK52" s="2">
        <f t="shared" si="46"/>
        <v>0</v>
      </c>
      <c r="AL52">
        <f t="shared" si="46"/>
        <v>0</v>
      </c>
      <c r="AM52">
        <f t="shared" si="46"/>
        <v>0</v>
      </c>
      <c r="AN52" s="2">
        <f t="shared" si="46"/>
        <v>0</v>
      </c>
      <c r="AO52">
        <f t="shared" si="46"/>
        <v>0</v>
      </c>
      <c r="AP52">
        <f t="shared" si="46"/>
        <v>0</v>
      </c>
      <c r="AQ52" s="2">
        <f t="shared" si="46"/>
        <v>0</v>
      </c>
      <c r="AR52">
        <f t="shared" si="46"/>
        <v>0</v>
      </c>
      <c r="AS52">
        <f t="shared" si="46"/>
        <v>0</v>
      </c>
      <c r="AT52" s="2">
        <f t="shared" si="46"/>
        <v>0</v>
      </c>
      <c r="AU52">
        <f t="shared" si="46"/>
        <v>0</v>
      </c>
      <c r="AV52">
        <f t="shared" si="46"/>
        <v>0</v>
      </c>
      <c r="AW52" s="2">
        <f t="shared" si="46"/>
        <v>0</v>
      </c>
      <c r="AX52">
        <f t="shared" si="46"/>
        <v>0</v>
      </c>
      <c r="AY52">
        <f t="shared" si="46"/>
        <v>0</v>
      </c>
      <c r="AZ52" s="2">
        <f t="shared" si="46"/>
        <v>0</v>
      </c>
      <c r="BA52">
        <f t="shared" si="46"/>
        <v>0</v>
      </c>
      <c r="BB52">
        <f t="shared" si="46"/>
        <v>0</v>
      </c>
      <c r="BC52" s="2">
        <f t="shared" si="46"/>
        <v>0</v>
      </c>
      <c r="BD52">
        <f t="shared" si="46"/>
        <v>0</v>
      </c>
      <c r="BE52">
        <f t="shared" si="46"/>
        <v>0</v>
      </c>
      <c r="BF52" s="2">
        <f t="shared" si="46"/>
        <v>0</v>
      </c>
      <c r="BG52">
        <f t="shared" si="46"/>
        <v>0</v>
      </c>
      <c r="BH52">
        <f t="shared" si="46"/>
        <v>0</v>
      </c>
      <c r="BI52" s="2">
        <f t="shared" si="46"/>
        <v>0</v>
      </c>
      <c r="BJ52">
        <f t="shared" si="46"/>
        <v>0</v>
      </c>
      <c r="BK52">
        <f t="shared" si="46"/>
        <v>0</v>
      </c>
      <c r="BL52" s="2">
        <f t="shared" si="46"/>
        <v>0</v>
      </c>
      <c r="BM52">
        <f t="shared" si="46"/>
        <v>0</v>
      </c>
      <c r="BN52">
        <f t="shared" ref="BN52:CM59" si="47">IF(BN2&lt;=149,0,IF(BN2&gt;=150,1))</f>
        <v>0</v>
      </c>
      <c r="BO52" s="2">
        <f t="shared" si="47"/>
        <v>0</v>
      </c>
      <c r="BP52">
        <f t="shared" si="47"/>
        <v>0</v>
      </c>
      <c r="BQ52">
        <f t="shared" si="47"/>
        <v>0</v>
      </c>
      <c r="BR52" s="2">
        <f t="shared" si="47"/>
        <v>0</v>
      </c>
      <c r="BS52">
        <f t="shared" si="47"/>
        <v>0</v>
      </c>
      <c r="BT52">
        <f t="shared" si="47"/>
        <v>0</v>
      </c>
      <c r="BU52" s="2">
        <f t="shared" si="47"/>
        <v>0</v>
      </c>
      <c r="BV52" s="68">
        <f t="shared" si="47"/>
        <v>1</v>
      </c>
      <c r="BW52" s="68">
        <f t="shared" si="47"/>
        <v>0</v>
      </c>
      <c r="BX52" s="69">
        <f t="shared" si="47"/>
        <v>1</v>
      </c>
      <c r="BY52" s="26">
        <f t="shared" si="47"/>
        <v>0</v>
      </c>
      <c r="BZ52" s="26">
        <f t="shared" si="47"/>
        <v>0</v>
      </c>
      <c r="CA52" s="67">
        <f t="shared" si="47"/>
        <v>1</v>
      </c>
      <c r="CB52">
        <f t="shared" si="47"/>
        <v>0</v>
      </c>
      <c r="CC52">
        <f t="shared" si="47"/>
        <v>0</v>
      </c>
      <c r="CD52" s="2">
        <f t="shared" si="47"/>
        <v>0</v>
      </c>
      <c r="CE52" s="26">
        <f t="shared" si="47"/>
        <v>0</v>
      </c>
      <c r="CF52" s="26">
        <f t="shared" si="47"/>
        <v>0</v>
      </c>
      <c r="CG52" s="67">
        <f t="shared" si="47"/>
        <v>1</v>
      </c>
      <c r="CH52">
        <f t="shared" si="47"/>
        <v>0</v>
      </c>
      <c r="CI52">
        <f t="shared" si="47"/>
        <v>0</v>
      </c>
      <c r="CJ52" s="2">
        <f t="shared" si="47"/>
        <v>0</v>
      </c>
      <c r="CK52">
        <f t="shared" si="47"/>
        <v>0</v>
      </c>
      <c r="CL52">
        <f t="shared" si="47"/>
        <v>0</v>
      </c>
      <c r="CM52" s="2">
        <f t="shared" si="47"/>
        <v>0</v>
      </c>
    </row>
    <row r="53" spans="1:91" x14ac:dyDescent="0.3">
      <c r="A53" s="2" t="s">
        <v>81</v>
      </c>
      <c r="B53">
        <f t="shared" si="46"/>
        <v>0</v>
      </c>
      <c r="C53">
        <f t="shared" si="46"/>
        <v>0</v>
      </c>
      <c r="D53" s="2">
        <f t="shared" si="46"/>
        <v>0</v>
      </c>
      <c r="E53">
        <f t="shared" si="46"/>
        <v>0</v>
      </c>
      <c r="F53">
        <f t="shared" si="46"/>
        <v>0</v>
      </c>
      <c r="G53" s="2">
        <f t="shared" si="46"/>
        <v>0</v>
      </c>
      <c r="H53" s="26">
        <f t="shared" si="46"/>
        <v>0</v>
      </c>
      <c r="I53" s="26">
        <f t="shared" si="46"/>
        <v>0</v>
      </c>
      <c r="J53" s="67">
        <f t="shared" si="46"/>
        <v>1</v>
      </c>
      <c r="K53">
        <f t="shared" si="46"/>
        <v>0</v>
      </c>
      <c r="L53">
        <f t="shared" si="46"/>
        <v>0</v>
      </c>
      <c r="M53" s="2">
        <f t="shared" si="46"/>
        <v>0</v>
      </c>
      <c r="N53">
        <f t="shared" si="46"/>
        <v>0</v>
      </c>
      <c r="O53">
        <f t="shared" si="46"/>
        <v>0</v>
      </c>
      <c r="P53" s="2">
        <f t="shared" si="46"/>
        <v>0</v>
      </c>
      <c r="Q53">
        <f t="shared" si="46"/>
        <v>0</v>
      </c>
      <c r="R53">
        <f t="shared" si="46"/>
        <v>0</v>
      </c>
      <c r="S53" s="2">
        <f t="shared" si="46"/>
        <v>0</v>
      </c>
      <c r="T53" s="26">
        <f t="shared" si="46"/>
        <v>1</v>
      </c>
      <c r="U53" s="26">
        <f t="shared" si="46"/>
        <v>1</v>
      </c>
      <c r="V53" s="67">
        <f t="shared" si="46"/>
        <v>0</v>
      </c>
      <c r="W53">
        <f t="shared" si="46"/>
        <v>0</v>
      </c>
      <c r="X53">
        <f t="shared" si="46"/>
        <v>0</v>
      </c>
      <c r="Y53" s="2">
        <f t="shared" si="46"/>
        <v>0</v>
      </c>
      <c r="Z53">
        <f t="shared" si="46"/>
        <v>0</v>
      </c>
      <c r="AA53">
        <f t="shared" si="46"/>
        <v>0</v>
      </c>
      <c r="AB53" s="2">
        <f t="shared" si="46"/>
        <v>0</v>
      </c>
      <c r="AC53">
        <f t="shared" si="46"/>
        <v>0</v>
      </c>
      <c r="AD53">
        <f t="shared" si="46"/>
        <v>0</v>
      </c>
      <c r="AE53" s="2">
        <f t="shared" si="46"/>
        <v>0</v>
      </c>
      <c r="AF53">
        <f t="shared" si="46"/>
        <v>0</v>
      </c>
      <c r="AG53">
        <f t="shared" si="46"/>
        <v>0</v>
      </c>
      <c r="AH53" s="2">
        <f t="shared" si="46"/>
        <v>0</v>
      </c>
      <c r="AI53">
        <f t="shared" si="46"/>
        <v>0</v>
      </c>
      <c r="AJ53">
        <f t="shared" si="46"/>
        <v>0</v>
      </c>
      <c r="AK53" s="2">
        <f t="shared" si="46"/>
        <v>0</v>
      </c>
      <c r="AL53">
        <f t="shared" si="46"/>
        <v>0</v>
      </c>
      <c r="AM53">
        <f t="shared" si="46"/>
        <v>0</v>
      </c>
      <c r="AN53" s="2">
        <f t="shared" si="46"/>
        <v>0</v>
      </c>
      <c r="AO53" s="26">
        <f t="shared" si="46"/>
        <v>1</v>
      </c>
      <c r="AP53" s="26">
        <f t="shared" si="46"/>
        <v>1</v>
      </c>
      <c r="AQ53" s="67">
        <f t="shared" si="46"/>
        <v>0</v>
      </c>
      <c r="AR53">
        <f t="shared" si="46"/>
        <v>0</v>
      </c>
      <c r="AS53">
        <f t="shared" si="46"/>
        <v>0</v>
      </c>
      <c r="AT53" s="2">
        <f t="shared" si="46"/>
        <v>0</v>
      </c>
      <c r="AU53">
        <f t="shared" si="46"/>
        <v>0</v>
      </c>
      <c r="AV53">
        <f t="shared" si="46"/>
        <v>0</v>
      </c>
      <c r="AW53" s="2">
        <f t="shared" si="46"/>
        <v>0</v>
      </c>
      <c r="AX53">
        <f t="shared" si="46"/>
        <v>0</v>
      </c>
      <c r="AY53">
        <f t="shared" si="46"/>
        <v>0</v>
      </c>
      <c r="AZ53" s="2">
        <f t="shared" si="46"/>
        <v>0</v>
      </c>
      <c r="BA53">
        <f t="shared" si="46"/>
        <v>0</v>
      </c>
      <c r="BB53">
        <f t="shared" si="46"/>
        <v>0</v>
      </c>
      <c r="BC53" s="2">
        <f t="shared" si="46"/>
        <v>0</v>
      </c>
      <c r="BD53">
        <f t="shared" si="46"/>
        <v>0</v>
      </c>
      <c r="BE53">
        <f t="shared" si="46"/>
        <v>0</v>
      </c>
      <c r="BF53" s="2">
        <f t="shared" si="46"/>
        <v>0</v>
      </c>
      <c r="BG53" s="68">
        <f t="shared" si="46"/>
        <v>0</v>
      </c>
      <c r="BH53" s="68">
        <f t="shared" si="46"/>
        <v>1</v>
      </c>
      <c r="BI53" s="69">
        <f t="shared" si="46"/>
        <v>0</v>
      </c>
      <c r="BJ53">
        <f t="shared" si="46"/>
        <v>0</v>
      </c>
      <c r="BK53">
        <f t="shared" si="46"/>
        <v>0</v>
      </c>
      <c r="BL53" s="2">
        <f t="shared" si="46"/>
        <v>0</v>
      </c>
      <c r="BM53">
        <f t="shared" si="46"/>
        <v>0</v>
      </c>
      <c r="BN53">
        <f t="shared" si="47"/>
        <v>0</v>
      </c>
      <c r="BO53" s="2">
        <f t="shared" si="47"/>
        <v>0</v>
      </c>
      <c r="BP53">
        <f t="shared" si="47"/>
        <v>0</v>
      </c>
      <c r="BQ53">
        <f t="shared" si="47"/>
        <v>0</v>
      </c>
      <c r="BR53" s="2">
        <f t="shared" si="47"/>
        <v>0</v>
      </c>
      <c r="BS53">
        <f t="shared" si="47"/>
        <v>0</v>
      </c>
      <c r="BT53">
        <f t="shared" si="47"/>
        <v>0</v>
      </c>
      <c r="BU53" s="2">
        <f t="shared" si="47"/>
        <v>0</v>
      </c>
      <c r="BV53">
        <f t="shared" si="47"/>
        <v>0</v>
      </c>
      <c r="BW53">
        <f t="shared" si="47"/>
        <v>0</v>
      </c>
      <c r="BX53" s="2">
        <f t="shared" si="47"/>
        <v>0</v>
      </c>
      <c r="BY53">
        <f t="shared" si="47"/>
        <v>0</v>
      </c>
      <c r="BZ53">
        <f t="shared" si="47"/>
        <v>0</v>
      </c>
      <c r="CA53" s="2">
        <f t="shared" si="47"/>
        <v>0</v>
      </c>
      <c r="CB53">
        <f t="shared" si="47"/>
        <v>0</v>
      </c>
      <c r="CC53">
        <f t="shared" si="47"/>
        <v>0</v>
      </c>
      <c r="CD53" s="2">
        <f t="shared" si="47"/>
        <v>0</v>
      </c>
      <c r="CE53">
        <f t="shared" si="47"/>
        <v>0</v>
      </c>
      <c r="CF53">
        <f t="shared" si="47"/>
        <v>0</v>
      </c>
      <c r="CG53" s="2">
        <f t="shared" si="47"/>
        <v>0</v>
      </c>
      <c r="CH53">
        <f t="shared" si="47"/>
        <v>0</v>
      </c>
      <c r="CI53">
        <f t="shared" si="47"/>
        <v>0</v>
      </c>
      <c r="CJ53" s="2">
        <f t="shared" si="47"/>
        <v>0</v>
      </c>
      <c r="CK53">
        <f t="shared" si="47"/>
        <v>0</v>
      </c>
      <c r="CL53">
        <f t="shared" si="47"/>
        <v>0</v>
      </c>
      <c r="CM53" s="2">
        <f t="shared" si="47"/>
        <v>0</v>
      </c>
    </row>
    <row r="54" spans="1:91" x14ac:dyDescent="0.3">
      <c r="A54" s="2" t="s">
        <v>82</v>
      </c>
      <c r="B54" s="26">
        <f t="shared" si="46"/>
        <v>1</v>
      </c>
      <c r="C54" s="26">
        <f t="shared" si="46"/>
        <v>1</v>
      </c>
      <c r="D54" s="67">
        <f t="shared" si="46"/>
        <v>0</v>
      </c>
      <c r="E54">
        <f t="shared" si="46"/>
        <v>1</v>
      </c>
      <c r="F54">
        <f t="shared" si="46"/>
        <v>1</v>
      </c>
      <c r="G54" s="2">
        <f t="shared" si="46"/>
        <v>1</v>
      </c>
      <c r="H54">
        <f t="shared" si="46"/>
        <v>1</v>
      </c>
      <c r="I54">
        <f t="shared" si="46"/>
        <v>1</v>
      </c>
      <c r="J54" s="2">
        <f t="shared" si="46"/>
        <v>1</v>
      </c>
      <c r="K54" s="68">
        <f t="shared" si="46"/>
        <v>0</v>
      </c>
      <c r="L54" s="68">
        <f t="shared" si="46"/>
        <v>1</v>
      </c>
      <c r="M54" s="69">
        <f t="shared" si="46"/>
        <v>0</v>
      </c>
      <c r="N54">
        <f t="shared" si="46"/>
        <v>0</v>
      </c>
      <c r="O54">
        <f t="shared" si="46"/>
        <v>0</v>
      </c>
      <c r="P54" s="2">
        <f t="shared" si="46"/>
        <v>0</v>
      </c>
      <c r="Q54" s="8">
        <f t="shared" si="46"/>
        <v>0</v>
      </c>
      <c r="R54" s="8">
        <f t="shared" si="46"/>
        <v>1</v>
      </c>
      <c r="S54" s="19">
        <f t="shared" si="46"/>
        <v>1</v>
      </c>
      <c r="T54">
        <f t="shared" si="46"/>
        <v>1</v>
      </c>
      <c r="U54">
        <f t="shared" si="46"/>
        <v>1</v>
      </c>
      <c r="V54" s="2">
        <f t="shared" si="46"/>
        <v>1</v>
      </c>
      <c r="W54">
        <f t="shared" si="46"/>
        <v>0</v>
      </c>
      <c r="X54">
        <f t="shared" si="46"/>
        <v>0</v>
      </c>
      <c r="Y54" s="2">
        <f t="shared" si="46"/>
        <v>0</v>
      </c>
      <c r="Z54">
        <f t="shared" si="46"/>
        <v>0</v>
      </c>
      <c r="AA54">
        <f t="shared" si="46"/>
        <v>0</v>
      </c>
      <c r="AB54" s="2">
        <f t="shared" si="46"/>
        <v>0</v>
      </c>
      <c r="AC54">
        <f t="shared" si="46"/>
        <v>0</v>
      </c>
      <c r="AD54">
        <f t="shared" si="46"/>
        <v>0</v>
      </c>
      <c r="AE54" s="2">
        <f t="shared" si="46"/>
        <v>0</v>
      </c>
      <c r="AF54">
        <f t="shared" si="46"/>
        <v>0</v>
      </c>
      <c r="AG54">
        <f t="shared" si="46"/>
        <v>0</v>
      </c>
      <c r="AH54" s="2">
        <f t="shared" si="46"/>
        <v>0</v>
      </c>
      <c r="AI54">
        <f t="shared" si="46"/>
        <v>1</v>
      </c>
      <c r="AJ54">
        <f t="shared" si="46"/>
        <v>1</v>
      </c>
      <c r="AK54" s="2">
        <f t="shared" si="46"/>
        <v>1</v>
      </c>
      <c r="AL54">
        <f t="shared" si="46"/>
        <v>0</v>
      </c>
      <c r="AM54">
        <f t="shared" si="46"/>
        <v>0</v>
      </c>
      <c r="AN54" s="2">
        <f t="shared" si="46"/>
        <v>0</v>
      </c>
      <c r="AO54">
        <f t="shared" si="46"/>
        <v>1</v>
      </c>
      <c r="AP54">
        <f t="shared" si="46"/>
        <v>1</v>
      </c>
      <c r="AQ54" s="2">
        <f t="shared" si="46"/>
        <v>1</v>
      </c>
      <c r="AR54">
        <f t="shared" si="46"/>
        <v>0</v>
      </c>
      <c r="AS54">
        <f t="shared" si="46"/>
        <v>0</v>
      </c>
      <c r="AT54" s="2">
        <f t="shared" si="46"/>
        <v>0</v>
      </c>
      <c r="AU54">
        <f t="shared" si="46"/>
        <v>0</v>
      </c>
      <c r="AV54">
        <f t="shared" si="46"/>
        <v>0</v>
      </c>
      <c r="AW54" s="2">
        <f t="shared" si="46"/>
        <v>0</v>
      </c>
      <c r="AX54">
        <f t="shared" si="46"/>
        <v>0</v>
      </c>
      <c r="AY54">
        <f t="shared" si="46"/>
        <v>0</v>
      </c>
      <c r="AZ54" s="2">
        <f t="shared" si="46"/>
        <v>0</v>
      </c>
      <c r="BA54">
        <f t="shared" si="46"/>
        <v>1</v>
      </c>
      <c r="BB54">
        <f t="shared" si="46"/>
        <v>1</v>
      </c>
      <c r="BC54" s="2">
        <f t="shared" si="46"/>
        <v>1</v>
      </c>
      <c r="BD54">
        <f t="shared" si="46"/>
        <v>0</v>
      </c>
      <c r="BE54">
        <f t="shared" si="46"/>
        <v>0</v>
      </c>
      <c r="BF54" s="2">
        <f t="shared" si="46"/>
        <v>0</v>
      </c>
      <c r="BG54">
        <f t="shared" si="46"/>
        <v>0</v>
      </c>
      <c r="BH54">
        <f t="shared" si="46"/>
        <v>0</v>
      </c>
      <c r="BI54" s="2">
        <f t="shared" si="46"/>
        <v>0</v>
      </c>
      <c r="BJ54">
        <f t="shared" si="46"/>
        <v>0</v>
      </c>
      <c r="BK54">
        <f t="shared" si="46"/>
        <v>0</v>
      </c>
      <c r="BL54" s="2">
        <f t="shared" si="46"/>
        <v>0</v>
      </c>
      <c r="BM54">
        <f t="shared" si="46"/>
        <v>0</v>
      </c>
      <c r="BN54">
        <f t="shared" si="47"/>
        <v>0</v>
      </c>
      <c r="BO54" s="2">
        <f t="shared" si="47"/>
        <v>0</v>
      </c>
      <c r="BP54">
        <f t="shared" si="47"/>
        <v>0</v>
      </c>
      <c r="BQ54">
        <f t="shared" si="47"/>
        <v>0</v>
      </c>
      <c r="BR54" s="2">
        <f t="shared" si="47"/>
        <v>0</v>
      </c>
      <c r="BS54">
        <f t="shared" si="47"/>
        <v>0</v>
      </c>
      <c r="BT54">
        <f t="shared" si="47"/>
        <v>0</v>
      </c>
      <c r="BU54" s="2">
        <f t="shared" si="47"/>
        <v>0</v>
      </c>
      <c r="BV54">
        <f t="shared" si="47"/>
        <v>1</v>
      </c>
      <c r="BW54">
        <f t="shared" si="47"/>
        <v>1</v>
      </c>
      <c r="BX54" s="2">
        <f t="shared" si="47"/>
        <v>1</v>
      </c>
      <c r="BY54">
        <f t="shared" si="47"/>
        <v>1</v>
      </c>
      <c r="BZ54">
        <f t="shared" si="47"/>
        <v>1</v>
      </c>
      <c r="CA54" s="2">
        <f t="shared" si="47"/>
        <v>1</v>
      </c>
      <c r="CB54">
        <f t="shared" si="47"/>
        <v>0</v>
      </c>
      <c r="CC54">
        <f t="shared" si="47"/>
        <v>0</v>
      </c>
      <c r="CD54" s="2">
        <f t="shared" si="47"/>
        <v>0</v>
      </c>
      <c r="CE54">
        <f t="shared" si="47"/>
        <v>1</v>
      </c>
      <c r="CF54">
        <f t="shared" si="47"/>
        <v>1</v>
      </c>
      <c r="CG54" s="2">
        <f t="shared" si="47"/>
        <v>1</v>
      </c>
      <c r="CH54">
        <f t="shared" si="47"/>
        <v>0</v>
      </c>
      <c r="CI54">
        <f t="shared" si="47"/>
        <v>0</v>
      </c>
      <c r="CJ54" s="2">
        <f t="shared" si="47"/>
        <v>0</v>
      </c>
      <c r="CK54">
        <f t="shared" si="47"/>
        <v>0</v>
      </c>
      <c r="CL54">
        <f t="shared" si="47"/>
        <v>0</v>
      </c>
      <c r="CM54" s="2">
        <f t="shared" si="47"/>
        <v>0</v>
      </c>
    </row>
    <row r="55" spans="1:91" x14ac:dyDescent="0.3">
      <c r="A55" s="2" t="s">
        <v>83</v>
      </c>
      <c r="B55" s="68">
        <f>IF(B5&lt;=149,0,IF(B5&gt;=150,1))</f>
        <v>0</v>
      </c>
      <c r="C55" s="68" t="s">
        <v>32</v>
      </c>
      <c r="D55" s="69">
        <f t="shared" si="46"/>
        <v>0</v>
      </c>
      <c r="E55" s="8">
        <f t="shared" si="46"/>
        <v>0</v>
      </c>
      <c r="F55" s="8" t="s">
        <v>32</v>
      </c>
      <c r="G55" s="19">
        <f t="shared" si="46"/>
        <v>1</v>
      </c>
      <c r="H55" s="68">
        <f t="shared" si="46"/>
        <v>0</v>
      </c>
      <c r="I55" s="68" t="s">
        <v>32</v>
      </c>
      <c r="J55" s="69">
        <f t="shared" si="46"/>
        <v>0</v>
      </c>
      <c r="K55" s="68">
        <f t="shared" si="46"/>
        <v>0</v>
      </c>
      <c r="L55" s="68" t="s">
        <v>32</v>
      </c>
      <c r="M55" s="69">
        <f t="shared" si="46"/>
        <v>0</v>
      </c>
      <c r="N55" s="68">
        <f t="shared" si="46"/>
        <v>0</v>
      </c>
      <c r="O55" s="68" t="s">
        <v>32</v>
      </c>
      <c r="P55" s="69">
        <f t="shared" si="46"/>
        <v>0</v>
      </c>
      <c r="Q55" s="68">
        <f t="shared" si="46"/>
        <v>0</v>
      </c>
      <c r="R55" s="68" t="s">
        <v>32</v>
      </c>
      <c r="S55" s="69">
        <f t="shared" si="46"/>
        <v>0</v>
      </c>
      <c r="T55" s="68">
        <f t="shared" si="46"/>
        <v>0</v>
      </c>
      <c r="U55" s="68" t="s">
        <v>32</v>
      </c>
      <c r="V55" s="69">
        <f t="shared" si="46"/>
        <v>0</v>
      </c>
      <c r="W55" s="68">
        <f t="shared" si="46"/>
        <v>0</v>
      </c>
      <c r="X55" s="68" t="s">
        <v>32</v>
      </c>
      <c r="Y55" s="69">
        <f t="shared" si="46"/>
        <v>0</v>
      </c>
      <c r="Z55" s="68">
        <f t="shared" si="46"/>
        <v>0</v>
      </c>
      <c r="AA55" s="68" t="s">
        <v>32</v>
      </c>
      <c r="AB55" s="69">
        <f t="shared" si="46"/>
        <v>0</v>
      </c>
      <c r="AC55" s="68">
        <f t="shared" si="46"/>
        <v>0</v>
      </c>
      <c r="AD55" s="68" t="s">
        <v>32</v>
      </c>
      <c r="AE55" s="69">
        <f t="shared" si="46"/>
        <v>0</v>
      </c>
      <c r="AF55" s="68">
        <f t="shared" si="46"/>
        <v>0</v>
      </c>
      <c r="AG55" s="68" t="s">
        <v>32</v>
      </c>
      <c r="AH55" s="69">
        <f t="shared" si="46"/>
        <v>0</v>
      </c>
      <c r="AI55" s="68">
        <f t="shared" si="46"/>
        <v>0</v>
      </c>
      <c r="AJ55" s="68" t="s">
        <v>32</v>
      </c>
      <c r="AK55" s="69">
        <f t="shared" si="46"/>
        <v>0</v>
      </c>
      <c r="AL55" s="68">
        <f t="shared" si="46"/>
        <v>0</v>
      </c>
      <c r="AM55" s="68" t="s">
        <v>32</v>
      </c>
      <c r="AN55" s="69">
        <f t="shared" si="46"/>
        <v>0</v>
      </c>
      <c r="AO55" s="68">
        <f t="shared" si="46"/>
        <v>0</v>
      </c>
      <c r="AP55" s="68" t="s">
        <v>32</v>
      </c>
      <c r="AQ55" s="69">
        <f t="shared" si="46"/>
        <v>0</v>
      </c>
      <c r="AR55" s="68">
        <f t="shared" si="46"/>
        <v>0</v>
      </c>
      <c r="AS55" s="68" t="s">
        <v>32</v>
      </c>
      <c r="AT55" s="69">
        <f t="shared" si="46"/>
        <v>0</v>
      </c>
      <c r="AU55" s="68">
        <f t="shared" si="46"/>
        <v>0</v>
      </c>
      <c r="AV55" s="68" t="s">
        <v>32</v>
      </c>
      <c r="AW55" s="69">
        <f t="shared" si="46"/>
        <v>0</v>
      </c>
      <c r="AX55" s="68">
        <f t="shared" si="46"/>
        <v>0</v>
      </c>
      <c r="AY55" s="68" t="s">
        <v>32</v>
      </c>
      <c r="AZ55" s="69">
        <f t="shared" si="46"/>
        <v>0</v>
      </c>
      <c r="BA55" s="68">
        <f t="shared" si="46"/>
        <v>0</v>
      </c>
      <c r="BB55" s="68" t="s">
        <v>32</v>
      </c>
      <c r="BC55" s="69">
        <f t="shared" si="46"/>
        <v>0</v>
      </c>
      <c r="BD55" s="68">
        <f t="shared" si="46"/>
        <v>0</v>
      </c>
      <c r="BE55" s="68" t="s">
        <v>32</v>
      </c>
      <c r="BF55" s="69">
        <f t="shared" si="46"/>
        <v>0</v>
      </c>
      <c r="BG55" s="68">
        <f t="shared" si="46"/>
        <v>0</v>
      </c>
      <c r="BH55" s="68" t="s">
        <v>32</v>
      </c>
      <c r="BI55" s="69">
        <f t="shared" si="46"/>
        <v>0</v>
      </c>
      <c r="BJ55" s="68">
        <f t="shared" si="46"/>
        <v>0</v>
      </c>
      <c r="BK55" s="68" t="s">
        <v>32</v>
      </c>
      <c r="BL55" s="69">
        <f t="shared" si="46"/>
        <v>0</v>
      </c>
      <c r="BM55" s="68">
        <f t="shared" si="46"/>
        <v>0</v>
      </c>
      <c r="BN55" s="68" t="s">
        <v>32</v>
      </c>
      <c r="BO55" s="69">
        <f t="shared" si="47"/>
        <v>0</v>
      </c>
      <c r="BP55" s="68">
        <f t="shared" si="47"/>
        <v>0</v>
      </c>
      <c r="BQ55" s="68" t="s">
        <v>32</v>
      </c>
      <c r="BR55" s="69">
        <f t="shared" si="47"/>
        <v>0</v>
      </c>
      <c r="BS55" s="8">
        <f t="shared" si="47"/>
        <v>0</v>
      </c>
      <c r="BT55" s="8" t="s">
        <v>32</v>
      </c>
      <c r="BU55" s="19">
        <f t="shared" si="47"/>
        <v>1</v>
      </c>
      <c r="BV55" s="68">
        <f t="shared" si="47"/>
        <v>0</v>
      </c>
      <c r="BW55" s="68" t="s">
        <v>32</v>
      </c>
      <c r="BX55" s="69">
        <f t="shared" si="47"/>
        <v>0</v>
      </c>
      <c r="BY55" s="68">
        <f t="shared" si="47"/>
        <v>0</v>
      </c>
      <c r="BZ55" s="68" t="s">
        <v>32</v>
      </c>
      <c r="CA55" s="69">
        <f t="shared" si="47"/>
        <v>0</v>
      </c>
      <c r="CB55" s="68">
        <f t="shared" si="47"/>
        <v>0</v>
      </c>
      <c r="CC55" s="68" t="s">
        <v>32</v>
      </c>
      <c r="CD55" s="69">
        <f t="shared" si="47"/>
        <v>0</v>
      </c>
      <c r="CE55" s="68">
        <f t="shared" si="47"/>
        <v>0</v>
      </c>
      <c r="CF55" s="68" t="s">
        <v>32</v>
      </c>
      <c r="CG55" s="69">
        <f t="shared" si="47"/>
        <v>0</v>
      </c>
      <c r="CH55" s="68">
        <f t="shared" si="47"/>
        <v>0</v>
      </c>
      <c r="CI55" s="68" t="s">
        <v>32</v>
      </c>
      <c r="CJ55" s="69">
        <f t="shared" si="47"/>
        <v>0</v>
      </c>
      <c r="CK55" s="68">
        <f t="shared" si="47"/>
        <v>0</v>
      </c>
      <c r="CL55" s="68" t="s">
        <v>32</v>
      </c>
      <c r="CM55" s="69">
        <f>IF(CM5&lt;=149,0,IF(CM5&gt;=150,1))</f>
        <v>0</v>
      </c>
    </row>
    <row r="56" spans="1:91" x14ac:dyDescent="0.3">
      <c r="A56" s="2" t="s">
        <v>84</v>
      </c>
      <c r="B56" s="26">
        <f>IF(B6&lt;=149,0,IF(B6&gt;=150,1))</f>
        <v>0</v>
      </c>
      <c r="C56" s="26">
        <f>IF(C6&lt;=149,0,IF(C6&gt;=150,1))</f>
        <v>0</v>
      </c>
      <c r="D56" s="67">
        <f t="shared" si="46"/>
        <v>1</v>
      </c>
      <c r="E56">
        <f t="shared" si="46"/>
        <v>1</v>
      </c>
      <c r="F56">
        <f>IF(F6&lt;=149,0,IF(F6&gt;=150,1))</f>
        <v>1</v>
      </c>
      <c r="G56" s="2">
        <f t="shared" si="46"/>
        <v>1</v>
      </c>
      <c r="H56">
        <f t="shared" si="46"/>
        <v>1</v>
      </c>
      <c r="I56">
        <f>IF(I6&lt;=149,0,IF(I6&gt;=150,1))</f>
        <v>1</v>
      </c>
      <c r="J56" s="2">
        <f t="shared" si="46"/>
        <v>1</v>
      </c>
      <c r="K56" s="26">
        <f t="shared" si="46"/>
        <v>0</v>
      </c>
      <c r="L56" s="26">
        <f>IF(L6&lt;=149,0,IF(L6&gt;=150,1))</f>
        <v>0</v>
      </c>
      <c r="M56" s="67">
        <f t="shared" si="46"/>
        <v>1</v>
      </c>
      <c r="N56">
        <f t="shared" si="46"/>
        <v>0</v>
      </c>
      <c r="O56">
        <f>IF(O6&lt;=149,0,IF(O6&gt;=150,1))</f>
        <v>0</v>
      </c>
      <c r="P56" s="2">
        <f t="shared" si="46"/>
        <v>0</v>
      </c>
      <c r="Q56">
        <f t="shared" si="46"/>
        <v>1</v>
      </c>
      <c r="R56">
        <f>IF(R6&lt;=149,0,IF(R6&gt;=150,1))</f>
        <v>1</v>
      </c>
      <c r="S56" s="2">
        <f t="shared" si="46"/>
        <v>1</v>
      </c>
      <c r="T56">
        <f t="shared" si="46"/>
        <v>1</v>
      </c>
      <c r="U56">
        <f>IF(U6&lt;=149,0,IF(U6&gt;=150,1))</f>
        <v>1</v>
      </c>
      <c r="V56" s="2">
        <f t="shared" si="46"/>
        <v>1</v>
      </c>
      <c r="W56" s="8">
        <f t="shared" si="46"/>
        <v>1</v>
      </c>
      <c r="X56" s="8">
        <f>IF(X6&lt;=149,0,IF(X6&gt;=150,1))</f>
        <v>0</v>
      </c>
      <c r="Y56" s="19">
        <f t="shared" si="46"/>
        <v>0</v>
      </c>
      <c r="Z56">
        <f t="shared" si="46"/>
        <v>0</v>
      </c>
      <c r="AA56">
        <f>IF(AA6&lt;=149,0,IF(AA6&gt;=150,1))</f>
        <v>0</v>
      </c>
      <c r="AB56" s="2">
        <f t="shared" si="46"/>
        <v>0</v>
      </c>
      <c r="AC56">
        <f t="shared" si="46"/>
        <v>0</v>
      </c>
      <c r="AD56">
        <f>IF(AD6&lt;=149,0,IF(AD6&gt;=150,1))</f>
        <v>0</v>
      </c>
      <c r="AE56" s="2">
        <f t="shared" si="46"/>
        <v>0</v>
      </c>
      <c r="AF56">
        <f t="shared" si="46"/>
        <v>0</v>
      </c>
      <c r="AG56">
        <f>IF(AG6&lt;=149,0,IF(AG6&gt;=150,1))</f>
        <v>0</v>
      </c>
      <c r="AH56" s="2">
        <f t="shared" si="46"/>
        <v>0</v>
      </c>
      <c r="AI56">
        <f t="shared" ref="AH56:AJ59" si="48">IF(AI6&lt;=149,0,IF(AI6&gt;=150,1))</f>
        <v>1</v>
      </c>
      <c r="AJ56">
        <f>IF(AJ6&lt;=149,0,IF(AJ6&gt;=150,1))</f>
        <v>1</v>
      </c>
      <c r="AK56" s="2">
        <f t="shared" ref="AK56:AL59" si="49">IF(AK6&lt;=149,0,IF(AK6&gt;=150,1))</f>
        <v>1</v>
      </c>
      <c r="AL56">
        <f t="shared" si="49"/>
        <v>0</v>
      </c>
      <c r="AM56">
        <f>IF(AM6&lt;=149,0,IF(AM6&gt;=150,1))</f>
        <v>0</v>
      </c>
      <c r="AN56" s="2">
        <f t="shared" ref="AN56:AO59" si="50">IF(AN6&lt;=149,0,IF(AN6&gt;=150,1))</f>
        <v>0</v>
      </c>
      <c r="AO56">
        <f t="shared" si="50"/>
        <v>1</v>
      </c>
      <c r="AP56">
        <f>IF(AP6&lt;=149,0,IF(AP6&gt;=150,1))</f>
        <v>1</v>
      </c>
      <c r="AQ56" s="2">
        <f t="shared" ref="AQ56:AR59" si="51">IF(AQ6&lt;=149,0,IF(AQ6&gt;=150,1))</f>
        <v>1</v>
      </c>
      <c r="AR56" s="26">
        <f t="shared" si="51"/>
        <v>0</v>
      </c>
      <c r="AS56" s="26">
        <f>IF(AS6&lt;=149,0,IF(AS6&gt;=150,1))</f>
        <v>0</v>
      </c>
      <c r="AT56" s="67">
        <f t="shared" ref="AT56:AU59" si="52">IF(AT6&lt;=149,0,IF(AT6&gt;=150,1))</f>
        <v>1</v>
      </c>
      <c r="AU56">
        <f t="shared" si="52"/>
        <v>1</v>
      </c>
      <c r="AV56">
        <f>IF(AV6&lt;=149,0,IF(AV6&gt;=150,1))</f>
        <v>1</v>
      </c>
      <c r="AW56" s="2">
        <f t="shared" ref="AW56:AX59" si="53">IF(AW6&lt;=149,0,IF(AW6&gt;=150,1))</f>
        <v>1</v>
      </c>
      <c r="AX56">
        <f t="shared" si="53"/>
        <v>0</v>
      </c>
      <c r="AY56">
        <f>IF(AY6&lt;=149,0,IF(AY6&gt;=150,1))</f>
        <v>0</v>
      </c>
      <c r="AZ56" s="2">
        <f t="shared" ref="AZ56:BA59" si="54">IF(AZ6&lt;=149,0,IF(AZ6&gt;=150,1))</f>
        <v>0</v>
      </c>
      <c r="BA56">
        <f t="shared" si="54"/>
        <v>1</v>
      </c>
      <c r="BB56">
        <f>IF(BB6&lt;=149,0,IF(BB6&gt;=150,1))</f>
        <v>1</v>
      </c>
      <c r="BC56" s="2">
        <f t="shared" ref="BC56:BD59" si="55">IF(BC6&lt;=149,0,IF(BC6&gt;=150,1))</f>
        <v>1</v>
      </c>
      <c r="BD56">
        <f t="shared" si="55"/>
        <v>0</v>
      </c>
      <c r="BE56">
        <f>IF(BE6&lt;=149,0,IF(BE6&gt;=150,1))</f>
        <v>0</v>
      </c>
      <c r="BF56" s="2">
        <f t="shared" ref="BF56:BG59" si="56">IF(BF6&lt;=149,0,IF(BF6&gt;=150,1))</f>
        <v>0</v>
      </c>
      <c r="BG56">
        <f t="shared" si="56"/>
        <v>0</v>
      </c>
      <c r="BH56">
        <f>IF(BH6&lt;=149,0,IF(BH6&gt;=150,1))</f>
        <v>0</v>
      </c>
      <c r="BI56" s="2">
        <f t="shared" ref="BI56:BJ59" si="57">IF(BI6&lt;=149,0,IF(BI6&gt;=150,1))</f>
        <v>0</v>
      </c>
      <c r="BJ56">
        <f t="shared" si="57"/>
        <v>0</v>
      </c>
      <c r="BK56">
        <f>IF(BK6&lt;=149,0,IF(BK6&gt;=150,1))</f>
        <v>0</v>
      </c>
      <c r="BL56" s="2">
        <f t="shared" ref="BL56:BM59" si="58">IF(BL6&lt;=149,0,IF(BL6&gt;=150,1))</f>
        <v>0</v>
      </c>
      <c r="BM56">
        <f t="shared" si="58"/>
        <v>0</v>
      </c>
      <c r="BN56">
        <f>IF(BN6&lt;=149,0,IF(BN6&gt;=150,1))</f>
        <v>0</v>
      </c>
      <c r="BO56" s="2">
        <f t="shared" si="47"/>
        <v>0</v>
      </c>
      <c r="BP56">
        <f t="shared" si="47"/>
        <v>0</v>
      </c>
      <c r="BQ56">
        <f>IF(BQ6&lt;=149,0,IF(BQ6&gt;=150,1))</f>
        <v>0</v>
      </c>
      <c r="BR56" s="2">
        <f t="shared" si="47"/>
        <v>0</v>
      </c>
      <c r="BS56">
        <f t="shared" si="47"/>
        <v>0</v>
      </c>
      <c r="BT56">
        <f>IF(BT6&lt;=149,0,IF(BT6&gt;=150,1))</f>
        <v>0</v>
      </c>
      <c r="BU56" s="2">
        <f t="shared" si="47"/>
        <v>0</v>
      </c>
      <c r="BV56">
        <f t="shared" si="47"/>
        <v>1</v>
      </c>
      <c r="BW56">
        <f>IF(BW6&lt;=149,0,IF(BW6&gt;=150,1))</f>
        <v>1</v>
      </c>
      <c r="BX56" s="2">
        <f t="shared" si="47"/>
        <v>1</v>
      </c>
      <c r="BY56">
        <f t="shared" si="47"/>
        <v>1</v>
      </c>
      <c r="BZ56">
        <f>IF(BZ6&lt;=149,0,IF(BZ6&gt;=150,1))</f>
        <v>1</v>
      </c>
      <c r="CA56" s="2">
        <f t="shared" si="47"/>
        <v>1</v>
      </c>
      <c r="CB56">
        <f t="shared" si="47"/>
        <v>0</v>
      </c>
      <c r="CC56">
        <f>IF(CC6&lt;=149,0,IF(CC6&gt;=150,1))</f>
        <v>0</v>
      </c>
      <c r="CD56" s="2">
        <f t="shared" si="47"/>
        <v>0</v>
      </c>
      <c r="CE56" s="68">
        <f t="shared" si="47"/>
        <v>1</v>
      </c>
      <c r="CF56" s="68">
        <f>IF(CF6&lt;=149,0,IF(CF6&gt;=150,1))</f>
        <v>0</v>
      </c>
      <c r="CG56" s="69">
        <f t="shared" si="47"/>
        <v>1</v>
      </c>
      <c r="CH56">
        <f t="shared" si="47"/>
        <v>0</v>
      </c>
      <c r="CI56">
        <f>IF(CI6&lt;=149,0,IF(CI6&gt;=150,1))</f>
        <v>0</v>
      </c>
      <c r="CJ56" s="2">
        <f t="shared" si="47"/>
        <v>0</v>
      </c>
      <c r="CK56">
        <f t="shared" si="47"/>
        <v>0</v>
      </c>
      <c r="CL56">
        <f>IF(CL6&lt;=149,0,IF(CL6&gt;=150,1))</f>
        <v>0</v>
      </c>
      <c r="CM56" s="2">
        <f>IF(CM6&lt;=149,0,IF(CM6&gt;=150,1))</f>
        <v>0</v>
      </c>
    </row>
    <row r="57" spans="1:91" x14ac:dyDescent="0.3">
      <c r="A57" s="2" t="s">
        <v>85</v>
      </c>
      <c r="B57">
        <f>IF(B7&lt;=149,0,IF(B7&gt;=150,1))</f>
        <v>0</v>
      </c>
      <c r="C57">
        <f>IF(C7&lt;=149,0,IF(C7&gt;=150,1))</f>
        <v>0</v>
      </c>
      <c r="D57" s="2">
        <f t="shared" ref="D57:E59" si="59">IF(D7&lt;=149,0,IF(D7&gt;=150,1))</f>
        <v>0</v>
      </c>
      <c r="E57" s="26">
        <f t="shared" si="59"/>
        <v>1</v>
      </c>
      <c r="F57" s="26">
        <f>IF(F7&lt;=149,0,IF(F7&gt;=150,1))</f>
        <v>1</v>
      </c>
      <c r="G57" s="67">
        <f t="shared" ref="G57:H59" si="60">IF(G7&lt;=149,0,IF(G7&gt;=150,1))</f>
        <v>0</v>
      </c>
      <c r="H57">
        <f t="shared" si="60"/>
        <v>1</v>
      </c>
      <c r="I57">
        <f>IF(I7&lt;=149,0,IF(I7&gt;=150,1))</f>
        <v>1</v>
      </c>
      <c r="J57" s="2">
        <f t="shared" ref="J57:K59" si="61">IF(J7&lt;=149,0,IF(J7&gt;=150,1))</f>
        <v>1</v>
      </c>
      <c r="K57">
        <f t="shared" si="61"/>
        <v>0</v>
      </c>
      <c r="L57">
        <f>IF(L7&lt;=149,0,IF(L7&gt;=150,1))</f>
        <v>0</v>
      </c>
      <c r="M57" s="2">
        <f t="shared" ref="M57:N59" si="62">IF(M7&lt;=149,0,IF(M7&gt;=150,1))</f>
        <v>0</v>
      </c>
      <c r="N57">
        <f t="shared" si="62"/>
        <v>0</v>
      </c>
      <c r="O57">
        <f>IF(O7&lt;=149,0,IF(O7&gt;=150,1))</f>
        <v>0</v>
      </c>
      <c r="P57" s="2">
        <f t="shared" ref="P57:Q59" si="63">IF(P7&lt;=149,0,IF(P7&gt;=150,1))</f>
        <v>0</v>
      </c>
      <c r="Q57" s="68">
        <f t="shared" si="63"/>
        <v>0</v>
      </c>
      <c r="R57" s="68">
        <f>IF(R7&lt;=149,0,IF(R7&gt;=150,1))</f>
        <v>1</v>
      </c>
      <c r="S57" s="69">
        <f t="shared" ref="S57:T59" si="64">IF(S7&lt;=149,0,IF(S7&gt;=150,1))</f>
        <v>0</v>
      </c>
      <c r="T57">
        <f t="shared" si="64"/>
        <v>1</v>
      </c>
      <c r="U57">
        <f>IF(U7&lt;=149,0,IF(U7&gt;=150,1))</f>
        <v>1</v>
      </c>
      <c r="V57" s="2">
        <f t="shared" ref="V57:W59" si="65">IF(V7&lt;=149,0,IF(V7&gt;=150,1))</f>
        <v>1</v>
      </c>
      <c r="W57">
        <f t="shared" si="65"/>
        <v>0</v>
      </c>
      <c r="X57">
        <f>IF(X7&lt;=149,0,IF(X7&gt;=150,1))</f>
        <v>0</v>
      </c>
      <c r="Y57" s="2">
        <f t="shared" ref="Y57:Z59" si="66">IF(Y7&lt;=149,0,IF(Y7&gt;=150,1))</f>
        <v>0</v>
      </c>
      <c r="Z57">
        <f t="shared" si="66"/>
        <v>0</v>
      </c>
      <c r="AA57">
        <f>IF(AA7&lt;=149,0,IF(AA7&gt;=150,1))</f>
        <v>0</v>
      </c>
      <c r="AB57" s="2">
        <f t="shared" ref="AB57:AC59" si="67">IF(AB7&lt;=149,0,IF(AB7&gt;=150,1))</f>
        <v>0</v>
      </c>
      <c r="AC57">
        <f t="shared" si="67"/>
        <v>0</v>
      </c>
      <c r="AD57">
        <f>IF(AD7&lt;=149,0,IF(AD7&gt;=150,1))</f>
        <v>0</v>
      </c>
      <c r="AE57" s="2">
        <f t="shared" ref="AE57:AF59" si="68">IF(AE7&lt;=149,0,IF(AE7&gt;=150,1))</f>
        <v>0</v>
      </c>
      <c r="AF57">
        <f t="shared" si="68"/>
        <v>0</v>
      </c>
      <c r="AG57">
        <f>IF(AG7&lt;=149,0,IF(AG7&gt;=150,1))</f>
        <v>0</v>
      </c>
      <c r="AH57" s="2">
        <f t="shared" si="48"/>
        <v>0</v>
      </c>
      <c r="AI57">
        <f t="shared" si="48"/>
        <v>1</v>
      </c>
      <c r="AJ57">
        <f>IF(AJ7&lt;=149,0,IF(AJ7&gt;=150,1))</f>
        <v>1</v>
      </c>
      <c r="AK57" s="2">
        <f t="shared" si="49"/>
        <v>1</v>
      </c>
      <c r="AL57">
        <f t="shared" si="49"/>
        <v>0</v>
      </c>
      <c r="AM57">
        <f>IF(AM7&lt;=149,0,IF(AM7&gt;=150,1))</f>
        <v>0</v>
      </c>
      <c r="AN57" s="2">
        <f t="shared" si="50"/>
        <v>0</v>
      </c>
      <c r="AO57">
        <f t="shared" si="50"/>
        <v>1</v>
      </c>
      <c r="AP57">
        <f>IF(AP7&lt;=149,0,IF(AP7&gt;=150,1))</f>
        <v>1</v>
      </c>
      <c r="AQ57" s="2">
        <f t="shared" si="51"/>
        <v>1</v>
      </c>
      <c r="AR57">
        <f t="shared" si="51"/>
        <v>0</v>
      </c>
      <c r="AS57">
        <f>IF(AS7&lt;=149,0,IF(AS7&gt;=150,1))</f>
        <v>0</v>
      </c>
      <c r="AT57" s="2">
        <f t="shared" si="52"/>
        <v>0</v>
      </c>
      <c r="AU57">
        <f t="shared" si="52"/>
        <v>0</v>
      </c>
      <c r="AV57">
        <f>IF(AV7&lt;=149,0,IF(AV7&gt;=150,1))</f>
        <v>0</v>
      </c>
      <c r="AW57" s="2">
        <f t="shared" si="53"/>
        <v>0</v>
      </c>
      <c r="AX57">
        <f t="shared" si="53"/>
        <v>0</v>
      </c>
      <c r="AY57">
        <f>IF(AY7&lt;=149,0,IF(AY7&gt;=150,1))</f>
        <v>0</v>
      </c>
      <c r="AZ57" s="2">
        <f t="shared" si="54"/>
        <v>0</v>
      </c>
      <c r="BA57" s="26">
        <f t="shared" si="54"/>
        <v>0</v>
      </c>
      <c r="BB57" s="26">
        <f>IF(BB7&lt;=149,0,IF(BB7&gt;=150,1))</f>
        <v>0</v>
      </c>
      <c r="BC57" s="67">
        <f t="shared" si="55"/>
        <v>1</v>
      </c>
      <c r="BD57">
        <f t="shared" si="55"/>
        <v>0</v>
      </c>
      <c r="BE57">
        <f>IF(BE7&lt;=149,0,IF(BE7&gt;=150,1))</f>
        <v>0</v>
      </c>
      <c r="BF57" s="2">
        <f t="shared" si="56"/>
        <v>0</v>
      </c>
      <c r="BG57">
        <f t="shared" si="56"/>
        <v>0</v>
      </c>
      <c r="BH57">
        <f>IF(BH7&lt;=149,0,IF(BH7&gt;=150,1))</f>
        <v>0</v>
      </c>
      <c r="BI57" s="2">
        <f t="shared" si="57"/>
        <v>0</v>
      </c>
      <c r="BJ57">
        <f t="shared" si="57"/>
        <v>0</v>
      </c>
      <c r="BK57">
        <f>IF(BK7&lt;=149,0,IF(BK7&gt;=150,1))</f>
        <v>0</v>
      </c>
      <c r="BL57" s="2">
        <f t="shared" si="58"/>
        <v>0</v>
      </c>
      <c r="BM57">
        <f t="shared" si="58"/>
        <v>0</v>
      </c>
      <c r="BN57">
        <f>IF(BN7&lt;=149,0,IF(BN7&gt;=150,1))</f>
        <v>0</v>
      </c>
      <c r="BO57" s="2">
        <f t="shared" si="47"/>
        <v>0</v>
      </c>
      <c r="BP57">
        <f t="shared" si="47"/>
        <v>0</v>
      </c>
      <c r="BQ57">
        <f>IF(BQ7&lt;=149,0,IF(BQ7&gt;=150,1))</f>
        <v>0</v>
      </c>
      <c r="BR57" s="2">
        <f t="shared" si="47"/>
        <v>0</v>
      </c>
      <c r="BS57">
        <f t="shared" si="47"/>
        <v>0</v>
      </c>
      <c r="BT57">
        <f>IF(BT7&lt;=149,0,IF(BT7&gt;=150,1))</f>
        <v>0</v>
      </c>
      <c r="BU57" s="2">
        <f t="shared" si="47"/>
        <v>0</v>
      </c>
      <c r="BV57">
        <f t="shared" si="47"/>
        <v>1</v>
      </c>
      <c r="BW57">
        <f>IF(BW7&lt;=149,0,IF(BW7&gt;=150,1))</f>
        <v>1</v>
      </c>
      <c r="BX57" s="2">
        <f t="shared" si="47"/>
        <v>1</v>
      </c>
      <c r="BY57">
        <f t="shared" si="47"/>
        <v>1</v>
      </c>
      <c r="BZ57">
        <f>IF(BZ7&lt;=149,0,IF(BZ7&gt;=150,1))</f>
        <v>1</v>
      </c>
      <c r="CA57" s="2">
        <f t="shared" si="47"/>
        <v>1</v>
      </c>
      <c r="CB57">
        <f t="shared" si="47"/>
        <v>0</v>
      </c>
      <c r="CC57">
        <f>IF(CC7&lt;=149,0,IF(CC7&gt;=150,1))</f>
        <v>0</v>
      </c>
      <c r="CD57" s="2">
        <f t="shared" si="47"/>
        <v>0</v>
      </c>
      <c r="CE57">
        <f t="shared" si="47"/>
        <v>1</v>
      </c>
      <c r="CF57">
        <f>IF(CF7&lt;=149,0,IF(CF7&gt;=150,1))</f>
        <v>1</v>
      </c>
      <c r="CG57" s="2">
        <f t="shared" si="47"/>
        <v>1</v>
      </c>
      <c r="CH57">
        <f t="shared" si="47"/>
        <v>0</v>
      </c>
      <c r="CI57">
        <f>IF(CI7&lt;=149,0,IF(CI7&gt;=150,1))</f>
        <v>0</v>
      </c>
      <c r="CJ57" s="2">
        <f t="shared" si="47"/>
        <v>0</v>
      </c>
      <c r="CK57">
        <f t="shared" si="47"/>
        <v>0</v>
      </c>
      <c r="CL57">
        <f>IF(CL7&lt;=149,0,IF(CL7&gt;=150,1))</f>
        <v>0</v>
      </c>
      <c r="CM57" s="2">
        <f>IF(CM7&lt;=149,0,IF(CM7&gt;=150,1))</f>
        <v>0</v>
      </c>
    </row>
    <row r="58" spans="1:91" x14ac:dyDescent="0.3">
      <c r="A58" s="2" t="s">
        <v>96</v>
      </c>
      <c r="B58">
        <f>IF(B8&lt;=149,0,IF(B8&gt;=150,1))</f>
        <v>0</v>
      </c>
      <c r="C58">
        <f>IF(C8&lt;=149,0,IF(C8&gt;=150,1))</f>
        <v>0</v>
      </c>
      <c r="D58" s="2">
        <f t="shared" si="59"/>
        <v>0</v>
      </c>
      <c r="E58">
        <f t="shared" si="59"/>
        <v>0</v>
      </c>
      <c r="F58">
        <f>IF(F8&lt;=149,0,IF(F8&gt;=150,1))</f>
        <v>0</v>
      </c>
      <c r="G58" s="2">
        <f t="shared" si="60"/>
        <v>0</v>
      </c>
      <c r="H58">
        <f t="shared" si="60"/>
        <v>0</v>
      </c>
      <c r="I58">
        <f>IF(I8&lt;=149,0,IF(I8&gt;=150,1))</f>
        <v>0</v>
      </c>
      <c r="J58" s="2">
        <f t="shared" si="61"/>
        <v>0</v>
      </c>
      <c r="K58">
        <f t="shared" si="61"/>
        <v>0</v>
      </c>
      <c r="L58">
        <f>IF(L8&lt;=149,0,IF(L8&gt;=150,1))</f>
        <v>0</v>
      </c>
      <c r="M58" s="2">
        <f t="shared" si="62"/>
        <v>0</v>
      </c>
      <c r="N58">
        <f t="shared" si="62"/>
        <v>0</v>
      </c>
      <c r="O58">
        <f>IF(O8&lt;=149,0,IF(O8&gt;=150,1))</f>
        <v>0</v>
      </c>
      <c r="P58" s="2">
        <f t="shared" si="63"/>
        <v>0</v>
      </c>
      <c r="Q58">
        <f t="shared" si="63"/>
        <v>0</v>
      </c>
      <c r="R58">
        <f>IF(R8&lt;=149,0,IF(R8&gt;=150,1))</f>
        <v>0</v>
      </c>
      <c r="S58" s="2">
        <f t="shared" si="64"/>
        <v>0</v>
      </c>
      <c r="T58">
        <f t="shared" si="64"/>
        <v>0</v>
      </c>
      <c r="U58">
        <f>IF(U8&lt;=149,0,IF(U8&gt;=150,1))</f>
        <v>0</v>
      </c>
      <c r="V58" s="2">
        <f t="shared" si="65"/>
        <v>0</v>
      </c>
      <c r="W58">
        <f t="shared" si="65"/>
        <v>0</v>
      </c>
      <c r="X58">
        <f>IF(X8&lt;=149,0,IF(X8&gt;=150,1))</f>
        <v>0</v>
      </c>
      <c r="Y58" s="2">
        <f t="shared" si="66"/>
        <v>0</v>
      </c>
      <c r="Z58">
        <f t="shared" si="66"/>
        <v>0</v>
      </c>
      <c r="AA58">
        <f>IF(AA8&lt;=149,0,IF(AA8&gt;=150,1))</f>
        <v>0</v>
      </c>
      <c r="AB58" s="2">
        <f t="shared" si="67"/>
        <v>0</v>
      </c>
      <c r="AC58">
        <f t="shared" si="67"/>
        <v>0</v>
      </c>
      <c r="AD58">
        <f>IF(AD8&lt;=149,0,IF(AD8&gt;=150,1))</f>
        <v>0</v>
      </c>
      <c r="AE58" s="2">
        <f t="shared" si="68"/>
        <v>0</v>
      </c>
      <c r="AF58">
        <f t="shared" si="68"/>
        <v>0</v>
      </c>
      <c r="AG58">
        <f>IF(AG8&lt;=149,0,IF(AG8&gt;=150,1))</f>
        <v>0</v>
      </c>
      <c r="AH58" s="2">
        <f t="shared" si="48"/>
        <v>0</v>
      </c>
      <c r="AI58">
        <f t="shared" si="48"/>
        <v>0</v>
      </c>
      <c r="AJ58">
        <f>IF(AJ8&lt;=149,0,IF(AJ8&gt;=150,1))</f>
        <v>0</v>
      </c>
      <c r="AK58" s="2">
        <f t="shared" si="49"/>
        <v>0</v>
      </c>
      <c r="AL58">
        <f t="shared" si="49"/>
        <v>0</v>
      </c>
      <c r="AM58">
        <f>IF(AM8&lt;=149,0,IF(AM8&gt;=150,1))</f>
        <v>0</v>
      </c>
      <c r="AN58" s="2">
        <f t="shared" si="50"/>
        <v>0</v>
      </c>
      <c r="AO58">
        <f t="shared" si="50"/>
        <v>0</v>
      </c>
      <c r="AP58">
        <f>IF(AP8&lt;=149,0,IF(AP8&gt;=150,1))</f>
        <v>0</v>
      </c>
      <c r="AQ58" s="2">
        <f t="shared" si="51"/>
        <v>0</v>
      </c>
      <c r="AR58">
        <f t="shared" si="51"/>
        <v>0</v>
      </c>
      <c r="AS58">
        <f>IF(AS8&lt;=149,0,IF(AS8&gt;=150,1))</f>
        <v>0</v>
      </c>
      <c r="AT58" s="2">
        <f t="shared" si="52"/>
        <v>0</v>
      </c>
      <c r="AU58">
        <f t="shared" si="52"/>
        <v>0</v>
      </c>
      <c r="AV58">
        <f>IF(AV8&lt;=149,0,IF(AV8&gt;=150,1))</f>
        <v>0</v>
      </c>
      <c r="AW58" s="2">
        <f t="shared" si="53"/>
        <v>0</v>
      </c>
      <c r="AX58">
        <f t="shared" si="53"/>
        <v>0</v>
      </c>
      <c r="AY58">
        <f>IF(AY8&lt;=149,0,IF(AY8&gt;=150,1))</f>
        <v>0</v>
      </c>
      <c r="AZ58" s="2">
        <f t="shared" si="54"/>
        <v>0</v>
      </c>
      <c r="BA58">
        <f t="shared" si="54"/>
        <v>0</v>
      </c>
      <c r="BB58">
        <f>IF(BB8&lt;=149,0,IF(BB8&gt;=150,1))</f>
        <v>0</v>
      </c>
      <c r="BC58" s="2">
        <f t="shared" si="55"/>
        <v>0</v>
      </c>
      <c r="BD58">
        <f t="shared" si="55"/>
        <v>0</v>
      </c>
      <c r="BE58">
        <f>IF(BE8&lt;=149,0,IF(BE8&gt;=150,1))</f>
        <v>0</v>
      </c>
      <c r="BF58" s="2">
        <f t="shared" si="56"/>
        <v>0</v>
      </c>
      <c r="BG58">
        <f t="shared" si="56"/>
        <v>0</v>
      </c>
      <c r="BH58">
        <f>IF(BH8&lt;=149,0,IF(BH8&gt;=150,1))</f>
        <v>0</v>
      </c>
      <c r="BI58" s="2">
        <f t="shared" si="57"/>
        <v>0</v>
      </c>
      <c r="BJ58">
        <f t="shared" si="57"/>
        <v>0</v>
      </c>
      <c r="BK58">
        <f>IF(BK8&lt;=149,0,IF(BK8&gt;=150,1))</f>
        <v>0</v>
      </c>
      <c r="BL58" s="2">
        <f t="shared" si="58"/>
        <v>0</v>
      </c>
      <c r="BM58">
        <f t="shared" si="58"/>
        <v>0</v>
      </c>
      <c r="BN58">
        <f>IF(BN8&lt;=149,0,IF(BN8&gt;=150,1))</f>
        <v>0</v>
      </c>
      <c r="BO58" s="2">
        <f t="shared" si="47"/>
        <v>0</v>
      </c>
      <c r="BP58">
        <f t="shared" si="47"/>
        <v>0</v>
      </c>
      <c r="BQ58">
        <f>IF(BQ8&lt;=149,0,IF(BQ8&gt;=150,1))</f>
        <v>0</v>
      </c>
      <c r="BR58" s="2">
        <f t="shared" si="47"/>
        <v>0</v>
      </c>
      <c r="BS58">
        <f t="shared" si="47"/>
        <v>0</v>
      </c>
      <c r="BT58">
        <f>IF(BT8&lt;=149,0,IF(BT8&gt;=150,1))</f>
        <v>0</v>
      </c>
      <c r="BU58" s="2">
        <f t="shared" si="47"/>
        <v>0</v>
      </c>
      <c r="BV58">
        <f t="shared" si="47"/>
        <v>1</v>
      </c>
      <c r="BW58">
        <f>IF(BW8&lt;=149,0,IF(BW8&gt;=150,1))</f>
        <v>1</v>
      </c>
      <c r="BX58" s="2">
        <f t="shared" si="47"/>
        <v>1</v>
      </c>
      <c r="BY58">
        <f t="shared" si="47"/>
        <v>1</v>
      </c>
      <c r="BZ58">
        <f>IF(BZ8&lt;=149,0,IF(BZ8&gt;=150,1))</f>
        <v>1</v>
      </c>
      <c r="CA58" s="2">
        <f t="shared" si="47"/>
        <v>1</v>
      </c>
      <c r="CB58">
        <f t="shared" si="47"/>
        <v>0</v>
      </c>
      <c r="CC58">
        <f>IF(CC8&lt;=149,0,IF(CC8&gt;=150,1))</f>
        <v>0</v>
      </c>
      <c r="CD58" s="2">
        <f t="shared" si="47"/>
        <v>0</v>
      </c>
      <c r="CE58">
        <f t="shared" si="47"/>
        <v>1</v>
      </c>
      <c r="CF58">
        <f>IF(CF8&lt;=149,0,IF(CF8&gt;=150,1))</f>
        <v>1</v>
      </c>
      <c r="CG58" s="2">
        <f t="shared" si="47"/>
        <v>1</v>
      </c>
      <c r="CH58">
        <f t="shared" si="47"/>
        <v>0</v>
      </c>
      <c r="CI58">
        <f>IF(CI8&lt;=149,0,IF(CI8&gt;=150,1))</f>
        <v>0</v>
      </c>
      <c r="CJ58" s="2">
        <f t="shared" si="47"/>
        <v>0</v>
      </c>
      <c r="CK58">
        <f t="shared" si="47"/>
        <v>0</v>
      </c>
      <c r="CL58">
        <f>IF(CL8&lt;=149,0,IF(CL8&gt;=150,1))</f>
        <v>0</v>
      </c>
      <c r="CM58" s="2">
        <f>IF(CM8&lt;=149,0,IF(CM8&gt;=150,1))</f>
        <v>0</v>
      </c>
    </row>
    <row r="59" spans="1:91" x14ac:dyDescent="0.3">
      <c r="A59" s="2" t="s">
        <v>100</v>
      </c>
      <c r="B59">
        <f>IF(B9&lt;=149,0,IF(B9&gt;=150,1))</f>
        <v>0</v>
      </c>
      <c r="C59">
        <f>IF(C9&lt;=149,0,IF(C9&gt;=150,1))</f>
        <v>0</v>
      </c>
      <c r="D59" s="2">
        <f t="shared" si="59"/>
        <v>0</v>
      </c>
      <c r="E59">
        <f t="shared" si="59"/>
        <v>0</v>
      </c>
      <c r="F59">
        <f>IF(F9&lt;=149,0,IF(F9&gt;=150,1))</f>
        <v>0</v>
      </c>
      <c r="G59" s="2">
        <f t="shared" si="60"/>
        <v>0</v>
      </c>
      <c r="H59">
        <f t="shared" si="60"/>
        <v>0</v>
      </c>
      <c r="I59">
        <f>IF(I9&lt;=149,0,IF(I9&gt;=150,1))</f>
        <v>0</v>
      </c>
      <c r="J59" s="2">
        <f t="shared" si="61"/>
        <v>0</v>
      </c>
      <c r="K59">
        <f t="shared" si="61"/>
        <v>0</v>
      </c>
      <c r="L59">
        <f>IF(L9&lt;=149,0,IF(L9&gt;=150,1))</f>
        <v>0</v>
      </c>
      <c r="M59" s="2">
        <f t="shared" si="62"/>
        <v>0</v>
      </c>
      <c r="N59">
        <f t="shared" si="62"/>
        <v>0</v>
      </c>
      <c r="O59">
        <f>IF(O9&lt;=149,0,IF(O9&gt;=150,1))</f>
        <v>0</v>
      </c>
      <c r="P59" s="2">
        <f t="shared" si="63"/>
        <v>0</v>
      </c>
      <c r="Q59">
        <f t="shared" si="63"/>
        <v>0</v>
      </c>
      <c r="R59">
        <f>IF(R9&lt;=149,0,IF(R9&gt;=150,1))</f>
        <v>0</v>
      </c>
      <c r="S59" s="2">
        <f t="shared" si="64"/>
        <v>0</v>
      </c>
      <c r="T59">
        <f t="shared" si="64"/>
        <v>0</v>
      </c>
      <c r="U59">
        <f>IF(U9&lt;=149,0,IF(U9&gt;=150,1))</f>
        <v>0</v>
      </c>
      <c r="V59" s="2">
        <f t="shared" si="65"/>
        <v>0</v>
      </c>
      <c r="W59">
        <f t="shared" si="65"/>
        <v>0</v>
      </c>
      <c r="X59">
        <f>IF(X9&lt;=149,0,IF(X9&gt;=150,1))</f>
        <v>0</v>
      </c>
      <c r="Y59" s="2">
        <f t="shared" si="66"/>
        <v>0</v>
      </c>
      <c r="Z59">
        <f t="shared" si="66"/>
        <v>0</v>
      </c>
      <c r="AA59">
        <f>IF(AA9&lt;=149,0,IF(AA9&gt;=150,1))</f>
        <v>0</v>
      </c>
      <c r="AB59" s="2">
        <f t="shared" si="67"/>
        <v>0</v>
      </c>
      <c r="AC59">
        <f t="shared" si="67"/>
        <v>0</v>
      </c>
      <c r="AD59">
        <f>IF(AD9&lt;=149,0,IF(AD9&gt;=150,1))</f>
        <v>0</v>
      </c>
      <c r="AE59" s="2">
        <f t="shared" si="68"/>
        <v>0</v>
      </c>
      <c r="AF59">
        <f t="shared" si="68"/>
        <v>0</v>
      </c>
      <c r="AG59">
        <f>IF(AG9&lt;=149,0,IF(AG9&gt;=150,1))</f>
        <v>0</v>
      </c>
      <c r="AH59" s="2">
        <f t="shared" si="48"/>
        <v>0</v>
      </c>
      <c r="AI59">
        <f t="shared" si="48"/>
        <v>0</v>
      </c>
      <c r="AJ59">
        <f>IF(AJ9&lt;=149,0,IF(AJ9&gt;=150,1))</f>
        <v>0</v>
      </c>
      <c r="AK59" s="2">
        <f t="shared" si="49"/>
        <v>0</v>
      </c>
      <c r="AL59">
        <f t="shared" si="49"/>
        <v>0</v>
      </c>
      <c r="AM59">
        <f>IF(AM9&lt;=149,0,IF(AM9&gt;=150,1))</f>
        <v>0</v>
      </c>
      <c r="AN59" s="2">
        <f t="shared" si="50"/>
        <v>0</v>
      </c>
      <c r="AO59">
        <f t="shared" si="50"/>
        <v>0</v>
      </c>
      <c r="AP59">
        <f>IF(AP9&lt;=149,0,IF(AP9&gt;=150,1))</f>
        <v>0</v>
      </c>
      <c r="AQ59" s="2">
        <f t="shared" si="51"/>
        <v>0</v>
      </c>
      <c r="AR59">
        <f t="shared" si="51"/>
        <v>0</v>
      </c>
      <c r="AS59">
        <f>IF(AS9&lt;=149,0,IF(AS9&gt;=150,1))</f>
        <v>0</v>
      </c>
      <c r="AT59" s="2">
        <f t="shared" si="52"/>
        <v>0</v>
      </c>
      <c r="AU59">
        <f t="shared" si="52"/>
        <v>0</v>
      </c>
      <c r="AV59">
        <f>IF(AV9&lt;=149,0,IF(AV9&gt;=150,1))</f>
        <v>0</v>
      </c>
      <c r="AW59" s="2">
        <f t="shared" si="53"/>
        <v>0</v>
      </c>
      <c r="AX59">
        <f t="shared" si="53"/>
        <v>0</v>
      </c>
      <c r="AY59">
        <f>IF(AY9&lt;=149,0,IF(AY9&gt;=150,1))</f>
        <v>0</v>
      </c>
      <c r="AZ59" s="2">
        <f t="shared" si="54"/>
        <v>0</v>
      </c>
      <c r="BA59">
        <f t="shared" si="54"/>
        <v>0</v>
      </c>
      <c r="BB59">
        <f>IF(BB9&lt;=149,0,IF(BB9&gt;=150,1))</f>
        <v>0</v>
      </c>
      <c r="BC59" s="2">
        <f t="shared" si="55"/>
        <v>0</v>
      </c>
      <c r="BD59">
        <f t="shared" si="55"/>
        <v>0</v>
      </c>
      <c r="BE59">
        <f>IF(BE9&lt;=149,0,IF(BE9&gt;=150,1))</f>
        <v>0</v>
      </c>
      <c r="BF59" s="2">
        <f t="shared" si="56"/>
        <v>0</v>
      </c>
      <c r="BG59">
        <f t="shared" si="56"/>
        <v>0</v>
      </c>
      <c r="BH59">
        <f>IF(BH9&lt;=149,0,IF(BH9&gt;=150,1))</f>
        <v>0</v>
      </c>
      <c r="BI59" s="2">
        <f t="shared" si="57"/>
        <v>0</v>
      </c>
      <c r="BJ59">
        <f t="shared" si="57"/>
        <v>0</v>
      </c>
      <c r="BK59">
        <f>IF(BK9&lt;=149,0,IF(BK9&gt;=150,1))</f>
        <v>0</v>
      </c>
      <c r="BL59" s="2">
        <f t="shared" si="58"/>
        <v>0</v>
      </c>
      <c r="BM59">
        <f t="shared" si="58"/>
        <v>0</v>
      </c>
      <c r="BN59">
        <f>IF(BN9&lt;=149,0,IF(BN9&gt;=150,1))</f>
        <v>0</v>
      </c>
      <c r="BO59" s="2">
        <f t="shared" si="47"/>
        <v>0</v>
      </c>
      <c r="BP59">
        <f t="shared" si="47"/>
        <v>0</v>
      </c>
      <c r="BQ59">
        <f>IF(BQ9&lt;=149,0,IF(BQ9&gt;=150,1))</f>
        <v>0</v>
      </c>
      <c r="BR59" s="2">
        <f t="shared" si="47"/>
        <v>0</v>
      </c>
      <c r="BS59">
        <f t="shared" si="47"/>
        <v>0</v>
      </c>
      <c r="BT59">
        <f>IF(BT9&lt;=149,0,IF(BT9&gt;=150,1))</f>
        <v>0</v>
      </c>
      <c r="BU59" s="2">
        <f t="shared" si="47"/>
        <v>0</v>
      </c>
      <c r="BV59" s="8">
        <f t="shared" si="47"/>
        <v>1</v>
      </c>
      <c r="BW59" s="8">
        <f>IF(BW9&lt;=149,0,IF(BW9&gt;=150,1))</f>
        <v>0</v>
      </c>
      <c r="BX59" s="19">
        <f t="shared" si="47"/>
        <v>0</v>
      </c>
      <c r="BY59" s="8">
        <f t="shared" si="47"/>
        <v>1</v>
      </c>
      <c r="BZ59" s="8">
        <f>IF(BZ9&lt;=149,0,IF(BZ9&gt;=150,1))</f>
        <v>0</v>
      </c>
      <c r="CA59" s="19">
        <f t="shared" si="47"/>
        <v>0</v>
      </c>
      <c r="CB59">
        <f t="shared" si="47"/>
        <v>0</v>
      </c>
      <c r="CC59">
        <f>IF(CC9&lt;=149,0,IF(CC9&gt;=150,1))</f>
        <v>0</v>
      </c>
      <c r="CD59" s="2">
        <f t="shared" si="47"/>
        <v>0</v>
      </c>
      <c r="CE59" s="8">
        <f t="shared" si="47"/>
        <v>1</v>
      </c>
      <c r="CF59" s="8">
        <f>IF(CF9&lt;=149,0,IF(CF9&gt;=150,1))</f>
        <v>0</v>
      </c>
      <c r="CG59" s="19">
        <f t="shared" si="47"/>
        <v>0</v>
      </c>
      <c r="CH59">
        <f t="shared" si="47"/>
        <v>0</v>
      </c>
      <c r="CI59">
        <f>IF(CI9&lt;=149,0,IF(CI9&gt;=150,1))</f>
        <v>0</v>
      </c>
      <c r="CJ59" s="2">
        <f t="shared" si="47"/>
        <v>0</v>
      </c>
      <c r="CK59">
        <f t="shared" si="47"/>
        <v>0</v>
      </c>
      <c r="CL59">
        <f>IF(CL9&lt;=149,0,IF(CL9&gt;=150,1))</f>
        <v>0</v>
      </c>
      <c r="CM59" s="2">
        <f>IF(CM9&lt;=149,0,IF(CM9&gt;=150,1))</f>
        <v>0</v>
      </c>
    </row>
    <row r="60" spans="1:91" x14ac:dyDescent="0.3">
      <c r="A60" s="2" t="s">
        <v>101</v>
      </c>
      <c r="D60" s="2"/>
      <c r="G60" s="2"/>
      <c r="J60" s="2"/>
      <c r="M60" s="2"/>
      <c r="P60" s="2"/>
      <c r="S60" s="2"/>
      <c r="V60" s="2"/>
      <c r="Y60" s="2"/>
      <c r="AB60" s="2"/>
      <c r="AE60" s="2"/>
      <c r="AH60" s="2"/>
      <c r="AK60" s="2"/>
      <c r="AN60" s="2"/>
      <c r="AQ60" s="2"/>
      <c r="AT60" s="2"/>
      <c r="AW60" s="2"/>
      <c r="AZ60" s="2"/>
      <c r="BC60" s="2"/>
      <c r="BF60" s="2"/>
      <c r="BI60" s="2"/>
      <c r="BL60" s="2"/>
      <c r="BO60" s="2"/>
      <c r="BR60" s="2"/>
      <c r="BU60" s="2"/>
      <c r="BX60" s="2"/>
      <c r="CA60" s="2"/>
      <c r="CD60" s="2"/>
      <c r="CG60" s="2"/>
      <c r="CJ60" s="2"/>
      <c r="CM60" s="2"/>
    </row>
    <row r="61" spans="1:91" x14ac:dyDescent="0.3">
      <c r="A61" s="2" t="s">
        <v>102</v>
      </c>
      <c r="D61" s="2"/>
      <c r="G61" s="2"/>
      <c r="J61" s="2"/>
      <c r="M61" s="2"/>
      <c r="P61" s="2"/>
      <c r="S61" s="2"/>
      <c r="V61" s="2"/>
      <c r="Y61" s="2"/>
      <c r="AB61" s="2"/>
      <c r="AE61" s="2"/>
      <c r="AH61" s="2"/>
      <c r="AK61" s="2"/>
      <c r="AN61" s="2"/>
      <c r="AQ61" s="2"/>
      <c r="AT61" s="2"/>
      <c r="AW61" s="2"/>
      <c r="AZ61" s="2"/>
      <c r="BC61" s="2"/>
      <c r="BF61" s="2"/>
      <c r="BI61" s="2"/>
      <c r="BL61" s="2"/>
      <c r="BO61" s="2"/>
      <c r="BR61" s="2"/>
      <c r="BU61" s="2"/>
      <c r="BX61" s="2"/>
      <c r="CA61" s="2"/>
      <c r="CD61" s="2"/>
      <c r="CG61" s="2"/>
      <c r="CJ61" s="2"/>
      <c r="CM61" s="2"/>
    </row>
    <row r="62" spans="1:91" x14ac:dyDescent="0.3">
      <c r="A62" s="2" t="s">
        <v>150</v>
      </c>
      <c r="D62" s="2"/>
      <c r="G62" s="2"/>
      <c r="J62" s="2"/>
      <c r="M62" s="2"/>
      <c r="P62" s="2"/>
      <c r="S62" s="2"/>
      <c r="V62" s="2"/>
      <c r="Y62" s="2"/>
      <c r="AB62" s="2"/>
      <c r="AE62" s="2"/>
      <c r="AH62" s="2"/>
      <c r="AK62" s="2"/>
      <c r="AN62" s="2"/>
      <c r="AQ62" s="2"/>
      <c r="AT62" s="2"/>
      <c r="AW62" s="2"/>
      <c r="AZ62" s="2"/>
      <c r="BC62" s="2"/>
      <c r="BF62" s="2"/>
      <c r="BI62" s="2"/>
      <c r="BL62" s="2"/>
      <c r="BO62" s="2"/>
      <c r="BR62" s="2"/>
      <c r="BU62" s="2"/>
      <c r="BX62" s="2"/>
      <c r="CA62" s="2"/>
      <c r="CD62" s="2"/>
      <c r="CG62" s="2"/>
      <c r="CJ62" s="2"/>
      <c r="CM62" s="2"/>
    </row>
    <row r="65" spans="1:91" x14ac:dyDescent="0.3">
      <c r="A65" s="22" t="s">
        <v>122</v>
      </c>
      <c r="E65" s="22" t="s">
        <v>123</v>
      </c>
      <c r="F65" s="22"/>
    </row>
    <row r="66" spans="1:91" x14ac:dyDescent="0.3">
      <c r="A66" t="s">
        <v>238</v>
      </c>
      <c r="B66">
        <f>(8*30)-30</f>
        <v>210</v>
      </c>
      <c r="E66" t="s">
        <v>238</v>
      </c>
      <c r="F66">
        <f xml:space="preserve"> 8*30</f>
        <v>240</v>
      </c>
    </row>
    <row r="67" spans="1:91" x14ac:dyDescent="0.3">
      <c r="A67" t="s">
        <v>257</v>
      </c>
      <c r="B67">
        <f>200/B66</f>
        <v>0.95238095238095233</v>
      </c>
      <c r="E67" t="s">
        <v>258</v>
      </c>
      <c r="F67">
        <f>222/F66</f>
        <v>0.92500000000000004</v>
      </c>
    </row>
    <row r="68" spans="1:91" x14ac:dyDescent="0.3">
      <c r="A68" t="s">
        <v>111</v>
      </c>
      <c r="E68" t="s">
        <v>113</v>
      </c>
    </row>
    <row r="69" spans="1:91" x14ac:dyDescent="0.3">
      <c r="A69" s="26" t="s">
        <v>121</v>
      </c>
      <c r="B69" s="26">
        <f xml:space="preserve"> (B67-0.5)/(1-0.5)</f>
        <v>0.90476190476190466</v>
      </c>
      <c r="E69" s="26" t="s">
        <v>119</v>
      </c>
      <c r="F69" s="26">
        <f>(F67-0.5)/0.5</f>
        <v>0.85000000000000009</v>
      </c>
    </row>
    <row r="72" spans="1:91" x14ac:dyDescent="0.3">
      <c r="B72" s="100" t="s">
        <v>241</v>
      </c>
      <c r="C72" s="101" t="s">
        <v>242</v>
      </c>
      <c r="D72" s="8" t="s">
        <v>243</v>
      </c>
    </row>
    <row r="74" spans="1:91" ht="12" customHeight="1" x14ac:dyDescent="0.3">
      <c r="A74" s="27" t="s">
        <v>259</v>
      </c>
      <c r="B74" s="23"/>
    </row>
    <row r="75" spans="1:91" x14ac:dyDescent="0.3">
      <c r="A75" s="4" t="s">
        <v>235</v>
      </c>
      <c r="B75" s="4" t="s">
        <v>106</v>
      </c>
      <c r="C75" s="4" t="s">
        <v>109</v>
      </c>
      <c r="D75" s="4" t="s">
        <v>110</v>
      </c>
    </row>
    <row r="76" spans="1:91" x14ac:dyDescent="0.3">
      <c r="A76" t="s">
        <v>156</v>
      </c>
    </row>
    <row r="77" spans="1:91" x14ac:dyDescent="0.3">
      <c r="A77" s="2" t="s">
        <v>80</v>
      </c>
      <c r="B77">
        <f t="shared" ref="B77:BM81" si="69">IF(B2&lt;=199,0,IF(B2&gt;=200,1))</f>
        <v>0</v>
      </c>
      <c r="C77">
        <f t="shared" si="69"/>
        <v>0</v>
      </c>
      <c r="D77" s="2">
        <f t="shared" si="69"/>
        <v>0</v>
      </c>
      <c r="E77">
        <f t="shared" si="69"/>
        <v>0</v>
      </c>
      <c r="F77">
        <f t="shared" si="69"/>
        <v>0</v>
      </c>
      <c r="G77" s="2">
        <f t="shared" si="69"/>
        <v>0</v>
      </c>
      <c r="H77">
        <f t="shared" si="69"/>
        <v>0</v>
      </c>
      <c r="I77">
        <f t="shared" si="69"/>
        <v>0</v>
      </c>
      <c r="J77" s="2">
        <f t="shared" si="69"/>
        <v>0</v>
      </c>
      <c r="K77">
        <f t="shared" si="69"/>
        <v>0</v>
      </c>
      <c r="L77">
        <f t="shared" si="69"/>
        <v>0</v>
      </c>
      <c r="M77" s="2">
        <f t="shared" si="69"/>
        <v>0</v>
      </c>
      <c r="N77">
        <f t="shared" si="69"/>
        <v>0</v>
      </c>
      <c r="O77">
        <f t="shared" si="69"/>
        <v>0</v>
      </c>
      <c r="P77" s="2">
        <f t="shared" si="69"/>
        <v>0</v>
      </c>
      <c r="Q77">
        <f t="shared" si="69"/>
        <v>0</v>
      </c>
      <c r="R77">
        <f t="shared" si="69"/>
        <v>0</v>
      </c>
      <c r="S77" s="2">
        <f t="shared" si="69"/>
        <v>0</v>
      </c>
      <c r="T77">
        <f t="shared" si="69"/>
        <v>0</v>
      </c>
      <c r="U77">
        <f t="shared" si="69"/>
        <v>0</v>
      </c>
      <c r="V77" s="2">
        <f t="shared" si="69"/>
        <v>0</v>
      </c>
      <c r="W77">
        <f t="shared" si="69"/>
        <v>0</v>
      </c>
      <c r="X77">
        <f t="shared" si="69"/>
        <v>0</v>
      </c>
      <c r="Y77" s="2">
        <f t="shared" si="69"/>
        <v>0</v>
      </c>
      <c r="Z77">
        <f t="shared" si="69"/>
        <v>0</v>
      </c>
      <c r="AA77">
        <f t="shared" si="69"/>
        <v>0</v>
      </c>
      <c r="AB77" s="2">
        <f t="shared" si="69"/>
        <v>0</v>
      </c>
      <c r="AC77">
        <f t="shared" si="69"/>
        <v>0</v>
      </c>
      <c r="AD77">
        <f t="shared" si="69"/>
        <v>0</v>
      </c>
      <c r="AE77" s="2">
        <f t="shared" si="69"/>
        <v>0</v>
      </c>
      <c r="AF77">
        <f t="shared" si="69"/>
        <v>0</v>
      </c>
      <c r="AG77">
        <f t="shared" si="69"/>
        <v>0</v>
      </c>
      <c r="AH77" s="2">
        <f t="shared" si="69"/>
        <v>0</v>
      </c>
      <c r="AI77">
        <f t="shared" si="69"/>
        <v>0</v>
      </c>
      <c r="AJ77">
        <f t="shared" si="69"/>
        <v>0</v>
      </c>
      <c r="AK77" s="2">
        <f t="shared" si="69"/>
        <v>0</v>
      </c>
      <c r="AL77">
        <f t="shared" si="69"/>
        <v>0</v>
      </c>
      <c r="AM77">
        <f t="shared" si="69"/>
        <v>0</v>
      </c>
      <c r="AN77" s="2">
        <f t="shared" si="69"/>
        <v>0</v>
      </c>
      <c r="AO77">
        <f t="shared" si="69"/>
        <v>0</v>
      </c>
      <c r="AP77">
        <f t="shared" si="69"/>
        <v>0</v>
      </c>
      <c r="AQ77" s="2">
        <f t="shared" si="69"/>
        <v>0</v>
      </c>
      <c r="AR77">
        <f t="shared" si="69"/>
        <v>0</v>
      </c>
      <c r="AS77">
        <f t="shared" si="69"/>
        <v>0</v>
      </c>
      <c r="AT77" s="2">
        <f t="shared" si="69"/>
        <v>0</v>
      </c>
      <c r="AU77">
        <f t="shared" si="69"/>
        <v>0</v>
      </c>
      <c r="AV77">
        <f t="shared" si="69"/>
        <v>0</v>
      </c>
      <c r="AW77" s="2">
        <f t="shared" si="69"/>
        <v>0</v>
      </c>
      <c r="AX77">
        <f t="shared" si="69"/>
        <v>0</v>
      </c>
      <c r="AY77">
        <f t="shared" si="69"/>
        <v>0</v>
      </c>
      <c r="AZ77" s="2">
        <f t="shared" si="69"/>
        <v>0</v>
      </c>
      <c r="BA77">
        <f t="shared" si="69"/>
        <v>0</v>
      </c>
      <c r="BB77">
        <f t="shared" si="69"/>
        <v>0</v>
      </c>
      <c r="BC77" s="2">
        <f t="shared" si="69"/>
        <v>0</v>
      </c>
      <c r="BD77">
        <f t="shared" si="69"/>
        <v>0</v>
      </c>
      <c r="BE77">
        <f t="shared" si="69"/>
        <v>0</v>
      </c>
      <c r="BF77" s="2">
        <f t="shared" si="69"/>
        <v>0</v>
      </c>
      <c r="BG77">
        <f t="shared" si="69"/>
        <v>0</v>
      </c>
      <c r="BH77">
        <f t="shared" si="69"/>
        <v>0</v>
      </c>
      <c r="BI77" s="2">
        <f t="shared" si="69"/>
        <v>0</v>
      </c>
      <c r="BJ77">
        <f t="shared" si="69"/>
        <v>0</v>
      </c>
      <c r="BK77">
        <f t="shared" si="69"/>
        <v>0</v>
      </c>
      <c r="BL77" s="2">
        <f t="shared" si="69"/>
        <v>0</v>
      </c>
      <c r="BM77">
        <f t="shared" si="69"/>
        <v>0</v>
      </c>
      <c r="BN77">
        <f t="shared" ref="BN77:CM84" si="70">IF(BN2&lt;=199,0,IF(BN2&gt;=200,1))</f>
        <v>0</v>
      </c>
      <c r="BO77" s="2">
        <f t="shared" si="70"/>
        <v>0</v>
      </c>
      <c r="BP77">
        <f t="shared" si="70"/>
        <v>0</v>
      </c>
      <c r="BQ77">
        <f t="shared" si="70"/>
        <v>0</v>
      </c>
      <c r="BR77" s="2">
        <f t="shared" si="70"/>
        <v>0</v>
      </c>
      <c r="BS77">
        <f t="shared" si="70"/>
        <v>0</v>
      </c>
      <c r="BT77">
        <f t="shared" si="70"/>
        <v>0</v>
      </c>
      <c r="BU77" s="2">
        <f t="shared" si="70"/>
        <v>0</v>
      </c>
      <c r="BV77" s="68">
        <f t="shared" si="70"/>
        <v>1</v>
      </c>
      <c r="BW77" s="68">
        <f t="shared" si="70"/>
        <v>0</v>
      </c>
      <c r="BX77" s="69">
        <f t="shared" si="70"/>
        <v>1</v>
      </c>
      <c r="BY77" s="26">
        <f t="shared" si="70"/>
        <v>0</v>
      </c>
      <c r="BZ77" s="26">
        <f t="shared" si="70"/>
        <v>0</v>
      </c>
      <c r="CA77" s="67">
        <f t="shared" si="70"/>
        <v>1</v>
      </c>
      <c r="CB77">
        <f t="shared" si="70"/>
        <v>0</v>
      </c>
      <c r="CC77">
        <f t="shared" si="70"/>
        <v>0</v>
      </c>
      <c r="CD77" s="2">
        <f t="shared" si="70"/>
        <v>0</v>
      </c>
      <c r="CE77" s="26">
        <f t="shared" si="70"/>
        <v>0</v>
      </c>
      <c r="CF77" s="26">
        <f t="shared" si="70"/>
        <v>0</v>
      </c>
      <c r="CG77" s="67">
        <f t="shared" si="70"/>
        <v>1</v>
      </c>
      <c r="CH77">
        <f t="shared" si="70"/>
        <v>0</v>
      </c>
      <c r="CI77">
        <f t="shared" si="70"/>
        <v>0</v>
      </c>
      <c r="CJ77" s="2">
        <f t="shared" si="70"/>
        <v>0</v>
      </c>
      <c r="CK77">
        <f t="shared" si="70"/>
        <v>0</v>
      </c>
      <c r="CL77">
        <f t="shared" si="70"/>
        <v>0</v>
      </c>
      <c r="CM77" s="2">
        <f t="shared" si="70"/>
        <v>0</v>
      </c>
    </row>
    <row r="78" spans="1:91" x14ac:dyDescent="0.3">
      <c r="A78" s="2" t="s">
        <v>81</v>
      </c>
      <c r="B78">
        <f t="shared" si="69"/>
        <v>0</v>
      </c>
      <c r="C78">
        <f t="shared" si="69"/>
        <v>0</v>
      </c>
      <c r="D78" s="2">
        <f t="shared" si="69"/>
        <v>0</v>
      </c>
      <c r="E78">
        <f t="shared" si="69"/>
        <v>0</v>
      </c>
      <c r="F78">
        <f t="shared" si="69"/>
        <v>0</v>
      </c>
      <c r="G78" s="2">
        <f t="shared" si="69"/>
        <v>0</v>
      </c>
      <c r="H78">
        <f t="shared" si="69"/>
        <v>0</v>
      </c>
      <c r="I78">
        <f t="shared" si="69"/>
        <v>0</v>
      </c>
      <c r="J78" s="2">
        <f t="shared" si="69"/>
        <v>0</v>
      </c>
      <c r="K78">
        <f t="shared" si="69"/>
        <v>0</v>
      </c>
      <c r="L78">
        <f t="shared" si="69"/>
        <v>0</v>
      </c>
      <c r="M78" s="2">
        <f t="shared" si="69"/>
        <v>0</v>
      </c>
      <c r="N78">
        <f t="shared" si="69"/>
        <v>0</v>
      </c>
      <c r="O78">
        <f t="shared" si="69"/>
        <v>0</v>
      </c>
      <c r="P78" s="2">
        <f t="shared" si="69"/>
        <v>0</v>
      </c>
      <c r="Q78">
        <f t="shared" si="69"/>
        <v>0</v>
      </c>
      <c r="R78">
        <f t="shared" si="69"/>
        <v>0</v>
      </c>
      <c r="S78" s="2">
        <f t="shared" si="69"/>
        <v>0</v>
      </c>
      <c r="T78">
        <f t="shared" si="69"/>
        <v>0</v>
      </c>
      <c r="U78">
        <f t="shared" si="69"/>
        <v>0</v>
      </c>
      <c r="V78" s="2">
        <f t="shared" si="69"/>
        <v>0</v>
      </c>
      <c r="W78">
        <f t="shared" si="69"/>
        <v>0</v>
      </c>
      <c r="X78">
        <f t="shared" si="69"/>
        <v>0</v>
      </c>
      <c r="Y78" s="2">
        <f t="shared" si="69"/>
        <v>0</v>
      </c>
      <c r="Z78">
        <f t="shared" si="69"/>
        <v>0</v>
      </c>
      <c r="AA78">
        <f t="shared" si="69"/>
        <v>0</v>
      </c>
      <c r="AB78" s="2">
        <f t="shared" si="69"/>
        <v>0</v>
      </c>
      <c r="AC78">
        <f t="shared" si="69"/>
        <v>0</v>
      </c>
      <c r="AD78">
        <f t="shared" si="69"/>
        <v>0</v>
      </c>
      <c r="AE78" s="2">
        <f t="shared" si="69"/>
        <v>0</v>
      </c>
      <c r="AF78">
        <f t="shared" si="69"/>
        <v>0</v>
      </c>
      <c r="AG78">
        <f t="shared" si="69"/>
        <v>0</v>
      </c>
      <c r="AH78" s="2">
        <f t="shared" si="69"/>
        <v>0</v>
      </c>
      <c r="AI78">
        <f t="shared" si="69"/>
        <v>0</v>
      </c>
      <c r="AJ78">
        <f t="shared" si="69"/>
        <v>0</v>
      </c>
      <c r="AK78" s="2">
        <f t="shared" si="69"/>
        <v>0</v>
      </c>
      <c r="AL78">
        <f t="shared" si="69"/>
        <v>0</v>
      </c>
      <c r="AM78">
        <f t="shared" si="69"/>
        <v>0</v>
      </c>
      <c r="AN78" s="2">
        <f t="shared" si="69"/>
        <v>0</v>
      </c>
      <c r="AO78">
        <f t="shared" si="69"/>
        <v>0</v>
      </c>
      <c r="AP78">
        <f t="shared" si="69"/>
        <v>0</v>
      </c>
      <c r="AQ78" s="2">
        <f t="shared" si="69"/>
        <v>0</v>
      </c>
      <c r="AR78">
        <f t="shared" si="69"/>
        <v>0</v>
      </c>
      <c r="AS78">
        <f t="shared" si="69"/>
        <v>0</v>
      </c>
      <c r="AT78" s="2">
        <f t="shared" si="69"/>
        <v>0</v>
      </c>
      <c r="AU78">
        <f t="shared" si="69"/>
        <v>0</v>
      </c>
      <c r="AV78">
        <f t="shared" si="69"/>
        <v>0</v>
      </c>
      <c r="AW78" s="2">
        <f t="shared" si="69"/>
        <v>0</v>
      </c>
      <c r="AX78">
        <f t="shared" si="69"/>
        <v>0</v>
      </c>
      <c r="AY78">
        <f t="shared" si="69"/>
        <v>0</v>
      </c>
      <c r="AZ78" s="2">
        <f t="shared" si="69"/>
        <v>0</v>
      </c>
      <c r="BA78">
        <f t="shared" si="69"/>
        <v>0</v>
      </c>
      <c r="BB78">
        <f t="shared" si="69"/>
        <v>0</v>
      </c>
      <c r="BC78" s="2">
        <f t="shared" si="69"/>
        <v>0</v>
      </c>
      <c r="BD78">
        <f t="shared" si="69"/>
        <v>0</v>
      </c>
      <c r="BE78">
        <f t="shared" si="69"/>
        <v>0</v>
      </c>
      <c r="BF78" s="2">
        <f t="shared" si="69"/>
        <v>0</v>
      </c>
      <c r="BG78">
        <f t="shared" si="69"/>
        <v>0</v>
      </c>
      <c r="BH78">
        <f t="shared" si="69"/>
        <v>0</v>
      </c>
      <c r="BI78" s="2">
        <f t="shared" si="69"/>
        <v>0</v>
      </c>
      <c r="BJ78">
        <f t="shared" si="69"/>
        <v>0</v>
      </c>
      <c r="BK78">
        <f t="shared" si="69"/>
        <v>0</v>
      </c>
      <c r="BL78" s="2">
        <f t="shared" si="69"/>
        <v>0</v>
      </c>
      <c r="BM78">
        <f t="shared" si="69"/>
        <v>0</v>
      </c>
      <c r="BN78">
        <f t="shared" si="70"/>
        <v>0</v>
      </c>
      <c r="BO78" s="2">
        <f t="shared" si="70"/>
        <v>0</v>
      </c>
      <c r="BP78">
        <f t="shared" si="70"/>
        <v>0</v>
      </c>
      <c r="BQ78">
        <f t="shared" si="70"/>
        <v>0</v>
      </c>
      <c r="BR78" s="2">
        <f t="shared" si="70"/>
        <v>0</v>
      </c>
      <c r="BS78">
        <f t="shared" si="70"/>
        <v>0</v>
      </c>
      <c r="BT78">
        <f t="shared" si="70"/>
        <v>0</v>
      </c>
      <c r="BU78" s="2">
        <f t="shared" si="70"/>
        <v>0</v>
      </c>
      <c r="BV78">
        <f t="shared" si="70"/>
        <v>0</v>
      </c>
      <c r="BW78">
        <f t="shared" si="70"/>
        <v>0</v>
      </c>
      <c r="BX78" s="2">
        <f t="shared" si="70"/>
        <v>0</v>
      </c>
      <c r="BY78">
        <f t="shared" si="70"/>
        <v>0</v>
      </c>
      <c r="BZ78">
        <f t="shared" si="70"/>
        <v>0</v>
      </c>
      <c r="CA78" s="2">
        <f t="shared" si="70"/>
        <v>0</v>
      </c>
      <c r="CB78">
        <f t="shared" si="70"/>
        <v>0</v>
      </c>
      <c r="CC78">
        <f t="shared" si="70"/>
        <v>0</v>
      </c>
      <c r="CD78" s="2">
        <f t="shared" si="70"/>
        <v>0</v>
      </c>
      <c r="CE78">
        <f t="shared" si="70"/>
        <v>0</v>
      </c>
      <c r="CF78">
        <f t="shared" si="70"/>
        <v>0</v>
      </c>
      <c r="CG78" s="2">
        <f t="shared" si="70"/>
        <v>0</v>
      </c>
      <c r="CH78">
        <f t="shared" si="70"/>
        <v>0</v>
      </c>
      <c r="CI78">
        <f t="shared" si="70"/>
        <v>0</v>
      </c>
      <c r="CJ78" s="2">
        <f t="shared" si="70"/>
        <v>0</v>
      </c>
      <c r="CK78">
        <f t="shared" si="70"/>
        <v>0</v>
      </c>
      <c r="CL78">
        <f t="shared" si="70"/>
        <v>0</v>
      </c>
      <c r="CM78" s="2">
        <f t="shared" si="70"/>
        <v>0</v>
      </c>
    </row>
    <row r="79" spans="1:91" x14ac:dyDescent="0.3">
      <c r="A79" s="2" t="s">
        <v>82</v>
      </c>
      <c r="B79" s="8">
        <f t="shared" si="69"/>
        <v>1</v>
      </c>
      <c r="C79" s="8">
        <f t="shared" si="69"/>
        <v>0</v>
      </c>
      <c r="D79" s="19">
        <f t="shared" si="69"/>
        <v>0</v>
      </c>
      <c r="E79">
        <f t="shared" si="69"/>
        <v>1</v>
      </c>
      <c r="F79">
        <f t="shared" si="69"/>
        <v>1</v>
      </c>
      <c r="G79" s="2">
        <f t="shared" si="69"/>
        <v>1</v>
      </c>
      <c r="H79">
        <f t="shared" si="69"/>
        <v>1</v>
      </c>
      <c r="I79">
        <f t="shared" si="69"/>
        <v>1</v>
      </c>
      <c r="J79" s="2">
        <f t="shared" si="69"/>
        <v>1</v>
      </c>
      <c r="K79">
        <f t="shared" si="69"/>
        <v>0</v>
      </c>
      <c r="L79">
        <f t="shared" si="69"/>
        <v>0</v>
      </c>
      <c r="M79" s="2">
        <f t="shared" si="69"/>
        <v>0</v>
      </c>
      <c r="N79">
        <f t="shared" si="69"/>
        <v>0</v>
      </c>
      <c r="O79">
        <f t="shared" si="69"/>
        <v>0</v>
      </c>
      <c r="P79" s="2">
        <f t="shared" si="69"/>
        <v>0</v>
      </c>
      <c r="Q79" s="68">
        <f t="shared" si="69"/>
        <v>0</v>
      </c>
      <c r="R79" s="68">
        <f t="shared" si="69"/>
        <v>1</v>
      </c>
      <c r="S79" s="69">
        <f t="shared" si="69"/>
        <v>0</v>
      </c>
      <c r="T79" s="26">
        <f t="shared" si="69"/>
        <v>1</v>
      </c>
      <c r="U79" s="26">
        <f t="shared" si="69"/>
        <v>1</v>
      </c>
      <c r="V79" s="67">
        <f t="shared" si="69"/>
        <v>0</v>
      </c>
      <c r="W79">
        <f t="shared" si="69"/>
        <v>0</v>
      </c>
      <c r="X79">
        <f t="shared" si="69"/>
        <v>0</v>
      </c>
      <c r="Y79" s="2">
        <f t="shared" si="69"/>
        <v>0</v>
      </c>
      <c r="Z79">
        <f t="shared" si="69"/>
        <v>0</v>
      </c>
      <c r="AA79">
        <f t="shared" si="69"/>
        <v>0</v>
      </c>
      <c r="AB79" s="2">
        <f t="shared" si="69"/>
        <v>0</v>
      </c>
      <c r="AC79">
        <f t="shared" si="69"/>
        <v>0</v>
      </c>
      <c r="AD79">
        <f t="shared" si="69"/>
        <v>0</v>
      </c>
      <c r="AE79" s="2">
        <f t="shared" si="69"/>
        <v>0</v>
      </c>
      <c r="AF79">
        <f t="shared" si="69"/>
        <v>0</v>
      </c>
      <c r="AG79">
        <f t="shared" si="69"/>
        <v>0</v>
      </c>
      <c r="AH79" s="2">
        <f t="shared" si="69"/>
        <v>0</v>
      </c>
      <c r="AI79">
        <f t="shared" si="69"/>
        <v>1</v>
      </c>
      <c r="AJ79">
        <f t="shared" si="69"/>
        <v>1</v>
      </c>
      <c r="AK79" s="2">
        <f t="shared" si="69"/>
        <v>1</v>
      </c>
      <c r="AL79">
        <f t="shared" si="69"/>
        <v>0</v>
      </c>
      <c r="AM79">
        <f t="shared" si="69"/>
        <v>0</v>
      </c>
      <c r="AN79" s="2">
        <f t="shared" si="69"/>
        <v>0</v>
      </c>
      <c r="AO79">
        <f t="shared" si="69"/>
        <v>1</v>
      </c>
      <c r="AP79">
        <f t="shared" si="69"/>
        <v>1</v>
      </c>
      <c r="AQ79" s="2">
        <f t="shared" si="69"/>
        <v>1</v>
      </c>
      <c r="AR79">
        <f t="shared" si="69"/>
        <v>0</v>
      </c>
      <c r="AS79">
        <f t="shared" si="69"/>
        <v>0</v>
      </c>
      <c r="AT79" s="2">
        <f t="shared" si="69"/>
        <v>0</v>
      </c>
      <c r="AU79">
        <f t="shared" si="69"/>
        <v>0</v>
      </c>
      <c r="AV79">
        <f t="shared" si="69"/>
        <v>0</v>
      </c>
      <c r="AW79" s="2">
        <f t="shared" si="69"/>
        <v>0</v>
      </c>
      <c r="AX79">
        <f t="shared" si="69"/>
        <v>0</v>
      </c>
      <c r="AY79">
        <f t="shared" si="69"/>
        <v>0</v>
      </c>
      <c r="AZ79" s="2">
        <f t="shared" si="69"/>
        <v>0</v>
      </c>
      <c r="BA79">
        <f t="shared" si="69"/>
        <v>1</v>
      </c>
      <c r="BB79">
        <f t="shared" si="69"/>
        <v>1</v>
      </c>
      <c r="BC79" s="2">
        <f t="shared" si="69"/>
        <v>1</v>
      </c>
      <c r="BD79">
        <f t="shared" si="69"/>
        <v>0</v>
      </c>
      <c r="BE79">
        <f t="shared" si="69"/>
        <v>0</v>
      </c>
      <c r="BF79" s="2">
        <f t="shared" si="69"/>
        <v>0</v>
      </c>
      <c r="BG79">
        <f t="shared" si="69"/>
        <v>0</v>
      </c>
      <c r="BH79">
        <f t="shared" si="69"/>
        <v>0</v>
      </c>
      <c r="BI79" s="2">
        <f t="shared" si="69"/>
        <v>0</v>
      </c>
      <c r="BJ79">
        <f t="shared" si="69"/>
        <v>0</v>
      </c>
      <c r="BK79">
        <f t="shared" si="69"/>
        <v>0</v>
      </c>
      <c r="BL79" s="2">
        <f t="shared" si="69"/>
        <v>0</v>
      </c>
      <c r="BM79">
        <f t="shared" si="69"/>
        <v>0</v>
      </c>
      <c r="BN79">
        <f t="shared" si="70"/>
        <v>0</v>
      </c>
      <c r="BO79" s="2">
        <f t="shared" si="70"/>
        <v>0</v>
      </c>
      <c r="BP79">
        <f t="shared" si="70"/>
        <v>0</v>
      </c>
      <c r="BQ79">
        <f t="shared" si="70"/>
        <v>0</v>
      </c>
      <c r="BR79" s="2">
        <f t="shared" si="70"/>
        <v>0</v>
      </c>
      <c r="BS79">
        <f t="shared" si="70"/>
        <v>0</v>
      </c>
      <c r="BT79">
        <f t="shared" si="70"/>
        <v>0</v>
      </c>
      <c r="BU79" s="2">
        <f t="shared" si="70"/>
        <v>0</v>
      </c>
      <c r="BV79">
        <f t="shared" si="70"/>
        <v>1</v>
      </c>
      <c r="BW79">
        <f t="shared" si="70"/>
        <v>1</v>
      </c>
      <c r="BX79" s="2">
        <f t="shared" si="70"/>
        <v>1</v>
      </c>
      <c r="BY79">
        <f t="shared" si="70"/>
        <v>1</v>
      </c>
      <c r="BZ79">
        <f t="shared" si="70"/>
        <v>1</v>
      </c>
      <c r="CA79" s="2">
        <f t="shared" si="70"/>
        <v>1</v>
      </c>
      <c r="CB79">
        <f t="shared" si="70"/>
        <v>0</v>
      </c>
      <c r="CC79">
        <f t="shared" si="70"/>
        <v>0</v>
      </c>
      <c r="CD79" s="2">
        <f t="shared" si="70"/>
        <v>0</v>
      </c>
      <c r="CE79">
        <f t="shared" si="70"/>
        <v>1</v>
      </c>
      <c r="CF79">
        <f t="shared" si="70"/>
        <v>1</v>
      </c>
      <c r="CG79" s="2">
        <f t="shared" si="70"/>
        <v>1</v>
      </c>
      <c r="CH79">
        <f t="shared" si="70"/>
        <v>0</v>
      </c>
      <c r="CI79">
        <f t="shared" si="70"/>
        <v>0</v>
      </c>
      <c r="CJ79" s="2">
        <f t="shared" si="70"/>
        <v>0</v>
      </c>
      <c r="CK79">
        <f t="shared" si="70"/>
        <v>0</v>
      </c>
      <c r="CL79">
        <f t="shared" si="70"/>
        <v>0</v>
      </c>
      <c r="CM79" s="2">
        <f t="shared" si="70"/>
        <v>0</v>
      </c>
    </row>
    <row r="80" spans="1:91" x14ac:dyDescent="0.3">
      <c r="A80" s="2" t="s">
        <v>83</v>
      </c>
      <c r="B80" s="68">
        <f>IF(B5&lt;=199,0,IF(B5&gt;=200,1))</f>
        <v>0</v>
      </c>
      <c r="C80" s="68" t="s">
        <v>32</v>
      </c>
      <c r="D80" s="69">
        <f t="shared" si="69"/>
        <v>0</v>
      </c>
      <c r="E80" s="8">
        <f t="shared" si="69"/>
        <v>0</v>
      </c>
      <c r="F80" s="8" t="s">
        <v>32</v>
      </c>
      <c r="G80" s="19">
        <f t="shared" si="69"/>
        <v>1</v>
      </c>
      <c r="H80" s="68">
        <f t="shared" si="69"/>
        <v>0</v>
      </c>
      <c r="I80" s="68" t="s">
        <v>32</v>
      </c>
      <c r="J80" s="69">
        <f t="shared" si="69"/>
        <v>0</v>
      </c>
      <c r="K80" s="68">
        <f t="shared" si="69"/>
        <v>0</v>
      </c>
      <c r="L80" s="68" t="s">
        <v>32</v>
      </c>
      <c r="M80" s="69">
        <f t="shared" si="69"/>
        <v>0</v>
      </c>
      <c r="N80" s="68">
        <f t="shared" si="69"/>
        <v>0</v>
      </c>
      <c r="O80" s="68" t="s">
        <v>32</v>
      </c>
      <c r="P80" s="69">
        <f t="shared" si="69"/>
        <v>0</v>
      </c>
      <c r="Q80" s="68">
        <f t="shared" si="69"/>
        <v>0</v>
      </c>
      <c r="R80" s="68" t="s">
        <v>32</v>
      </c>
      <c r="S80" s="69">
        <f t="shared" si="69"/>
        <v>0</v>
      </c>
      <c r="T80" s="68">
        <f t="shared" si="69"/>
        <v>0</v>
      </c>
      <c r="U80" s="68" t="s">
        <v>32</v>
      </c>
      <c r="V80" s="69">
        <f t="shared" si="69"/>
        <v>0</v>
      </c>
      <c r="W80" s="68">
        <f t="shared" si="69"/>
        <v>0</v>
      </c>
      <c r="X80" s="68" t="s">
        <v>32</v>
      </c>
      <c r="Y80" s="69">
        <f t="shared" si="69"/>
        <v>0</v>
      </c>
      <c r="Z80" s="68">
        <f t="shared" si="69"/>
        <v>0</v>
      </c>
      <c r="AA80" s="68" t="s">
        <v>32</v>
      </c>
      <c r="AB80" s="69">
        <f t="shared" si="69"/>
        <v>0</v>
      </c>
      <c r="AC80" s="68">
        <f t="shared" si="69"/>
        <v>0</v>
      </c>
      <c r="AD80" s="68" t="s">
        <v>32</v>
      </c>
      <c r="AE80" s="69">
        <f t="shared" si="69"/>
        <v>0</v>
      </c>
      <c r="AF80" s="68">
        <f t="shared" si="69"/>
        <v>0</v>
      </c>
      <c r="AG80" s="68" t="s">
        <v>32</v>
      </c>
      <c r="AH80" s="69">
        <f t="shared" si="69"/>
        <v>0</v>
      </c>
      <c r="AI80" s="68">
        <f t="shared" si="69"/>
        <v>0</v>
      </c>
      <c r="AJ80" s="68" t="s">
        <v>32</v>
      </c>
      <c r="AK80" s="69">
        <f t="shared" si="69"/>
        <v>0</v>
      </c>
      <c r="AL80" s="68">
        <f t="shared" si="69"/>
        <v>0</v>
      </c>
      <c r="AM80" s="68" t="s">
        <v>32</v>
      </c>
      <c r="AN80" s="69">
        <f t="shared" si="69"/>
        <v>0</v>
      </c>
      <c r="AO80" s="68">
        <f t="shared" si="69"/>
        <v>0</v>
      </c>
      <c r="AP80" s="68" t="s">
        <v>32</v>
      </c>
      <c r="AQ80" s="69">
        <f t="shared" si="69"/>
        <v>0</v>
      </c>
      <c r="AR80" s="68">
        <f t="shared" si="69"/>
        <v>0</v>
      </c>
      <c r="AS80" s="68" t="s">
        <v>32</v>
      </c>
      <c r="AT80" s="69">
        <f t="shared" si="69"/>
        <v>0</v>
      </c>
      <c r="AU80" s="68">
        <f t="shared" si="69"/>
        <v>0</v>
      </c>
      <c r="AV80" s="68" t="s">
        <v>32</v>
      </c>
      <c r="AW80" s="69">
        <f t="shared" si="69"/>
        <v>0</v>
      </c>
      <c r="AX80" s="68">
        <f t="shared" si="69"/>
        <v>0</v>
      </c>
      <c r="AY80" s="68" t="s">
        <v>32</v>
      </c>
      <c r="AZ80" s="69">
        <f t="shared" si="69"/>
        <v>0</v>
      </c>
      <c r="BA80" s="68">
        <f t="shared" si="69"/>
        <v>0</v>
      </c>
      <c r="BB80" s="68" t="s">
        <v>32</v>
      </c>
      <c r="BC80" s="69">
        <f t="shared" si="69"/>
        <v>0</v>
      </c>
      <c r="BD80" s="68">
        <f t="shared" si="69"/>
        <v>0</v>
      </c>
      <c r="BE80" s="68" t="s">
        <v>32</v>
      </c>
      <c r="BF80" s="69">
        <f t="shared" si="69"/>
        <v>0</v>
      </c>
      <c r="BG80" s="68">
        <f t="shared" si="69"/>
        <v>0</v>
      </c>
      <c r="BH80" s="68" t="s">
        <v>32</v>
      </c>
      <c r="BI80" s="69">
        <f t="shared" si="69"/>
        <v>0</v>
      </c>
      <c r="BJ80" s="68">
        <f t="shared" si="69"/>
        <v>0</v>
      </c>
      <c r="BK80" s="68" t="s">
        <v>32</v>
      </c>
      <c r="BL80" s="69">
        <f t="shared" si="69"/>
        <v>0</v>
      </c>
      <c r="BM80" s="68">
        <f t="shared" si="69"/>
        <v>0</v>
      </c>
      <c r="BN80" s="68" t="s">
        <v>32</v>
      </c>
      <c r="BO80" s="69">
        <f t="shared" si="70"/>
        <v>0</v>
      </c>
      <c r="BP80" s="68">
        <f t="shared" si="70"/>
        <v>0</v>
      </c>
      <c r="BQ80" s="68" t="s">
        <v>32</v>
      </c>
      <c r="BR80" s="69">
        <f t="shared" si="70"/>
        <v>0</v>
      </c>
      <c r="BS80" s="8">
        <f t="shared" si="70"/>
        <v>0</v>
      </c>
      <c r="BT80" s="8" t="s">
        <v>32</v>
      </c>
      <c r="BU80" s="19">
        <f t="shared" si="70"/>
        <v>1</v>
      </c>
      <c r="BV80" s="68">
        <f t="shared" si="70"/>
        <v>0</v>
      </c>
      <c r="BW80" s="68" t="s">
        <v>32</v>
      </c>
      <c r="BX80" s="69">
        <f t="shared" si="70"/>
        <v>0</v>
      </c>
      <c r="BY80" s="68">
        <f t="shared" si="70"/>
        <v>0</v>
      </c>
      <c r="BZ80" s="68" t="s">
        <v>32</v>
      </c>
      <c r="CA80" s="69">
        <f t="shared" si="70"/>
        <v>0</v>
      </c>
      <c r="CB80" s="68">
        <f t="shared" si="70"/>
        <v>0</v>
      </c>
      <c r="CC80" s="68" t="s">
        <v>32</v>
      </c>
      <c r="CD80" s="69">
        <f t="shared" si="70"/>
        <v>0</v>
      </c>
      <c r="CE80" s="68">
        <f t="shared" si="70"/>
        <v>0</v>
      </c>
      <c r="CF80" s="68" t="s">
        <v>32</v>
      </c>
      <c r="CG80" s="69">
        <f t="shared" si="70"/>
        <v>0</v>
      </c>
      <c r="CH80" s="68">
        <f t="shared" si="70"/>
        <v>0</v>
      </c>
      <c r="CI80" s="68" t="s">
        <v>32</v>
      </c>
      <c r="CJ80" s="69">
        <f t="shared" si="70"/>
        <v>0</v>
      </c>
      <c r="CK80" s="68">
        <f t="shared" si="70"/>
        <v>0</v>
      </c>
      <c r="CL80" s="68" t="s">
        <v>32</v>
      </c>
      <c r="CM80" s="69">
        <f>IF(CM5&lt;=199,0,IF(CM5&gt;=200,1))</f>
        <v>0</v>
      </c>
    </row>
    <row r="81" spans="1:91" x14ac:dyDescent="0.3">
      <c r="A81" s="2" t="s">
        <v>84</v>
      </c>
      <c r="B81" s="26">
        <f>IF(B6&lt;=199,0,IF(B6&gt;=200,1))</f>
        <v>0</v>
      </c>
      <c r="C81" s="26">
        <f>IF(C6&lt;=199,0,IF(C6&gt;=200,1))</f>
        <v>0</v>
      </c>
      <c r="D81" s="67">
        <f t="shared" si="69"/>
        <v>1</v>
      </c>
      <c r="E81">
        <f t="shared" si="69"/>
        <v>1</v>
      </c>
      <c r="F81">
        <f>IF(F6&lt;=199,0,IF(F6&gt;=200,1))</f>
        <v>1</v>
      </c>
      <c r="G81" s="2">
        <f t="shared" si="69"/>
        <v>1</v>
      </c>
      <c r="H81">
        <f t="shared" si="69"/>
        <v>1</v>
      </c>
      <c r="I81">
        <f>IF(I6&lt;=199,0,IF(I6&gt;=200,1))</f>
        <v>1</v>
      </c>
      <c r="J81" s="2">
        <f t="shared" si="69"/>
        <v>1</v>
      </c>
      <c r="K81" s="26">
        <f t="shared" si="69"/>
        <v>0</v>
      </c>
      <c r="L81" s="26">
        <f>IF(L6&lt;=199,0,IF(L6&gt;=200,1))</f>
        <v>0</v>
      </c>
      <c r="M81" s="67">
        <f t="shared" si="69"/>
        <v>1</v>
      </c>
      <c r="N81">
        <f t="shared" si="69"/>
        <v>0</v>
      </c>
      <c r="O81">
        <f>IF(O6&lt;=199,0,IF(O6&gt;=200,1))</f>
        <v>0</v>
      </c>
      <c r="P81" s="2">
        <f t="shared" si="69"/>
        <v>0</v>
      </c>
      <c r="Q81" s="68">
        <f t="shared" si="69"/>
        <v>1</v>
      </c>
      <c r="R81" s="68">
        <f>IF(R6&lt;=199,0,IF(R6&gt;=200,1))</f>
        <v>0</v>
      </c>
      <c r="S81" s="69">
        <f t="shared" si="69"/>
        <v>1</v>
      </c>
      <c r="T81">
        <f t="shared" si="69"/>
        <v>1</v>
      </c>
      <c r="U81">
        <f>IF(U6&lt;=199,0,IF(U6&gt;=200,1))</f>
        <v>1</v>
      </c>
      <c r="V81" s="2">
        <f t="shared" si="69"/>
        <v>1</v>
      </c>
      <c r="W81">
        <f t="shared" si="69"/>
        <v>0</v>
      </c>
      <c r="X81">
        <f>IF(X6&lt;=199,0,IF(X6&gt;=200,1))</f>
        <v>0</v>
      </c>
      <c r="Y81" s="2">
        <f t="shared" si="69"/>
        <v>0</v>
      </c>
      <c r="Z81">
        <f t="shared" si="69"/>
        <v>0</v>
      </c>
      <c r="AA81">
        <f>IF(AA6&lt;=199,0,IF(AA6&gt;=200,1))</f>
        <v>0</v>
      </c>
      <c r="AB81" s="2">
        <f t="shared" si="69"/>
        <v>0</v>
      </c>
      <c r="AC81">
        <f t="shared" si="69"/>
        <v>0</v>
      </c>
      <c r="AD81">
        <f>IF(AD6&lt;=199,0,IF(AD6&gt;=200,1))</f>
        <v>0</v>
      </c>
      <c r="AE81" s="2">
        <f t="shared" si="69"/>
        <v>0</v>
      </c>
      <c r="AF81">
        <f t="shared" si="69"/>
        <v>0</v>
      </c>
      <c r="AG81">
        <f>IF(AG6&lt;=199,0,IF(AG6&gt;=200,1))</f>
        <v>0</v>
      </c>
      <c r="AH81" s="2">
        <f t="shared" si="69"/>
        <v>0</v>
      </c>
      <c r="AI81">
        <f t="shared" ref="AH81:AJ84" si="71">IF(AI6&lt;=199,0,IF(AI6&gt;=200,1))</f>
        <v>1</v>
      </c>
      <c r="AJ81">
        <f>IF(AJ6&lt;=199,0,IF(AJ6&gt;=200,1))</f>
        <v>1</v>
      </c>
      <c r="AK81" s="2">
        <f t="shared" ref="AK81:AL84" si="72">IF(AK6&lt;=199,0,IF(AK6&gt;=200,1))</f>
        <v>1</v>
      </c>
      <c r="AL81">
        <f t="shared" si="72"/>
        <v>0</v>
      </c>
      <c r="AM81">
        <f>IF(AM6&lt;=199,0,IF(AM6&gt;=200,1))</f>
        <v>0</v>
      </c>
      <c r="AN81" s="2">
        <f t="shared" ref="AN81:AO84" si="73">IF(AN6&lt;=199,0,IF(AN6&gt;=200,1))</f>
        <v>0</v>
      </c>
      <c r="AO81">
        <f t="shared" si="73"/>
        <v>1</v>
      </c>
      <c r="AP81">
        <f>IF(AP6&lt;=199,0,IF(AP6&gt;=200,1))</f>
        <v>1</v>
      </c>
      <c r="AQ81" s="2">
        <f t="shared" ref="AQ81:AR84" si="74">IF(AQ6&lt;=199,0,IF(AQ6&gt;=200,1))</f>
        <v>1</v>
      </c>
      <c r="AR81" s="26">
        <f t="shared" si="74"/>
        <v>0</v>
      </c>
      <c r="AS81" s="26">
        <f>IF(AS6&lt;=199,0,IF(AS6&gt;=200,1))</f>
        <v>0</v>
      </c>
      <c r="AT81" s="67">
        <f t="shared" ref="AT81:AU84" si="75">IF(AT6&lt;=199,0,IF(AT6&gt;=200,1))</f>
        <v>1</v>
      </c>
      <c r="AU81" s="26">
        <f t="shared" si="75"/>
        <v>1</v>
      </c>
      <c r="AV81" s="26">
        <f>IF(AV6&lt;=199,0,IF(AV6&gt;=200,1))</f>
        <v>1</v>
      </c>
      <c r="AW81" s="67">
        <f t="shared" ref="AW81:AX84" si="76">IF(AW6&lt;=199,0,IF(AW6&gt;=200,1))</f>
        <v>0</v>
      </c>
      <c r="AX81">
        <f t="shared" si="76"/>
        <v>0</v>
      </c>
      <c r="AY81">
        <f>IF(AY6&lt;=199,0,IF(AY6&gt;=200,1))</f>
        <v>0</v>
      </c>
      <c r="AZ81" s="2">
        <f t="shared" ref="AZ81:BA84" si="77">IF(AZ6&lt;=199,0,IF(AZ6&gt;=200,1))</f>
        <v>0</v>
      </c>
      <c r="BA81">
        <f t="shared" si="77"/>
        <v>1</v>
      </c>
      <c r="BB81">
        <f>IF(BB6&lt;=199,0,IF(BB6&gt;=200,1))</f>
        <v>1</v>
      </c>
      <c r="BC81" s="2">
        <f t="shared" ref="BC81:BD84" si="78">IF(BC6&lt;=199,0,IF(BC6&gt;=200,1))</f>
        <v>1</v>
      </c>
      <c r="BD81">
        <f t="shared" si="78"/>
        <v>0</v>
      </c>
      <c r="BE81">
        <f>IF(BE6&lt;=199,0,IF(BE6&gt;=200,1))</f>
        <v>0</v>
      </c>
      <c r="BF81" s="2">
        <f t="shared" ref="BF81:BG84" si="79">IF(BF6&lt;=199,0,IF(BF6&gt;=200,1))</f>
        <v>0</v>
      </c>
      <c r="BG81">
        <f t="shared" si="79"/>
        <v>0</v>
      </c>
      <c r="BH81">
        <f>IF(BH6&lt;=199,0,IF(BH6&gt;=200,1))</f>
        <v>0</v>
      </c>
      <c r="BI81" s="2">
        <f t="shared" ref="BI81:BJ84" si="80">IF(BI6&lt;=199,0,IF(BI6&gt;=200,1))</f>
        <v>0</v>
      </c>
      <c r="BJ81">
        <f t="shared" si="80"/>
        <v>0</v>
      </c>
      <c r="BK81">
        <f>IF(BK6&lt;=199,0,IF(BK6&gt;=200,1))</f>
        <v>0</v>
      </c>
      <c r="BL81" s="2">
        <f t="shared" ref="BL81:BM84" si="81">IF(BL6&lt;=199,0,IF(BL6&gt;=200,1))</f>
        <v>0</v>
      </c>
      <c r="BM81">
        <f t="shared" si="81"/>
        <v>0</v>
      </c>
      <c r="BN81">
        <f>IF(BN6&lt;=199,0,IF(BN6&gt;=200,1))</f>
        <v>0</v>
      </c>
      <c r="BO81" s="2">
        <f t="shared" si="70"/>
        <v>0</v>
      </c>
      <c r="BP81">
        <f t="shared" si="70"/>
        <v>0</v>
      </c>
      <c r="BQ81">
        <f>IF(BQ6&lt;=199,0,IF(BQ6&gt;=200,1))</f>
        <v>0</v>
      </c>
      <c r="BR81" s="2">
        <f t="shared" si="70"/>
        <v>0</v>
      </c>
      <c r="BS81">
        <f t="shared" si="70"/>
        <v>0</v>
      </c>
      <c r="BT81">
        <f>IF(BT6&lt;=199,0,IF(BT6&gt;=200,1))</f>
        <v>0</v>
      </c>
      <c r="BU81" s="2">
        <f t="shared" si="70"/>
        <v>0</v>
      </c>
      <c r="BV81">
        <f t="shared" si="70"/>
        <v>1</v>
      </c>
      <c r="BW81">
        <f>IF(BW6&lt;=199,0,IF(BW6&gt;=200,1))</f>
        <v>1</v>
      </c>
      <c r="BX81" s="2">
        <f t="shared" si="70"/>
        <v>1</v>
      </c>
      <c r="BY81">
        <f t="shared" si="70"/>
        <v>1</v>
      </c>
      <c r="BZ81">
        <f>IF(BZ6&lt;=199,0,IF(BZ6&gt;=200,1))</f>
        <v>1</v>
      </c>
      <c r="CA81" s="2">
        <f t="shared" si="70"/>
        <v>1</v>
      </c>
      <c r="CB81">
        <f t="shared" si="70"/>
        <v>0</v>
      </c>
      <c r="CC81">
        <f>IF(CC6&lt;=199,0,IF(CC6&gt;=200,1))</f>
        <v>0</v>
      </c>
      <c r="CD81" s="2">
        <f t="shared" si="70"/>
        <v>0</v>
      </c>
      <c r="CE81" s="68">
        <f t="shared" si="70"/>
        <v>1</v>
      </c>
      <c r="CF81" s="68">
        <f>IF(CF6&lt;=199,0,IF(CF6&gt;=200,1))</f>
        <v>0</v>
      </c>
      <c r="CG81" s="69">
        <f t="shared" si="70"/>
        <v>1</v>
      </c>
      <c r="CH81">
        <f t="shared" si="70"/>
        <v>0</v>
      </c>
      <c r="CI81">
        <f>IF(CI6&lt;=199,0,IF(CI6&gt;=200,1))</f>
        <v>0</v>
      </c>
      <c r="CJ81" s="2">
        <f t="shared" si="70"/>
        <v>0</v>
      </c>
      <c r="CK81">
        <f t="shared" si="70"/>
        <v>0</v>
      </c>
      <c r="CL81">
        <f>BQ79</f>
        <v>0</v>
      </c>
      <c r="CM81" s="2">
        <f>IF(CM6&lt;=199,0,IF(CM6&gt;=200,1))</f>
        <v>0</v>
      </c>
    </row>
    <row r="82" spans="1:91" x14ac:dyDescent="0.3">
      <c r="A82" s="2" t="s">
        <v>85</v>
      </c>
      <c r="B82">
        <f>IF(B7&lt;=199,0,IF(B7&gt;=200,1))</f>
        <v>0</v>
      </c>
      <c r="C82">
        <f>IF(C7&lt;=199,0,IF(C7&gt;=200,1))</f>
        <v>0</v>
      </c>
      <c r="D82" s="2">
        <f t="shared" ref="D82:E84" si="82">IF(D7&lt;=199,0,IF(D7&gt;=200,1))</f>
        <v>0</v>
      </c>
      <c r="E82" s="26">
        <f t="shared" si="82"/>
        <v>1</v>
      </c>
      <c r="F82" s="26">
        <f>IF(F7&lt;=199,0,IF(F7&gt;=200,1))</f>
        <v>1</v>
      </c>
      <c r="G82" s="67">
        <f t="shared" ref="G82:H84" si="83">IF(G7&lt;=199,0,IF(G7&gt;=200,1))</f>
        <v>0</v>
      </c>
      <c r="H82">
        <f t="shared" si="83"/>
        <v>1</v>
      </c>
      <c r="I82">
        <f>IF(I7&lt;=199,0,IF(I7&gt;=200,1))</f>
        <v>1</v>
      </c>
      <c r="J82" s="2">
        <f t="shared" ref="J82:K84" si="84">IF(J7&lt;=199,0,IF(J7&gt;=200,1))</f>
        <v>1</v>
      </c>
      <c r="K82">
        <f t="shared" si="84"/>
        <v>0</v>
      </c>
      <c r="L82">
        <f>IF(L7&lt;=199,0,IF(L7&gt;=200,1))</f>
        <v>0</v>
      </c>
      <c r="M82" s="2">
        <f t="shared" ref="M82:N84" si="85">IF(M7&lt;=199,0,IF(M7&gt;=200,1))</f>
        <v>0</v>
      </c>
      <c r="N82">
        <f t="shared" si="85"/>
        <v>0</v>
      </c>
      <c r="O82">
        <f>IF(O7&lt;=199,0,IF(O7&gt;=200,1))</f>
        <v>0</v>
      </c>
      <c r="P82" s="2">
        <f t="shared" ref="P82:Q84" si="86">IF(P7&lt;=199,0,IF(P7&gt;=200,1))</f>
        <v>0</v>
      </c>
      <c r="Q82" s="68">
        <f t="shared" si="86"/>
        <v>0</v>
      </c>
      <c r="R82" s="68">
        <f>IF(R7&lt;=199,0,IF(R7&gt;=200,1))</f>
        <v>1</v>
      </c>
      <c r="S82" s="69">
        <f t="shared" ref="S82:T84" si="87">IF(S7&lt;=199,0,IF(S7&gt;=200,1))</f>
        <v>0</v>
      </c>
      <c r="T82">
        <f t="shared" si="87"/>
        <v>1</v>
      </c>
      <c r="U82">
        <f>IF(U7&lt;=199,0,IF(U7&gt;=200,1))</f>
        <v>1</v>
      </c>
      <c r="V82" s="2">
        <f t="shared" ref="V82:W84" si="88">IF(V7&lt;=199,0,IF(V7&gt;=200,1))</f>
        <v>1</v>
      </c>
      <c r="W82">
        <f t="shared" si="88"/>
        <v>0</v>
      </c>
      <c r="X82">
        <f>IF(X7&lt;=199,0,IF(X7&gt;=200,1))</f>
        <v>0</v>
      </c>
      <c r="Y82" s="2">
        <f t="shared" ref="Y82:Z84" si="89">IF(Y7&lt;=199,0,IF(Y7&gt;=200,1))</f>
        <v>0</v>
      </c>
      <c r="Z82">
        <f t="shared" si="89"/>
        <v>0</v>
      </c>
      <c r="AA82">
        <f>IF(AA7&lt;=199,0,IF(AA7&gt;=200,1))</f>
        <v>0</v>
      </c>
      <c r="AB82" s="2">
        <f t="shared" ref="AB82:AC84" si="90">IF(AB7&lt;=199,0,IF(AB7&gt;=200,1))</f>
        <v>0</v>
      </c>
      <c r="AC82">
        <f t="shared" si="90"/>
        <v>0</v>
      </c>
      <c r="AD82">
        <f>IF(AD7&lt;=199,0,IF(AD7&gt;=200,1))</f>
        <v>0</v>
      </c>
      <c r="AE82" s="2">
        <f t="shared" ref="AE82:AF84" si="91">IF(AE7&lt;=199,0,IF(AE7&gt;=200,1))</f>
        <v>0</v>
      </c>
      <c r="AF82">
        <f t="shared" si="91"/>
        <v>0</v>
      </c>
      <c r="AG82">
        <f>IF(AG7&lt;=199,0,IF(AG7&gt;=200,1))</f>
        <v>0</v>
      </c>
      <c r="AH82" s="2">
        <f t="shared" si="71"/>
        <v>0</v>
      </c>
      <c r="AI82">
        <f t="shared" si="71"/>
        <v>0</v>
      </c>
      <c r="AJ82">
        <f>IF(AJ7&lt;=199,0,IF(AJ7&gt;=200,1))</f>
        <v>0</v>
      </c>
      <c r="AK82" s="2">
        <f t="shared" si="72"/>
        <v>0</v>
      </c>
      <c r="AL82">
        <f t="shared" si="72"/>
        <v>0</v>
      </c>
      <c r="AM82">
        <f>IF(AM7&lt;=199,0,IF(AM7&gt;=200,1))</f>
        <v>0</v>
      </c>
      <c r="AN82" s="2">
        <f t="shared" si="73"/>
        <v>0</v>
      </c>
      <c r="AO82">
        <f t="shared" si="73"/>
        <v>1</v>
      </c>
      <c r="AP82">
        <f>IF(AP7&lt;=199,0,IF(AP7&gt;=200,1))</f>
        <v>1</v>
      </c>
      <c r="AQ82" s="2">
        <f t="shared" si="74"/>
        <v>1</v>
      </c>
      <c r="AR82">
        <f t="shared" si="74"/>
        <v>0</v>
      </c>
      <c r="AS82">
        <f>IF(AS7&lt;=199,0,IF(AS7&gt;=200,1))</f>
        <v>0</v>
      </c>
      <c r="AT82" s="2">
        <f t="shared" si="75"/>
        <v>0</v>
      </c>
      <c r="AU82">
        <f t="shared" si="75"/>
        <v>0</v>
      </c>
      <c r="AV82">
        <f>IF(AV7&lt;=199,0,IF(AV7&gt;=200,1))</f>
        <v>0</v>
      </c>
      <c r="AW82" s="2">
        <f t="shared" si="76"/>
        <v>0</v>
      </c>
      <c r="AX82">
        <f t="shared" si="76"/>
        <v>0</v>
      </c>
      <c r="AY82">
        <f>IF(AY7&lt;=199,0,IF(AY7&gt;=200,1))</f>
        <v>0</v>
      </c>
      <c r="AZ82" s="2">
        <f t="shared" si="77"/>
        <v>0</v>
      </c>
      <c r="BA82" s="26">
        <f t="shared" si="77"/>
        <v>0</v>
      </c>
      <c r="BB82" s="26">
        <f>IF(BB7&lt;=199,0,IF(BB7&gt;=200,1))</f>
        <v>0</v>
      </c>
      <c r="BC82" s="67">
        <f t="shared" si="78"/>
        <v>1</v>
      </c>
      <c r="BD82">
        <f t="shared" si="78"/>
        <v>0</v>
      </c>
      <c r="BE82">
        <f>IF(BE7&lt;=199,0,IF(BE7&gt;=200,1))</f>
        <v>0</v>
      </c>
      <c r="BF82" s="2">
        <f t="shared" si="79"/>
        <v>0</v>
      </c>
      <c r="BG82">
        <f t="shared" si="79"/>
        <v>0</v>
      </c>
      <c r="BH82">
        <f>IF(BH7&lt;=199,0,IF(BH7&gt;=200,1))</f>
        <v>0</v>
      </c>
      <c r="BI82" s="2">
        <f t="shared" si="80"/>
        <v>0</v>
      </c>
      <c r="BJ82">
        <f t="shared" si="80"/>
        <v>0</v>
      </c>
      <c r="BK82">
        <f>IF(BK7&lt;=199,0,IF(BK7&gt;=200,1))</f>
        <v>0</v>
      </c>
      <c r="BL82" s="2">
        <f t="shared" si="81"/>
        <v>0</v>
      </c>
      <c r="BM82">
        <f t="shared" si="81"/>
        <v>0</v>
      </c>
      <c r="BN82">
        <f>IF(BN7&lt;=199,0,IF(BN7&gt;=200,1))</f>
        <v>0</v>
      </c>
      <c r="BO82" s="2">
        <f t="shared" si="70"/>
        <v>0</v>
      </c>
      <c r="BP82">
        <f t="shared" si="70"/>
        <v>0</v>
      </c>
      <c r="BQ82">
        <f>IF(BQ7&lt;=199,0,IF(BQ7&gt;=200,1))</f>
        <v>0</v>
      </c>
      <c r="BR82" s="2">
        <f t="shared" si="70"/>
        <v>0</v>
      </c>
      <c r="BS82">
        <f t="shared" si="70"/>
        <v>0</v>
      </c>
      <c r="BT82">
        <f>IF(BT7&lt;=199,0,IF(BT7&gt;=200,1))</f>
        <v>0</v>
      </c>
      <c r="BU82" s="2">
        <f t="shared" si="70"/>
        <v>0</v>
      </c>
      <c r="BV82">
        <f t="shared" si="70"/>
        <v>1</v>
      </c>
      <c r="BW82">
        <f>IF(BW7&lt;=199,0,IF(BW7&gt;=200,1))</f>
        <v>1</v>
      </c>
      <c r="BX82" s="2">
        <f t="shared" si="70"/>
        <v>1</v>
      </c>
      <c r="BY82">
        <f t="shared" si="70"/>
        <v>1</v>
      </c>
      <c r="BZ82">
        <f>IF(BZ7&lt;=199,0,IF(BZ7&gt;=200,1))</f>
        <v>1</v>
      </c>
      <c r="CA82" s="2">
        <f t="shared" si="70"/>
        <v>1</v>
      </c>
      <c r="CB82">
        <f t="shared" si="70"/>
        <v>0</v>
      </c>
      <c r="CC82">
        <f>IF(CC7&lt;=199,0,IF(CC7&gt;=200,1))</f>
        <v>0</v>
      </c>
      <c r="CD82" s="2">
        <f t="shared" si="70"/>
        <v>0</v>
      </c>
      <c r="CE82">
        <f t="shared" si="70"/>
        <v>1</v>
      </c>
      <c r="CF82">
        <f>IF(CF7&lt;=199,0,IF(CF7&gt;=200,1))</f>
        <v>1</v>
      </c>
      <c r="CG82" s="2">
        <f t="shared" si="70"/>
        <v>1</v>
      </c>
      <c r="CH82">
        <f t="shared" si="70"/>
        <v>0</v>
      </c>
      <c r="CI82">
        <f>IF(CI7&lt;=199,0,IF(CI7&gt;=200,1))</f>
        <v>0</v>
      </c>
      <c r="CJ82" s="2">
        <f t="shared" si="70"/>
        <v>0</v>
      </c>
      <c r="CK82">
        <f t="shared" si="70"/>
        <v>0</v>
      </c>
      <c r="CL82">
        <f>IF(CL7&lt;=199,0,IF(CL7&gt;=200,1))</f>
        <v>0</v>
      </c>
      <c r="CM82" s="2">
        <f>IF(CM7&lt;=199,0,IF(CM7&gt;=200,1))</f>
        <v>0</v>
      </c>
    </row>
    <row r="83" spans="1:91" x14ac:dyDescent="0.3">
      <c r="A83" s="2" t="s">
        <v>96</v>
      </c>
      <c r="B83">
        <f>IF(B8&lt;=199,0,IF(B8&gt;=200,1))</f>
        <v>0</v>
      </c>
      <c r="C83">
        <f>IF(C8&lt;=199,0,IF(C8&gt;=200,1))</f>
        <v>0</v>
      </c>
      <c r="D83" s="2">
        <f t="shared" si="82"/>
        <v>0</v>
      </c>
      <c r="E83">
        <f t="shared" si="82"/>
        <v>0</v>
      </c>
      <c r="F83">
        <f>IF(F8&lt;=199,0,IF(F8&gt;=200,1))</f>
        <v>0</v>
      </c>
      <c r="G83" s="2">
        <f t="shared" si="83"/>
        <v>0</v>
      </c>
      <c r="H83">
        <f t="shared" si="83"/>
        <v>0</v>
      </c>
      <c r="I83">
        <f>IF(I8&lt;=199,0,IF(I8&gt;=200,1))</f>
        <v>0</v>
      </c>
      <c r="J83" s="2">
        <f t="shared" si="84"/>
        <v>0</v>
      </c>
      <c r="K83">
        <f t="shared" si="84"/>
        <v>0</v>
      </c>
      <c r="L83">
        <f>IF(L8&lt;=199,0,IF(L8&gt;=200,1))</f>
        <v>0</v>
      </c>
      <c r="M83" s="2">
        <f t="shared" si="85"/>
        <v>0</v>
      </c>
      <c r="N83">
        <f t="shared" si="85"/>
        <v>0</v>
      </c>
      <c r="O83">
        <f>IF(O8&lt;=199,0,IF(O8&gt;=200,1))</f>
        <v>0</v>
      </c>
      <c r="P83" s="2">
        <f t="shared" si="86"/>
        <v>0</v>
      </c>
      <c r="Q83">
        <f t="shared" si="86"/>
        <v>0</v>
      </c>
      <c r="R83">
        <f>IF(R8&lt;=199,0,IF(R8&gt;=200,1))</f>
        <v>0</v>
      </c>
      <c r="S83" s="2">
        <f t="shared" si="87"/>
        <v>0</v>
      </c>
      <c r="T83">
        <f t="shared" si="87"/>
        <v>0</v>
      </c>
      <c r="U83">
        <f>IF(U8&lt;=199,0,IF(U8&gt;=200,1))</f>
        <v>0</v>
      </c>
      <c r="V83" s="2">
        <f t="shared" si="88"/>
        <v>0</v>
      </c>
      <c r="W83">
        <f t="shared" si="88"/>
        <v>0</v>
      </c>
      <c r="X83">
        <f>IF(X8&lt;=199,0,IF(X8&gt;=200,1))</f>
        <v>0</v>
      </c>
      <c r="Y83" s="2">
        <f t="shared" si="89"/>
        <v>0</v>
      </c>
      <c r="Z83">
        <f t="shared" si="89"/>
        <v>0</v>
      </c>
      <c r="AA83">
        <f>IF(AA8&lt;=199,0,IF(AA8&gt;=200,1))</f>
        <v>0</v>
      </c>
      <c r="AB83" s="2">
        <f t="shared" si="90"/>
        <v>0</v>
      </c>
      <c r="AC83">
        <f t="shared" si="90"/>
        <v>0</v>
      </c>
      <c r="AD83">
        <f>IF(AD8&lt;=199,0,IF(AD8&gt;=200,1))</f>
        <v>0</v>
      </c>
      <c r="AE83" s="2">
        <f t="shared" si="91"/>
        <v>0</v>
      </c>
      <c r="AF83">
        <f t="shared" si="91"/>
        <v>0</v>
      </c>
      <c r="AG83">
        <f>IF(AG8&lt;=199,0,IF(AG8&gt;=200,1))</f>
        <v>0</v>
      </c>
      <c r="AH83" s="2">
        <f t="shared" si="71"/>
        <v>0</v>
      </c>
      <c r="AI83">
        <f t="shared" si="71"/>
        <v>0</v>
      </c>
      <c r="AJ83">
        <f>IF(AJ8&lt;=199,0,IF(AJ8&gt;=200,1))</f>
        <v>0</v>
      </c>
      <c r="AK83" s="2">
        <f t="shared" si="72"/>
        <v>0</v>
      </c>
      <c r="AL83">
        <f t="shared" si="72"/>
        <v>0</v>
      </c>
      <c r="AM83">
        <f>IF(AM8&lt;=199,0,IF(AM8&gt;=200,1))</f>
        <v>0</v>
      </c>
      <c r="AN83" s="2">
        <f t="shared" si="73"/>
        <v>0</v>
      </c>
      <c r="AO83">
        <f t="shared" si="73"/>
        <v>0</v>
      </c>
      <c r="AP83">
        <f>IF(AP8&lt;=199,0,IF(AP8&gt;=200,1))</f>
        <v>0</v>
      </c>
      <c r="AQ83" s="2">
        <f t="shared" si="74"/>
        <v>0</v>
      </c>
      <c r="AR83">
        <f t="shared" si="74"/>
        <v>0</v>
      </c>
      <c r="AS83">
        <f>IF(AS8&lt;=199,0,IF(AS8&gt;=200,1))</f>
        <v>0</v>
      </c>
      <c r="AT83" s="2">
        <f t="shared" si="75"/>
        <v>0</v>
      </c>
      <c r="AU83">
        <f t="shared" si="75"/>
        <v>0</v>
      </c>
      <c r="AV83">
        <f>IF(AV8&lt;=199,0,IF(AV8&gt;=200,1))</f>
        <v>0</v>
      </c>
      <c r="AW83" s="2">
        <f t="shared" si="76"/>
        <v>0</v>
      </c>
      <c r="AX83">
        <f t="shared" si="76"/>
        <v>0</v>
      </c>
      <c r="AY83">
        <f>IF(AY8&lt;=199,0,IF(AY8&gt;=200,1))</f>
        <v>0</v>
      </c>
      <c r="AZ83" s="2">
        <f t="shared" si="77"/>
        <v>0</v>
      </c>
      <c r="BA83">
        <f t="shared" si="77"/>
        <v>0</v>
      </c>
      <c r="BB83">
        <f>IF(BB8&lt;=199,0,IF(BB8&gt;=200,1))</f>
        <v>0</v>
      </c>
      <c r="BC83" s="2">
        <f t="shared" si="78"/>
        <v>0</v>
      </c>
      <c r="BD83">
        <f t="shared" si="78"/>
        <v>0</v>
      </c>
      <c r="BE83">
        <f>IF(BE8&lt;=199,0,IF(BE8&gt;=200,1))</f>
        <v>0</v>
      </c>
      <c r="BF83" s="2">
        <f t="shared" si="79"/>
        <v>0</v>
      </c>
      <c r="BG83">
        <f t="shared" si="79"/>
        <v>0</v>
      </c>
      <c r="BH83">
        <f>IF(BH8&lt;=199,0,IF(BH8&gt;=200,1))</f>
        <v>0</v>
      </c>
      <c r="BI83" s="2">
        <f t="shared" si="80"/>
        <v>0</v>
      </c>
      <c r="BJ83">
        <f t="shared" si="80"/>
        <v>0</v>
      </c>
      <c r="BK83">
        <f>IF(BK8&lt;=199,0,IF(BK8&gt;=200,1))</f>
        <v>0</v>
      </c>
      <c r="BL83" s="2">
        <f t="shared" si="81"/>
        <v>0</v>
      </c>
      <c r="BM83">
        <f t="shared" si="81"/>
        <v>0</v>
      </c>
      <c r="BN83">
        <f>IF(BN8&lt;=199,0,IF(BN8&gt;=200,1))</f>
        <v>0</v>
      </c>
      <c r="BO83" s="2">
        <f t="shared" si="70"/>
        <v>0</v>
      </c>
      <c r="BP83">
        <f t="shared" si="70"/>
        <v>0</v>
      </c>
      <c r="BQ83">
        <f>IF(BQ8&lt;=199,0,IF(BQ8&gt;=200,1))</f>
        <v>0</v>
      </c>
      <c r="BR83" s="2">
        <f t="shared" si="70"/>
        <v>0</v>
      </c>
      <c r="BS83">
        <f t="shared" si="70"/>
        <v>0</v>
      </c>
      <c r="BT83">
        <f>IF(BT8&lt;=199,0,IF(BT8&gt;=200,1))</f>
        <v>0</v>
      </c>
      <c r="BU83" s="2">
        <f t="shared" si="70"/>
        <v>0</v>
      </c>
      <c r="BV83">
        <f t="shared" si="70"/>
        <v>1</v>
      </c>
      <c r="BW83">
        <f>IF(BW8&lt;=199,0,IF(BW8&gt;=200,1))</f>
        <v>1</v>
      </c>
      <c r="BX83" s="2">
        <f t="shared" si="70"/>
        <v>1</v>
      </c>
      <c r="BY83">
        <f t="shared" si="70"/>
        <v>1</v>
      </c>
      <c r="BZ83">
        <f>IF(BZ8&lt;=199,0,IF(BZ8&gt;=200,1))</f>
        <v>1</v>
      </c>
      <c r="CA83" s="2">
        <f t="shared" si="70"/>
        <v>1</v>
      </c>
      <c r="CB83">
        <f t="shared" si="70"/>
        <v>0</v>
      </c>
      <c r="CC83">
        <f>IF(CC8&lt;=199,0,IF(CC8&gt;=200,1))</f>
        <v>0</v>
      </c>
      <c r="CD83" s="2">
        <f t="shared" si="70"/>
        <v>0</v>
      </c>
      <c r="CE83">
        <f t="shared" si="70"/>
        <v>1</v>
      </c>
      <c r="CF83">
        <f>IF(CF8&lt;=199,0,IF(CF8&gt;=200,1))</f>
        <v>1</v>
      </c>
      <c r="CG83" s="2">
        <f t="shared" si="70"/>
        <v>1</v>
      </c>
      <c r="CH83">
        <f t="shared" si="70"/>
        <v>0</v>
      </c>
      <c r="CI83">
        <f>IF(CI8&lt;=199,0,IF(CI8&gt;=200,1))</f>
        <v>0</v>
      </c>
      <c r="CJ83" s="2">
        <f t="shared" si="70"/>
        <v>0</v>
      </c>
      <c r="CK83">
        <f t="shared" si="70"/>
        <v>0</v>
      </c>
      <c r="CL83">
        <f>IF(CL8&lt;=199,0,IF(CL8&gt;=200,1))</f>
        <v>0</v>
      </c>
      <c r="CM83" s="2">
        <f>IF(CM8&lt;=199,0,IF(CM8&gt;=200,1))</f>
        <v>0</v>
      </c>
    </row>
    <row r="84" spans="1:91" x14ac:dyDescent="0.3">
      <c r="A84" s="2" t="s">
        <v>100</v>
      </c>
      <c r="B84">
        <f>IF(B9&lt;=199,0,IF(B9&gt;=200,1))</f>
        <v>0</v>
      </c>
      <c r="C84">
        <f>IF(C9&lt;=199,0,IF(C9&gt;=200,1))</f>
        <v>0</v>
      </c>
      <c r="D84" s="2">
        <f t="shared" si="82"/>
        <v>0</v>
      </c>
      <c r="E84">
        <f t="shared" si="82"/>
        <v>0</v>
      </c>
      <c r="F84">
        <f>IF(F9&lt;=199,0,IF(F9&gt;=200,1))</f>
        <v>0</v>
      </c>
      <c r="G84" s="2">
        <f t="shared" si="83"/>
        <v>0</v>
      </c>
      <c r="H84">
        <f t="shared" si="83"/>
        <v>0</v>
      </c>
      <c r="I84">
        <f>IF(I9&lt;=199,0,IF(I9&gt;=200,1))</f>
        <v>0</v>
      </c>
      <c r="J84" s="2">
        <f t="shared" si="84"/>
        <v>0</v>
      </c>
      <c r="K84">
        <f t="shared" si="84"/>
        <v>0</v>
      </c>
      <c r="L84">
        <f>IF(L9&lt;=199,0,IF(L9&gt;=200,1))</f>
        <v>0</v>
      </c>
      <c r="M84" s="2">
        <f t="shared" si="85"/>
        <v>0</v>
      </c>
      <c r="N84">
        <f t="shared" si="85"/>
        <v>0</v>
      </c>
      <c r="O84">
        <f>IF(O9&lt;=199,0,IF(O9&gt;=200,1))</f>
        <v>0</v>
      </c>
      <c r="P84" s="2">
        <f t="shared" si="86"/>
        <v>0</v>
      </c>
      <c r="Q84">
        <f t="shared" si="86"/>
        <v>0</v>
      </c>
      <c r="R84">
        <f>IF(R9&lt;=199,0,IF(R9&gt;=200,1))</f>
        <v>0</v>
      </c>
      <c r="S84" s="2">
        <f t="shared" si="87"/>
        <v>0</v>
      </c>
      <c r="T84">
        <f t="shared" si="87"/>
        <v>0</v>
      </c>
      <c r="U84">
        <f>IF(U9&lt;=199,0,IF(U9&gt;=200,1))</f>
        <v>0</v>
      </c>
      <c r="V84" s="2">
        <f t="shared" si="88"/>
        <v>0</v>
      </c>
      <c r="W84">
        <f t="shared" si="88"/>
        <v>0</v>
      </c>
      <c r="X84">
        <f>IF(X9&lt;=199,0,IF(X9&gt;=200,1))</f>
        <v>0</v>
      </c>
      <c r="Y84" s="2">
        <f t="shared" si="89"/>
        <v>0</v>
      </c>
      <c r="Z84">
        <f t="shared" si="89"/>
        <v>0</v>
      </c>
      <c r="AA84">
        <f>IF(AA9&lt;=199,0,IF(AA9&gt;=200,1))</f>
        <v>0</v>
      </c>
      <c r="AB84" s="2">
        <f t="shared" si="90"/>
        <v>0</v>
      </c>
      <c r="AC84">
        <f t="shared" si="90"/>
        <v>0</v>
      </c>
      <c r="AD84">
        <f>IF(AD9&lt;=199,0,IF(AD9&gt;=200,1))</f>
        <v>0</v>
      </c>
      <c r="AE84" s="2">
        <f t="shared" si="91"/>
        <v>0</v>
      </c>
      <c r="AF84">
        <f t="shared" si="91"/>
        <v>0</v>
      </c>
      <c r="AG84">
        <f>IF(AG9&lt;=199,0,IF(AG9&gt;=200,1))</f>
        <v>0</v>
      </c>
      <c r="AH84" s="2">
        <f t="shared" si="71"/>
        <v>0</v>
      </c>
      <c r="AI84">
        <f t="shared" si="71"/>
        <v>0</v>
      </c>
      <c r="AJ84">
        <f>IF(AJ9&lt;=199,0,IF(AJ9&gt;=200,1))</f>
        <v>0</v>
      </c>
      <c r="AK84" s="2">
        <f t="shared" si="72"/>
        <v>0</v>
      </c>
      <c r="AL84">
        <f t="shared" si="72"/>
        <v>0</v>
      </c>
      <c r="AM84">
        <f>IF(AM9&lt;=199,0,IF(AM9&gt;=200,1))</f>
        <v>0</v>
      </c>
      <c r="AN84" s="2">
        <f t="shared" si="73"/>
        <v>0</v>
      </c>
      <c r="AO84">
        <f t="shared" si="73"/>
        <v>0</v>
      </c>
      <c r="AP84">
        <f>IF(AP9&lt;=199,0,IF(AP9&gt;=200,1))</f>
        <v>0</v>
      </c>
      <c r="AQ84" s="2">
        <f t="shared" si="74"/>
        <v>0</v>
      </c>
      <c r="AR84">
        <f t="shared" si="74"/>
        <v>0</v>
      </c>
      <c r="AS84">
        <f>IF(AS9&lt;=199,0,IF(AS9&gt;=200,1))</f>
        <v>0</v>
      </c>
      <c r="AT84" s="2">
        <f t="shared" si="75"/>
        <v>0</v>
      </c>
      <c r="AU84">
        <f t="shared" si="75"/>
        <v>0</v>
      </c>
      <c r="AV84">
        <f>IF(AV9&lt;=199,0,IF(AV9&gt;=200,1))</f>
        <v>0</v>
      </c>
      <c r="AW84" s="2">
        <f t="shared" si="76"/>
        <v>0</v>
      </c>
      <c r="AX84">
        <f t="shared" si="76"/>
        <v>0</v>
      </c>
      <c r="AY84">
        <f>IF(AY9&lt;=199,0,IF(AY9&gt;=200,1))</f>
        <v>0</v>
      </c>
      <c r="AZ84" s="2">
        <f t="shared" si="77"/>
        <v>0</v>
      </c>
      <c r="BA84">
        <f t="shared" si="77"/>
        <v>0</v>
      </c>
      <c r="BB84">
        <f>IF(BB9&lt;=199,0,IF(BB9&gt;=200,1))</f>
        <v>0</v>
      </c>
      <c r="BC84" s="2">
        <f t="shared" si="78"/>
        <v>0</v>
      </c>
      <c r="BD84">
        <f t="shared" si="78"/>
        <v>0</v>
      </c>
      <c r="BE84">
        <f>IF(BE9&lt;=199,0,IF(BE9&gt;=200,1))</f>
        <v>0</v>
      </c>
      <c r="BF84" s="2">
        <f t="shared" si="79"/>
        <v>0</v>
      </c>
      <c r="BG84">
        <f t="shared" si="79"/>
        <v>0</v>
      </c>
      <c r="BH84">
        <f>IF(BH9&lt;=199,0,IF(BH9&gt;=200,1))</f>
        <v>0</v>
      </c>
      <c r="BI84" s="2">
        <f t="shared" si="80"/>
        <v>0</v>
      </c>
      <c r="BJ84">
        <f t="shared" si="80"/>
        <v>0</v>
      </c>
      <c r="BK84">
        <f>IF(BK9&lt;=199,0,IF(BK9&gt;=200,1))</f>
        <v>0</v>
      </c>
      <c r="BL84" s="2">
        <f t="shared" si="81"/>
        <v>0</v>
      </c>
      <c r="BM84">
        <f t="shared" si="81"/>
        <v>0</v>
      </c>
      <c r="BN84">
        <f>IF(BN9&lt;=199,0,IF(BN9&gt;=200,1))</f>
        <v>0</v>
      </c>
      <c r="BO84" s="2">
        <f t="shared" si="70"/>
        <v>0</v>
      </c>
      <c r="BP84">
        <f t="shared" si="70"/>
        <v>0</v>
      </c>
      <c r="BQ84">
        <f>IF(BQ9&lt;=199,0,IF(BQ9&gt;=200,1))</f>
        <v>0</v>
      </c>
      <c r="BR84" s="2">
        <f t="shared" si="70"/>
        <v>0</v>
      </c>
      <c r="BS84">
        <f t="shared" si="70"/>
        <v>0</v>
      </c>
      <c r="BT84">
        <f>IF(BT9&lt;=199,0,IF(BT9&gt;=200,1))</f>
        <v>0</v>
      </c>
      <c r="BU84" s="2">
        <f t="shared" si="70"/>
        <v>0</v>
      </c>
      <c r="BV84" s="8">
        <f t="shared" si="70"/>
        <v>1</v>
      </c>
      <c r="BW84" s="8">
        <f>IF(BW9&lt;=199,0,IF(BW9&gt;=200,1))</f>
        <v>0</v>
      </c>
      <c r="BX84" s="19">
        <f t="shared" si="70"/>
        <v>0</v>
      </c>
      <c r="BY84" s="8">
        <f t="shared" si="70"/>
        <v>1</v>
      </c>
      <c r="BZ84" s="8">
        <f>IF(BZ9&lt;=199,0,IF(BZ9&gt;=200,1))</f>
        <v>0</v>
      </c>
      <c r="CA84" s="19">
        <f t="shared" si="70"/>
        <v>0</v>
      </c>
      <c r="CB84">
        <f t="shared" si="70"/>
        <v>0</v>
      </c>
      <c r="CC84">
        <f>IF(CC9&lt;=199,0,IF(CC9&gt;=200,1))</f>
        <v>0</v>
      </c>
      <c r="CD84" s="2">
        <f t="shared" si="70"/>
        <v>0</v>
      </c>
      <c r="CE84" s="8">
        <f t="shared" si="70"/>
        <v>1</v>
      </c>
      <c r="CF84" s="8">
        <f>IF(CF9&lt;=199,0,IF(CF9&gt;=200,1))</f>
        <v>0</v>
      </c>
      <c r="CG84" s="19">
        <f t="shared" si="70"/>
        <v>0</v>
      </c>
      <c r="CH84">
        <f t="shared" si="70"/>
        <v>0</v>
      </c>
      <c r="CI84">
        <f>IF(CI9&lt;=199,0,IF(CI9&gt;=200,1))</f>
        <v>0</v>
      </c>
      <c r="CJ84" s="2">
        <f t="shared" si="70"/>
        <v>0</v>
      </c>
      <c r="CK84">
        <f t="shared" si="70"/>
        <v>0</v>
      </c>
      <c r="CL84">
        <f>IF(CL9&lt;=199,0,IF(CL9&gt;=200,1))</f>
        <v>0</v>
      </c>
      <c r="CM84" s="2">
        <f>IF(CM9&lt;=199,0,IF(CM9&gt;=200,1))</f>
        <v>0</v>
      </c>
    </row>
    <row r="85" spans="1:91" x14ac:dyDescent="0.3">
      <c r="A85" s="2" t="s">
        <v>101</v>
      </c>
      <c r="D85" s="2"/>
      <c r="G85" s="2"/>
      <c r="J85" s="2"/>
      <c r="M85" s="2"/>
      <c r="P85" s="2"/>
      <c r="S85" s="2"/>
      <c r="V85" s="2"/>
      <c r="Y85" s="2"/>
      <c r="AB85" s="2"/>
      <c r="AE85" s="2"/>
      <c r="AH85" s="2"/>
      <c r="AK85" s="2"/>
      <c r="AN85" s="2"/>
      <c r="AQ85" s="2"/>
      <c r="AT85" s="2"/>
      <c r="AW85" s="2"/>
      <c r="AZ85" s="2"/>
      <c r="BC85" s="2"/>
      <c r="BF85" s="2"/>
      <c r="BI85" s="2"/>
      <c r="BL85" s="2"/>
      <c r="BO85" s="2"/>
      <c r="BR85" s="2"/>
      <c r="BU85" s="2"/>
      <c r="BX85" s="2"/>
      <c r="CA85" s="2"/>
      <c r="CD85" s="2"/>
      <c r="CG85" s="2"/>
      <c r="CJ85" s="2"/>
      <c r="CM85" s="2"/>
    </row>
    <row r="86" spans="1:91" x14ac:dyDescent="0.3">
      <c r="A86" s="2" t="s">
        <v>102</v>
      </c>
      <c r="D86" s="2"/>
      <c r="G86" s="2"/>
      <c r="J86" s="2"/>
      <c r="M86" s="2"/>
      <c r="P86" s="2"/>
      <c r="S86" s="2"/>
      <c r="V86" s="2"/>
      <c r="Y86" s="2"/>
      <c r="AB86" s="2"/>
      <c r="AE86" s="2"/>
      <c r="AH86" s="2"/>
      <c r="AK86" s="2"/>
      <c r="AN86" s="2"/>
      <c r="AQ86" s="2"/>
      <c r="AT86" s="2"/>
      <c r="AW86" s="2"/>
      <c r="AZ86" s="2"/>
      <c r="BC86" s="2"/>
      <c r="BF86" s="2"/>
      <c r="BI86" s="2"/>
      <c r="BL86" s="2"/>
      <c r="BO86" s="2"/>
      <c r="BR86" s="2"/>
      <c r="BU86" s="2"/>
      <c r="BX86" s="2"/>
      <c r="CA86" s="2"/>
      <c r="CD86" s="2"/>
      <c r="CG86" s="2"/>
      <c r="CJ86" s="2"/>
      <c r="CM86" s="2"/>
    </row>
    <row r="87" spans="1:91" x14ac:dyDescent="0.3">
      <c r="A87" s="2" t="s">
        <v>150</v>
      </c>
      <c r="D87" s="2"/>
      <c r="G87" s="2"/>
      <c r="J87" s="2"/>
      <c r="M87" s="2"/>
      <c r="P87" s="2"/>
      <c r="S87" s="2"/>
      <c r="V87" s="2"/>
      <c r="Y87" s="2"/>
      <c r="AB87" s="2"/>
      <c r="AE87" s="2"/>
      <c r="AH87" s="2"/>
      <c r="AK87" s="2"/>
      <c r="AN87" s="2"/>
      <c r="AQ87" s="2"/>
      <c r="AT87" s="2"/>
      <c r="AW87" s="2"/>
      <c r="AZ87" s="2"/>
      <c r="BC87" s="2"/>
      <c r="BF87" s="2"/>
      <c r="BI87" s="2"/>
      <c r="BL87" s="2"/>
      <c r="BO87" s="2"/>
      <c r="BR87" s="2"/>
      <c r="BU87" s="2"/>
      <c r="BX87" s="2"/>
      <c r="CA87" s="2"/>
      <c r="CD87" s="2"/>
      <c r="CG87" s="2"/>
      <c r="CJ87" s="2"/>
      <c r="CM87" s="2"/>
    </row>
    <row r="90" spans="1:91" x14ac:dyDescent="0.3">
      <c r="A90" s="22" t="s">
        <v>122</v>
      </c>
      <c r="E90" s="22" t="s">
        <v>123</v>
      </c>
      <c r="F90" s="22"/>
    </row>
    <row r="91" spans="1:91" x14ac:dyDescent="0.3">
      <c r="A91" t="s">
        <v>238</v>
      </c>
      <c r="B91">
        <f>(8*30)-30</f>
        <v>210</v>
      </c>
      <c r="E91" t="s">
        <v>238</v>
      </c>
      <c r="F91">
        <f>8*30</f>
        <v>240</v>
      </c>
    </row>
    <row r="92" spans="1:91" x14ac:dyDescent="0.3">
      <c r="A92" t="s">
        <v>260</v>
      </c>
      <c r="B92">
        <f>201/B91</f>
        <v>0.95714285714285718</v>
      </c>
      <c r="E92" t="s">
        <v>261</v>
      </c>
      <c r="F92">
        <f>225/F91</f>
        <v>0.9375</v>
      </c>
    </row>
    <row r="93" spans="1:91" x14ac:dyDescent="0.3">
      <c r="A93" t="s">
        <v>112</v>
      </c>
      <c r="E93" t="s">
        <v>113</v>
      </c>
    </row>
    <row r="94" spans="1:91" x14ac:dyDescent="0.3">
      <c r="A94" s="26" t="s">
        <v>121</v>
      </c>
      <c r="B94" s="26">
        <f>(B92-0.5)/0.5</f>
        <v>0.91428571428571437</v>
      </c>
      <c r="E94" s="26" t="s">
        <v>119</v>
      </c>
      <c r="F94" s="26">
        <f>(F92-0.5)/0.5</f>
        <v>0.875</v>
      </c>
    </row>
    <row r="97" spans="1:91" x14ac:dyDescent="0.3">
      <c r="B97" s="100" t="s">
        <v>241</v>
      </c>
      <c r="C97" s="101" t="s">
        <v>242</v>
      </c>
      <c r="D97" s="8" t="s">
        <v>243</v>
      </c>
    </row>
    <row r="99" spans="1:91" x14ac:dyDescent="0.3">
      <c r="A99" s="27" t="s">
        <v>239</v>
      </c>
      <c r="B99" s="23"/>
    </row>
    <row r="100" spans="1:91" x14ac:dyDescent="0.3">
      <c r="A100" s="4" t="s">
        <v>235</v>
      </c>
      <c r="B100" s="4" t="s">
        <v>106</v>
      </c>
      <c r="C100" s="4" t="s">
        <v>120</v>
      </c>
      <c r="D100" s="4" t="s">
        <v>110</v>
      </c>
    </row>
    <row r="101" spans="1:91" x14ac:dyDescent="0.3">
      <c r="A101" t="s">
        <v>156</v>
      </c>
    </row>
    <row r="102" spans="1:91" x14ac:dyDescent="0.3">
      <c r="A102" s="2" t="s">
        <v>80</v>
      </c>
      <c r="B102">
        <f>IF(B2&lt;=149,0,IF(B2&lt;=199,x,IF(B2&gt;=200,1)))</f>
        <v>0</v>
      </c>
      <c r="C102">
        <f>IF(C2&lt;=149,0,IF(C2&lt;=199,x,IF(C2&gt;=200,1)))</f>
        <v>0</v>
      </c>
      <c r="D102" s="2">
        <f>IF(D2&lt;=149,0,IF(D2&lt;=199,x,IF(D2&gt;=200,1)))</f>
        <v>0</v>
      </c>
      <c r="E102">
        <f>IF(E2&lt;=149,0,IF(E2&lt;=199,x,IF(E2&gt;=200,1)))</f>
        <v>0</v>
      </c>
      <c r="F102">
        <f>IF(F2&lt;=149,0,IF(F2&lt;=199,x,IF(F2&gt;=200,1)))</f>
        <v>0</v>
      </c>
      <c r="G102" s="2">
        <f>IF(G2&lt;=149,0,IF(G2&lt;=199,x,IF(G2&gt;=200,1)))</f>
        <v>0</v>
      </c>
      <c r="H102">
        <f>IF(H2&lt;=149,0,IF(H2&lt;=199,x,IF(H2&gt;=200,1)))</f>
        <v>0</v>
      </c>
      <c r="I102">
        <f>IF(I2&lt;=149,0,IF(I2&lt;=199,x,IF(I2&gt;=200,1)))</f>
        <v>0</v>
      </c>
      <c r="J102" s="2">
        <f>IF(J2&lt;=149,0,IF(J2&lt;=199,x,IF(J2&gt;=200,1)))</f>
        <v>0</v>
      </c>
      <c r="K102">
        <f>IF(K2&lt;=149,0,IF(K2&lt;=199,x,IF(K2&gt;=200,1)))</f>
        <v>0</v>
      </c>
      <c r="L102">
        <f>IF(L2&lt;=149,0,IF(L2&lt;=199,x,IF(L2&gt;=200,1)))</f>
        <v>0</v>
      </c>
      <c r="M102" s="2">
        <f>IF(M2&lt;=149,0,IF(M2&lt;=199,x,IF(M2&gt;=200,1)))</f>
        <v>0</v>
      </c>
      <c r="N102">
        <f>IF(N2&lt;=149,0,IF(N2&lt;=199,x,IF(N2&gt;=200,1)))</f>
        <v>0</v>
      </c>
      <c r="O102">
        <f>IF(O2&lt;=149,0,IF(O2&lt;=199,x,IF(O2&gt;=200,1)))</f>
        <v>0</v>
      </c>
      <c r="P102" s="2">
        <f>IF(P2&lt;=149,0,IF(P2&lt;=199,x,IF(P2&gt;=200,1)))</f>
        <v>0</v>
      </c>
      <c r="Q102">
        <f>IF(Q2&lt;=149,0,IF(Q2&lt;=199,x,IF(Q2&gt;=200,1)))</f>
        <v>0</v>
      </c>
      <c r="R102">
        <f>IF(R2&lt;=149,0,IF(R2&lt;=199,x,IF(R2&gt;=200,1)))</f>
        <v>0</v>
      </c>
      <c r="S102" s="2">
        <f>IF(S2&lt;=149,0,IF(S2&lt;=199,x,IF(S2&gt;=200,1)))</f>
        <v>0</v>
      </c>
      <c r="T102">
        <f>IF(T2&lt;=149,0,IF(T2&lt;=199,x,IF(T2&gt;=200,1)))</f>
        <v>0</v>
      </c>
      <c r="U102">
        <f>IF(U2&lt;=149,0,IF(U2&lt;=199,x,IF(U2&gt;=200,1)))</f>
        <v>0</v>
      </c>
      <c r="V102" s="2">
        <f>IF(V2&lt;=149,0,IF(V2&lt;=199,x,IF(V2&gt;=200,1)))</f>
        <v>0</v>
      </c>
      <c r="W102">
        <f>IF(W2&lt;=149,0,IF(W2&lt;=199,x,IF(W2&gt;=200,1)))</f>
        <v>0</v>
      </c>
      <c r="X102">
        <f>IF(X2&lt;=149,0,IF(X2&lt;=199,x,IF(X2&gt;=200,1)))</f>
        <v>0</v>
      </c>
      <c r="Y102" s="2">
        <f>IF(Y2&lt;=149,0,IF(Y2&lt;=199,x,IF(Y2&gt;=200,1)))</f>
        <v>0</v>
      </c>
      <c r="Z102">
        <f>IF(Z2&lt;=149,0,IF(Z2&lt;=199,x,IF(Z2&gt;=200,1)))</f>
        <v>0</v>
      </c>
      <c r="AA102">
        <f>IF(AA2&lt;=149,0,IF(AA2&lt;=199,x,IF(AA2&gt;=200,1)))</f>
        <v>0</v>
      </c>
      <c r="AB102" s="2">
        <f>IF(AB2&lt;=149,0,IF(AB2&lt;=199,x,IF(AB2&gt;=200,1)))</f>
        <v>0</v>
      </c>
      <c r="AC102">
        <f>IF(AC2&lt;=149,0,IF(AC2&lt;=199,x,IF(AC2&gt;=200,1)))</f>
        <v>0</v>
      </c>
      <c r="AD102">
        <f>IF(AD2&lt;=149,0,IF(AD2&lt;=199,x,IF(AD2&gt;=200,1)))</f>
        <v>0</v>
      </c>
      <c r="AE102" s="2">
        <f>IF(AE2&lt;=149,0,IF(AE2&lt;=199,x,IF(AE2&gt;=200,1)))</f>
        <v>0</v>
      </c>
      <c r="AF102">
        <f>IF(AF2&lt;=149,0,IF(AF2&lt;=199,x,IF(AF2&gt;=200,1)))</f>
        <v>0</v>
      </c>
      <c r="AG102">
        <f>IF(AG2&lt;=149,0,IF(AG2&lt;=199,x,IF(AG2&gt;=200,1)))</f>
        <v>0</v>
      </c>
      <c r="AH102" s="2">
        <f>IF(AH2&lt;=149,0,IF(AH2&lt;=199,x,IF(AH2&gt;=200,1)))</f>
        <v>0</v>
      </c>
      <c r="AI102">
        <f>IF(AI2&lt;=149,0,IF(AI2&lt;=199,x,IF(AI2&gt;=200,1)))</f>
        <v>0</v>
      </c>
      <c r="AJ102">
        <f>IF(AJ2&lt;=149,0,IF(AJ2&lt;=199,x,IF(AJ2&gt;=200,1)))</f>
        <v>0</v>
      </c>
      <c r="AK102" s="2">
        <f>IF(AK2&lt;=149,0,IF(AK2&lt;=199,x,IF(AK2&gt;=200,1)))</f>
        <v>0</v>
      </c>
      <c r="AL102">
        <f>IF(AL2&lt;=149,0,IF(AL2&lt;=199,x,IF(AL2&gt;=200,1)))</f>
        <v>0</v>
      </c>
      <c r="AM102">
        <f>IF(AM2&lt;=149,0,IF(AM2&lt;=199,x,IF(AM2&gt;=200,1)))</f>
        <v>0</v>
      </c>
      <c r="AN102" s="2">
        <f>IF(AN2&lt;=149,0,IF(AN2&lt;=199,x,IF(AN2&gt;=200,1)))</f>
        <v>0</v>
      </c>
      <c r="AO102">
        <f>IF(AO2&lt;=149,0,IF(AO2&lt;=199,x,IF(AO2&gt;=200,1)))</f>
        <v>0</v>
      </c>
      <c r="AP102">
        <f>IF(AP2&lt;=149,0,IF(AP2&lt;=199,x,IF(AP2&gt;=200,1)))</f>
        <v>0</v>
      </c>
      <c r="AQ102" s="2">
        <f>IF(AQ2&lt;=149,0,IF(AQ2&lt;=199,x,IF(AQ2&gt;=200,1)))</f>
        <v>0</v>
      </c>
      <c r="AR102">
        <f>IF(AR2&lt;=149,0,IF(AR2&lt;=199,x,IF(AR2&gt;=200,1)))</f>
        <v>0</v>
      </c>
      <c r="AS102">
        <f>IF(AS2&lt;=149,0,IF(AS2&lt;=199,x,IF(AS2&gt;=200,1)))</f>
        <v>0</v>
      </c>
      <c r="AT102" s="2">
        <f>IF(AT2&lt;=149,0,IF(AT2&lt;=199,x,IF(AT2&gt;=200,1)))</f>
        <v>0</v>
      </c>
      <c r="AU102">
        <f>IF(AU2&lt;=149,0,IF(AU2&lt;=199,x,IF(AU2&gt;=200,1)))</f>
        <v>0</v>
      </c>
      <c r="AV102">
        <f>IF(AV2&lt;=149,0,IF(AV2&lt;=199,x,IF(AV2&gt;=200,1)))</f>
        <v>0</v>
      </c>
      <c r="AW102" s="2">
        <f>IF(AW2&lt;=149,0,IF(AW2&lt;=199,x,IF(AW2&gt;=200,1)))</f>
        <v>0</v>
      </c>
      <c r="AX102">
        <f>IF(AX2&lt;=149,0,IF(AX2&lt;=199,x,IF(AX2&gt;=200,1)))</f>
        <v>0</v>
      </c>
      <c r="AY102">
        <f>IF(AY2&lt;=149,0,IF(AY2&lt;=199,x,IF(AY2&gt;=200,1)))</f>
        <v>0</v>
      </c>
      <c r="AZ102" s="2">
        <f>IF(AZ2&lt;=149,0,IF(AZ2&lt;=199,x,IF(AZ2&gt;=200,1)))</f>
        <v>0</v>
      </c>
      <c r="BA102">
        <f>IF(BA2&lt;=149,0,IF(BA2&lt;=199,x,IF(BA2&gt;=200,1)))</f>
        <v>0</v>
      </c>
      <c r="BB102">
        <f>IF(BB2&lt;=149,0,IF(BB2&lt;=199,x,IF(BB2&gt;=200,1)))</f>
        <v>0</v>
      </c>
      <c r="BC102" s="2">
        <f>IF(BC2&lt;=149,0,IF(BC2&lt;=199,x,IF(BC2&gt;=200,1)))</f>
        <v>0</v>
      </c>
      <c r="BD102">
        <f>IF(BD2&lt;=149,0,IF(BD2&lt;=199,x,IF(BD2&gt;=200,1)))</f>
        <v>0</v>
      </c>
      <c r="BE102">
        <f>IF(BE2&lt;=149,0,IF(BE2&lt;=199,x,IF(BE2&gt;=200,1)))</f>
        <v>0</v>
      </c>
      <c r="BF102" s="2">
        <f>IF(BF2&lt;=149,0,IF(BF2&lt;=199,x,IF(BF2&gt;=200,1)))</f>
        <v>0</v>
      </c>
      <c r="BG102">
        <f>IF(BG2&lt;=149,0,IF(BG2&lt;=199,x,IF(BG2&gt;=200,1)))</f>
        <v>0</v>
      </c>
      <c r="BH102">
        <f>IF(BH2&lt;=149,0,IF(BH2&lt;=199,x,IF(BH2&gt;=200,1)))</f>
        <v>0</v>
      </c>
      <c r="BI102" s="2">
        <f>IF(BI2&lt;=149,0,IF(BI2&lt;=199,x,IF(BI2&gt;=200,1)))</f>
        <v>0</v>
      </c>
      <c r="BJ102">
        <f>IF(BJ2&lt;=149,0,IF(BJ2&lt;=199,x,IF(BJ2&gt;=200,1)))</f>
        <v>0</v>
      </c>
      <c r="BK102">
        <f>IF(BK2&lt;=149,0,IF(BK2&lt;=199,x,IF(BK2&gt;=200,1)))</f>
        <v>0</v>
      </c>
      <c r="BL102" s="2">
        <f>IF(BL2&lt;=149,0,IF(BL2&lt;=199,x,IF(BL2&gt;=200,1)))</f>
        <v>0</v>
      </c>
      <c r="BM102">
        <f>IF(BM2&lt;=149,0,IF(BM2&lt;=199,x,IF(BM2&gt;=200,1)))</f>
        <v>0</v>
      </c>
      <c r="BN102">
        <f>IF(BN2&lt;=149,0,IF(BN2&lt;=199,x,IF(BN2&gt;=200,1)))</f>
        <v>0</v>
      </c>
      <c r="BO102" s="2">
        <f>IF(BO2&lt;=149,0,IF(BO2&lt;=199,x,IF(BO2&gt;=200,1)))</f>
        <v>0</v>
      </c>
      <c r="BP102">
        <f>IF(BP2&lt;=149,0,IF(BP2&lt;=199,x,IF(BP2&gt;=200,1)))</f>
        <v>0</v>
      </c>
      <c r="BQ102">
        <f>IF(BQ2&lt;=149,0,IF(BQ2&lt;=199,x,IF(BQ2&gt;=200,1)))</f>
        <v>0</v>
      </c>
      <c r="BR102" s="2">
        <f>IF(BR2&lt;=149,0,IF(BR2&lt;=199,x,IF(BR2&gt;=200,1)))</f>
        <v>0</v>
      </c>
      <c r="BS102">
        <f>IF(BS2&lt;=149,0,IF(BS2&lt;=199,x,IF(BS2&gt;=200,1)))</f>
        <v>0</v>
      </c>
      <c r="BT102">
        <f>IF(BT2&lt;=149,0,IF(BT2&lt;=199,x,IF(BT2&gt;=200,1)))</f>
        <v>0</v>
      </c>
      <c r="BU102" s="2">
        <f>IF(BU2&lt;=149,0,IF(BU2&lt;=199,x,IF(BU2&gt;=200,1)))</f>
        <v>0</v>
      </c>
      <c r="BV102" s="68">
        <f>IF(BV2&lt;=149,0,IF(BV2&lt;=199,x,IF(BV2&gt;=200,1)))</f>
        <v>1</v>
      </c>
      <c r="BW102" s="68">
        <f>IF(BW2&lt;=149,0,IF(BW2&lt;=199,x,IF(BW2&gt;=200,1)))</f>
        <v>0</v>
      </c>
      <c r="BX102" s="69">
        <f>IF(BX2&lt;=149,0,IF(BX2&lt;=199,x,IF(BX2&gt;=200,1)))</f>
        <v>1</v>
      </c>
      <c r="BY102" s="26">
        <f>IF(BY2&lt;=149,0,IF(BY2&lt;=199,x,IF(BY2&gt;=200,1)))</f>
        <v>0</v>
      </c>
      <c r="BZ102" s="26">
        <f>IF(BZ2&lt;=149,0,IF(BZ2&lt;=199,x,IF(BZ2&gt;=200,1)))</f>
        <v>0</v>
      </c>
      <c r="CA102" s="67">
        <f>IF(CA2&lt;=149,0,IF(CA2&lt;=199,x,IF(CA2&gt;=200,1)))</f>
        <v>1</v>
      </c>
      <c r="CB102">
        <f>IF(CB2&lt;=149,0,IF(CB2&lt;=199,x,IF(CB2&gt;=200,1)))</f>
        <v>0</v>
      </c>
      <c r="CC102">
        <f>IF(CC2&lt;=149,0,IF(CC2&lt;=199,x,IF(CC2&gt;=200,1)))</f>
        <v>0</v>
      </c>
      <c r="CD102" s="2">
        <f>IF(CD2&lt;=149,0,IF(CD2&lt;=199,x,IF(CD2&gt;=200,1)))</f>
        <v>0</v>
      </c>
      <c r="CE102" s="26">
        <f>IF(CE2&lt;=149,0,IF(CE2&lt;=199,x,IF(CE2&gt;=200,1)))</f>
        <v>0</v>
      </c>
      <c r="CF102" s="26">
        <f>IF(CF2&lt;=149,0,IF(CF2&lt;=199,x,IF(CF2&gt;=200,1)))</f>
        <v>0</v>
      </c>
      <c r="CG102" s="67">
        <f>IF(CG2&lt;=149,0,IF(CG2&lt;=199,x,IF(CG2&gt;=200,1)))</f>
        <v>1</v>
      </c>
      <c r="CH102">
        <f>IF(CH2&lt;=149,0,IF(CH2&lt;=199,x,IF(CH2&gt;=200,1)))</f>
        <v>0</v>
      </c>
      <c r="CI102">
        <f>IF(CI2&lt;=149,0,IF(CI2&lt;=199,x,IF(CI2&gt;=200,1)))</f>
        <v>0</v>
      </c>
      <c r="CJ102" s="2">
        <f>IF(CJ2&lt;=149,0,IF(CJ2&lt;=199,x,IF(CJ2&gt;=200,1)))</f>
        <v>0</v>
      </c>
      <c r="CK102">
        <f>IF(CK2&lt;=149,0,IF(CK2&lt;=199,x,IF(CK2&gt;=200,1)))</f>
        <v>0</v>
      </c>
      <c r="CL102">
        <f>IF(CL2&lt;=149,0,IF(CL2&lt;=199,x,IF(CL2&gt;=200,1)))</f>
        <v>0</v>
      </c>
      <c r="CM102" s="2">
        <f>IF(CM2&lt;=149,0,IF(CM2&lt;=199,x,IF(CM2&gt;=200,1)))</f>
        <v>0</v>
      </c>
    </row>
    <row r="103" spans="1:91" x14ac:dyDescent="0.3">
      <c r="A103" s="2" t="s">
        <v>81</v>
      </c>
      <c r="B103">
        <f>IF(B3&lt;=149,0,IF(B3&lt;=199,x,IF(B3&gt;=200,1)))</f>
        <v>0</v>
      </c>
      <c r="C103">
        <f>IF(C3&lt;=149,0,IF(C3&lt;=199,x,IF(C3&gt;=200,1)))</f>
        <v>0</v>
      </c>
      <c r="D103" s="2">
        <f>IF(D3&lt;=149,0,IF(D3&lt;=199,x,IF(D3&gt;=200,1)))</f>
        <v>0</v>
      </c>
      <c r="E103">
        <f>IF(E3&lt;=149,0,IF(E3&lt;=199,x,IF(E3&gt;=200,1)))</f>
        <v>0</v>
      </c>
      <c r="F103">
        <f>IF(F3&lt;=149,0,IF(F3&lt;=199,x,IF(F3&gt;=200,1)))</f>
        <v>0</v>
      </c>
      <c r="G103" s="2">
        <f>IF(G3&lt;=149,0,IF(G3&lt;=199,x,IF(G3&gt;=200,1)))</f>
        <v>0</v>
      </c>
      <c r="H103" s="26">
        <f>IF(H3&lt;=149,0,IF(H3&lt;=199,x,IF(H3&gt;=200,1)))</f>
        <v>0</v>
      </c>
      <c r="I103" s="26">
        <f>IF(I3&lt;=149,0,IF(I3&lt;=199,x,IF(I3&gt;=200,1)))</f>
        <v>0</v>
      </c>
      <c r="J103" s="67" t="s">
        <v>32</v>
      </c>
      <c r="K103">
        <f>IF(K3&lt;=149,0,IF(K3&lt;=199,x,IF(K3&gt;=200,1)))</f>
        <v>0</v>
      </c>
      <c r="L103">
        <f>IF(L3&lt;=149,0,IF(L3&lt;=199,x,IF(L3&gt;=200,1)))</f>
        <v>0</v>
      </c>
      <c r="M103" s="2">
        <f>IF(M3&lt;=149,0,IF(M3&lt;=199,x,IF(M3&gt;=200,1)))</f>
        <v>0</v>
      </c>
      <c r="N103">
        <f>IF(N3&lt;=149,0,IF(N3&lt;=199,x,IF(N3&gt;=200,1)))</f>
        <v>0</v>
      </c>
      <c r="O103">
        <f>IF(O3&lt;=149,0,IF(O3&lt;=199,x,IF(O3&gt;=200,1)))</f>
        <v>0</v>
      </c>
      <c r="P103" s="2">
        <f>IF(P3&lt;=149,0,IF(P3&lt;=199,x,IF(P3&gt;=200,1)))</f>
        <v>0</v>
      </c>
      <c r="Q103">
        <f>IF(Q3&lt;=149,0,IF(Q3&lt;=199,x,IF(Q3&gt;=200,1)))</f>
        <v>0</v>
      </c>
      <c r="R103">
        <f>IF(R3&lt;=149,0,IF(R3&lt;=199,x,IF(R3&gt;=200,1)))</f>
        <v>0</v>
      </c>
      <c r="S103" s="2">
        <f>IF(S3&lt;=149,0,IF(S3&lt;=199,x,IF(S3&gt;=200,1)))</f>
        <v>0</v>
      </c>
      <c r="T103" s="8" t="s">
        <v>32</v>
      </c>
      <c r="U103" s="8" t="s">
        <v>32</v>
      </c>
      <c r="V103" s="19">
        <f>IF(V3&lt;=149,0,IF(V3&lt;=199,x,IF(V3&gt;=200,1)))</f>
        <v>0</v>
      </c>
      <c r="W103">
        <f>IF(W3&lt;=149,0,IF(W3&lt;=199,x,IF(W3&gt;=200,1)))</f>
        <v>0</v>
      </c>
      <c r="X103">
        <f>IF(X3&lt;=149,0,IF(X3&lt;=199,x,IF(X3&gt;=200,1)))</f>
        <v>0</v>
      </c>
      <c r="Y103" s="2">
        <f>IF(Y3&lt;=149,0,IF(Y3&lt;=199,x,IF(Y3&gt;=200,1)))</f>
        <v>0</v>
      </c>
      <c r="Z103">
        <f>IF(Z3&lt;=149,0,IF(Z3&lt;=199,x,IF(Z3&gt;=200,1)))</f>
        <v>0</v>
      </c>
      <c r="AA103">
        <f>IF(AA3&lt;=149,0,IF(AA3&lt;=199,x,IF(AA3&gt;=200,1)))</f>
        <v>0</v>
      </c>
      <c r="AB103" s="2">
        <f>IF(AB3&lt;=149,0,IF(AB3&lt;=199,x,IF(AB3&gt;=200,1)))</f>
        <v>0</v>
      </c>
      <c r="AC103">
        <f>IF(AC3&lt;=149,0,IF(AC3&lt;=199,x,IF(AC3&gt;=200,1)))</f>
        <v>0</v>
      </c>
      <c r="AD103">
        <f>IF(AD3&lt;=149,0,IF(AD3&lt;=199,x,IF(AD3&gt;=200,1)))</f>
        <v>0</v>
      </c>
      <c r="AE103" s="2">
        <f>IF(AE3&lt;=149,0,IF(AE3&lt;=199,x,IF(AE3&gt;=200,1)))</f>
        <v>0</v>
      </c>
      <c r="AF103">
        <f>IF(AF3&lt;=149,0,IF(AF3&lt;=199,x,IF(AF3&gt;=200,1)))</f>
        <v>0</v>
      </c>
      <c r="AG103">
        <f>IF(AG3&lt;=149,0,IF(AG3&lt;=199,x,IF(AG3&gt;=200,1)))</f>
        <v>0</v>
      </c>
      <c r="AH103" s="2">
        <f>IF(AH3&lt;=149,0,IF(AH3&lt;=199,x,IF(AH3&gt;=200,1)))</f>
        <v>0</v>
      </c>
      <c r="AI103">
        <f>IF(AI3&lt;=149,0,IF(AI3&lt;=199,x,IF(AI3&gt;=200,1)))</f>
        <v>0</v>
      </c>
      <c r="AJ103">
        <f>IF(AJ3&lt;=149,0,IF(AJ3&lt;=199,x,IF(AJ3&gt;=200,1)))</f>
        <v>0</v>
      </c>
      <c r="AK103" s="2">
        <f>IF(AK3&lt;=149,0,IF(AK3&lt;=199,x,IF(AK3&gt;=200,1)))</f>
        <v>0</v>
      </c>
      <c r="AL103">
        <f>IF(AL3&lt;=149,0,IF(AL3&lt;=199,x,IF(AL3&gt;=200,1)))</f>
        <v>0</v>
      </c>
      <c r="AM103">
        <f>IF(AM3&lt;=149,0,IF(AM3&lt;=199,x,IF(AM3&gt;=200,1)))</f>
        <v>0</v>
      </c>
      <c r="AN103" s="2">
        <f>IF(AN3&lt;=149,0,IF(AN3&lt;=199,x,IF(AN3&gt;=200,1)))</f>
        <v>0</v>
      </c>
      <c r="AO103" s="8" t="s">
        <v>32</v>
      </c>
      <c r="AP103" s="8" t="s">
        <v>32</v>
      </c>
      <c r="AQ103" s="19">
        <f>IF(AQ3&lt;=149,0,IF(AQ3&lt;=199,x,IF(AQ3&gt;=200,1)))</f>
        <v>0</v>
      </c>
      <c r="AR103">
        <f>IF(AR3&lt;=149,0,IF(AR3&lt;=199,x,IF(AR3&gt;=200,1)))</f>
        <v>0</v>
      </c>
      <c r="AS103">
        <f>IF(AS3&lt;=149,0,IF(AS3&lt;=199,x,IF(AS3&gt;=200,1)))</f>
        <v>0</v>
      </c>
      <c r="AT103" s="2">
        <f>IF(AT3&lt;=149,0,IF(AT3&lt;=199,x,IF(AT3&gt;=200,1)))</f>
        <v>0</v>
      </c>
      <c r="AU103">
        <f>IF(AU3&lt;=149,0,IF(AU3&lt;=199,x,IF(AU3&gt;=200,1)))</f>
        <v>0</v>
      </c>
      <c r="AV103">
        <f>IF(AV3&lt;=149,0,IF(AV3&lt;=199,x,IF(AV3&gt;=200,1)))</f>
        <v>0</v>
      </c>
      <c r="AW103" s="2">
        <f>IF(AW3&lt;=149,0,IF(AW3&lt;=199,x,IF(AW3&gt;=200,1)))</f>
        <v>0</v>
      </c>
      <c r="AX103">
        <f>IF(AX3&lt;=149,0,IF(AX3&lt;=199,x,IF(AX3&gt;=200,1)))</f>
        <v>0</v>
      </c>
      <c r="AY103">
        <f>IF(AY3&lt;=149,0,IF(AY3&lt;=199,x,IF(AY3&gt;=200,1)))</f>
        <v>0</v>
      </c>
      <c r="AZ103" s="2">
        <f>IF(AZ3&lt;=149,0,IF(AZ3&lt;=199,x,IF(AZ3&gt;=200,1)))</f>
        <v>0</v>
      </c>
      <c r="BA103">
        <f>IF(BA3&lt;=149,0,IF(BA3&lt;=199,x,IF(BA3&gt;=200,1)))</f>
        <v>0</v>
      </c>
      <c r="BB103">
        <f>IF(BB3&lt;=149,0,IF(BB3&lt;=199,x,IF(BB3&gt;=200,1)))</f>
        <v>0</v>
      </c>
      <c r="BC103" s="2">
        <f>IF(BC3&lt;=149,0,IF(BC3&lt;=199,x,IF(BC3&gt;=200,1)))</f>
        <v>0</v>
      </c>
      <c r="BD103">
        <f>IF(BD3&lt;=149,0,IF(BD3&lt;=199,x,IF(BD3&gt;=200,1)))</f>
        <v>0</v>
      </c>
      <c r="BE103">
        <f>IF(BE3&lt;=149,0,IF(BE3&lt;=199,x,IF(BE3&gt;=200,1)))</f>
        <v>0</v>
      </c>
      <c r="BF103" s="2">
        <f>IF(BF3&lt;=149,0,IF(BF3&lt;=199,x,IF(BF3&gt;=200,1)))</f>
        <v>0</v>
      </c>
      <c r="BG103" s="68">
        <f>IF(BG3&lt;=149,0,IF(BG3&lt;=199,x,IF(BG3&gt;=200,1)))</f>
        <v>0</v>
      </c>
      <c r="BH103" s="68" t="s">
        <v>32</v>
      </c>
      <c r="BI103" s="69">
        <f>IF(BI3&lt;=149,0,IF(BI3&lt;=199,x,IF(BI3&gt;=200,1)))</f>
        <v>0</v>
      </c>
      <c r="BJ103">
        <f>IF(BJ3&lt;=149,0,IF(BJ3&lt;=199,x,IF(BJ3&gt;=200,1)))</f>
        <v>0</v>
      </c>
      <c r="BK103">
        <f>IF(BK3&lt;=149,0,IF(BK3&lt;=199,x,IF(BK3&gt;=200,1)))</f>
        <v>0</v>
      </c>
      <c r="BL103" s="2">
        <f>IF(BL3&lt;=149,0,IF(BL3&lt;=199,x,IF(BL3&gt;=200,1)))</f>
        <v>0</v>
      </c>
      <c r="BM103">
        <f>IF(BM3&lt;=149,0,IF(BM3&lt;=199,x,IF(BM3&gt;=200,1)))</f>
        <v>0</v>
      </c>
      <c r="BN103">
        <f>IF(BN3&lt;=149,0,IF(BN3&lt;=199,x,IF(BN3&gt;=200,1)))</f>
        <v>0</v>
      </c>
      <c r="BO103" s="2">
        <f>IF(BO3&lt;=149,0,IF(BO3&lt;=199,x,IF(BO3&gt;=200,1)))</f>
        <v>0</v>
      </c>
      <c r="BP103">
        <f>IF(BP3&lt;=149,0,IF(BP3&lt;=199,x,IF(BP3&gt;=200,1)))</f>
        <v>0</v>
      </c>
      <c r="BQ103">
        <f>IF(BQ3&lt;=149,0,IF(BQ3&lt;=199,x,IF(BQ3&gt;=200,1)))</f>
        <v>0</v>
      </c>
      <c r="BR103" s="2">
        <f>IF(BR3&lt;=149,0,IF(BR3&lt;=199,x,IF(BR3&gt;=200,1)))</f>
        <v>0</v>
      </c>
      <c r="BS103">
        <f>IF(BS3&lt;=149,0,IF(BS3&lt;=199,x,IF(BS3&gt;=200,1)))</f>
        <v>0</v>
      </c>
      <c r="BT103">
        <f>IF(BT3&lt;=149,0,IF(BT3&lt;=199,x,IF(BT3&gt;=200,1)))</f>
        <v>0</v>
      </c>
      <c r="BU103" s="2">
        <f>IF(BU3&lt;=149,0,IF(BU3&lt;=199,x,IF(BU3&gt;=200,1)))</f>
        <v>0</v>
      </c>
      <c r="BV103">
        <f>IF(BV3&lt;=149,0,IF(BV3&lt;=199,x,IF(BV3&gt;=200,1)))</f>
        <v>0</v>
      </c>
      <c r="BW103">
        <f>IF(BW3&lt;=149,0,IF(BW3&lt;=199,x,IF(BW3&gt;=200,1)))</f>
        <v>0</v>
      </c>
      <c r="BX103" s="2">
        <f>IF(BX3&lt;=149,0,IF(BX3&lt;=199,x,IF(BX3&gt;=200,1)))</f>
        <v>0</v>
      </c>
      <c r="BY103">
        <f>IF(BY3&lt;=149,0,IF(BY3&lt;=199,x,IF(BY3&gt;=200,1)))</f>
        <v>0</v>
      </c>
      <c r="BZ103">
        <f>IF(BZ3&lt;=149,0,IF(BZ3&lt;=199,x,IF(BZ3&gt;=200,1)))</f>
        <v>0</v>
      </c>
      <c r="CA103" s="2">
        <f>IF(CA3&lt;=149,0,IF(CA3&lt;=199,x,IF(CA3&gt;=200,1)))</f>
        <v>0</v>
      </c>
      <c r="CB103">
        <f>IF(CB3&lt;=149,0,IF(CB3&lt;=199,x,IF(CB3&gt;=200,1)))</f>
        <v>0</v>
      </c>
      <c r="CC103">
        <f>IF(CC3&lt;=149,0,IF(CC3&lt;=199,x,IF(CC3&gt;=200,1)))</f>
        <v>0</v>
      </c>
      <c r="CD103" s="2">
        <f>IF(CD3&lt;=149,0,IF(CD3&lt;=199,x,IF(CD3&gt;=200,1)))</f>
        <v>0</v>
      </c>
      <c r="CE103">
        <f>IF(CE3&lt;=149,0,IF(CE3&lt;=199,x,IF(CE3&gt;=200,1)))</f>
        <v>0</v>
      </c>
      <c r="CF103">
        <f>IF(CF3&lt;=149,0,IF(CF3&lt;=199,x,IF(CF3&gt;=200,1)))</f>
        <v>0</v>
      </c>
      <c r="CG103" s="2">
        <f>IF(CG3&lt;=149,0,IF(CG3&lt;=199,x,IF(CG3&gt;=200,1)))</f>
        <v>0</v>
      </c>
      <c r="CH103">
        <f>IF(CH3&lt;=149,0,IF(CH3&lt;=199,x,IF(CH3&gt;=200,1)))</f>
        <v>0</v>
      </c>
      <c r="CI103">
        <f>IF(CI3&lt;=149,0,IF(CI3&lt;=199,x,IF(CI3&gt;=200,1)))</f>
        <v>0</v>
      </c>
      <c r="CJ103" s="2">
        <f>IF(CJ3&lt;=149,0,IF(CJ3&lt;=199,x,IF(CJ3&gt;=200,1)))</f>
        <v>0</v>
      </c>
      <c r="CK103">
        <f>IF(CK3&lt;=149,0,IF(CK3&lt;=199,x,IF(CK3&gt;=200,1)))</f>
        <v>0</v>
      </c>
      <c r="CL103">
        <f>IF(CL3&lt;=149,0,IF(CL3&lt;=199,x,IF(CL3&gt;=200,1)))</f>
        <v>0</v>
      </c>
      <c r="CM103" s="2">
        <f>IF(CM3&lt;=149,0,IF(CM3&lt;=199,x,IF(CM3&gt;=200,1)))</f>
        <v>0</v>
      </c>
    </row>
    <row r="104" spans="1:91" x14ac:dyDescent="0.3">
      <c r="A104" s="2" t="s">
        <v>82</v>
      </c>
      <c r="B104" s="8">
        <f>IF(B4&lt;=149,0,IF(B4&lt;=199,x,IF(B4&gt;=200,1)))</f>
        <v>1</v>
      </c>
      <c r="C104" s="8" t="s">
        <v>32</v>
      </c>
      <c r="D104" s="19">
        <f>IF(D4&lt;=149,0,IF(D4&lt;=199,x,IF(D4&gt;=200,1)))</f>
        <v>0</v>
      </c>
      <c r="E104">
        <f>IF(E4&lt;=149,0,IF(E4&lt;=199,x,IF(E4&gt;=200,1)))</f>
        <v>1</v>
      </c>
      <c r="F104">
        <f>IF(F4&lt;=149,0,IF(F4&lt;=199,x,IF(F4&gt;=200,1)))</f>
        <v>1</v>
      </c>
      <c r="G104" s="2">
        <f>IF(G4&lt;=149,0,IF(G4&lt;=199,x,IF(G4&gt;=200,1)))</f>
        <v>1</v>
      </c>
      <c r="H104">
        <f>IF(H4&lt;=149,0,IF(H4&lt;=199,x,IF(H4&gt;=200,1)))</f>
        <v>1</v>
      </c>
      <c r="I104">
        <f>IF(I4&lt;=149,0,IF(I4&lt;=199,x,IF(I4&gt;=200,1)))</f>
        <v>1</v>
      </c>
      <c r="J104" s="2">
        <f>IF(J4&lt;=149,0,IF(J4&lt;=199,x,IF(J4&gt;=200,1)))</f>
        <v>1</v>
      </c>
      <c r="K104" s="68">
        <f>IF(K4&lt;=149,0,IF(K4&lt;=199,x,IF(K4&gt;=200,1)))</f>
        <v>0</v>
      </c>
      <c r="L104" s="68" t="s">
        <v>32</v>
      </c>
      <c r="M104" s="69">
        <f>IF(M4&lt;=149,0,IF(M4&lt;=199,x,IF(M4&gt;=200,1)))</f>
        <v>0</v>
      </c>
      <c r="N104">
        <f>IF(N4&lt;=149,0,IF(N4&lt;=199,x,IF(N4&gt;=200,1)))</f>
        <v>0</v>
      </c>
      <c r="O104">
        <f>IF(O4&lt;=149,0,IF(O4&lt;=199,x,IF(O4&gt;=200,1)))</f>
        <v>0</v>
      </c>
      <c r="P104" s="2">
        <f>IF(P4&lt;=149,0,IF(P4&lt;=199,x,IF(P4&gt;=200,1)))</f>
        <v>0</v>
      </c>
      <c r="Q104" s="8">
        <f>IF(Q4&lt;=149,0,IF(Q4&lt;=199,x,IF(Q4&gt;=200,1)))</f>
        <v>0</v>
      </c>
      <c r="R104" s="8">
        <f>IF(R4&lt;=149,0,IF(R4&lt;=199,x,IF(R4&gt;=200,1)))</f>
        <v>1</v>
      </c>
      <c r="S104" s="19" t="s">
        <v>32</v>
      </c>
      <c r="T104" s="26">
        <f>IF(T4&lt;=149,0,IF(T4&lt;=199,x,IF(T4&gt;=200,1)))</f>
        <v>1</v>
      </c>
      <c r="U104" s="26">
        <f>IF(U4&lt;=149,0,IF(U4&lt;=199,x,IF(U4&gt;=200,1)))</f>
        <v>1</v>
      </c>
      <c r="V104" s="67" t="s">
        <v>32</v>
      </c>
      <c r="W104">
        <f>IF(W4&lt;=149,0,IF(W4&lt;=199,x,IF(W4&gt;=200,1)))</f>
        <v>0</v>
      </c>
      <c r="X104">
        <f>IF(X4&lt;=149,0,IF(X4&lt;=199,x,IF(X4&gt;=200,1)))</f>
        <v>0</v>
      </c>
      <c r="Y104" s="2">
        <f>IF(Y4&lt;=149,0,IF(Y4&lt;=199,x,IF(Y4&gt;=200,1)))</f>
        <v>0</v>
      </c>
      <c r="Z104">
        <f>IF(Z4&lt;=149,0,IF(Z4&lt;=199,x,IF(Z4&gt;=200,1)))</f>
        <v>0</v>
      </c>
      <c r="AA104">
        <f>IF(AA4&lt;=149,0,IF(AA4&lt;=199,x,IF(AA4&gt;=200,1)))</f>
        <v>0</v>
      </c>
      <c r="AB104" s="2">
        <f>IF(AB4&lt;=149,0,IF(AB4&lt;=199,x,IF(AB4&gt;=200,1)))</f>
        <v>0</v>
      </c>
      <c r="AC104">
        <f>IF(AC4&lt;=149,0,IF(AC4&lt;=199,x,IF(AC4&gt;=200,1)))</f>
        <v>0</v>
      </c>
      <c r="AD104">
        <f>IF(AD4&lt;=149,0,IF(AD4&lt;=199,x,IF(AD4&gt;=200,1)))</f>
        <v>0</v>
      </c>
      <c r="AE104" s="2">
        <f>IF(AE4&lt;=149,0,IF(AE4&lt;=199,x,IF(AE4&gt;=200,1)))</f>
        <v>0</v>
      </c>
      <c r="AF104">
        <f>IF(AF4&lt;=149,0,IF(AF4&lt;=199,x,IF(AF4&gt;=200,1)))</f>
        <v>0</v>
      </c>
      <c r="AG104">
        <f>IF(AG4&lt;=149,0,IF(AG4&lt;=199,x,IF(AG4&gt;=200,1)))</f>
        <v>0</v>
      </c>
      <c r="AH104" s="2">
        <f>IF(AH4&lt;=149,0,IF(AH4&lt;=199,x,IF(AH4&gt;=200,1)))</f>
        <v>0</v>
      </c>
      <c r="AI104">
        <f>IF(AI4&lt;=149,0,IF(AI4&lt;=199,x,IF(AI4&gt;=200,1)))</f>
        <v>1</v>
      </c>
      <c r="AJ104">
        <f>IF(AJ4&lt;=149,0,IF(AJ4&lt;=199,x,IF(AJ4&gt;=200,1)))</f>
        <v>1</v>
      </c>
      <c r="AK104" s="2">
        <f>IF(AK4&lt;=149,0,IF(AK4&lt;=199,x,IF(AK4&gt;=200,1)))</f>
        <v>1</v>
      </c>
      <c r="AL104">
        <f>IF(AL4&lt;=149,0,IF(AL4&lt;=199,x,IF(AL4&gt;=200,1)))</f>
        <v>0</v>
      </c>
      <c r="AM104">
        <f>IF(AM4&lt;=149,0,IF(AM4&lt;=199,x,IF(AM4&gt;=200,1)))</f>
        <v>0</v>
      </c>
      <c r="AN104" s="2">
        <f>IF(AN4&lt;=149,0,IF(AN4&lt;=199,x,IF(AN4&gt;=200,1)))</f>
        <v>0</v>
      </c>
      <c r="AO104">
        <f>IF(AO4&lt;=149,0,IF(AO4&lt;=199,x,IF(AO4&gt;=200,1)))</f>
        <v>1</v>
      </c>
      <c r="AP104">
        <f>IF(AP4&lt;=149,0,IF(AP4&lt;=199,x,IF(AP4&gt;=200,1)))</f>
        <v>1</v>
      </c>
      <c r="AQ104" s="2">
        <f>IF(AQ4&lt;=149,0,IF(AQ4&lt;=199,x,IF(AQ4&gt;=200,1)))</f>
        <v>1</v>
      </c>
      <c r="AR104">
        <f>IF(AR4&lt;=149,0,IF(AR4&lt;=199,x,IF(AR4&gt;=200,1)))</f>
        <v>0</v>
      </c>
      <c r="AS104">
        <f>IF(AS4&lt;=149,0,IF(AS4&lt;=199,x,IF(AS4&gt;=200,1)))</f>
        <v>0</v>
      </c>
      <c r="AT104" s="2">
        <f>IF(AT4&lt;=149,0,IF(AT4&lt;=199,x,IF(AT4&gt;=200,1)))</f>
        <v>0</v>
      </c>
      <c r="AU104">
        <f>IF(AU4&lt;=149,0,IF(AU4&lt;=199,x,IF(AU4&gt;=200,1)))</f>
        <v>0</v>
      </c>
      <c r="AV104">
        <f>IF(AV4&lt;=149,0,IF(AV4&lt;=199,x,IF(AV4&gt;=200,1)))</f>
        <v>0</v>
      </c>
      <c r="AW104" s="2">
        <f>IF(AW4&lt;=149,0,IF(AW4&lt;=199,x,IF(AW4&gt;=200,1)))</f>
        <v>0</v>
      </c>
      <c r="AX104">
        <f>IF(AX4&lt;=149,0,IF(AX4&lt;=199,x,IF(AX4&gt;=200,1)))</f>
        <v>0</v>
      </c>
      <c r="AY104">
        <f>IF(AY4&lt;=149,0,IF(AY4&lt;=199,x,IF(AY4&gt;=200,1)))</f>
        <v>0</v>
      </c>
      <c r="AZ104" s="2">
        <f>IF(AZ4&lt;=149,0,IF(AZ4&lt;=199,x,IF(AZ4&gt;=200,1)))</f>
        <v>0</v>
      </c>
      <c r="BA104">
        <f>IF(BA4&lt;=149,0,IF(BA4&lt;=199,x,IF(BA4&gt;=200,1)))</f>
        <v>1</v>
      </c>
      <c r="BB104">
        <f>IF(BB4&lt;=149,0,IF(BB4&lt;=199,x,IF(BB4&gt;=200,1)))</f>
        <v>1</v>
      </c>
      <c r="BC104" s="2">
        <f>IF(BC4&lt;=149,0,IF(BC4&lt;=199,x,IF(BC4&gt;=200,1)))</f>
        <v>1</v>
      </c>
      <c r="BD104">
        <f>IF(BD4&lt;=149,0,IF(BD4&lt;=199,x,IF(BD4&gt;=200,1)))</f>
        <v>0</v>
      </c>
      <c r="BE104">
        <f>IF(BE4&lt;=149,0,IF(BE4&lt;=199,x,IF(BE4&gt;=200,1)))</f>
        <v>0</v>
      </c>
      <c r="BF104" s="2">
        <f>IF(BF4&lt;=149,0,IF(BF4&lt;=199,x,IF(BF4&gt;=200,1)))</f>
        <v>0</v>
      </c>
      <c r="BG104">
        <f>IF(BG4&lt;=149,0,IF(BG4&lt;=199,x,IF(BG4&gt;=200,1)))</f>
        <v>0</v>
      </c>
      <c r="BH104">
        <f>IF(BH4&lt;=149,0,IF(BH4&lt;=199,x,IF(BH4&gt;=200,1)))</f>
        <v>0</v>
      </c>
      <c r="BI104" s="2">
        <f>IF(BI4&lt;=149,0,IF(BI4&lt;=199,x,IF(BI4&gt;=200,1)))</f>
        <v>0</v>
      </c>
      <c r="BJ104">
        <f>IF(BJ4&lt;=149,0,IF(BJ4&lt;=199,x,IF(BJ4&gt;=200,1)))</f>
        <v>0</v>
      </c>
      <c r="BK104">
        <f>IF(BK4&lt;=149,0,IF(BK4&lt;=199,x,IF(BK4&gt;=200,1)))</f>
        <v>0</v>
      </c>
      <c r="BL104" s="2">
        <f>IF(BL4&lt;=149,0,IF(BL4&lt;=199,x,IF(BL4&gt;=200,1)))</f>
        <v>0</v>
      </c>
      <c r="BM104">
        <f>IF(BM4&lt;=149,0,IF(BM4&lt;=199,x,IF(BM4&gt;=200,1)))</f>
        <v>0</v>
      </c>
      <c r="BN104">
        <f>IF(BN4&lt;=149,0,IF(BN4&lt;=199,x,IF(BN4&gt;=200,1)))</f>
        <v>0</v>
      </c>
      <c r="BO104" s="2">
        <f>IF(BO4&lt;=149,0,IF(BO4&lt;=199,x,IF(BO4&gt;=200,1)))</f>
        <v>0</v>
      </c>
      <c r="BP104">
        <f>IF(BP4&lt;=149,0,IF(BP4&lt;=199,x,IF(BP4&gt;=200,1)))</f>
        <v>0</v>
      </c>
      <c r="BQ104">
        <f>IF(BQ4&lt;=149,0,IF(BQ4&lt;=199,x,IF(BQ4&gt;=200,1)))</f>
        <v>0</v>
      </c>
      <c r="BR104" s="2">
        <f>IF(BR4&lt;=149,0,IF(BR4&lt;=199,x,IF(BR4&gt;=200,1)))</f>
        <v>0</v>
      </c>
      <c r="BS104">
        <f>IF(BS4&lt;=149,0,IF(BS4&lt;=199,x,IF(BS4&gt;=200,1)))</f>
        <v>0</v>
      </c>
      <c r="BT104">
        <f>IF(BT4&lt;=149,0,IF(BT4&lt;=199,x,IF(BT4&gt;=200,1)))</f>
        <v>0</v>
      </c>
      <c r="BU104" s="2">
        <f>IF(BU4&lt;=149,0,IF(BU4&lt;=199,x,IF(BU4&gt;=200,1)))</f>
        <v>0</v>
      </c>
      <c r="BV104">
        <f>IF(BV4&lt;=149,0,IF(BV4&lt;=199,x,IF(BV4&gt;=200,1)))</f>
        <v>1</v>
      </c>
      <c r="BW104">
        <f>IF(BW4&lt;=149,0,IF(BW4&lt;=199,x,IF(BW4&gt;=200,1)))</f>
        <v>1</v>
      </c>
      <c r="BX104" s="2">
        <f>IF(BX4&lt;=149,0,IF(BX4&lt;=199,x,IF(BX4&gt;=200,1)))</f>
        <v>1</v>
      </c>
      <c r="BY104">
        <f>IF(BY4&lt;=149,0,IF(BY4&lt;=199,x,IF(BY4&gt;=200,1)))</f>
        <v>1</v>
      </c>
      <c r="BZ104">
        <f>IF(BZ4&lt;=149,0,IF(BZ4&lt;=199,x,IF(BZ4&gt;=200,1)))</f>
        <v>1</v>
      </c>
      <c r="CA104" s="2">
        <f>IF(CA4&lt;=149,0,IF(CA4&lt;=199,x,IF(CA4&gt;=200,1)))</f>
        <v>1</v>
      </c>
      <c r="CB104">
        <f>IF(CB4&lt;=149,0,IF(CB4&lt;=199,x,IF(CB4&gt;=200,1)))</f>
        <v>0</v>
      </c>
      <c r="CC104">
        <f>IF(CC4&lt;=149,0,IF(CC4&lt;=199,x,IF(CC4&gt;=200,1)))</f>
        <v>0</v>
      </c>
      <c r="CD104" s="2">
        <f>IF(CD4&lt;=149,0,IF(CD4&lt;=199,x,IF(CD4&gt;=200,1)))</f>
        <v>0</v>
      </c>
      <c r="CE104">
        <f>IF(CE4&lt;=149,0,IF(CE4&lt;=199,x,IF(CE4&gt;=200,1)))</f>
        <v>1</v>
      </c>
      <c r="CF104">
        <f>IF(CF4&lt;=149,0,IF(CF4&lt;=199,x,IF(CF4&gt;=200,1)))</f>
        <v>1</v>
      </c>
      <c r="CG104" s="2">
        <f>IF(CG4&lt;=149,0,IF(CG4&lt;=199,x,IF(CG4&gt;=200,1)))</f>
        <v>1</v>
      </c>
      <c r="CH104">
        <f>IF(CH4&lt;=149,0,IF(CH4&lt;=199,x,IF(CH4&gt;=200,1)))</f>
        <v>0</v>
      </c>
      <c r="CI104">
        <f>IF(CI4&lt;=149,0,IF(CI4&lt;=199,x,IF(CI4&gt;=200,1)))</f>
        <v>0</v>
      </c>
      <c r="CJ104" s="2">
        <f>IF(CJ4&lt;=149,0,IF(CJ4&lt;=199,x,IF(CJ4&gt;=200,1)))</f>
        <v>0</v>
      </c>
      <c r="CK104">
        <f>IF(CK4&lt;=149,0,IF(CK4&lt;=199,x,IF(CK4&gt;=200,1)))</f>
        <v>0</v>
      </c>
      <c r="CL104">
        <f>IF(CL4&lt;=149,0,IF(CL4&lt;=199,x,IF(CL4&gt;=200,1)))</f>
        <v>0</v>
      </c>
      <c r="CM104" s="2">
        <f>IF(CM4&lt;=149,0,IF(CM4&lt;=199,x,IF(CM4&gt;=200,1)))</f>
        <v>0</v>
      </c>
    </row>
    <row r="105" spans="1:91" x14ac:dyDescent="0.3">
      <c r="A105" s="2" t="s">
        <v>262</v>
      </c>
      <c r="B105" s="68">
        <f>IF(B5&lt;=149,0,IF(B5&lt;=199,x,IF(B5&gt;=200,1)))</f>
        <v>0</v>
      </c>
      <c r="C105" s="68" t="s">
        <v>32</v>
      </c>
      <c r="D105" s="69">
        <f>IF(D5&lt;=149,0,IF(D5&lt;=199,x,IF(D5&gt;=200,1)))</f>
        <v>0</v>
      </c>
      <c r="E105" s="8">
        <f>IF(E5&lt;=149,0,IF(E5&lt;=199,x,IF(E5&gt;=200,1)))</f>
        <v>0</v>
      </c>
      <c r="F105" s="8" t="s">
        <v>32</v>
      </c>
      <c r="G105" s="19">
        <f>IF(G5&lt;=149,0,IF(G5&lt;=199,x,IF(G5&gt;=200,1)))</f>
        <v>1</v>
      </c>
      <c r="H105" s="68">
        <f>IF(H5&lt;=149,0,IF(H5&lt;=199,x,IF(H5&gt;=200,1)))</f>
        <v>0</v>
      </c>
      <c r="I105" s="68" t="s">
        <v>32</v>
      </c>
      <c r="J105" s="69">
        <f>IF(J5&lt;=149,0,IF(J5&lt;=199,x,IF(J5&gt;=200,1)))</f>
        <v>0</v>
      </c>
      <c r="K105" s="68">
        <f>IF(K5&lt;=149,0,IF(K5&lt;=199,x,IF(K5&gt;=200,1)))</f>
        <v>0</v>
      </c>
      <c r="L105" s="68" t="s">
        <v>32</v>
      </c>
      <c r="M105" s="69">
        <f>IF(M5&lt;=149,0,IF(M5&lt;=199,x,IF(M5&gt;=200,1)))</f>
        <v>0</v>
      </c>
      <c r="N105" s="68">
        <f>IF(N5&lt;=149,0,IF(N5&lt;=199,x,IF(N5&gt;=200,1)))</f>
        <v>0</v>
      </c>
      <c r="O105" s="68" t="s">
        <v>32</v>
      </c>
      <c r="P105" s="69">
        <f>IF(P5&lt;=149,0,IF(P5&lt;=199,x,IF(P5&gt;=200,1)))</f>
        <v>0</v>
      </c>
      <c r="Q105" s="8">
        <f>IF(Q5&lt;=149,0,IF(Q5&lt;=199,x,IF(Q5&gt;=200,1)))</f>
        <v>0</v>
      </c>
      <c r="R105" s="8" t="s">
        <v>32</v>
      </c>
      <c r="S105" s="19" t="s">
        <v>32</v>
      </c>
      <c r="T105" s="8">
        <f>IF(T5&lt;=149,0,IF(T5&lt;=199,x,IF(T5&gt;=200,1)))</f>
        <v>0</v>
      </c>
      <c r="U105" s="8" t="s">
        <v>32</v>
      </c>
      <c r="V105" s="19" t="s">
        <v>32</v>
      </c>
      <c r="W105" s="68">
        <f>IF(W5&lt;=149,0,IF(W5&lt;=199,x,IF(W5&gt;=200,1)))</f>
        <v>0</v>
      </c>
      <c r="X105" s="68" t="s">
        <v>32</v>
      </c>
      <c r="Y105" s="69">
        <f>IF(Y5&lt;=149,0,IF(Y5&lt;=199,x,IF(Y5&gt;=200,1)))</f>
        <v>0</v>
      </c>
      <c r="Z105" s="68">
        <f>IF(Z5&lt;=149,0,IF(Z5&lt;=199,x,IF(Z5&gt;=200,1)))</f>
        <v>0</v>
      </c>
      <c r="AA105" s="68" t="s">
        <v>32</v>
      </c>
      <c r="AB105" s="69">
        <f>IF(AB5&lt;=149,0,IF(AB5&lt;=199,x,IF(AB5&gt;=200,1)))</f>
        <v>0</v>
      </c>
      <c r="AC105" s="68">
        <f>IF(AC5&lt;=149,0,IF(AC5&lt;=199,x,IF(AC5&gt;=200,1)))</f>
        <v>0</v>
      </c>
      <c r="AD105" s="68" t="s">
        <v>32</v>
      </c>
      <c r="AE105" s="69">
        <f>IF(AE5&lt;=149,0,IF(AE5&lt;=199,x,IF(AE5&gt;=200,1)))</f>
        <v>0</v>
      </c>
      <c r="AF105" s="68">
        <f>IF(AF5&lt;=149,0,IF(AF5&lt;=199,x,IF(AF5&gt;=200,1)))</f>
        <v>0</v>
      </c>
      <c r="AG105" s="68" t="s">
        <v>32</v>
      </c>
      <c r="AH105" s="69">
        <f>IF(AH5&lt;=149,0,IF(AH5&lt;=199,x,IF(AH5&gt;=200,1)))</f>
        <v>0</v>
      </c>
      <c r="AI105" s="68">
        <f>IF(AI5&lt;=149,0,IF(AI5&lt;=199,x,IF(AI5&gt;=200,1)))</f>
        <v>0</v>
      </c>
      <c r="AJ105" s="68" t="s">
        <v>32</v>
      </c>
      <c r="AK105" s="69">
        <f>IF(AK5&lt;=149,0,IF(AK5&lt;=199,x,IF(AK5&gt;=200,1)))</f>
        <v>0</v>
      </c>
      <c r="AL105" s="68">
        <f>IF(AL5&lt;=149,0,IF(AL5&lt;=199,x,IF(AL5&gt;=200,1)))</f>
        <v>0</v>
      </c>
      <c r="AM105" s="68" t="s">
        <v>32</v>
      </c>
      <c r="AN105" s="69">
        <f>IF(AN5&lt;=149,0,IF(AN5&lt;=199,x,IF(AN5&gt;=200,1)))</f>
        <v>0</v>
      </c>
      <c r="AO105" s="68">
        <f>IF(AO5&lt;=149,0,IF(AO5&lt;=199,x,IF(AO5&gt;=200,1)))</f>
        <v>0</v>
      </c>
      <c r="AP105" s="68" t="s">
        <v>32</v>
      </c>
      <c r="AQ105" s="69">
        <f>IF(AQ5&lt;=149,0,IF(AQ5&lt;=199,x,IF(AQ5&gt;=200,1)))</f>
        <v>0</v>
      </c>
      <c r="AR105" s="68">
        <f>IF(AR5&lt;=149,0,IF(AR5&lt;=199,x,IF(AR5&gt;=200,1)))</f>
        <v>0</v>
      </c>
      <c r="AS105" s="68" t="s">
        <v>32</v>
      </c>
      <c r="AT105" s="69">
        <f>IF(AT5&lt;=149,0,IF(AT5&lt;=199,x,IF(AT5&gt;=200,1)))</f>
        <v>0</v>
      </c>
      <c r="AU105" s="68">
        <f>IF(AU5&lt;=149,0,IF(AU5&lt;=199,x,IF(AU5&gt;=200,1)))</f>
        <v>0</v>
      </c>
      <c r="AV105" s="68" t="s">
        <v>32</v>
      </c>
      <c r="AW105" s="69">
        <f>IF(AW5&lt;=149,0,IF(AW5&lt;=199,x,IF(AW5&gt;=200,1)))</f>
        <v>0</v>
      </c>
      <c r="AX105" s="68">
        <f>IF(AX5&lt;=149,0,IF(AX5&lt;=199,x,IF(AX5&gt;=200,1)))</f>
        <v>0</v>
      </c>
      <c r="AY105" s="68" t="s">
        <v>32</v>
      </c>
      <c r="AZ105" s="69">
        <f>IF(AZ5&lt;=149,0,IF(AZ5&lt;=199,x,IF(AZ5&gt;=200,1)))</f>
        <v>0</v>
      </c>
      <c r="BA105" s="68">
        <f>IF(BA5&lt;=149,0,IF(BA5&lt;=199,x,IF(BA5&gt;=200,1)))</f>
        <v>0</v>
      </c>
      <c r="BB105" s="68" t="s">
        <v>32</v>
      </c>
      <c r="BC105" s="69">
        <f>IF(BC5&lt;=149,0,IF(BC5&lt;=199,x,IF(BC5&gt;=200,1)))</f>
        <v>0</v>
      </c>
      <c r="BD105" s="68">
        <f>IF(BD5&lt;=149,0,IF(BD5&lt;=199,x,IF(BD5&gt;=200,1)))</f>
        <v>0</v>
      </c>
      <c r="BE105" s="68" t="s">
        <v>32</v>
      </c>
      <c r="BF105" s="69">
        <f>IF(BF5&lt;=149,0,IF(BF5&lt;=199,x,IF(BF5&gt;=200,1)))</f>
        <v>0</v>
      </c>
      <c r="BG105" s="68">
        <f>IF(BG5&lt;=149,0,IF(BG5&lt;=199,x,IF(BG5&gt;=200,1)))</f>
        <v>0</v>
      </c>
      <c r="BH105" s="68" t="s">
        <v>32</v>
      </c>
      <c r="BI105" s="69">
        <f>IF(BI5&lt;=149,0,IF(BI5&lt;=199,x,IF(BI5&gt;=200,1)))</f>
        <v>0</v>
      </c>
      <c r="BJ105" s="68">
        <f>IF(BJ5&lt;=149,0,IF(BJ5&lt;=199,x,IF(BJ5&gt;=200,1)))</f>
        <v>0</v>
      </c>
      <c r="BK105" s="68" t="s">
        <v>32</v>
      </c>
      <c r="BL105" s="69">
        <f>IF(BL5&lt;=149,0,IF(BL5&lt;=199,x,IF(BL5&gt;=200,1)))</f>
        <v>0</v>
      </c>
      <c r="BM105" s="68">
        <f>IF(BM5&lt;=149,0,IF(BM5&lt;=199,x,IF(BM5&gt;=200,1)))</f>
        <v>0</v>
      </c>
      <c r="BN105" s="68" t="s">
        <v>32</v>
      </c>
      <c r="BO105" s="69">
        <f>IF(BO5&lt;=149,0,IF(BO5&lt;=199,x,IF(BO5&gt;=200,1)))</f>
        <v>0</v>
      </c>
      <c r="BP105" s="68">
        <f>IF(BP5&lt;=149,0,IF(BP5&lt;=199,x,IF(BP5&gt;=200,1)))</f>
        <v>0</v>
      </c>
      <c r="BQ105" s="68" t="s">
        <v>32</v>
      </c>
      <c r="BR105" s="69">
        <f>IF(BR5&lt;=149,0,IF(BR5&lt;=199,x,IF(BR5&gt;=200,1)))</f>
        <v>0</v>
      </c>
      <c r="BS105" s="8">
        <f>IF(BS5&lt;=149,0,IF(BS5&lt;=199,x,IF(BS5&gt;=200,1)))</f>
        <v>0</v>
      </c>
      <c r="BT105" s="8" t="s">
        <v>32</v>
      </c>
      <c r="BU105" s="19">
        <f>IF(BU5&lt;=149,0,IF(BU5&lt;=199,x,IF(BU5&gt;=200,1)))</f>
        <v>1</v>
      </c>
      <c r="BV105" s="68">
        <f>IF(BV5&lt;=149,0,IF(BV5&lt;=199,x,IF(BV5&gt;=200,1)))</f>
        <v>0</v>
      </c>
      <c r="BW105" s="68" t="s">
        <v>32</v>
      </c>
      <c r="BX105" s="69">
        <f>IF(BX5&lt;=149,0,IF(BX5&lt;=199,x,IF(BX5&gt;=200,1)))</f>
        <v>0</v>
      </c>
      <c r="BY105" s="68">
        <f>IF(BY5&lt;=149,0,IF(BY5&lt;=199,x,IF(BY5&gt;=200,1)))</f>
        <v>0</v>
      </c>
      <c r="BZ105" s="68" t="s">
        <v>32</v>
      </c>
      <c r="CA105" s="69">
        <f>IF(CA5&lt;=149,0,IF(CA5&lt;=199,x,IF(CA5&gt;=200,1)))</f>
        <v>0</v>
      </c>
      <c r="CB105" s="68">
        <f>IF(CB5&lt;=149,0,IF(CB5&lt;=199,x,IF(CB5&gt;=200,1)))</f>
        <v>0</v>
      </c>
      <c r="CC105" s="68" t="s">
        <v>32</v>
      </c>
      <c r="CD105" s="69">
        <f>IF(CD5&lt;=149,0,IF(CD5&lt;=199,x,IF(CD5&gt;=200,1)))</f>
        <v>0</v>
      </c>
      <c r="CE105" s="68">
        <f>IF(CE5&lt;=149,0,IF(CE5&lt;=199,x,IF(CE5&gt;=200,1)))</f>
        <v>0</v>
      </c>
      <c r="CF105" s="68" t="s">
        <v>32</v>
      </c>
      <c r="CG105" s="69">
        <f>IF(CG5&lt;=149,0,IF(CG5&lt;=199,x,IF(CG5&gt;=200,1)))</f>
        <v>0</v>
      </c>
      <c r="CH105" s="68">
        <f>IF(CH5&lt;=149,0,IF(CH5&lt;=199,x,IF(CH5&gt;=200,1)))</f>
        <v>0</v>
      </c>
      <c r="CI105" s="68" t="s">
        <v>32</v>
      </c>
      <c r="CJ105" s="69">
        <f>IF(CJ5&lt;=149,0,IF(CJ5&lt;=199,x,IF(CJ5&gt;=200,1)))</f>
        <v>0</v>
      </c>
      <c r="CK105" s="68">
        <f>IF(CK5&lt;=149,0,IF(CK5&lt;=199,x,IF(CK5&gt;=200,1)))</f>
        <v>0</v>
      </c>
      <c r="CL105" s="68" t="s">
        <v>32</v>
      </c>
      <c r="CM105" s="69">
        <f>IF(CM5&lt;=149,0,IF(CM5&lt;=199,x,IF(CM5&gt;=200,1)))</f>
        <v>0</v>
      </c>
    </row>
    <row r="106" spans="1:91" x14ac:dyDescent="0.3">
      <c r="A106" s="2" t="s">
        <v>84</v>
      </c>
      <c r="B106" s="26">
        <f>IF(B6&lt;=149,0,IF(B6&lt;=199,x,IF(B6&gt;=200,1)))</f>
        <v>0</v>
      </c>
      <c r="C106" s="26">
        <f>IF(C6&lt;=149,0,IF(C6&lt;=199,x,IF(C6&gt;=200,1)))</f>
        <v>0</v>
      </c>
      <c r="D106" s="67">
        <f>IF(D6&lt;=149,0,IF(D6&lt;=199,x,IF(D6&gt;=200,1)))</f>
        <v>1</v>
      </c>
      <c r="E106">
        <f>IF(E6&lt;=149,0,IF(E6&lt;=199,x,IF(E6&gt;=200,1)))</f>
        <v>1</v>
      </c>
      <c r="F106">
        <f>IF(F6&lt;=149,0,IF(F6&lt;=199,x,IF(F6&gt;=200,1)))</f>
        <v>1</v>
      </c>
      <c r="G106" s="2">
        <f>IF(G6&lt;=149,0,IF(G6&lt;=199,x,IF(G6&gt;=200,1)))</f>
        <v>1</v>
      </c>
      <c r="H106">
        <f>IF(H6&lt;=149,0,IF(H6&lt;=199,x,IF(H6&gt;=200,1)))</f>
        <v>1</v>
      </c>
      <c r="I106">
        <f>IF(I6&lt;=149,0,IF(I6&lt;=199,x,IF(I6&gt;=200,1)))</f>
        <v>1</v>
      </c>
      <c r="J106" s="2">
        <f>IF(J6&lt;=149,0,IF(J6&lt;=199,x,IF(J6&gt;=200,1)))</f>
        <v>1</v>
      </c>
      <c r="K106" s="26">
        <f>IF(K6&lt;=149,0,IF(K6&lt;=199,x,IF(K6&gt;=200,1)))</f>
        <v>0</v>
      </c>
      <c r="L106" s="26">
        <f>IF(L6&lt;=149,0,IF(L6&lt;=199,x,IF(L6&gt;=200,1)))</f>
        <v>0</v>
      </c>
      <c r="M106" s="67">
        <f>IF(M6&lt;=149,0,IF(M6&lt;=199,x,IF(M6&gt;=200,1)))</f>
        <v>1</v>
      </c>
      <c r="N106">
        <f>IF(N6&lt;=149,0,IF(N6&lt;=199,x,IF(N6&gt;=200,1)))</f>
        <v>0</v>
      </c>
      <c r="O106">
        <f>IF(O6&lt;=149,0,IF(O6&lt;=199,x,IF(O6&gt;=200,1)))</f>
        <v>0</v>
      </c>
      <c r="P106" s="2">
        <f>IF(P6&lt;=149,0,IF(P6&lt;=199,x,IF(P6&gt;=200,1)))</f>
        <v>0</v>
      </c>
      <c r="Q106" s="68">
        <f>IF(Q6&lt;=149,0,IF(Q6&lt;=199,x,IF(Q6&gt;=200,1)))</f>
        <v>1</v>
      </c>
      <c r="R106" s="68" t="s">
        <v>32</v>
      </c>
      <c r="S106" s="69">
        <f>IF(S6&lt;=149,0,IF(S6&lt;=199,x,IF(S6&gt;=200,1)))</f>
        <v>1</v>
      </c>
      <c r="T106">
        <f>IF(T6&lt;=149,0,IF(T6&lt;=199,x,IF(T6&gt;=200,1)))</f>
        <v>1</v>
      </c>
      <c r="U106">
        <f>IF(U6&lt;=149,0,IF(U6&lt;=199,x,IF(U6&gt;=200,1)))</f>
        <v>1</v>
      </c>
      <c r="V106" s="2">
        <f>IF(V6&lt;=149,0,IF(V6&lt;=199,x,IF(V6&gt;=200,1)))</f>
        <v>1</v>
      </c>
      <c r="W106" s="8" t="s">
        <v>32</v>
      </c>
      <c r="X106" s="8">
        <f>IF(X6&lt;=149,0,IF(X6&lt;=199,x,IF(X6&gt;=200,1)))</f>
        <v>0</v>
      </c>
      <c r="Y106" s="19">
        <f>IF(Y6&lt;=149,0,IF(Y6&lt;=199,x,IF(Y6&gt;=200,1)))</f>
        <v>0</v>
      </c>
      <c r="Z106">
        <f>IF(Z6&lt;=149,0,IF(Z6&lt;=199,x,IF(Z6&gt;=200,1)))</f>
        <v>0</v>
      </c>
      <c r="AA106">
        <f>IF(AA6&lt;=149,0,IF(AA6&lt;=199,x,IF(AA6&gt;=200,1)))</f>
        <v>0</v>
      </c>
      <c r="AB106" s="2">
        <f>IF(AB6&lt;=149,0,IF(AB6&lt;=199,x,IF(AB6&gt;=200,1)))</f>
        <v>0</v>
      </c>
      <c r="AC106">
        <f>IF(AC6&lt;=149,0,IF(AC6&lt;=199,x,IF(AC6&gt;=200,1)))</f>
        <v>0</v>
      </c>
      <c r="AD106">
        <f>IF(AD6&lt;=149,0,IF(AD6&lt;=199,x,IF(AD6&gt;=200,1)))</f>
        <v>0</v>
      </c>
      <c r="AE106" s="2">
        <f>IF(AE6&lt;=149,0,IF(AE6&lt;=199,x,IF(AE6&gt;=200,1)))</f>
        <v>0</v>
      </c>
      <c r="AF106">
        <f>IF(AF6&lt;=149,0,IF(AF6&lt;=199,x,IF(AF6&gt;=200,1)))</f>
        <v>0</v>
      </c>
      <c r="AG106">
        <f>IF(AG6&lt;=149,0,IF(AG6&lt;=199,x,IF(AG6&gt;=200,1)))</f>
        <v>0</v>
      </c>
      <c r="AH106" s="2">
        <f>IF(AH6&lt;=149,0,IF(AH6&lt;=199,x,IF(AH6&gt;=200,1)))</f>
        <v>0</v>
      </c>
      <c r="AI106">
        <f>IF(AI6&lt;=149,0,IF(AI6&lt;=199,x,IF(AI6&gt;=200,1)))</f>
        <v>1</v>
      </c>
      <c r="AJ106">
        <f>IF(AJ6&lt;=149,0,IF(AJ6&lt;=199,x,IF(AJ6&gt;=200,1)))</f>
        <v>1</v>
      </c>
      <c r="AK106" s="2">
        <f>IF(AK6&lt;=149,0,IF(AK6&lt;=199,x,IF(AK6&gt;=200,1)))</f>
        <v>1</v>
      </c>
      <c r="AL106">
        <f>IF(AL6&lt;=149,0,IF(AL6&lt;=199,x,IF(AL6&gt;=200,1)))</f>
        <v>0</v>
      </c>
      <c r="AM106">
        <f>IF(AM6&lt;=149,0,IF(AM6&lt;=199,x,IF(AM6&gt;=200,1)))</f>
        <v>0</v>
      </c>
      <c r="AN106" s="2">
        <f>IF(AN6&lt;=149,0,IF(AN6&lt;=199,x,IF(AN6&gt;=200,1)))</f>
        <v>0</v>
      </c>
      <c r="AO106">
        <f>IF(AO6&lt;=149,0,IF(AO6&lt;=199,x,IF(AO6&gt;=200,1)))</f>
        <v>1</v>
      </c>
      <c r="AP106">
        <f>IF(AP6&lt;=149,0,IF(AP6&lt;=199,x,IF(AP6&gt;=200,1)))</f>
        <v>1</v>
      </c>
      <c r="AQ106" s="2">
        <f>IF(AQ6&lt;=149,0,IF(AQ6&lt;=199,x,IF(AQ6&gt;=200,1)))</f>
        <v>1</v>
      </c>
      <c r="AR106" s="26">
        <f>IF(AR6&lt;=149,0,IF(AR6&lt;=199,x,IF(AR6&gt;=200,1)))</f>
        <v>0</v>
      </c>
      <c r="AS106" s="26">
        <f>IF(AS6&lt;=149,0,IF(AS6&lt;=199,x,IF(AS6&gt;=200,1)))</f>
        <v>0</v>
      </c>
      <c r="AT106" s="67">
        <f>IF(AT6&lt;=149,0,IF(AT6&lt;=199,x,IF(AT6&gt;=200,1)))</f>
        <v>1</v>
      </c>
      <c r="AU106" s="26">
        <f>IF(AU6&lt;=149,0,IF(AU6&lt;=199,x,IF(AU6&gt;=200,1)))</f>
        <v>1</v>
      </c>
      <c r="AV106" s="26">
        <f>IF(AV6&lt;=149,0,IF(AV6&lt;=199,x,IF(AV6&gt;=200,1)))</f>
        <v>1</v>
      </c>
      <c r="AW106" s="67" t="s">
        <v>32</v>
      </c>
      <c r="AX106">
        <f>IF(AX6&lt;=149,0,IF(AX6&lt;=199,x,IF(AX6&gt;=200,1)))</f>
        <v>0</v>
      </c>
      <c r="AY106">
        <f>IF(AY6&lt;=149,0,IF(AY6&lt;=199,x,IF(AY6&gt;=200,1)))</f>
        <v>0</v>
      </c>
      <c r="AZ106" s="2">
        <f>IF(AZ6&lt;=149,0,IF(AZ6&lt;=199,x,IF(AZ6&gt;=200,1)))</f>
        <v>0</v>
      </c>
      <c r="BA106">
        <f>IF(BA6&lt;=149,0,IF(BA6&lt;=199,x,IF(BA6&gt;=200,1)))</f>
        <v>1</v>
      </c>
      <c r="BB106">
        <f>IF(BB6&lt;=149,0,IF(BB6&lt;=199,x,IF(BB6&gt;=200,1)))</f>
        <v>1</v>
      </c>
      <c r="BC106" s="2">
        <f>IF(BC6&lt;=149,0,IF(BC6&lt;=199,x,IF(BC6&gt;=200,1)))</f>
        <v>1</v>
      </c>
      <c r="BD106">
        <f>IF(BD6&lt;=149,0,IF(BD6&lt;=199,x,IF(BD6&gt;=200,1)))</f>
        <v>0</v>
      </c>
      <c r="BE106">
        <f>IF(BE6&lt;=149,0,IF(BE6&lt;=199,x,IF(BE6&gt;=200,1)))</f>
        <v>0</v>
      </c>
      <c r="BF106" s="2">
        <f>IF(BF6&lt;=149,0,IF(BF6&lt;=199,x,IF(BF6&gt;=200,1)))</f>
        <v>0</v>
      </c>
      <c r="BG106">
        <f>IF(BG6&lt;=149,0,IF(BG6&lt;=199,x,IF(BG6&gt;=200,1)))</f>
        <v>0</v>
      </c>
      <c r="BH106">
        <f>IF(BH6&lt;=149,0,IF(BH6&lt;=199,x,IF(BH6&gt;=200,1)))</f>
        <v>0</v>
      </c>
      <c r="BI106" s="2">
        <f>IF(BI6&lt;=149,0,IF(BI6&lt;=199,x,IF(BI6&gt;=200,1)))</f>
        <v>0</v>
      </c>
      <c r="BJ106">
        <f>IF(BJ6&lt;=149,0,IF(BJ6&lt;=199,x,IF(BJ6&gt;=200,1)))</f>
        <v>0</v>
      </c>
      <c r="BK106">
        <f>IF(BK6&lt;=149,0,IF(BK6&lt;=199,x,IF(BK6&gt;=200,1)))</f>
        <v>0</v>
      </c>
      <c r="BL106" s="2">
        <f>IF(BL6&lt;=149,0,IF(BL6&lt;=199,x,IF(BL6&gt;=200,1)))</f>
        <v>0</v>
      </c>
      <c r="BM106">
        <f>IF(BM6&lt;=149,0,IF(BM6&lt;=199,x,IF(BM6&gt;=200,1)))</f>
        <v>0</v>
      </c>
      <c r="BN106">
        <f>IF(BN6&lt;=149,0,IF(BN6&lt;=199,x,IF(BN6&gt;=200,1)))</f>
        <v>0</v>
      </c>
      <c r="BO106" s="2">
        <f>IF(BO6&lt;=149,0,IF(BO6&lt;=199,x,IF(BO6&gt;=200,1)))</f>
        <v>0</v>
      </c>
      <c r="BP106">
        <f>IF(BP6&lt;=149,0,IF(BP6&lt;=199,x,IF(BP6&gt;=200,1)))</f>
        <v>0</v>
      </c>
      <c r="BQ106">
        <f>IF(BQ6&lt;=149,0,IF(BQ6&lt;=199,x,IF(BQ6&gt;=200,1)))</f>
        <v>0</v>
      </c>
      <c r="BR106" s="2">
        <f>IF(BR6&lt;=149,0,IF(BR6&lt;=199,x,IF(BR6&gt;=200,1)))</f>
        <v>0</v>
      </c>
      <c r="BS106">
        <f>IF(BS6&lt;=149,0,IF(BS6&lt;=199,x,IF(BS6&gt;=200,1)))</f>
        <v>0</v>
      </c>
      <c r="BT106">
        <f>IF(BT6&lt;=149,0,IF(BT6&lt;=199,x,IF(BT6&gt;=200,1)))</f>
        <v>0</v>
      </c>
      <c r="BU106" s="2">
        <f>IF(BU6&lt;=149,0,IF(BU6&lt;=199,x,IF(BU6&gt;=200,1)))</f>
        <v>0</v>
      </c>
      <c r="BV106">
        <f>IF(BV6&lt;=149,0,IF(BV6&lt;=199,x,IF(BV6&gt;=200,1)))</f>
        <v>1</v>
      </c>
      <c r="BW106">
        <f>IF(BW6&lt;=149,0,IF(BW6&lt;=199,x,IF(BW6&gt;=200,1)))</f>
        <v>1</v>
      </c>
      <c r="BX106" s="2">
        <f>IF(BX6&lt;=149,0,IF(BX6&lt;=199,x,IF(BX6&gt;=200,1)))</f>
        <v>1</v>
      </c>
      <c r="BY106">
        <f>IF(BY6&lt;=149,0,IF(BY6&lt;=199,x,IF(BY6&gt;=200,1)))</f>
        <v>1</v>
      </c>
      <c r="BZ106">
        <f>IF(BZ6&lt;=149,0,IF(BZ6&lt;=199,x,IF(BZ6&gt;=200,1)))</f>
        <v>1</v>
      </c>
      <c r="CA106" s="2">
        <f>IF(CA6&lt;=149,0,IF(CA6&lt;=199,x,IF(CA6&gt;=200,1)))</f>
        <v>1</v>
      </c>
      <c r="CB106">
        <f>IF(CB6&lt;=149,0,IF(CB6&lt;=199,x,IF(CB6&gt;=200,1)))</f>
        <v>0</v>
      </c>
      <c r="CC106">
        <f>IF(CC6&lt;=149,0,IF(CC6&lt;=199,x,IF(CC6&gt;=200,1)))</f>
        <v>0</v>
      </c>
      <c r="CD106" s="2">
        <f>IF(CD6&lt;=149,0,IF(CD6&lt;=199,x,IF(CD6&gt;=200,1)))</f>
        <v>0</v>
      </c>
      <c r="CE106" s="68">
        <f>IF(CE6&lt;=149,0,IF(CE6&lt;=199,x,IF(CE6&gt;=200,1)))</f>
        <v>1</v>
      </c>
      <c r="CF106" s="68">
        <f>IF(CF6&lt;=149,0,IF(CF6&lt;=199,x,IF(CF6&gt;=200,1)))</f>
        <v>0</v>
      </c>
      <c r="CG106" s="69">
        <f>IF(CG6&lt;=149,0,IF(CG6&lt;=199,x,IF(CG6&gt;=200,1)))</f>
        <v>1</v>
      </c>
      <c r="CH106">
        <f>IF(CH6&lt;=149,0,IF(CH6&lt;=199,x,IF(CH6&gt;=200,1)))</f>
        <v>0</v>
      </c>
      <c r="CI106">
        <f>IF(CI6&lt;=149,0,IF(CI6&lt;=199,x,IF(CI6&gt;=200,1)))</f>
        <v>0</v>
      </c>
      <c r="CJ106" s="2">
        <f>IF(CJ6&lt;=149,0,IF(CJ6&lt;=199,x,IF(CJ6&gt;=200,1)))</f>
        <v>0</v>
      </c>
      <c r="CK106">
        <f>IF(CK6&lt;=149,0,IF(CK6&lt;=199,x,IF(CK6&gt;=200,1)))</f>
        <v>0</v>
      </c>
      <c r="CL106">
        <f>IF(CL6&lt;=149,0,IF(CL6&lt;=199,x,IF(CL6&gt;=200,1)))</f>
        <v>0</v>
      </c>
      <c r="CM106" s="2">
        <f>IF(CM6&lt;=149,0,IF(CM6&lt;=199,x,IF(CM6&gt;=200,1)))</f>
        <v>0</v>
      </c>
    </row>
    <row r="107" spans="1:91" x14ac:dyDescent="0.3">
      <c r="A107" s="2" t="s">
        <v>85</v>
      </c>
      <c r="B107">
        <f>IF(B7&lt;=149,0,IF(B7&lt;=199,x,IF(B7&gt;=200,1)))</f>
        <v>0</v>
      </c>
      <c r="C107">
        <f>IF(C7&lt;=149,0,IF(C7&lt;=199,x,IF(C7&gt;=200,1)))</f>
        <v>0</v>
      </c>
      <c r="D107" s="2">
        <f>IF(D7&lt;=149,0,IF(D7&lt;=199,x,IF(D7&gt;=200,1)))</f>
        <v>0</v>
      </c>
      <c r="E107" s="26">
        <f>IF(E7&lt;=149,0,IF(E7&lt;=199,x,IF(E7&gt;=200,1)))</f>
        <v>1</v>
      </c>
      <c r="F107" s="26">
        <f>IF(F7&lt;=149,0,IF(F7&lt;=199,x,IF(F7&gt;=200,1)))</f>
        <v>1</v>
      </c>
      <c r="G107" s="67">
        <f>IF(G7&lt;=149,0,IF(G7&lt;=199,x,IF(G7&gt;=200,1)))</f>
        <v>0</v>
      </c>
      <c r="H107">
        <f>IF(H7&lt;=149,0,IF(H7&lt;=199,x,IF(H7&gt;=200,1)))</f>
        <v>1</v>
      </c>
      <c r="I107">
        <f>IF(I7&lt;=149,0,IF(I7&lt;=199,x,IF(I7&gt;=200,1)))</f>
        <v>1</v>
      </c>
      <c r="J107" s="2">
        <f>IF(J7&lt;=149,0,IF(J7&lt;=199,x,IF(J7&gt;=200,1)))</f>
        <v>1</v>
      </c>
      <c r="K107">
        <f>IF(K7&lt;=149,0,IF(K7&lt;=199,x,IF(K7&gt;=200,1)))</f>
        <v>0</v>
      </c>
      <c r="L107">
        <f>IF(L7&lt;=149,0,IF(L7&lt;=199,x,IF(L7&gt;=200,1)))</f>
        <v>0</v>
      </c>
      <c r="M107" s="2">
        <f>IF(M7&lt;=149,0,IF(M7&lt;=199,x,IF(M7&gt;=200,1)))</f>
        <v>0</v>
      </c>
      <c r="N107">
        <f>IF(N7&lt;=149,0,IF(N7&lt;=199,x,IF(N7&gt;=200,1)))</f>
        <v>0</v>
      </c>
      <c r="O107">
        <f>IF(O7&lt;=149,0,IF(O7&lt;=199,x,IF(O7&gt;=200,1)))</f>
        <v>0</v>
      </c>
      <c r="P107" s="2">
        <f>IF(P7&lt;=149,0,IF(P7&lt;=199,x,IF(P7&gt;=200,1)))</f>
        <v>0</v>
      </c>
      <c r="Q107" s="65">
        <f>IF(Q7&lt;=149,0,IF(Q7&lt;=199,x,IF(Q7&gt;=200,1)))</f>
        <v>0</v>
      </c>
      <c r="R107" s="65">
        <f>IF(R7&lt;=149,0,IF(R7&lt;=199,x,IF(R7&gt;=200,1)))</f>
        <v>1</v>
      </c>
      <c r="S107" s="66">
        <f>IF(S7&lt;=149,0,IF(S7&lt;=199,x,IF(S7&gt;=200,1)))</f>
        <v>0</v>
      </c>
      <c r="T107">
        <f>IF(T7&lt;=149,0,IF(T7&lt;=199,x,IF(T7&gt;=200,1)))</f>
        <v>1</v>
      </c>
      <c r="U107">
        <f>IF(U7&lt;=149,0,IF(U7&lt;=199,x,IF(U7&gt;=200,1)))</f>
        <v>1</v>
      </c>
      <c r="V107" s="2">
        <f>IF(V7&lt;=149,0,IF(V7&lt;=199,x,IF(V7&gt;=200,1)))</f>
        <v>1</v>
      </c>
      <c r="W107">
        <f>IF(W7&lt;=149,0,IF(W7&lt;=199,x,IF(W7&gt;=200,1)))</f>
        <v>0</v>
      </c>
      <c r="X107">
        <f>IF(X7&lt;=149,0,IF(X7&lt;=199,x,IF(X7&gt;=200,1)))</f>
        <v>0</v>
      </c>
      <c r="Y107" s="2">
        <f>IF(Y7&lt;=149,0,IF(Y7&lt;=199,x,IF(Y7&gt;=200,1)))</f>
        <v>0</v>
      </c>
      <c r="Z107">
        <f>IF(Z7&lt;=149,0,IF(Z7&lt;=199,x,IF(Z7&gt;=200,1)))</f>
        <v>0</v>
      </c>
      <c r="AA107">
        <f>IF(AA7&lt;=149,0,IF(AA7&lt;=199,x,IF(AA7&gt;=200,1)))</f>
        <v>0</v>
      </c>
      <c r="AB107" s="2">
        <f>IF(AB7&lt;=149,0,IF(AB7&lt;=199,x,IF(AB7&gt;=200,1)))</f>
        <v>0</v>
      </c>
      <c r="AC107">
        <f>IF(AC7&lt;=149,0,IF(AC7&lt;=199,x,IF(AC7&gt;=200,1)))</f>
        <v>0</v>
      </c>
      <c r="AD107">
        <f>IF(AD7&lt;=149,0,IF(AD7&lt;=199,x,IF(AD7&gt;=200,1)))</f>
        <v>0</v>
      </c>
      <c r="AE107" s="2">
        <f>IF(AE7&lt;=149,0,IF(AE7&lt;=199,x,IF(AE7&gt;=200,1)))</f>
        <v>0</v>
      </c>
      <c r="AF107">
        <f>IF(AF7&lt;=149,0,IF(AF7&lt;=199,x,IF(AF7&gt;=200,1)))</f>
        <v>0</v>
      </c>
      <c r="AG107">
        <f>IF(AG7&lt;=149,0,IF(AG7&lt;=199,x,IF(AG7&gt;=200,1)))</f>
        <v>0</v>
      </c>
      <c r="AH107" s="2">
        <f>IF(AH7&lt;=149,0,IF(AH7&lt;=199,x,IF(AH7&gt;=200,1)))</f>
        <v>0</v>
      </c>
      <c r="AI107" s="8" t="s">
        <v>32</v>
      </c>
      <c r="AJ107" s="8" t="s">
        <v>32</v>
      </c>
      <c r="AK107" s="19" t="s">
        <v>32</v>
      </c>
      <c r="AL107">
        <f>IF(AL7&lt;=149,0,IF(AL7&lt;=199,x,IF(AL7&gt;=200,1)))</f>
        <v>0</v>
      </c>
      <c r="AM107">
        <f>IF(AM7&lt;=149,0,IF(AM7&lt;=199,x,IF(AM7&gt;=200,1)))</f>
        <v>0</v>
      </c>
      <c r="AN107" s="2">
        <f>IF(AN7&lt;=149,0,IF(AN7&lt;=199,x,IF(AN7&gt;=200,1)))</f>
        <v>0</v>
      </c>
      <c r="AO107">
        <f>IF(AO7&lt;=149,0,IF(AO7&lt;=199,x,IF(AO7&gt;=200,1)))</f>
        <v>1</v>
      </c>
      <c r="AP107">
        <f>IF(AP7&lt;=149,0,IF(AP7&lt;=199,x,IF(AP7&gt;=200,1)))</f>
        <v>1</v>
      </c>
      <c r="AQ107" s="2">
        <f>IF(AQ7&lt;=149,0,IF(AQ7&lt;=199,x,IF(AQ7&gt;=200,1)))</f>
        <v>1</v>
      </c>
      <c r="AR107">
        <f>IF(AR7&lt;=149,0,IF(AR7&lt;=199,x,IF(AR7&gt;=200,1)))</f>
        <v>0</v>
      </c>
      <c r="AS107">
        <f>IF(AS7&lt;=149,0,IF(AS7&lt;=199,x,IF(AS7&gt;=200,1)))</f>
        <v>0</v>
      </c>
      <c r="AT107" s="2">
        <f>IF(AT7&lt;=149,0,IF(AT7&lt;=199,x,IF(AT7&gt;=200,1)))</f>
        <v>0</v>
      </c>
      <c r="AU107">
        <f>IF(AU7&lt;=149,0,IF(AU7&lt;=199,x,IF(AU7&gt;=200,1)))</f>
        <v>0</v>
      </c>
      <c r="AV107">
        <f>IF(AV7&lt;=149,0,IF(AV7&lt;=199,x,IF(AV7&gt;=200,1)))</f>
        <v>0</v>
      </c>
      <c r="AW107" s="2">
        <f>IF(AW7&lt;=149,0,IF(AW7&lt;=199,x,IF(AW7&gt;=200,1)))</f>
        <v>0</v>
      </c>
      <c r="AX107">
        <f>IF(AX7&lt;=149,0,IF(AX7&lt;=199,x,IF(AX7&gt;=200,1)))</f>
        <v>0</v>
      </c>
      <c r="AY107">
        <f>IF(AY7&lt;=149,0,IF(AY7&lt;=199,x,IF(AY7&gt;=200,1)))</f>
        <v>0</v>
      </c>
      <c r="AZ107" s="2">
        <f>IF(AZ7&lt;=149,0,IF(AZ7&lt;=199,x,IF(AZ7&gt;=200,1)))</f>
        <v>0</v>
      </c>
      <c r="BA107">
        <f>IF(BA7&lt;=149,0,IF(BA7&lt;=199,x,IF(BA7&gt;=200,1)))</f>
        <v>0</v>
      </c>
      <c r="BB107">
        <f>IF(BB7&lt;=149,0,IF(BB7&lt;=199,x,IF(BB7&gt;=200,1)))</f>
        <v>0</v>
      </c>
      <c r="BC107" s="2">
        <f>IF(BC7&lt;=149,0,IF(BC7&lt;=199,x,IF(BC7&gt;=200,1)))</f>
        <v>1</v>
      </c>
      <c r="BD107">
        <f>IF(BD7&lt;=149,0,IF(BD7&lt;=199,x,IF(BD7&gt;=200,1)))</f>
        <v>0</v>
      </c>
      <c r="BE107">
        <f>IF(BE7&lt;=149,0,IF(BE7&lt;=199,x,IF(BE7&gt;=200,1)))</f>
        <v>0</v>
      </c>
      <c r="BF107" s="2">
        <f>IF(BF7&lt;=149,0,IF(BF7&lt;=199,x,IF(BF7&gt;=200,1)))</f>
        <v>0</v>
      </c>
      <c r="BG107">
        <f>IF(BG7&lt;=149,0,IF(BG7&lt;=199,x,IF(BG7&gt;=200,1)))</f>
        <v>0</v>
      </c>
      <c r="BH107">
        <f>IF(BH7&lt;=149,0,IF(BH7&lt;=199,x,IF(BH7&gt;=200,1)))</f>
        <v>0</v>
      </c>
      <c r="BI107" s="2">
        <f>IF(BI7&lt;=149,0,IF(BI7&lt;=199,x,IF(BI7&gt;=200,1)))</f>
        <v>0</v>
      </c>
      <c r="BJ107">
        <f>IF(BJ7&lt;=149,0,IF(BJ7&lt;=199,x,IF(BJ7&gt;=200,1)))</f>
        <v>0</v>
      </c>
      <c r="BK107">
        <f>IF(BK7&lt;=149,0,IF(BK7&lt;=199,x,IF(BK7&gt;=200,1)))</f>
        <v>0</v>
      </c>
      <c r="BL107" s="2">
        <f>IF(BL7&lt;=149,0,IF(BL7&lt;=199,x,IF(BL7&gt;=200,1)))</f>
        <v>0</v>
      </c>
      <c r="BM107">
        <f>IF(BM7&lt;=149,0,IF(BM7&lt;=199,x,IF(BM7&gt;=200,1)))</f>
        <v>0</v>
      </c>
      <c r="BN107">
        <f>IF(BN7&lt;=149,0,IF(BN7&lt;=199,x,IF(BN7&gt;=200,1)))</f>
        <v>0</v>
      </c>
      <c r="BO107" s="2">
        <f>IF(BO7&lt;=149,0,IF(BO7&lt;=199,x,IF(BO7&gt;=200,1)))</f>
        <v>0</v>
      </c>
      <c r="BP107">
        <f>IF(BP7&lt;=149,0,IF(BP7&lt;=199,x,IF(BP7&gt;=200,1)))</f>
        <v>0</v>
      </c>
      <c r="BQ107">
        <f>IF(BQ7&lt;=149,0,IF(BQ7&lt;=199,x,IF(BQ7&gt;=200,1)))</f>
        <v>0</v>
      </c>
      <c r="BR107" s="2">
        <f>IF(BR7&lt;=149,0,IF(BR7&lt;=199,x,IF(BR7&gt;=200,1)))</f>
        <v>0</v>
      </c>
      <c r="BS107">
        <f>IF(BS7&lt;=149,0,IF(BS7&lt;=199,x,IF(BS7&gt;=200,1)))</f>
        <v>0</v>
      </c>
      <c r="BT107">
        <f>IF(BT7&lt;=149,0,IF(BT7&lt;=199,x,IF(BT7&gt;=200,1)))</f>
        <v>0</v>
      </c>
      <c r="BU107" s="2">
        <f>IF(BU7&lt;=149,0,IF(BU7&lt;=199,x,IF(BU7&gt;=200,1)))</f>
        <v>0</v>
      </c>
      <c r="BV107">
        <f>IF(BV7&lt;=149,0,IF(BV7&lt;=199,x,IF(BV7&gt;=200,1)))</f>
        <v>1</v>
      </c>
      <c r="BW107">
        <f>IF(BW7&lt;=149,0,IF(BW7&lt;=199,x,IF(BW7&gt;=200,1)))</f>
        <v>1</v>
      </c>
      <c r="BX107" s="2">
        <f>IF(BX7&lt;=149,0,IF(BX7&lt;=199,x,IF(BX7&gt;=200,1)))</f>
        <v>1</v>
      </c>
      <c r="BY107">
        <f>IF(BY7&lt;=149,0,IF(BY7&lt;=199,x,IF(BY7&gt;=200,1)))</f>
        <v>1</v>
      </c>
      <c r="BZ107">
        <f>IF(BZ7&lt;=149,0,IF(BZ7&lt;=199,x,IF(BZ7&gt;=200,1)))</f>
        <v>1</v>
      </c>
      <c r="CA107" s="2">
        <f>IF(CA7&lt;=149,0,IF(CA7&lt;=199,x,IF(CA7&gt;=200,1)))</f>
        <v>1</v>
      </c>
      <c r="CB107">
        <f>IF(CB7&lt;=149,0,IF(CB7&lt;=199,x,IF(CB7&gt;=200,1)))</f>
        <v>0</v>
      </c>
      <c r="CC107">
        <f>IF(CC7&lt;=149,0,IF(CC7&lt;=199,x,IF(CC7&gt;=200,1)))</f>
        <v>0</v>
      </c>
      <c r="CD107" s="2">
        <f>IF(CD7&lt;=149,0,IF(CD7&lt;=199,x,IF(CD7&gt;=200,1)))</f>
        <v>0</v>
      </c>
      <c r="CE107">
        <f>IF(CE7&lt;=149,0,IF(CE7&lt;=199,x,IF(CE7&gt;=200,1)))</f>
        <v>1</v>
      </c>
      <c r="CF107">
        <f>IF(CF7&lt;=149,0,IF(CF7&lt;=199,x,IF(CF7&gt;=200,1)))</f>
        <v>1</v>
      </c>
      <c r="CG107" s="2">
        <f>IF(CG7&lt;=149,0,IF(CG7&lt;=199,x,IF(CG7&gt;=200,1)))</f>
        <v>1</v>
      </c>
      <c r="CH107">
        <f>IF(CH7&lt;=149,0,IF(CH7&lt;=199,x,IF(CH7&gt;=200,1)))</f>
        <v>0</v>
      </c>
      <c r="CI107">
        <f>IF(CI7&lt;=149,0,IF(CI7&lt;=199,x,IF(CI7&gt;=200,1)))</f>
        <v>0</v>
      </c>
      <c r="CJ107" s="2">
        <f>IF(CJ7&lt;=149,0,IF(CJ7&lt;=199,x,IF(CJ7&gt;=200,1)))</f>
        <v>0</v>
      </c>
      <c r="CK107">
        <f>IF(CK7&lt;=149,0,IF(CK7&lt;=199,x,IF(CK7&gt;=200,1)))</f>
        <v>0</v>
      </c>
      <c r="CL107">
        <f>IF(CL7&lt;=149,0,IF(CL7&lt;=199,x,IF(CL7&gt;=200,1)))</f>
        <v>0</v>
      </c>
      <c r="CM107" s="2">
        <f>IF(CM7&lt;=149,0,IF(CM7&lt;=199,x,IF(CM7&gt;=200,1)))</f>
        <v>0</v>
      </c>
    </row>
    <row r="108" spans="1:91" x14ac:dyDescent="0.3">
      <c r="A108" s="2" t="s">
        <v>96</v>
      </c>
      <c r="B108">
        <f>IF(B8&lt;=149,0,IF(B8&lt;=199,x,IF(B8&gt;=200,1)))</f>
        <v>0</v>
      </c>
      <c r="C108">
        <f>IF(C8&lt;=149,0,IF(C8&lt;=199,x,IF(C8&gt;=200,1)))</f>
        <v>0</v>
      </c>
      <c r="D108" s="2">
        <f>IF(D8&lt;=149,0,IF(D8&lt;=199,x,IF(D8&gt;=200,1)))</f>
        <v>0</v>
      </c>
      <c r="E108">
        <f>IF(E8&lt;=149,0,IF(E8&lt;=199,x,IF(E8&gt;=200,1)))</f>
        <v>0</v>
      </c>
      <c r="F108">
        <f>IF(F8&lt;=149,0,IF(F8&lt;=199,x,IF(F8&gt;=200,1)))</f>
        <v>0</v>
      </c>
      <c r="G108" s="2">
        <f>IF(G8&lt;=149,0,IF(G8&lt;=199,x,IF(G8&gt;=200,1)))</f>
        <v>0</v>
      </c>
      <c r="H108">
        <f>IF(H8&lt;=149,0,IF(H8&lt;=199,x,IF(H8&gt;=200,1)))</f>
        <v>0</v>
      </c>
      <c r="I108">
        <f>IF(I8&lt;=149,0,IF(I8&lt;=199,x,IF(I8&gt;=200,1)))</f>
        <v>0</v>
      </c>
      <c r="J108" s="2">
        <f>IF(J8&lt;=149,0,IF(J8&lt;=199,x,IF(J8&gt;=200,1)))</f>
        <v>0</v>
      </c>
      <c r="K108">
        <f>IF(K8&lt;=149,0,IF(K8&lt;=199,x,IF(K8&gt;=200,1)))</f>
        <v>0</v>
      </c>
      <c r="L108">
        <f>IF(L8&lt;=149,0,IF(L8&lt;=199,x,IF(L8&gt;=200,1)))</f>
        <v>0</v>
      </c>
      <c r="M108" s="2">
        <f>IF(M8&lt;=149,0,IF(M8&lt;=199,x,IF(M8&gt;=200,1)))</f>
        <v>0</v>
      </c>
      <c r="N108">
        <f>IF(N8&lt;=149,0,IF(N8&lt;=199,x,IF(N8&gt;=200,1)))</f>
        <v>0</v>
      </c>
      <c r="O108">
        <f>IF(O8&lt;=149,0,IF(O8&lt;=199,x,IF(O8&gt;=200,1)))</f>
        <v>0</v>
      </c>
      <c r="P108" s="2">
        <f>IF(P8&lt;=149,0,IF(P8&lt;=199,x,IF(P8&gt;=200,1)))</f>
        <v>0</v>
      </c>
      <c r="Q108">
        <f>IF(Q8&lt;=149,0,IF(Q8&lt;=199,x,IF(Q8&gt;=200,1)))</f>
        <v>0</v>
      </c>
      <c r="R108">
        <f>IF(R8&lt;=149,0,IF(R8&lt;=199,x,IF(R8&gt;=200,1)))</f>
        <v>0</v>
      </c>
      <c r="S108" s="2">
        <f>IF(S8&lt;=149,0,IF(S8&lt;=199,x,IF(S8&gt;=200,1)))</f>
        <v>0</v>
      </c>
      <c r="T108">
        <f>IF(T8&lt;=149,0,IF(T8&lt;=199,x,IF(T8&gt;=200,1)))</f>
        <v>0</v>
      </c>
      <c r="U108">
        <f>IF(U8&lt;=149,0,IF(U8&lt;=199,x,IF(U8&gt;=200,1)))</f>
        <v>0</v>
      </c>
      <c r="V108" s="2">
        <f>IF(V8&lt;=149,0,IF(V8&lt;=199,x,IF(V8&gt;=200,1)))</f>
        <v>0</v>
      </c>
      <c r="W108">
        <f>IF(W8&lt;=149,0,IF(W8&lt;=199,x,IF(W8&gt;=200,1)))</f>
        <v>0</v>
      </c>
      <c r="X108">
        <f>IF(X8&lt;=149,0,IF(X8&lt;=199,x,IF(X8&gt;=200,1)))</f>
        <v>0</v>
      </c>
      <c r="Y108" s="2">
        <f>IF(Y8&lt;=149,0,IF(Y8&lt;=199,x,IF(Y8&gt;=200,1)))</f>
        <v>0</v>
      </c>
      <c r="Z108">
        <f>IF(Z8&lt;=149,0,IF(Z8&lt;=199,x,IF(Z8&gt;=200,1)))</f>
        <v>0</v>
      </c>
      <c r="AA108">
        <f>IF(AA8&lt;=149,0,IF(AA8&lt;=199,x,IF(AA8&gt;=200,1)))</f>
        <v>0</v>
      </c>
      <c r="AB108" s="2">
        <f>IF(AB8&lt;=149,0,IF(AB8&lt;=199,x,IF(AB8&gt;=200,1)))</f>
        <v>0</v>
      </c>
      <c r="AC108">
        <f>IF(AC8&lt;=149,0,IF(AC8&lt;=199,x,IF(AC8&gt;=200,1)))</f>
        <v>0</v>
      </c>
      <c r="AD108">
        <f>IF(AD8&lt;=149,0,IF(AD8&lt;=199,x,IF(AD8&gt;=200,1)))</f>
        <v>0</v>
      </c>
      <c r="AE108" s="2">
        <f>IF(AE8&lt;=149,0,IF(AE8&lt;=199,x,IF(AE8&gt;=200,1)))</f>
        <v>0</v>
      </c>
      <c r="AF108">
        <f>IF(AF8&lt;=149,0,IF(AF8&lt;=199,x,IF(AF8&gt;=200,1)))</f>
        <v>0</v>
      </c>
      <c r="AG108">
        <f>IF(AG8&lt;=149,0,IF(AG8&lt;=199,x,IF(AG8&gt;=200,1)))</f>
        <v>0</v>
      </c>
      <c r="AH108" s="2">
        <f>IF(AH8&lt;=149,0,IF(AH8&lt;=199,x,IF(AH8&gt;=200,1)))</f>
        <v>0</v>
      </c>
      <c r="AI108">
        <f>IF(AI8&lt;=149,0,IF(AI8&lt;=199,x,IF(AI8&gt;=200,1)))</f>
        <v>0</v>
      </c>
      <c r="AJ108">
        <f>IF(AJ8&lt;=149,0,IF(AJ8&lt;=199,x,IF(AJ8&gt;=200,1)))</f>
        <v>0</v>
      </c>
      <c r="AK108" s="2">
        <f>IF(AK8&lt;=149,0,IF(AK8&lt;=199,x,IF(AK8&gt;=200,1)))</f>
        <v>0</v>
      </c>
      <c r="AL108">
        <f>IF(AL8&lt;=149,0,IF(AL8&lt;=199,x,IF(AL8&gt;=200,1)))</f>
        <v>0</v>
      </c>
      <c r="AM108">
        <f>IF(AM8&lt;=149,0,IF(AM8&lt;=199,x,IF(AM8&gt;=200,1)))</f>
        <v>0</v>
      </c>
      <c r="AN108" s="2">
        <f>IF(AN8&lt;=149,0,IF(AN8&lt;=199,x,IF(AN8&gt;=200,1)))</f>
        <v>0</v>
      </c>
      <c r="AO108">
        <f>IF(AO8&lt;=149,0,IF(AO8&lt;=199,x,IF(AO8&gt;=200,1)))</f>
        <v>0</v>
      </c>
      <c r="AP108">
        <f>IF(AP8&lt;=149,0,IF(AP8&lt;=199,x,IF(AP8&gt;=200,1)))</f>
        <v>0</v>
      </c>
      <c r="AQ108" s="2">
        <f>IF(AQ8&lt;=149,0,IF(AQ8&lt;=199,x,IF(AQ8&gt;=200,1)))</f>
        <v>0</v>
      </c>
      <c r="AR108">
        <f>IF(AR8&lt;=149,0,IF(AR8&lt;=199,x,IF(AR8&gt;=200,1)))</f>
        <v>0</v>
      </c>
      <c r="AS108">
        <f>IF(AS8&lt;=149,0,IF(AS8&lt;=199,x,IF(AS8&gt;=200,1)))</f>
        <v>0</v>
      </c>
      <c r="AT108" s="2">
        <f>IF(AT8&lt;=149,0,IF(AT8&lt;=199,x,IF(AT8&gt;=200,1)))</f>
        <v>0</v>
      </c>
      <c r="AU108">
        <f>IF(AU8&lt;=149,0,IF(AU8&lt;=199,x,IF(AU8&gt;=200,1)))</f>
        <v>0</v>
      </c>
      <c r="AV108">
        <f>IF(AV8&lt;=149,0,IF(AV8&lt;=199,x,IF(AV8&gt;=200,1)))</f>
        <v>0</v>
      </c>
      <c r="AW108" s="2">
        <f>IF(AW8&lt;=149,0,IF(AW8&lt;=199,x,IF(AW8&gt;=200,1)))</f>
        <v>0</v>
      </c>
      <c r="AX108">
        <f>IF(AX8&lt;=149,0,IF(AX8&lt;=199,x,IF(AX8&gt;=200,1)))</f>
        <v>0</v>
      </c>
      <c r="AY108">
        <f>IF(AY8&lt;=149,0,IF(AY8&lt;=199,x,IF(AY8&gt;=200,1)))</f>
        <v>0</v>
      </c>
      <c r="AZ108" s="2">
        <f>IF(AZ8&lt;=149,0,IF(AZ8&lt;=199,x,IF(AZ8&gt;=200,1)))</f>
        <v>0</v>
      </c>
      <c r="BA108">
        <f>IF(BA8&lt;=149,0,IF(BA8&lt;=199,x,IF(BA8&gt;=200,1)))</f>
        <v>0</v>
      </c>
      <c r="BB108">
        <f>IF(BB8&lt;=149,0,IF(BB8&lt;=199,x,IF(BB8&gt;=200,1)))</f>
        <v>0</v>
      </c>
      <c r="BC108" s="2">
        <f>IF(BC8&lt;=149,0,IF(BC8&lt;=199,x,IF(BC8&gt;=200,1)))</f>
        <v>0</v>
      </c>
      <c r="BD108">
        <f>IF(BD8&lt;=149,0,IF(BD8&lt;=199,x,IF(BD8&gt;=200,1)))</f>
        <v>0</v>
      </c>
      <c r="BE108">
        <f>IF(BE8&lt;=149,0,IF(BE8&lt;=199,x,IF(BE8&gt;=200,1)))</f>
        <v>0</v>
      </c>
      <c r="BF108" s="2">
        <f>IF(BF8&lt;=149,0,IF(BF8&lt;=199,x,IF(BF8&gt;=200,1)))</f>
        <v>0</v>
      </c>
      <c r="BG108">
        <f>IF(BG8&lt;=149,0,IF(BG8&lt;=199,x,IF(BG8&gt;=200,1)))</f>
        <v>0</v>
      </c>
      <c r="BH108">
        <f>IF(BH8&lt;=149,0,IF(BH8&lt;=199,x,IF(BH8&gt;=200,1)))</f>
        <v>0</v>
      </c>
      <c r="BI108" s="2">
        <f>IF(BI8&lt;=149,0,IF(BI8&lt;=199,x,IF(BI8&gt;=200,1)))</f>
        <v>0</v>
      </c>
      <c r="BJ108">
        <f>IF(BJ8&lt;=149,0,IF(BJ8&lt;=199,x,IF(BJ8&gt;=200,1)))</f>
        <v>0</v>
      </c>
      <c r="BK108">
        <f>IF(BK8&lt;=149,0,IF(BK8&lt;=199,x,IF(BK8&gt;=200,1)))</f>
        <v>0</v>
      </c>
      <c r="BL108" s="2">
        <f>IF(BL8&lt;=149,0,IF(BL8&lt;=199,x,IF(BL8&gt;=200,1)))</f>
        <v>0</v>
      </c>
      <c r="BM108">
        <f>IF(BM8&lt;=149,0,IF(BM8&lt;=199,x,IF(BM8&gt;=200,1)))</f>
        <v>0</v>
      </c>
      <c r="BN108">
        <f>IF(BN8&lt;=149,0,IF(BN8&lt;=199,x,IF(BN8&gt;=200,1)))</f>
        <v>0</v>
      </c>
      <c r="BO108" s="2">
        <f>IF(BO8&lt;=149,0,IF(BO8&lt;=199,x,IF(BO8&gt;=200,1)))</f>
        <v>0</v>
      </c>
      <c r="BP108">
        <f>IF(BP8&lt;=149,0,IF(BP8&lt;=199,x,IF(BP8&gt;=200,1)))</f>
        <v>0</v>
      </c>
      <c r="BQ108">
        <f>IF(BQ8&lt;=149,0,IF(BQ8&lt;=199,x,IF(BQ8&gt;=200,1)))</f>
        <v>0</v>
      </c>
      <c r="BR108" s="2">
        <f>IF(BR8&lt;=149,0,IF(BR8&lt;=199,x,IF(BR8&gt;=200,1)))</f>
        <v>0</v>
      </c>
      <c r="BS108">
        <f>IF(BS8&lt;=149,0,IF(BS8&lt;=199,x,IF(BS8&gt;=200,1)))</f>
        <v>0</v>
      </c>
      <c r="BT108">
        <f>IF(BT8&lt;=149,0,IF(BT8&lt;=199,x,IF(BT8&gt;=200,1)))</f>
        <v>0</v>
      </c>
      <c r="BU108" s="2">
        <f>IF(BU8&lt;=149,0,IF(BU8&lt;=199,x,IF(BU8&gt;=200,1)))</f>
        <v>0</v>
      </c>
      <c r="BV108">
        <f>IF(BV8&lt;=149,0,IF(BV8&lt;=199,x,IF(BV8&gt;=200,1)))</f>
        <v>1</v>
      </c>
      <c r="BW108">
        <f>IF(BW8&lt;=149,0,IF(BW8&lt;=199,x,IF(BW8&gt;=200,1)))</f>
        <v>1</v>
      </c>
      <c r="BX108" s="2">
        <f>IF(BX8&lt;=149,0,IF(BX8&lt;=199,x,IF(BX8&gt;=200,1)))</f>
        <v>1</v>
      </c>
      <c r="BY108">
        <f>IF(BY8&lt;=149,0,IF(BY8&lt;=199,x,IF(BY8&gt;=200,1)))</f>
        <v>1</v>
      </c>
      <c r="BZ108">
        <f>IF(BZ8&lt;=149,0,IF(BZ8&lt;=199,x,IF(BZ8&gt;=200,1)))</f>
        <v>1</v>
      </c>
      <c r="CA108" s="2">
        <f>IF(CA8&lt;=149,0,IF(CA8&lt;=199,x,IF(CA8&gt;=200,1)))</f>
        <v>1</v>
      </c>
      <c r="CB108">
        <f>IF(CB8&lt;=149,0,IF(CB8&lt;=199,x,IF(CB8&gt;=200,1)))</f>
        <v>0</v>
      </c>
      <c r="CC108">
        <f>IF(CC8&lt;=149,0,IF(CC8&lt;=199,x,IF(CC8&gt;=200,1)))</f>
        <v>0</v>
      </c>
      <c r="CD108" s="2">
        <f>IF(CD8&lt;=149,0,IF(CD8&lt;=199,x,IF(CD8&gt;=200,1)))</f>
        <v>0</v>
      </c>
      <c r="CE108">
        <f>IF(CE8&lt;=149,0,IF(CE8&lt;=199,x,IF(CE8&gt;=200,1)))</f>
        <v>1</v>
      </c>
      <c r="CF108">
        <f>IF(CF8&lt;=149,0,IF(CF8&lt;=199,x,IF(CF8&gt;=200,1)))</f>
        <v>1</v>
      </c>
      <c r="CG108" s="2">
        <f>IF(CG8&lt;=149,0,IF(CG8&lt;=199,x,IF(CG8&gt;=200,1)))</f>
        <v>1</v>
      </c>
      <c r="CH108">
        <f>IF(CH8&lt;=149,0,IF(CH8&lt;=199,x,IF(CH8&gt;=200,1)))</f>
        <v>0</v>
      </c>
      <c r="CI108">
        <f>IF(CI8&lt;=149,0,IF(CI8&lt;=199,x,IF(CI8&gt;=200,1)))</f>
        <v>0</v>
      </c>
      <c r="CJ108" s="2">
        <f>IF(CJ8&lt;=149,0,IF(CJ8&lt;=199,x,IF(CJ8&gt;=200,1)))</f>
        <v>0</v>
      </c>
      <c r="CK108">
        <f>IF(CK8&lt;=149,0,IF(CK8&lt;=199,x,IF(CK8&gt;=200,1)))</f>
        <v>0</v>
      </c>
      <c r="CL108">
        <f>IF(CL8&lt;=149,0,IF(CL8&lt;=199,x,IF(CL8&gt;=200,1)))</f>
        <v>0</v>
      </c>
      <c r="CM108" s="2">
        <f>IF(CM8&lt;=149,0,IF(CM8&lt;=199,x,IF(CM8&gt;=200,1)))</f>
        <v>0</v>
      </c>
    </row>
    <row r="109" spans="1:91" x14ac:dyDescent="0.3">
      <c r="A109" s="2" t="s">
        <v>100</v>
      </c>
      <c r="B109">
        <f>IF(B9&lt;=149,0,IF(B9&lt;=199,x,IF(B9&gt;=200,1)))</f>
        <v>0</v>
      </c>
      <c r="C109">
        <f>IF(C9&lt;=149,0,IF(C9&lt;=199,x,IF(C9&gt;=200,1)))</f>
        <v>0</v>
      </c>
      <c r="D109" s="2">
        <f>IF(D9&lt;=149,0,IF(D9&lt;=199,x,IF(D9&gt;=200,1)))</f>
        <v>0</v>
      </c>
      <c r="E109">
        <f>IF(E9&lt;=149,0,IF(E9&lt;=199,x,IF(E9&gt;=200,1)))</f>
        <v>0</v>
      </c>
      <c r="F109">
        <f>IF(F9&lt;=149,0,IF(F9&lt;=199,x,IF(F9&gt;=200,1)))</f>
        <v>0</v>
      </c>
      <c r="G109" s="2">
        <f>IF(G9&lt;=149,0,IF(G9&lt;=199,x,IF(G9&gt;=200,1)))</f>
        <v>0</v>
      </c>
      <c r="H109">
        <f>IF(H9&lt;=149,0,IF(H9&lt;=199,x,IF(H9&gt;=200,1)))</f>
        <v>0</v>
      </c>
      <c r="I109">
        <f>IF(I9&lt;=149,0,IF(I9&lt;=199,x,IF(I9&gt;=200,1)))</f>
        <v>0</v>
      </c>
      <c r="J109" s="2">
        <f>IF(J9&lt;=149,0,IF(J9&lt;=199,x,IF(J9&gt;=200,1)))</f>
        <v>0</v>
      </c>
      <c r="K109">
        <f>IF(K9&lt;=149,0,IF(K9&lt;=199,x,IF(K9&gt;=200,1)))</f>
        <v>0</v>
      </c>
      <c r="L109">
        <f>IF(L9&lt;=149,0,IF(L9&lt;=199,x,IF(L9&gt;=200,1)))</f>
        <v>0</v>
      </c>
      <c r="M109" s="2">
        <f>IF(M9&lt;=149,0,IF(M9&lt;=199,x,IF(M9&gt;=200,1)))</f>
        <v>0</v>
      </c>
      <c r="N109">
        <f>IF(N9&lt;=149,0,IF(N9&lt;=199,x,IF(N9&gt;=200,1)))</f>
        <v>0</v>
      </c>
      <c r="O109">
        <f>IF(O9&lt;=149,0,IF(O9&lt;=199,x,IF(O9&gt;=200,1)))</f>
        <v>0</v>
      </c>
      <c r="P109" s="2">
        <f>IF(P9&lt;=149,0,IF(P9&lt;=199,x,IF(P9&gt;=200,1)))</f>
        <v>0</v>
      </c>
      <c r="Q109">
        <f>IF(Q9&lt;=149,0,IF(Q9&lt;=199,x,IF(Q9&gt;=200,1)))</f>
        <v>0</v>
      </c>
      <c r="R109">
        <f>IF(R9&lt;=149,0,IF(R9&lt;=199,x,IF(R9&gt;=200,1)))</f>
        <v>0</v>
      </c>
      <c r="S109" s="2">
        <f>IF(S9&lt;=149,0,IF(S9&lt;=199,x,IF(S9&gt;=200,1)))</f>
        <v>0</v>
      </c>
      <c r="T109">
        <f>IF(T9&lt;=149,0,IF(T9&lt;=199,x,IF(T9&gt;=200,1)))</f>
        <v>0</v>
      </c>
      <c r="U109">
        <f>IF(U9&lt;=149,0,IF(U9&lt;=199,x,IF(U9&gt;=200,1)))</f>
        <v>0</v>
      </c>
      <c r="V109" s="2">
        <f>IF(V9&lt;=149,0,IF(V9&lt;=199,x,IF(V9&gt;=200,1)))</f>
        <v>0</v>
      </c>
      <c r="W109">
        <f>IF(W9&lt;=149,0,IF(W9&lt;=199,x,IF(W9&gt;=200,1)))</f>
        <v>0</v>
      </c>
      <c r="X109">
        <f>IF(X9&lt;=149,0,IF(X9&lt;=199,x,IF(X9&gt;=200,1)))</f>
        <v>0</v>
      </c>
      <c r="Y109" s="2">
        <f>IF(Y9&lt;=149,0,IF(Y9&lt;=199,x,IF(Y9&gt;=200,1)))</f>
        <v>0</v>
      </c>
      <c r="Z109">
        <f>IF(Z9&lt;=149,0,IF(Z9&lt;=199,x,IF(Z9&gt;=200,1)))</f>
        <v>0</v>
      </c>
      <c r="AA109">
        <f>IF(AA9&lt;=149,0,IF(AA9&lt;=199,x,IF(AA9&gt;=200,1)))</f>
        <v>0</v>
      </c>
      <c r="AB109" s="2">
        <f>IF(AB9&lt;=149,0,IF(AB9&lt;=199,x,IF(AB9&gt;=200,1)))</f>
        <v>0</v>
      </c>
      <c r="AC109">
        <f>IF(AC9&lt;=149,0,IF(AC9&lt;=199,x,IF(AC9&gt;=200,1)))</f>
        <v>0</v>
      </c>
      <c r="AD109">
        <f>IF(AD9&lt;=149,0,IF(AD9&lt;=199,x,IF(AD9&gt;=200,1)))</f>
        <v>0</v>
      </c>
      <c r="AE109" s="2">
        <f>IF(AE9&lt;=149,0,IF(AE9&lt;=199,x,IF(AE9&gt;=200,1)))</f>
        <v>0</v>
      </c>
      <c r="AF109">
        <f>IF(AF9&lt;=149,0,IF(AF9&lt;=199,x,IF(AF9&gt;=200,1)))</f>
        <v>0</v>
      </c>
      <c r="AG109">
        <f>IF(AG9&lt;=149,0,IF(AG9&lt;=199,x,IF(AG9&gt;=200,1)))</f>
        <v>0</v>
      </c>
      <c r="AH109" s="2">
        <f>IF(AH9&lt;=149,0,IF(AH9&lt;=199,x,IF(AH9&gt;=200,1)))</f>
        <v>0</v>
      </c>
      <c r="AI109">
        <f>IF(AI9&lt;=149,0,IF(AI9&lt;=199,x,IF(AI9&gt;=200,1)))</f>
        <v>0</v>
      </c>
      <c r="AJ109">
        <f>IF(AJ9&lt;=149,0,IF(AJ9&lt;=199,x,IF(AJ9&gt;=200,1)))</f>
        <v>0</v>
      </c>
      <c r="AK109" s="2">
        <f>IF(AK9&lt;=149,0,IF(AK9&lt;=199,x,IF(AK9&gt;=200,1)))</f>
        <v>0</v>
      </c>
      <c r="AL109">
        <f>IF(AL9&lt;=149,0,IF(AL9&lt;=199,x,IF(AL9&gt;=200,1)))</f>
        <v>0</v>
      </c>
      <c r="AM109">
        <f>IF(AM9&lt;=149,0,IF(AM9&lt;=199,x,IF(AM9&gt;=200,1)))</f>
        <v>0</v>
      </c>
      <c r="AN109" s="2">
        <f>IF(AN9&lt;=149,0,IF(AN9&lt;=199,x,IF(AN9&gt;=200,1)))</f>
        <v>0</v>
      </c>
      <c r="AO109">
        <f>IF(AO9&lt;=149,0,IF(AO9&lt;=199,x,IF(AO9&gt;=200,1)))</f>
        <v>0</v>
      </c>
      <c r="AP109">
        <f>IF(AP9&lt;=149,0,IF(AP9&lt;=199,x,IF(AP9&gt;=200,1)))</f>
        <v>0</v>
      </c>
      <c r="AQ109" s="2">
        <f>IF(AQ9&lt;=149,0,IF(AQ9&lt;=199,x,IF(AQ9&gt;=200,1)))</f>
        <v>0</v>
      </c>
      <c r="AR109">
        <f>IF(AR9&lt;=149,0,IF(AR9&lt;=199,x,IF(AR9&gt;=200,1)))</f>
        <v>0</v>
      </c>
      <c r="AS109">
        <f>IF(AS9&lt;=149,0,IF(AS9&lt;=199,x,IF(AS9&gt;=200,1)))</f>
        <v>0</v>
      </c>
      <c r="AT109" s="2">
        <f>IF(AT9&lt;=149,0,IF(AT9&lt;=199,x,IF(AT9&gt;=200,1)))</f>
        <v>0</v>
      </c>
      <c r="AU109">
        <f>IF(AU9&lt;=149,0,IF(AU9&lt;=199,x,IF(AU9&gt;=200,1)))</f>
        <v>0</v>
      </c>
      <c r="AV109">
        <f>IF(AV9&lt;=149,0,IF(AV9&lt;=199,x,IF(AV9&gt;=200,1)))</f>
        <v>0</v>
      </c>
      <c r="AW109" s="2">
        <f>IF(AW9&lt;=149,0,IF(AW9&lt;=199,x,IF(AW9&gt;=200,1)))</f>
        <v>0</v>
      </c>
      <c r="AX109">
        <f>IF(AX9&lt;=149,0,IF(AX9&lt;=199,x,IF(AX9&gt;=200,1)))</f>
        <v>0</v>
      </c>
      <c r="AY109">
        <f>IF(AY9&lt;=149,0,IF(AY9&lt;=199,x,IF(AY9&gt;=200,1)))</f>
        <v>0</v>
      </c>
      <c r="AZ109" s="2">
        <f>IF(AZ9&lt;=149,0,IF(AZ9&lt;=199,x,IF(AZ9&gt;=200,1)))</f>
        <v>0</v>
      </c>
      <c r="BA109">
        <f>IF(BA9&lt;=149,0,IF(BA9&lt;=199,x,IF(BA9&gt;=200,1)))</f>
        <v>0</v>
      </c>
      <c r="BB109">
        <f>IF(BB9&lt;=149,0,IF(BB9&lt;=199,x,IF(BB9&gt;=200,1)))</f>
        <v>0</v>
      </c>
      <c r="BC109" s="2">
        <f>IF(BC9&lt;=149,0,IF(BC9&lt;=199,x,IF(BC9&gt;=200,1)))</f>
        <v>0</v>
      </c>
      <c r="BD109">
        <f>IF(BD9&lt;=149,0,IF(BD9&lt;=199,x,IF(BD9&gt;=200,1)))</f>
        <v>0</v>
      </c>
      <c r="BE109">
        <f>IF(BE9&lt;=149,0,IF(BE9&lt;=199,x,IF(BE9&gt;=200,1)))</f>
        <v>0</v>
      </c>
      <c r="BF109" s="2">
        <f>IF(BF9&lt;=149,0,IF(BF9&lt;=199,x,IF(BF9&gt;=200,1)))</f>
        <v>0</v>
      </c>
      <c r="BG109">
        <f>IF(BG9&lt;=149,0,IF(BG9&lt;=199,x,IF(BG9&gt;=200,1)))</f>
        <v>0</v>
      </c>
      <c r="BH109">
        <f>IF(BH9&lt;=149,0,IF(BH9&lt;=199,x,IF(BH9&gt;=200,1)))</f>
        <v>0</v>
      </c>
      <c r="BI109" s="2">
        <f>IF(BI9&lt;=149,0,IF(BI9&lt;=199,x,IF(BI9&gt;=200,1)))</f>
        <v>0</v>
      </c>
      <c r="BJ109">
        <f>IF(BJ9&lt;=149,0,IF(BJ9&lt;=199,x,IF(BJ9&gt;=200,1)))</f>
        <v>0</v>
      </c>
      <c r="BK109">
        <f>IF(BK9&lt;=149,0,IF(BK9&lt;=199,x,IF(BK9&gt;=200,1)))</f>
        <v>0</v>
      </c>
      <c r="BL109" s="2">
        <f>IF(BL9&lt;=149,0,IF(BL9&lt;=199,x,IF(BL9&gt;=200,1)))</f>
        <v>0</v>
      </c>
      <c r="BM109">
        <f>IF(BM9&lt;=149,0,IF(BM9&lt;=199,x,IF(BM9&gt;=200,1)))</f>
        <v>0</v>
      </c>
      <c r="BN109">
        <f>IF(BN9&lt;=149,0,IF(BN9&lt;=199,x,IF(BN9&gt;=200,1)))</f>
        <v>0</v>
      </c>
      <c r="BO109" s="2">
        <f>IF(BO9&lt;=149,0,IF(BO9&lt;=199,x,IF(BO9&gt;=200,1)))</f>
        <v>0</v>
      </c>
      <c r="BP109">
        <f>IF(BP9&lt;=149,0,IF(BP9&lt;=199,x,IF(BP9&gt;=200,1)))</f>
        <v>0</v>
      </c>
      <c r="BQ109">
        <f>IF(BQ9&lt;=149,0,IF(BQ9&lt;=199,x,IF(BQ9&gt;=200,1)))</f>
        <v>0</v>
      </c>
      <c r="BR109" s="2">
        <f>IF(BR9&lt;=149,0,IF(BR9&lt;=199,x,IF(BR9&gt;=200,1)))</f>
        <v>0</v>
      </c>
      <c r="BS109">
        <f>IF(BS9&lt;=149,0,IF(BS9&lt;=199,x,IF(BS9&gt;=200,1)))</f>
        <v>0</v>
      </c>
      <c r="BT109">
        <f>IF(BT9&lt;=149,0,IF(BT9&lt;=199,x,IF(BT9&gt;=200,1)))</f>
        <v>0</v>
      </c>
      <c r="BU109" s="2">
        <f>IF(BU9&lt;=149,0,IF(BU9&lt;=199,x,IF(BU9&gt;=200,1)))</f>
        <v>0</v>
      </c>
      <c r="BV109" s="8">
        <f>IF(BV9&lt;=149,0,IF(BV9&lt;=199,x,IF(BV9&gt;=200,1)))</f>
        <v>1</v>
      </c>
      <c r="BW109" s="8">
        <f>IF(BW9&lt;=149,0,IF(BW9&lt;=199,x,IF(BW9&gt;=200,1)))</f>
        <v>0</v>
      </c>
      <c r="BX109" s="19">
        <f>IF(BX9&lt;=149,0,IF(BX9&lt;=199,x,IF(BX9&gt;=200,1)))</f>
        <v>0</v>
      </c>
      <c r="BY109" s="8">
        <f>IF(BY9&lt;=149,0,IF(BY9&lt;=199,x,IF(BY9&gt;=200,1)))</f>
        <v>1</v>
      </c>
      <c r="BZ109" s="8">
        <f>IF(BZ9&lt;=149,0,IF(BZ9&lt;=199,x,IF(BZ9&gt;=200,1)))</f>
        <v>0</v>
      </c>
      <c r="CA109" s="19">
        <f>IF(CA9&lt;=149,0,IF(CA9&lt;=199,x,IF(CA9&gt;=200,1)))</f>
        <v>0</v>
      </c>
      <c r="CB109">
        <f>IF(CB9&lt;=149,0,IF(CB9&lt;=199,x,IF(CB9&gt;=200,1)))</f>
        <v>0</v>
      </c>
      <c r="CC109">
        <f>IF(CC9&lt;=149,0,IF(CC9&lt;=199,x,IF(CC9&gt;=200,1)))</f>
        <v>0</v>
      </c>
      <c r="CD109" s="2">
        <f>IF(CD9&lt;=149,0,IF(CD9&lt;=199,x,IF(CD9&gt;=200,1)))</f>
        <v>0</v>
      </c>
      <c r="CE109" s="8">
        <f>IF(CE9&lt;=149,0,IF(CE9&lt;=199,x,IF(CE9&gt;=200,1)))</f>
        <v>1</v>
      </c>
      <c r="CF109" s="8">
        <f>IF(CF9&lt;=149,0,IF(CF9&lt;=199,x,IF(CF9&gt;=200,1)))</f>
        <v>0</v>
      </c>
      <c r="CG109" s="19">
        <f>IF(CG9&lt;=149,0,IF(CG9&lt;=199,x,IF(CG9&gt;=200,1)))</f>
        <v>0</v>
      </c>
      <c r="CH109">
        <f>IF(CH9&lt;=149,0,IF(CH9&lt;=199,x,IF(CH9&gt;=200,1)))</f>
        <v>0</v>
      </c>
      <c r="CI109">
        <f>IF(CI9&lt;=149,0,IF(CI9&lt;=199,x,IF(CI9&gt;=200,1)))</f>
        <v>0</v>
      </c>
      <c r="CJ109" s="2">
        <f>IF(CJ9&lt;=149,0,IF(CJ9&lt;=199,x,IF(CJ9&gt;=200,1)))</f>
        <v>0</v>
      </c>
      <c r="CK109">
        <f>IF(CK9&lt;=149,0,IF(CK9&lt;=199,x,IF(CK9&gt;=200,1)))</f>
        <v>0</v>
      </c>
      <c r="CL109">
        <f>IF(CL9&lt;=149,0,IF(CL9&lt;=199,x,IF(CL9&gt;=200,1)))</f>
        <v>0</v>
      </c>
      <c r="CM109" s="2">
        <f>IF(CM9&lt;=149,0,IF(CM9&lt;=199,x,IF(CM9&gt;=200,1)))</f>
        <v>0</v>
      </c>
    </row>
    <row r="110" spans="1:91" x14ac:dyDescent="0.3">
      <c r="A110" s="2" t="s">
        <v>263</v>
      </c>
      <c r="D110" s="2"/>
      <c r="G110" s="2"/>
      <c r="J110" s="2"/>
      <c r="M110" s="2"/>
      <c r="P110" s="2"/>
      <c r="S110" s="2"/>
      <c r="V110" s="2"/>
      <c r="Y110" s="2"/>
      <c r="AB110" s="2"/>
      <c r="AE110" s="2"/>
      <c r="AH110" s="2"/>
      <c r="AK110" s="2"/>
      <c r="AN110" s="2"/>
      <c r="AQ110" s="2"/>
      <c r="AT110" s="2"/>
      <c r="AW110" s="2"/>
      <c r="AZ110" s="2"/>
      <c r="BC110" s="2"/>
      <c r="BF110" s="2"/>
      <c r="BI110" s="2"/>
      <c r="BL110" s="2"/>
      <c r="BO110" s="2"/>
      <c r="BR110" s="2"/>
      <c r="BU110" s="2"/>
      <c r="BX110" s="2"/>
      <c r="CA110" s="2"/>
      <c r="CD110" s="2"/>
      <c r="CG110" s="2"/>
      <c r="CJ110" s="2"/>
      <c r="CM110" s="2"/>
    </row>
    <row r="111" spans="1:91" x14ac:dyDescent="0.3">
      <c r="A111" s="2" t="s">
        <v>264</v>
      </c>
      <c r="D111" s="2"/>
      <c r="G111" s="2"/>
      <c r="J111" s="2"/>
      <c r="M111" s="2"/>
      <c r="P111" s="2"/>
      <c r="S111" s="2"/>
      <c r="V111" s="2"/>
      <c r="Y111" s="2"/>
      <c r="AB111" s="2"/>
      <c r="AE111" s="2"/>
      <c r="AH111" s="2"/>
      <c r="AK111" s="2"/>
      <c r="AN111" s="2"/>
      <c r="AQ111" s="2"/>
      <c r="AT111" s="2"/>
      <c r="AW111" s="2"/>
      <c r="AZ111" s="2"/>
      <c r="BC111" s="2"/>
      <c r="BF111" s="2"/>
      <c r="BI111" s="2"/>
      <c r="BL111" s="2"/>
      <c r="BO111" s="2"/>
      <c r="BR111" s="2"/>
      <c r="BU111" s="2"/>
      <c r="BX111" s="2"/>
      <c r="CA111" s="2"/>
      <c r="CD111" s="2"/>
      <c r="CG111" s="2"/>
      <c r="CJ111" s="2"/>
      <c r="CM111" s="2"/>
    </row>
    <row r="112" spans="1:91" x14ac:dyDescent="0.3">
      <c r="A112" s="2" t="s">
        <v>149</v>
      </c>
      <c r="D112" s="2"/>
      <c r="G112" s="2"/>
      <c r="J112" s="2"/>
      <c r="M112" s="2"/>
      <c r="P112" s="2"/>
      <c r="S112" s="2"/>
      <c r="V112" s="2"/>
      <c r="Y112" s="2"/>
      <c r="AB112" s="2"/>
      <c r="AE112" s="2"/>
      <c r="AH112" s="2"/>
      <c r="AK112" s="2"/>
      <c r="AN112" s="2"/>
      <c r="AQ112" s="2"/>
      <c r="AT112" s="2"/>
      <c r="AW112" s="2"/>
      <c r="AZ112" s="2"/>
      <c r="BC112" s="2"/>
      <c r="BF112" s="2"/>
      <c r="BI112" s="2"/>
      <c r="BL112" s="2"/>
      <c r="BO112" s="2"/>
      <c r="BR112" s="2"/>
      <c r="BU112" s="2"/>
      <c r="BX112" s="2"/>
      <c r="CA112" s="2"/>
      <c r="CD112" s="2"/>
      <c r="CG112" s="2"/>
      <c r="CJ112" s="2"/>
      <c r="CM112" s="2"/>
    </row>
    <row r="115" spans="1:6" x14ac:dyDescent="0.3">
      <c r="A115" s="22" t="s">
        <v>122</v>
      </c>
      <c r="E115" s="22" t="s">
        <v>123</v>
      </c>
      <c r="F115" s="22"/>
    </row>
    <row r="116" spans="1:6" x14ac:dyDescent="0.3">
      <c r="A116" t="s">
        <v>240</v>
      </c>
      <c r="B116">
        <f>(8*30)-30</f>
        <v>210</v>
      </c>
      <c r="E116" t="s">
        <v>240</v>
      </c>
      <c r="F116">
        <f>8*30</f>
        <v>240</v>
      </c>
    </row>
    <row r="117" spans="1:6" x14ac:dyDescent="0.3">
      <c r="A117" t="s">
        <v>265</v>
      </c>
      <c r="B117">
        <f>195/B116</f>
        <v>0.9285714285714286</v>
      </c>
      <c r="E117" t="s">
        <v>266</v>
      </c>
      <c r="F117">
        <f>218/F116</f>
        <v>0.90833333333333333</v>
      </c>
    </row>
    <row r="118" spans="1:6" x14ac:dyDescent="0.3">
      <c r="A118" t="s">
        <v>113</v>
      </c>
      <c r="E118" t="s">
        <v>113</v>
      </c>
    </row>
    <row r="119" spans="1:6" x14ac:dyDescent="0.3">
      <c r="A119" s="26" t="s">
        <v>121</v>
      </c>
      <c r="B119" s="26">
        <f>(B117-0.5)/0.5</f>
        <v>0.85714285714285721</v>
      </c>
      <c r="E119" s="26" t="s">
        <v>119</v>
      </c>
      <c r="F119" s="26">
        <f>(F117-0.5)/0.5</f>
        <v>0.81666666666666665</v>
      </c>
    </row>
  </sheetData>
  <mergeCells count="30">
    <mergeCell ref="CK1:CM1"/>
    <mergeCell ref="BD1:BF1"/>
    <mergeCell ref="BG1:BI1"/>
    <mergeCell ref="BJ1:BL1"/>
    <mergeCell ref="BM1:BO1"/>
    <mergeCell ref="BP1:BR1"/>
    <mergeCell ref="BS1:BU1"/>
    <mergeCell ref="BV1:BX1"/>
    <mergeCell ref="BY1:CA1"/>
    <mergeCell ref="CB1:CD1"/>
    <mergeCell ref="CE1:CG1"/>
    <mergeCell ref="CH1:CJ1"/>
    <mergeCell ref="BA1:BC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Q1:S1"/>
    <mergeCell ref="B1:D1"/>
    <mergeCell ref="E1:G1"/>
    <mergeCell ref="H1:J1"/>
    <mergeCell ref="K1:M1"/>
    <mergeCell ref="N1:P1"/>
  </mergeCells>
  <pageMargins left="0.7" right="0.7" top="0.78740157499999996" bottom="0.78740157499999996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C0C7C-3EAD-43A8-97E2-E3BC6BFC6491}">
  <dimension ref="A1:Q307"/>
  <sheetViews>
    <sheetView tabSelected="1" topLeftCell="G294" workbookViewId="0">
      <selection activeCell="P310" sqref="P310"/>
    </sheetView>
  </sheetViews>
  <sheetFormatPr baseColWidth="10" defaultRowHeight="14.4" x14ac:dyDescent="0.3"/>
  <cols>
    <col min="1" max="1" width="17.33203125" customWidth="1"/>
    <col min="2" max="2" width="21.77734375" customWidth="1"/>
    <col min="12" max="12" width="18.109375" customWidth="1"/>
    <col min="15" max="15" width="13.5546875" customWidth="1"/>
    <col min="16" max="16" width="13.88671875" customWidth="1"/>
  </cols>
  <sheetData>
    <row r="1" spans="1:17" ht="15" thickBot="1" x14ac:dyDescent="0.35">
      <c r="A1" s="48" t="s">
        <v>156</v>
      </c>
      <c r="B1" s="49" t="s">
        <v>125</v>
      </c>
      <c r="C1" s="50" t="s">
        <v>157</v>
      </c>
      <c r="D1" s="50" t="s">
        <v>158</v>
      </c>
      <c r="E1" s="50" t="s">
        <v>159</v>
      </c>
      <c r="F1" s="50" t="s">
        <v>160</v>
      </c>
      <c r="G1" s="52" t="s">
        <v>138</v>
      </c>
      <c r="H1" s="52" t="s">
        <v>141</v>
      </c>
      <c r="I1" s="52" t="s">
        <v>161</v>
      </c>
      <c r="J1" s="52" t="s">
        <v>162</v>
      </c>
      <c r="K1" s="52" t="s">
        <v>163</v>
      </c>
      <c r="L1" s="26" t="s">
        <v>164</v>
      </c>
      <c r="M1" s="112" t="s">
        <v>165</v>
      </c>
      <c r="N1" s="113" t="s">
        <v>166</v>
      </c>
      <c r="O1" s="113" t="s">
        <v>167</v>
      </c>
      <c r="P1" s="113" t="s">
        <v>168</v>
      </c>
      <c r="Q1" s="114" t="s">
        <v>169</v>
      </c>
    </row>
    <row r="2" spans="1:17" ht="15" thickTop="1" x14ac:dyDescent="0.3">
      <c r="A2" s="2" t="s">
        <v>80</v>
      </c>
      <c r="B2" s="31" t="s">
        <v>190</v>
      </c>
      <c r="C2" s="37">
        <f>VLOOKUP(A2,'[1]Alergovet (Labor 3)'!A:D,2,0)</f>
        <v>27</v>
      </c>
      <c r="D2" s="37">
        <f t="shared" ref="D2:D65" si="0">_xlfn.RANK.AVG(C2,C$2:C$300,1)</f>
        <v>72.5</v>
      </c>
      <c r="E2" s="37">
        <f>VLOOKUP(A2,'[1]Alergovet (Labor 3)'!A:D,3,0)</f>
        <v>34</v>
      </c>
      <c r="F2" s="37">
        <f t="shared" ref="F2:F65" si="1">_xlfn.RANK.AVG(E2,E$2:E$300,1)</f>
        <v>82.5</v>
      </c>
      <c r="G2" s="61">
        <f>D2-F2</f>
        <v>-10</v>
      </c>
      <c r="H2" s="58">
        <f>G2^2</f>
        <v>100</v>
      </c>
      <c r="I2">
        <f>(C2+E2)/2</f>
        <v>30.5</v>
      </c>
      <c r="J2">
        <f>((C2-I2)^2+(E2-I2)^2)/2</f>
        <v>12.25</v>
      </c>
      <c r="K2">
        <f>SQRT(J2)</f>
        <v>3.5</v>
      </c>
      <c r="L2">
        <f>(K2/I2)*100</f>
        <v>11.475409836065573</v>
      </c>
      <c r="M2" s="115">
        <f>(D2-$D$305)</f>
        <v>-33</v>
      </c>
      <c r="N2" s="13">
        <f>(F2-$F$305)</f>
        <v>-23</v>
      </c>
      <c r="O2" s="13">
        <f>(M2)^2</f>
        <v>1089</v>
      </c>
      <c r="P2" s="13">
        <f>(N2)^2</f>
        <v>529</v>
      </c>
      <c r="Q2" s="109">
        <f>(M2*N2)</f>
        <v>759</v>
      </c>
    </row>
    <row r="3" spans="1:17" x14ac:dyDescent="0.3">
      <c r="A3" s="2" t="s">
        <v>81</v>
      </c>
      <c r="B3" s="31" t="s">
        <v>44</v>
      </c>
      <c r="C3" s="37">
        <f>VLOOKUP(A3,'[1]Alergovet (Labor 3)'!A:D,2,0)</f>
        <v>18</v>
      </c>
      <c r="D3" s="37">
        <f t="shared" si="0"/>
        <v>38.5</v>
      </c>
      <c r="E3" s="37">
        <f>VLOOKUP(A3,'[1]Alergovet (Labor 3)'!A:D,3,0)</f>
        <v>42</v>
      </c>
      <c r="F3" s="37">
        <f t="shared" si="1"/>
        <v>105.5</v>
      </c>
      <c r="G3" s="59">
        <f t="shared" ref="G3:G73" si="2">D3-F3</f>
        <v>-67</v>
      </c>
      <c r="H3" s="60">
        <f t="shared" ref="H3:H73" si="3">G3^2</f>
        <v>4489</v>
      </c>
      <c r="I3">
        <f t="shared" ref="I3:I73" si="4">(C3+E3)/2</f>
        <v>30</v>
      </c>
      <c r="J3">
        <f t="shared" ref="J3:J73" si="5">((C3-I3)^2+(E3-I3)^2)/2</f>
        <v>144</v>
      </c>
      <c r="K3">
        <f t="shared" ref="K3:K73" si="6">SQRT(J3)</f>
        <v>12</v>
      </c>
      <c r="L3">
        <f t="shared" ref="L3:L73" si="7">(K3/I3)*100</f>
        <v>40</v>
      </c>
      <c r="M3" s="115">
        <f t="shared" ref="M3:M66" si="8">(D3-$D$305)</f>
        <v>-67</v>
      </c>
      <c r="N3" s="13">
        <f t="shared" ref="N3:N66" si="9">(F3-$F$305)</f>
        <v>0</v>
      </c>
      <c r="O3" s="13">
        <f t="shared" ref="O3:P66" si="10">(M3)^2</f>
        <v>4489</v>
      </c>
      <c r="P3" s="13">
        <f t="shared" si="10"/>
        <v>0</v>
      </c>
      <c r="Q3" s="109">
        <f t="shared" ref="Q3:Q66" si="11">(M3*N3)</f>
        <v>0</v>
      </c>
    </row>
    <row r="4" spans="1:17" x14ac:dyDescent="0.3">
      <c r="A4" s="2" t="s">
        <v>82</v>
      </c>
      <c r="B4" s="31" t="s">
        <v>44</v>
      </c>
      <c r="C4" s="37">
        <f>VLOOKUP(A4,'[1]Alergovet (Labor 3)'!A:D,2,0)</f>
        <v>254</v>
      </c>
      <c r="D4" s="37">
        <f t="shared" si="0"/>
        <v>191</v>
      </c>
      <c r="E4" s="37">
        <f>VLOOKUP(A4,'[1]Alergovet (Labor 3)'!A:D,3,0)</f>
        <v>167</v>
      </c>
      <c r="F4" s="37">
        <f t="shared" si="1"/>
        <v>175</v>
      </c>
      <c r="G4" s="59">
        <f t="shared" si="2"/>
        <v>16</v>
      </c>
      <c r="H4" s="60">
        <f t="shared" si="3"/>
        <v>256</v>
      </c>
      <c r="I4">
        <f t="shared" si="4"/>
        <v>210.5</v>
      </c>
      <c r="J4">
        <f t="shared" si="5"/>
        <v>1892.25</v>
      </c>
      <c r="K4">
        <f t="shared" si="6"/>
        <v>43.5</v>
      </c>
      <c r="L4">
        <f t="shared" si="7"/>
        <v>20.665083135391924</v>
      </c>
      <c r="M4" s="115">
        <f t="shared" si="8"/>
        <v>85.5</v>
      </c>
      <c r="N4" s="13">
        <f t="shared" si="9"/>
        <v>69.5</v>
      </c>
      <c r="O4" s="13">
        <f t="shared" si="10"/>
        <v>7310.25</v>
      </c>
      <c r="P4" s="13">
        <f t="shared" si="10"/>
        <v>4830.25</v>
      </c>
      <c r="Q4" s="109">
        <f t="shared" si="11"/>
        <v>5942.25</v>
      </c>
    </row>
    <row r="5" spans="1:17" x14ac:dyDescent="0.3">
      <c r="A5" s="2" t="s">
        <v>84</v>
      </c>
      <c r="B5" s="31" t="s">
        <v>44</v>
      </c>
      <c r="C5" s="37">
        <f>VLOOKUP(A5,'[1]Alergovet (Labor 3)'!A:D,2,0)</f>
        <v>53</v>
      </c>
      <c r="D5" s="37">
        <f t="shared" si="0"/>
        <v>122</v>
      </c>
      <c r="E5" s="37">
        <f>VLOOKUP(A5,'[1]Alergovet (Labor 3)'!A:D,3,0)</f>
        <v>92</v>
      </c>
      <c r="F5" s="37">
        <f t="shared" si="1"/>
        <v>169</v>
      </c>
      <c r="G5" s="59">
        <f t="shared" si="2"/>
        <v>-47</v>
      </c>
      <c r="H5" s="60">
        <f t="shared" si="3"/>
        <v>2209</v>
      </c>
      <c r="I5">
        <f t="shared" si="4"/>
        <v>72.5</v>
      </c>
      <c r="J5">
        <f t="shared" si="5"/>
        <v>380.25</v>
      </c>
      <c r="K5">
        <f t="shared" si="6"/>
        <v>19.5</v>
      </c>
      <c r="L5">
        <f t="shared" si="7"/>
        <v>26.896551724137929</v>
      </c>
      <c r="M5" s="115">
        <f t="shared" si="8"/>
        <v>16.5</v>
      </c>
      <c r="N5" s="13">
        <f t="shared" si="9"/>
        <v>63.5</v>
      </c>
      <c r="O5" s="13">
        <f t="shared" si="10"/>
        <v>272.25</v>
      </c>
      <c r="P5" s="13">
        <f t="shared" si="10"/>
        <v>4032.25</v>
      </c>
      <c r="Q5" s="109">
        <f t="shared" si="11"/>
        <v>1047.75</v>
      </c>
    </row>
    <row r="6" spans="1:17" x14ac:dyDescent="0.3">
      <c r="A6" s="2" t="s">
        <v>85</v>
      </c>
      <c r="B6" s="31" t="s">
        <v>44</v>
      </c>
      <c r="C6" s="37">
        <f>VLOOKUP(A6,'[1]Alergovet (Labor 3)'!A:D,2,0)</f>
        <v>53</v>
      </c>
      <c r="D6" s="37">
        <f t="shared" si="0"/>
        <v>122</v>
      </c>
      <c r="E6" s="37">
        <f>VLOOKUP(A6,'[1]Alergovet (Labor 3)'!A:D,3,0)</f>
        <v>54</v>
      </c>
      <c r="F6" s="37">
        <f t="shared" si="1"/>
        <v>126.5</v>
      </c>
      <c r="G6" s="59">
        <f t="shared" si="2"/>
        <v>-4.5</v>
      </c>
      <c r="H6" s="60">
        <f t="shared" si="3"/>
        <v>20.25</v>
      </c>
      <c r="I6">
        <f t="shared" si="4"/>
        <v>53.5</v>
      </c>
      <c r="J6">
        <f t="shared" si="5"/>
        <v>0.25</v>
      </c>
      <c r="K6">
        <f t="shared" si="6"/>
        <v>0.5</v>
      </c>
      <c r="L6">
        <f t="shared" si="7"/>
        <v>0.93457943925233633</v>
      </c>
      <c r="M6" s="115">
        <f t="shared" si="8"/>
        <v>16.5</v>
      </c>
      <c r="N6" s="13">
        <f t="shared" si="9"/>
        <v>21</v>
      </c>
      <c r="O6" s="13">
        <f t="shared" si="10"/>
        <v>272.25</v>
      </c>
      <c r="P6" s="13">
        <f t="shared" si="10"/>
        <v>441</v>
      </c>
      <c r="Q6" s="109">
        <f t="shared" si="11"/>
        <v>346.5</v>
      </c>
    </row>
    <row r="7" spans="1:17" x14ac:dyDescent="0.3">
      <c r="A7" s="2" t="s">
        <v>95</v>
      </c>
      <c r="B7" s="31" t="s">
        <v>44</v>
      </c>
      <c r="C7" s="37">
        <f>VLOOKUP(A7,'[1]Alergovet (Labor 3)'!A:D,2,0)</f>
        <v>22</v>
      </c>
      <c r="D7" s="37">
        <f t="shared" si="0"/>
        <v>47.5</v>
      </c>
      <c r="E7" s="37">
        <f>VLOOKUP(A7,'[1]Alergovet (Labor 3)'!A:D,3,0)</f>
        <v>29</v>
      </c>
      <c r="F7" s="37">
        <f t="shared" si="1"/>
        <v>77.5</v>
      </c>
      <c r="G7" s="59">
        <f t="shared" si="2"/>
        <v>-30</v>
      </c>
      <c r="H7" s="60">
        <f t="shared" si="3"/>
        <v>900</v>
      </c>
      <c r="I7">
        <f t="shared" si="4"/>
        <v>25.5</v>
      </c>
      <c r="J7">
        <f t="shared" si="5"/>
        <v>12.25</v>
      </c>
      <c r="K7">
        <f t="shared" si="6"/>
        <v>3.5</v>
      </c>
      <c r="L7">
        <f t="shared" si="7"/>
        <v>13.725490196078432</v>
      </c>
      <c r="M7" s="115">
        <f t="shared" si="8"/>
        <v>-58</v>
      </c>
      <c r="N7" s="13">
        <f t="shared" si="9"/>
        <v>-28</v>
      </c>
      <c r="O7" s="13">
        <f t="shared" si="10"/>
        <v>3364</v>
      </c>
      <c r="P7" s="13">
        <f t="shared" si="10"/>
        <v>784</v>
      </c>
      <c r="Q7" s="109">
        <f t="shared" si="11"/>
        <v>1624</v>
      </c>
    </row>
    <row r="8" spans="1:17" x14ac:dyDescent="0.3">
      <c r="A8" s="2" t="s">
        <v>100</v>
      </c>
      <c r="B8" s="31" t="s">
        <v>44</v>
      </c>
      <c r="C8" s="37">
        <f>VLOOKUP(A8,'[1]Alergovet (Labor 3)'!A:D,2,0)</f>
        <v>21</v>
      </c>
      <c r="D8" s="37">
        <f t="shared" si="0"/>
        <v>45.5</v>
      </c>
      <c r="E8" s="37">
        <f>VLOOKUP(A8,'[1]Alergovet (Labor 3)'!A:D,3,0)</f>
        <v>17</v>
      </c>
      <c r="F8" s="37">
        <f t="shared" si="1"/>
        <v>24.5</v>
      </c>
      <c r="G8" s="59">
        <f t="shared" si="2"/>
        <v>21</v>
      </c>
      <c r="H8" s="60">
        <f t="shared" si="3"/>
        <v>441</v>
      </c>
      <c r="I8">
        <f t="shared" si="4"/>
        <v>19</v>
      </c>
      <c r="J8">
        <f t="shared" si="5"/>
        <v>4</v>
      </c>
      <c r="K8">
        <f t="shared" si="6"/>
        <v>2</v>
      </c>
      <c r="L8">
        <f t="shared" si="7"/>
        <v>10.526315789473683</v>
      </c>
      <c r="M8" s="115">
        <f t="shared" si="8"/>
        <v>-60</v>
      </c>
      <c r="N8" s="13">
        <f t="shared" si="9"/>
        <v>-81</v>
      </c>
      <c r="O8" s="13">
        <f t="shared" si="10"/>
        <v>3600</v>
      </c>
      <c r="P8" s="13">
        <f t="shared" si="10"/>
        <v>6561</v>
      </c>
      <c r="Q8" s="109">
        <f t="shared" si="11"/>
        <v>4860</v>
      </c>
    </row>
    <row r="9" spans="1:17" x14ac:dyDescent="0.3">
      <c r="A9" s="2" t="s">
        <v>101</v>
      </c>
      <c r="B9" s="31" t="s">
        <v>44</v>
      </c>
      <c r="C9" s="37"/>
      <c r="D9" s="37"/>
      <c r="E9" s="37"/>
      <c r="F9" s="37"/>
      <c r="G9" s="59"/>
      <c r="H9" s="60"/>
      <c r="M9" s="115"/>
      <c r="N9" s="13"/>
      <c r="O9" s="13"/>
      <c r="P9" s="13"/>
      <c r="Q9" s="109"/>
    </row>
    <row r="10" spans="1:17" x14ac:dyDescent="0.3">
      <c r="A10" s="2" t="s">
        <v>102</v>
      </c>
      <c r="B10" s="31" t="s">
        <v>44</v>
      </c>
      <c r="C10" s="37"/>
      <c r="D10" s="37"/>
      <c r="E10" s="37"/>
      <c r="F10" s="37"/>
      <c r="G10" s="59"/>
      <c r="H10" s="60"/>
      <c r="M10" s="115"/>
      <c r="N10" s="13"/>
      <c r="O10" s="13"/>
      <c r="P10" s="13"/>
      <c r="Q10" s="109"/>
    </row>
    <row r="11" spans="1:17" ht="15" thickBot="1" x14ac:dyDescent="0.35">
      <c r="A11" s="2" t="s">
        <v>149</v>
      </c>
      <c r="B11" s="31" t="s">
        <v>44</v>
      </c>
      <c r="C11" s="37"/>
      <c r="D11" s="37"/>
      <c r="E11" s="37"/>
      <c r="F11" s="37"/>
      <c r="G11" s="59"/>
      <c r="H11" s="60"/>
      <c r="M11" s="115"/>
      <c r="N11" s="13"/>
      <c r="O11" s="13"/>
      <c r="P11" s="13"/>
      <c r="Q11" s="109"/>
    </row>
    <row r="12" spans="1:17" ht="15" thickTop="1" x14ac:dyDescent="0.3">
      <c r="A12" s="30" t="s">
        <v>80</v>
      </c>
      <c r="B12" s="32" t="s">
        <v>171</v>
      </c>
      <c r="C12" s="38">
        <f>VLOOKUP(A12,'[1]Alergovet (Labor 3)'!A:G,5,0)</f>
        <v>58</v>
      </c>
      <c r="D12" s="38">
        <f t="shared" si="0"/>
        <v>135.5</v>
      </c>
      <c r="E12" s="38">
        <f>VLOOKUP(A12,'[1]Alergovet (Labor 3)'!A:G,6,0)</f>
        <v>30</v>
      </c>
      <c r="F12" s="38">
        <f t="shared" si="1"/>
        <v>80.5</v>
      </c>
      <c r="G12" s="59">
        <f t="shared" si="2"/>
        <v>55</v>
      </c>
      <c r="H12" s="60">
        <f t="shared" si="3"/>
        <v>3025</v>
      </c>
      <c r="I12">
        <f t="shared" si="4"/>
        <v>44</v>
      </c>
      <c r="J12">
        <f t="shared" si="5"/>
        <v>196</v>
      </c>
      <c r="K12">
        <f t="shared" si="6"/>
        <v>14</v>
      </c>
      <c r="L12">
        <f t="shared" si="7"/>
        <v>31.818181818181817</v>
      </c>
      <c r="M12" s="115">
        <f t="shared" si="8"/>
        <v>30</v>
      </c>
      <c r="N12" s="13">
        <f t="shared" si="9"/>
        <v>-25</v>
      </c>
      <c r="O12" s="13">
        <f t="shared" si="10"/>
        <v>900</v>
      </c>
      <c r="P12" s="13">
        <f t="shared" si="10"/>
        <v>625</v>
      </c>
      <c r="Q12" s="109">
        <f t="shared" si="11"/>
        <v>-750</v>
      </c>
    </row>
    <row r="13" spans="1:17" x14ac:dyDescent="0.3">
      <c r="A13" s="2" t="s">
        <v>81</v>
      </c>
      <c r="B13" s="31" t="s">
        <v>68</v>
      </c>
      <c r="C13" s="37">
        <f>VLOOKUP(A13,'[1]Alergovet (Labor 3)'!A:G,5,0)</f>
        <v>57</v>
      </c>
      <c r="D13" s="37">
        <f t="shared" si="0"/>
        <v>134</v>
      </c>
      <c r="E13" s="37">
        <f>VLOOKUP(A13,'[1]Alergovet (Labor 3)'!A:G,6,0)</f>
        <v>61</v>
      </c>
      <c r="F13" s="37">
        <f t="shared" si="1"/>
        <v>134</v>
      </c>
      <c r="G13" s="59">
        <f t="shared" si="2"/>
        <v>0</v>
      </c>
      <c r="H13" s="60">
        <f t="shared" si="3"/>
        <v>0</v>
      </c>
      <c r="I13">
        <f t="shared" si="4"/>
        <v>59</v>
      </c>
      <c r="J13">
        <f t="shared" si="5"/>
        <v>4</v>
      </c>
      <c r="K13">
        <f t="shared" si="6"/>
        <v>2</v>
      </c>
      <c r="L13">
        <f t="shared" si="7"/>
        <v>3.3898305084745761</v>
      </c>
      <c r="M13" s="115">
        <f t="shared" si="8"/>
        <v>28.5</v>
      </c>
      <c r="N13" s="13">
        <f t="shared" si="9"/>
        <v>28.5</v>
      </c>
      <c r="O13" s="13">
        <f t="shared" si="10"/>
        <v>812.25</v>
      </c>
      <c r="P13" s="13">
        <f t="shared" si="10"/>
        <v>812.25</v>
      </c>
      <c r="Q13" s="109">
        <f t="shared" si="11"/>
        <v>812.25</v>
      </c>
    </row>
    <row r="14" spans="1:17" x14ac:dyDescent="0.3">
      <c r="A14" s="2" t="s">
        <v>82</v>
      </c>
      <c r="B14" s="31" t="s">
        <v>68</v>
      </c>
      <c r="C14" s="37">
        <f>VLOOKUP(A14,'[1]Alergovet (Labor 3)'!A:G,5,0)</f>
        <v>553</v>
      </c>
      <c r="D14" s="37">
        <f t="shared" si="0"/>
        <v>208</v>
      </c>
      <c r="E14" s="37">
        <f>VLOOKUP(A14,'[1]Alergovet (Labor 3)'!A:G,6,0)</f>
        <v>748</v>
      </c>
      <c r="F14" s="37">
        <f t="shared" si="1"/>
        <v>208</v>
      </c>
      <c r="G14" s="59">
        <f t="shared" si="2"/>
        <v>0</v>
      </c>
      <c r="H14" s="60">
        <f t="shared" si="3"/>
        <v>0</v>
      </c>
      <c r="I14">
        <f t="shared" si="4"/>
        <v>650.5</v>
      </c>
      <c r="J14">
        <f t="shared" si="5"/>
        <v>9506.25</v>
      </c>
      <c r="K14">
        <f t="shared" si="6"/>
        <v>97.5</v>
      </c>
      <c r="L14">
        <f t="shared" si="7"/>
        <v>14.988470407378941</v>
      </c>
      <c r="M14" s="115">
        <f t="shared" si="8"/>
        <v>102.5</v>
      </c>
      <c r="N14" s="13">
        <f t="shared" si="9"/>
        <v>102.5</v>
      </c>
      <c r="O14" s="13">
        <f t="shared" si="10"/>
        <v>10506.25</v>
      </c>
      <c r="P14" s="13">
        <f t="shared" si="10"/>
        <v>10506.25</v>
      </c>
      <c r="Q14" s="109">
        <f t="shared" si="11"/>
        <v>10506.25</v>
      </c>
    </row>
    <row r="15" spans="1:17" x14ac:dyDescent="0.3">
      <c r="A15" s="2" t="s">
        <v>84</v>
      </c>
      <c r="B15" s="31" t="s">
        <v>68</v>
      </c>
      <c r="C15" s="37">
        <f>VLOOKUP(A15,'[1]Alergovet (Labor 3)'!A:G,5,0)</f>
        <v>349</v>
      </c>
      <c r="D15" s="37">
        <f t="shared" si="0"/>
        <v>199</v>
      </c>
      <c r="E15" s="37">
        <f>VLOOKUP(A15,'[1]Alergovet (Labor 3)'!A:G,6,0)</f>
        <v>315</v>
      </c>
      <c r="F15" s="37">
        <f t="shared" si="1"/>
        <v>196</v>
      </c>
      <c r="G15" s="59">
        <f t="shared" si="2"/>
        <v>3</v>
      </c>
      <c r="H15" s="60">
        <f t="shared" si="3"/>
        <v>9</v>
      </c>
      <c r="I15">
        <f t="shared" si="4"/>
        <v>332</v>
      </c>
      <c r="J15">
        <f t="shared" si="5"/>
        <v>289</v>
      </c>
      <c r="K15">
        <f t="shared" si="6"/>
        <v>17</v>
      </c>
      <c r="L15">
        <f t="shared" si="7"/>
        <v>5.1204819277108431</v>
      </c>
      <c r="M15" s="115">
        <f t="shared" si="8"/>
        <v>93.5</v>
      </c>
      <c r="N15" s="13">
        <f t="shared" si="9"/>
        <v>90.5</v>
      </c>
      <c r="O15" s="13">
        <f t="shared" si="10"/>
        <v>8742.25</v>
      </c>
      <c r="P15" s="13">
        <f t="shared" si="10"/>
        <v>8190.25</v>
      </c>
      <c r="Q15" s="109">
        <f t="shared" si="11"/>
        <v>8461.75</v>
      </c>
    </row>
    <row r="16" spans="1:17" x14ac:dyDescent="0.3">
      <c r="A16" s="2" t="s">
        <v>85</v>
      </c>
      <c r="B16" s="31" t="s">
        <v>68</v>
      </c>
      <c r="C16" s="37">
        <f>VLOOKUP(A16,'[1]Alergovet (Labor 3)'!A:G,5,0)</f>
        <v>282</v>
      </c>
      <c r="D16" s="37">
        <f t="shared" si="0"/>
        <v>196</v>
      </c>
      <c r="E16" s="37">
        <f>VLOOKUP(A16,'[1]Alergovet (Labor 3)'!A:G,6,0)</f>
        <v>395</v>
      </c>
      <c r="F16" s="37">
        <f t="shared" si="1"/>
        <v>199</v>
      </c>
      <c r="G16" s="59">
        <f t="shared" si="2"/>
        <v>-3</v>
      </c>
      <c r="H16" s="60">
        <f t="shared" si="3"/>
        <v>9</v>
      </c>
      <c r="I16">
        <f t="shared" si="4"/>
        <v>338.5</v>
      </c>
      <c r="J16">
        <f t="shared" si="5"/>
        <v>3192.25</v>
      </c>
      <c r="K16">
        <f t="shared" si="6"/>
        <v>56.5</v>
      </c>
      <c r="L16">
        <f t="shared" si="7"/>
        <v>16.691285081240768</v>
      </c>
      <c r="M16" s="115">
        <f t="shared" si="8"/>
        <v>90.5</v>
      </c>
      <c r="N16" s="13">
        <f t="shared" si="9"/>
        <v>93.5</v>
      </c>
      <c r="O16" s="13">
        <f t="shared" si="10"/>
        <v>8190.25</v>
      </c>
      <c r="P16" s="13">
        <f t="shared" si="10"/>
        <v>8742.25</v>
      </c>
      <c r="Q16" s="109">
        <f t="shared" si="11"/>
        <v>8461.75</v>
      </c>
    </row>
    <row r="17" spans="1:17" x14ac:dyDescent="0.3">
      <c r="A17" s="2" t="s">
        <v>95</v>
      </c>
      <c r="B17" s="31" t="s">
        <v>68</v>
      </c>
      <c r="C17" s="37">
        <f>VLOOKUP(A17,'[1]Alergovet (Labor 3)'!A:G,5,0)</f>
        <v>33</v>
      </c>
      <c r="D17" s="37">
        <f t="shared" si="0"/>
        <v>82</v>
      </c>
      <c r="E17" s="37">
        <f>VLOOKUP(A17,'[1]Alergovet (Labor 3)'!A:G,6,0)</f>
        <v>42</v>
      </c>
      <c r="F17" s="37">
        <f t="shared" si="1"/>
        <v>105.5</v>
      </c>
      <c r="G17" s="59">
        <f t="shared" si="2"/>
        <v>-23.5</v>
      </c>
      <c r="H17" s="60">
        <f t="shared" si="3"/>
        <v>552.25</v>
      </c>
      <c r="I17">
        <f t="shared" si="4"/>
        <v>37.5</v>
      </c>
      <c r="J17">
        <f t="shared" si="5"/>
        <v>20.25</v>
      </c>
      <c r="K17">
        <f t="shared" si="6"/>
        <v>4.5</v>
      </c>
      <c r="L17">
        <f t="shared" si="7"/>
        <v>12</v>
      </c>
      <c r="M17" s="115">
        <f t="shared" si="8"/>
        <v>-23.5</v>
      </c>
      <c r="N17" s="13">
        <f t="shared" si="9"/>
        <v>0</v>
      </c>
      <c r="O17" s="13">
        <f t="shared" si="10"/>
        <v>552.25</v>
      </c>
      <c r="P17" s="13">
        <f t="shared" si="10"/>
        <v>0</v>
      </c>
      <c r="Q17" s="109">
        <f t="shared" si="11"/>
        <v>0</v>
      </c>
    </row>
    <row r="18" spans="1:17" x14ac:dyDescent="0.3">
      <c r="A18" s="2" t="s">
        <v>100</v>
      </c>
      <c r="B18" s="31" t="s">
        <v>68</v>
      </c>
      <c r="C18" s="37">
        <f>VLOOKUP(A18,'[1]Alergovet (Labor 3)'!A:G,5,0)</f>
        <v>37</v>
      </c>
      <c r="D18" s="37">
        <f t="shared" si="0"/>
        <v>101.5</v>
      </c>
      <c r="E18" s="37">
        <f>VLOOKUP(A18,'[1]Alergovet (Labor 3)'!A:G,6,0)</f>
        <v>22</v>
      </c>
      <c r="F18" s="37">
        <f t="shared" si="1"/>
        <v>49.5</v>
      </c>
      <c r="G18" s="59">
        <f t="shared" si="2"/>
        <v>52</v>
      </c>
      <c r="H18" s="60">
        <f t="shared" si="3"/>
        <v>2704</v>
      </c>
      <c r="I18">
        <f t="shared" si="4"/>
        <v>29.5</v>
      </c>
      <c r="J18">
        <f t="shared" si="5"/>
        <v>56.25</v>
      </c>
      <c r="K18">
        <f t="shared" si="6"/>
        <v>7.5</v>
      </c>
      <c r="L18">
        <f t="shared" si="7"/>
        <v>25.423728813559322</v>
      </c>
      <c r="M18" s="115">
        <f t="shared" si="8"/>
        <v>-4</v>
      </c>
      <c r="N18" s="13">
        <f t="shared" si="9"/>
        <v>-56</v>
      </c>
      <c r="O18" s="13">
        <f t="shared" si="10"/>
        <v>16</v>
      </c>
      <c r="P18" s="13">
        <f t="shared" si="10"/>
        <v>3136</v>
      </c>
      <c r="Q18" s="109">
        <f t="shared" si="11"/>
        <v>224</v>
      </c>
    </row>
    <row r="19" spans="1:17" x14ac:dyDescent="0.3">
      <c r="A19" s="2" t="s">
        <v>101</v>
      </c>
      <c r="B19" s="31" t="s">
        <v>68</v>
      </c>
      <c r="C19" s="37"/>
      <c r="D19" s="37"/>
      <c r="E19" s="37"/>
      <c r="F19" s="37"/>
      <c r="G19" s="59"/>
      <c r="H19" s="60"/>
      <c r="M19" s="115"/>
      <c r="N19" s="13"/>
      <c r="O19" s="13"/>
      <c r="P19" s="13"/>
      <c r="Q19" s="109"/>
    </row>
    <row r="20" spans="1:17" x14ac:dyDescent="0.3">
      <c r="A20" s="2" t="s">
        <v>102</v>
      </c>
      <c r="B20" s="31" t="s">
        <v>68</v>
      </c>
      <c r="C20" s="37"/>
      <c r="D20" s="37"/>
      <c r="E20" s="37"/>
      <c r="F20" s="37"/>
      <c r="G20" s="59"/>
      <c r="H20" s="60"/>
      <c r="M20" s="115"/>
      <c r="N20" s="13"/>
      <c r="O20" s="13"/>
      <c r="P20" s="13"/>
      <c r="Q20" s="109"/>
    </row>
    <row r="21" spans="1:17" ht="15" thickBot="1" x14ac:dyDescent="0.35">
      <c r="A21" s="2" t="s">
        <v>149</v>
      </c>
      <c r="B21" s="31" t="s">
        <v>68</v>
      </c>
      <c r="C21" s="37"/>
      <c r="D21" s="37"/>
      <c r="E21" s="37"/>
      <c r="F21" s="37"/>
      <c r="G21" s="59"/>
      <c r="H21" s="60"/>
      <c r="M21" s="115"/>
      <c r="N21" s="13"/>
      <c r="O21" s="13"/>
      <c r="P21" s="13"/>
      <c r="Q21" s="109"/>
    </row>
    <row r="22" spans="1:17" ht="15" thickTop="1" x14ac:dyDescent="0.3">
      <c r="A22" s="30" t="s">
        <v>80</v>
      </c>
      <c r="B22" s="32" t="s">
        <v>172</v>
      </c>
      <c r="C22" s="38">
        <f>VLOOKUP(A22,'[1]Alergovet (Labor 3)'!A:J,8,0)</f>
        <v>71</v>
      </c>
      <c r="D22" s="38">
        <f t="shared" si="0"/>
        <v>147</v>
      </c>
      <c r="E22" s="38">
        <f>VLOOKUP(A22,'[1]Alergovet (Labor 3)'!A:J,9,0)</f>
        <v>49</v>
      </c>
      <c r="F22" s="38">
        <f t="shared" si="1"/>
        <v>115.5</v>
      </c>
      <c r="G22" s="59">
        <f t="shared" si="2"/>
        <v>31.5</v>
      </c>
      <c r="H22" s="60">
        <f t="shared" si="3"/>
        <v>992.25</v>
      </c>
      <c r="I22">
        <f t="shared" si="4"/>
        <v>60</v>
      </c>
      <c r="J22">
        <f t="shared" si="5"/>
        <v>121</v>
      </c>
      <c r="K22">
        <f t="shared" si="6"/>
        <v>11</v>
      </c>
      <c r="L22">
        <f t="shared" si="7"/>
        <v>18.333333333333332</v>
      </c>
      <c r="M22" s="115">
        <f t="shared" si="8"/>
        <v>41.5</v>
      </c>
      <c r="N22" s="13">
        <f t="shared" si="9"/>
        <v>10</v>
      </c>
      <c r="O22" s="13">
        <f t="shared" si="10"/>
        <v>1722.25</v>
      </c>
      <c r="P22" s="13">
        <f t="shared" si="10"/>
        <v>100</v>
      </c>
      <c r="Q22" s="109">
        <f t="shared" si="11"/>
        <v>415</v>
      </c>
    </row>
    <row r="23" spans="1:17" x14ac:dyDescent="0.3">
      <c r="A23" s="2" t="s">
        <v>81</v>
      </c>
      <c r="B23" s="31" t="s">
        <v>13</v>
      </c>
      <c r="C23" s="37">
        <f>VLOOKUP(A23,'[1]Alergovet (Labor 3)'!A:J,8,0)</f>
        <v>82</v>
      </c>
      <c r="D23" s="37">
        <f t="shared" si="0"/>
        <v>161.5</v>
      </c>
      <c r="E23" s="37">
        <f>VLOOKUP(A23,'[1]Alergovet (Labor 3)'!A:J,9,0)</f>
        <v>87</v>
      </c>
      <c r="F23" s="37">
        <f t="shared" si="1"/>
        <v>164</v>
      </c>
      <c r="G23" s="59">
        <f t="shared" si="2"/>
        <v>-2.5</v>
      </c>
      <c r="H23" s="60">
        <f t="shared" si="3"/>
        <v>6.25</v>
      </c>
      <c r="I23">
        <f t="shared" si="4"/>
        <v>84.5</v>
      </c>
      <c r="J23">
        <f t="shared" si="5"/>
        <v>6.25</v>
      </c>
      <c r="K23">
        <f t="shared" si="6"/>
        <v>2.5</v>
      </c>
      <c r="L23">
        <f t="shared" si="7"/>
        <v>2.9585798816568047</v>
      </c>
      <c r="M23" s="115">
        <f t="shared" si="8"/>
        <v>56</v>
      </c>
      <c r="N23" s="13">
        <f t="shared" si="9"/>
        <v>58.5</v>
      </c>
      <c r="O23" s="13">
        <f t="shared" si="10"/>
        <v>3136</v>
      </c>
      <c r="P23" s="13">
        <f t="shared" si="10"/>
        <v>3422.25</v>
      </c>
      <c r="Q23" s="109">
        <f t="shared" si="11"/>
        <v>3276</v>
      </c>
    </row>
    <row r="24" spans="1:17" x14ac:dyDescent="0.3">
      <c r="A24" s="2" t="s">
        <v>82</v>
      </c>
      <c r="B24" s="31" t="s">
        <v>13</v>
      </c>
      <c r="C24" s="37">
        <f>VLOOKUP(A24,'[1]Alergovet (Labor 3)'!A:J,8,0)</f>
        <v>267</v>
      </c>
      <c r="D24" s="37">
        <f t="shared" si="0"/>
        <v>192</v>
      </c>
      <c r="E24" s="37">
        <f>VLOOKUP(A24,'[1]Alergovet (Labor 3)'!A:J,9,0)</f>
        <v>560</v>
      </c>
      <c r="F24" s="37">
        <f t="shared" si="1"/>
        <v>204</v>
      </c>
      <c r="G24" s="59">
        <f t="shared" si="2"/>
        <v>-12</v>
      </c>
      <c r="H24" s="60">
        <f t="shared" si="3"/>
        <v>144</v>
      </c>
      <c r="I24">
        <f t="shared" si="4"/>
        <v>413.5</v>
      </c>
      <c r="J24">
        <f t="shared" si="5"/>
        <v>21462.25</v>
      </c>
      <c r="K24">
        <f t="shared" si="6"/>
        <v>146.5</v>
      </c>
      <c r="L24">
        <f t="shared" si="7"/>
        <v>35.429262394195888</v>
      </c>
      <c r="M24" s="115">
        <f t="shared" si="8"/>
        <v>86.5</v>
      </c>
      <c r="N24" s="13">
        <f t="shared" si="9"/>
        <v>98.5</v>
      </c>
      <c r="O24" s="13">
        <f t="shared" si="10"/>
        <v>7482.25</v>
      </c>
      <c r="P24" s="13">
        <f t="shared" si="10"/>
        <v>9702.25</v>
      </c>
      <c r="Q24" s="109">
        <f t="shared" si="11"/>
        <v>8520.25</v>
      </c>
    </row>
    <row r="25" spans="1:17" x14ac:dyDescent="0.3">
      <c r="A25" s="2" t="s">
        <v>84</v>
      </c>
      <c r="B25" s="31" t="s">
        <v>13</v>
      </c>
      <c r="C25" s="37">
        <f>VLOOKUP(A25,'[1]Alergovet (Labor 3)'!A:J,8,0)</f>
        <v>462</v>
      </c>
      <c r="D25" s="37">
        <f t="shared" si="0"/>
        <v>204</v>
      </c>
      <c r="E25" s="37">
        <f>VLOOKUP(A25,'[1]Alergovet (Labor 3)'!A:J,9,0)</f>
        <v>447</v>
      </c>
      <c r="F25" s="37">
        <f t="shared" si="1"/>
        <v>200</v>
      </c>
      <c r="G25" s="59">
        <f t="shared" si="2"/>
        <v>4</v>
      </c>
      <c r="H25" s="60">
        <f t="shared" si="3"/>
        <v>16</v>
      </c>
      <c r="I25">
        <f t="shared" si="4"/>
        <v>454.5</v>
      </c>
      <c r="J25">
        <f t="shared" si="5"/>
        <v>56.25</v>
      </c>
      <c r="K25">
        <f t="shared" si="6"/>
        <v>7.5</v>
      </c>
      <c r="L25">
        <f t="shared" si="7"/>
        <v>1.6501650165016499</v>
      </c>
      <c r="M25" s="115">
        <f t="shared" si="8"/>
        <v>98.5</v>
      </c>
      <c r="N25" s="13">
        <f t="shared" si="9"/>
        <v>94.5</v>
      </c>
      <c r="O25" s="13">
        <f t="shared" si="10"/>
        <v>9702.25</v>
      </c>
      <c r="P25" s="13">
        <f t="shared" si="10"/>
        <v>8930.25</v>
      </c>
      <c r="Q25" s="109">
        <f t="shared" si="11"/>
        <v>9308.25</v>
      </c>
    </row>
    <row r="26" spans="1:17" x14ac:dyDescent="0.3">
      <c r="A26" s="2" t="s">
        <v>85</v>
      </c>
      <c r="B26" s="31" t="s">
        <v>13</v>
      </c>
      <c r="C26" s="37">
        <f>VLOOKUP(A26,'[1]Alergovet (Labor 3)'!A:J,8,0)</f>
        <v>342</v>
      </c>
      <c r="D26" s="37">
        <f t="shared" si="0"/>
        <v>198</v>
      </c>
      <c r="E26" s="37">
        <f>VLOOKUP(A26,'[1]Alergovet (Labor 3)'!A:J,9,0)</f>
        <v>286</v>
      </c>
      <c r="F26" s="37">
        <f t="shared" si="1"/>
        <v>194</v>
      </c>
      <c r="G26" s="59">
        <f t="shared" si="2"/>
        <v>4</v>
      </c>
      <c r="H26" s="60">
        <f t="shared" si="3"/>
        <v>16</v>
      </c>
      <c r="I26">
        <f t="shared" si="4"/>
        <v>314</v>
      </c>
      <c r="J26">
        <f t="shared" si="5"/>
        <v>784</v>
      </c>
      <c r="K26">
        <f t="shared" si="6"/>
        <v>28</v>
      </c>
      <c r="L26">
        <f t="shared" si="7"/>
        <v>8.9171974522292992</v>
      </c>
      <c r="M26" s="115">
        <f t="shared" si="8"/>
        <v>92.5</v>
      </c>
      <c r="N26" s="13">
        <f t="shared" si="9"/>
        <v>88.5</v>
      </c>
      <c r="O26" s="13">
        <f t="shared" si="10"/>
        <v>8556.25</v>
      </c>
      <c r="P26" s="13">
        <f t="shared" si="10"/>
        <v>7832.25</v>
      </c>
      <c r="Q26" s="109">
        <f t="shared" si="11"/>
        <v>8186.25</v>
      </c>
    </row>
    <row r="27" spans="1:17" x14ac:dyDescent="0.3">
      <c r="A27" s="2" t="s">
        <v>95</v>
      </c>
      <c r="B27" s="31" t="s">
        <v>13</v>
      </c>
      <c r="C27" s="37">
        <f>VLOOKUP(A27,'[1]Alergovet (Labor 3)'!A:J,8,0)</f>
        <v>47</v>
      </c>
      <c r="D27" s="37">
        <f t="shared" si="0"/>
        <v>112</v>
      </c>
      <c r="E27" s="37">
        <f>VLOOKUP(A27,'[1]Alergovet (Labor 3)'!A:J,9,0)</f>
        <v>73</v>
      </c>
      <c r="F27" s="37">
        <f t="shared" si="1"/>
        <v>148.5</v>
      </c>
      <c r="G27" s="59">
        <f t="shared" si="2"/>
        <v>-36.5</v>
      </c>
      <c r="H27" s="60">
        <f t="shared" si="3"/>
        <v>1332.25</v>
      </c>
      <c r="I27">
        <f t="shared" si="4"/>
        <v>60</v>
      </c>
      <c r="J27">
        <f t="shared" si="5"/>
        <v>169</v>
      </c>
      <c r="K27">
        <f t="shared" si="6"/>
        <v>13</v>
      </c>
      <c r="L27">
        <f t="shared" si="7"/>
        <v>21.666666666666668</v>
      </c>
      <c r="M27" s="115">
        <f t="shared" si="8"/>
        <v>6.5</v>
      </c>
      <c r="N27" s="13">
        <f t="shared" si="9"/>
        <v>43</v>
      </c>
      <c r="O27" s="13">
        <f t="shared" si="10"/>
        <v>42.25</v>
      </c>
      <c r="P27" s="13">
        <f t="shared" si="10"/>
        <v>1849</v>
      </c>
      <c r="Q27" s="109">
        <f t="shared" si="11"/>
        <v>279.5</v>
      </c>
    </row>
    <row r="28" spans="1:17" x14ac:dyDescent="0.3">
      <c r="A28" s="2" t="s">
        <v>100</v>
      </c>
      <c r="B28" s="31" t="s">
        <v>13</v>
      </c>
      <c r="C28" s="37">
        <f>VLOOKUP(A28,'[1]Alergovet (Labor 3)'!A:J,8,0)</f>
        <v>47</v>
      </c>
      <c r="D28" s="37">
        <f t="shared" si="0"/>
        <v>112</v>
      </c>
      <c r="E28" s="37">
        <f>VLOOKUP(A28,'[1]Alergovet (Labor 3)'!A:J,9,0)</f>
        <v>38</v>
      </c>
      <c r="F28" s="37">
        <f t="shared" si="1"/>
        <v>102.5</v>
      </c>
      <c r="G28" s="59">
        <f t="shared" si="2"/>
        <v>9.5</v>
      </c>
      <c r="H28" s="60">
        <f t="shared" si="3"/>
        <v>90.25</v>
      </c>
      <c r="I28">
        <f t="shared" si="4"/>
        <v>42.5</v>
      </c>
      <c r="J28">
        <f t="shared" si="5"/>
        <v>20.25</v>
      </c>
      <c r="K28">
        <f t="shared" si="6"/>
        <v>4.5</v>
      </c>
      <c r="L28">
        <f t="shared" si="7"/>
        <v>10.588235294117647</v>
      </c>
      <c r="M28" s="115">
        <f t="shared" si="8"/>
        <v>6.5</v>
      </c>
      <c r="N28" s="13">
        <f t="shared" si="9"/>
        <v>-3</v>
      </c>
      <c r="O28" s="13">
        <f t="shared" si="10"/>
        <v>42.25</v>
      </c>
      <c r="P28" s="13">
        <f t="shared" si="10"/>
        <v>9</v>
      </c>
      <c r="Q28" s="109">
        <f t="shared" si="11"/>
        <v>-19.5</v>
      </c>
    </row>
    <row r="29" spans="1:17" x14ac:dyDescent="0.3">
      <c r="A29" s="2" t="s">
        <v>101</v>
      </c>
      <c r="B29" s="31" t="s">
        <v>13</v>
      </c>
      <c r="C29" s="37"/>
      <c r="D29" s="37"/>
      <c r="E29" s="37"/>
      <c r="F29" s="37"/>
      <c r="G29" s="59"/>
      <c r="H29" s="60"/>
      <c r="M29" s="115"/>
      <c r="N29" s="13"/>
      <c r="O29" s="13"/>
      <c r="P29" s="13"/>
      <c r="Q29" s="109"/>
    </row>
    <row r="30" spans="1:17" x14ac:dyDescent="0.3">
      <c r="A30" s="2" t="s">
        <v>102</v>
      </c>
      <c r="B30" s="31" t="s">
        <v>13</v>
      </c>
      <c r="C30" s="37"/>
      <c r="D30" s="37"/>
      <c r="E30" s="37"/>
      <c r="F30" s="37"/>
      <c r="G30" s="59"/>
      <c r="H30" s="60"/>
      <c r="M30" s="115"/>
      <c r="N30" s="13"/>
      <c r="O30" s="13"/>
      <c r="P30" s="13"/>
      <c r="Q30" s="109"/>
    </row>
    <row r="31" spans="1:17" ht="15" thickBot="1" x14ac:dyDescent="0.35">
      <c r="A31" s="2" t="s">
        <v>149</v>
      </c>
      <c r="B31" s="31" t="s">
        <v>13</v>
      </c>
      <c r="C31" s="37"/>
      <c r="D31" s="37"/>
      <c r="E31" s="37"/>
      <c r="F31" s="37"/>
      <c r="G31" s="59"/>
      <c r="H31" s="60"/>
      <c r="M31" s="115"/>
      <c r="N31" s="13"/>
      <c r="O31" s="13"/>
      <c r="P31" s="13"/>
      <c r="Q31" s="109"/>
    </row>
    <row r="32" spans="1:17" ht="15" thickTop="1" x14ac:dyDescent="0.3">
      <c r="A32" s="30" t="s">
        <v>80</v>
      </c>
      <c r="B32" s="32" t="s">
        <v>173</v>
      </c>
      <c r="C32" s="38">
        <f>VLOOKUP(A32,'[1]Alergovet (Labor 3)'!A:M,11,0)</f>
        <v>32</v>
      </c>
      <c r="D32" s="38">
        <f t="shared" si="0"/>
        <v>79</v>
      </c>
      <c r="E32" s="38">
        <f>VLOOKUP(A32,'[1]Alergovet (Labor 3)'!A:M,12,0)</f>
        <v>29</v>
      </c>
      <c r="F32" s="38">
        <f t="shared" si="1"/>
        <v>77.5</v>
      </c>
      <c r="G32" s="59">
        <f t="shared" si="2"/>
        <v>1.5</v>
      </c>
      <c r="H32" s="60">
        <f t="shared" si="3"/>
        <v>2.25</v>
      </c>
      <c r="I32">
        <f t="shared" si="4"/>
        <v>30.5</v>
      </c>
      <c r="J32">
        <f t="shared" si="5"/>
        <v>2.25</v>
      </c>
      <c r="K32">
        <f t="shared" si="6"/>
        <v>1.5</v>
      </c>
      <c r="L32">
        <f t="shared" si="7"/>
        <v>4.918032786885246</v>
      </c>
      <c r="M32" s="115">
        <f t="shared" si="8"/>
        <v>-26.5</v>
      </c>
      <c r="N32" s="13">
        <f t="shared" si="9"/>
        <v>-28</v>
      </c>
      <c r="O32" s="13">
        <f t="shared" si="10"/>
        <v>702.25</v>
      </c>
      <c r="P32" s="13">
        <f t="shared" si="10"/>
        <v>784</v>
      </c>
      <c r="Q32" s="109">
        <f t="shared" si="11"/>
        <v>742</v>
      </c>
    </row>
    <row r="33" spans="1:17" x14ac:dyDescent="0.3">
      <c r="A33" s="2" t="s">
        <v>81</v>
      </c>
      <c r="B33" s="31" t="s">
        <v>48</v>
      </c>
      <c r="C33" s="37">
        <f>VLOOKUP(A33,'[1]Alergovet (Labor 3)'!A:M,11,0)</f>
        <v>29</v>
      </c>
      <c r="D33" s="37">
        <f t="shared" si="0"/>
        <v>74</v>
      </c>
      <c r="E33" s="37">
        <f>VLOOKUP(A33,'[1]Alergovet (Labor 3)'!A:M,12,0)</f>
        <v>21</v>
      </c>
      <c r="F33" s="37">
        <f t="shared" si="1"/>
        <v>45.5</v>
      </c>
      <c r="G33" s="59">
        <f t="shared" si="2"/>
        <v>28.5</v>
      </c>
      <c r="H33" s="60">
        <f t="shared" si="3"/>
        <v>812.25</v>
      </c>
      <c r="I33">
        <f t="shared" si="4"/>
        <v>25</v>
      </c>
      <c r="J33">
        <f t="shared" si="5"/>
        <v>16</v>
      </c>
      <c r="K33">
        <f t="shared" si="6"/>
        <v>4</v>
      </c>
      <c r="L33">
        <f t="shared" si="7"/>
        <v>16</v>
      </c>
      <c r="M33" s="115">
        <f t="shared" si="8"/>
        <v>-31.5</v>
      </c>
      <c r="N33" s="13">
        <f t="shared" si="9"/>
        <v>-60</v>
      </c>
      <c r="O33" s="13">
        <f t="shared" si="10"/>
        <v>992.25</v>
      </c>
      <c r="P33" s="13">
        <f t="shared" si="10"/>
        <v>3600</v>
      </c>
      <c r="Q33" s="109">
        <f t="shared" si="11"/>
        <v>1890</v>
      </c>
    </row>
    <row r="34" spans="1:17" x14ac:dyDescent="0.3">
      <c r="A34" s="2" t="s">
        <v>82</v>
      </c>
      <c r="B34" s="31" t="s">
        <v>48</v>
      </c>
      <c r="C34" s="37">
        <f>VLOOKUP(A34,'[1]Alergovet (Labor 3)'!A:M,11,0)</f>
        <v>43</v>
      </c>
      <c r="D34" s="37">
        <f t="shared" si="0"/>
        <v>107.5</v>
      </c>
      <c r="E34" s="37">
        <f>VLOOKUP(A34,'[1]Alergovet (Labor 3)'!A:M,12,0)</f>
        <v>173</v>
      </c>
      <c r="F34" s="37">
        <f t="shared" si="1"/>
        <v>178</v>
      </c>
      <c r="G34" s="59">
        <f t="shared" si="2"/>
        <v>-70.5</v>
      </c>
      <c r="H34" s="60">
        <f t="shared" si="3"/>
        <v>4970.25</v>
      </c>
      <c r="I34">
        <f t="shared" si="4"/>
        <v>108</v>
      </c>
      <c r="J34">
        <f t="shared" si="5"/>
        <v>4225</v>
      </c>
      <c r="K34">
        <f t="shared" si="6"/>
        <v>65</v>
      </c>
      <c r="L34">
        <f t="shared" si="7"/>
        <v>60.185185185185183</v>
      </c>
      <c r="M34" s="115">
        <f t="shared" si="8"/>
        <v>2</v>
      </c>
      <c r="N34" s="13">
        <f t="shared" si="9"/>
        <v>72.5</v>
      </c>
      <c r="O34" s="13">
        <f t="shared" si="10"/>
        <v>4</v>
      </c>
      <c r="P34" s="13">
        <f t="shared" si="10"/>
        <v>5256.25</v>
      </c>
      <c r="Q34" s="109">
        <f t="shared" si="11"/>
        <v>145</v>
      </c>
    </row>
    <row r="35" spans="1:17" x14ac:dyDescent="0.3">
      <c r="A35" s="2" t="s">
        <v>84</v>
      </c>
      <c r="B35" s="31" t="s">
        <v>48</v>
      </c>
      <c r="C35" s="37">
        <f>VLOOKUP(A35,'[1]Alergovet (Labor 3)'!A:M,11,0)</f>
        <v>87</v>
      </c>
      <c r="D35" s="37">
        <f t="shared" si="0"/>
        <v>165</v>
      </c>
      <c r="E35" s="37">
        <f>VLOOKUP(A35,'[1]Alergovet (Labor 3)'!A:M,12,0)</f>
        <v>98</v>
      </c>
      <c r="F35" s="37">
        <f t="shared" si="1"/>
        <v>171</v>
      </c>
      <c r="G35" s="59">
        <f t="shared" si="2"/>
        <v>-6</v>
      </c>
      <c r="H35" s="60">
        <f t="shared" si="3"/>
        <v>36</v>
      </c>
      <c r="I35">
        <f t="shared" si="4"/>
        <v>92.5</v>
      </c>
      <c r="J35">
        <f t="shared" si="5"/>
        <v>30.25</v>
      </c>
      <c r="K35">
        <f t="shared" si="6"/>
        <v>5.5</v>
      </c>
      <c r="L35">
        <f t="shared" si="7"/>
        <v>5.9459459459459465</v>
      </c>
      <c r="M35" s="115">
        <f t="shared" si="8"/>
        <v>59.5</v>
      </c>
      <c r="N35" s="13">
        <f t="shared" si="9"/>
        <v>65.5</v>
      </c>
      <c r="O35" s="13">
        <f t="shared" si="10"/>
        <v>3540.25</v>
      </c>
      <c r="P35" s="13">
        <f t="shared" si="10"/>
        <v>4290.25</v>
      </c>
      <c r="Q35" s="109">
        <f t="shared" si="11"/>
        <v>3897.25</v>
      </c>
    </row>
    <row r="36" spans="1:17" x14ac:dyDescent="0.3">
      <c r="A36" s="2" t="s">
        <v>85</v>
      </c>
      <c r="B36" s="31" t="s">
        <v>48</v>
      </c>
      <c r="C36" s="37">
        <f>VLOOKUP(A36,'[1]Alergovet (Labor 3)'!A:M,11,0)</f>
        <v>54</v>
      </c>
      <c r="D36" s="37">
        <f t="shared" si="0"/>
        <v>127</v>
      </c>
      <c r="E36" s="37">
        <f>VLOOKUP(A36,'[1]Alergovet (Labor 3)'!A:M,12,0)</f>
        <v>50</v>
      </c>
      <c r="F36" s="37">
        <f t="shared" si="1"/>
        <v>118</v>
      </c>
      <c r="G36" s="59">
        <f t="shared" si="2"/>
        <v>9</v>
      </c>
      <c r="H36" s="60">
        <f t="shared" si="3"/>
        <v>81</v>
      </c>
      <c r="I36">
        <f t="shared" si="4"/>
        <v>52</v>
      </c>
      <c r="J36">
        <f t="shared" si="5"/>
        <v>4</v>
      </c>
      <c r="K36">
        <f t="shared" si="6"/>
        <v>2</v>
      </c>
      <c r="L36">
        <f t="shared" si="7"/>
        <v>3.8461538461538463</v>
      </c>
      <c r="M36" s="115">
        <f t="shared" si="8"/>
        <v>21.5</v>
      </c>
      <c r="N36" s="13">
        <f t="shared" si="9"/>
        <v>12.5</v>
      </c>
      <c r="O36" s="13">
        <f t="shared" si="10"/>
        <v>462.25</v>
      </c>
      <c r="P36" s="13">
        <f t="shared" si="10"/>
        <v>156.25</v>
      </c>
      <c r="Q36" s="109">
        <f t="shared" si="11"/>
        <v>268.75</v>
      </c>
    </row>
    <row r="37" spans="1:17" x14ac:dyDescent="0.3">
      <c r="A37" s="2" t="s">
        <v>95</v>
      </c>
      <c r="B37" s="31" t="s">
        <v>48</v>
      </c>
      <c r="C37" s="37">
        <f>VLOOKUP(A37,'[1]Alergovet (Labor 3)'!A:M,11,0)</f>
        <v>26</v>
      </c>
      <c r="D37" s="37">
        <f t="shared" si="0"/>
        <v>70</v>
      </c>
      <c r="E37" s="37">
        <f>VLOOKUP(A37,'[1]Alergovet (Labor 3)'!A:M,12,0)</f>
        <v>27</v>
      </c>
      <c r="F37" s="37">
        <f t="shared" si="1"/>
        <v>74.5</v>
      </c>
      <c r="G37" s="59">
        <f t="shared" si="2"/>
        <v>-4.5</v>
      </c>
      <c r="H37" s="60">
        <f t="shared" si="3"/>
        <v>20.25</v>
      </c>
      <c r="I37">
        <f t="shared" si="4"/>
        <v>26.5</v>
      </c>
      <c r="J37">
        <f t="shared" si="5"/>
        <v>0.25</v>
      </c>
      <c r="K37">
        <f t="shared" si="6"/>
        <v>0.5</v>
      </c>
      <c r="L37">
        <f t="shared" si="7"/>
        <v>1.8867924528301887</v>
      </c>
      <c r="M37" s="115">
        <f t="shared" si="8"/>
        <v>-35.5</v>
      </c>
      <c r="N37" s="13">
        <f t="shared" si="9"/>
        <v>-31</v>
      </c>
      <c r="O37" s="13">
        <f t="shared" si="10"/>
        <v>1260.25</v>
      </c>
      <c r="P37" s="13">
        <f t="shared" si="10"/>
        <v>961</v>
      </c>
      <c r="Q37" s="109">
        <f t="shared" si="11"/>
        <v>1100.5</v>
      </c>
    </row>
    <row r="38" spans="1:17" x14ac:dyDescent="0.3">
      <c r="A38" s="2" t="s">
        <v>100</v>
      </c>
      <c r="B38" s="31" t="s">
        <v>48</v>
      </c>
      <c r="C38" s="37">
        <f>VLOOKUP(A38,'[1]Alergovet (Labor 3)'!A:M,11,0)</f>
        <v>30</v>
      </c>
      <c r="D38" s="37">
        <f t="shared" si="0"/>
        <v>75.5</v>
      </c>
      <c r="E38" s="37">
        <f>VLOOKUP(A38,'[1]Alergovet (Labor 3)'!A:M,12,0)</f>
        <v>23</v>
      </c>
      <c r="F38" s="37">
        <f t="shared" si="1"/>
        <v>53</v>
      </c>
      <c r="G38" s="59">
        <f t="shared" si="2"/>
        <v>22.5</v>
      </c>
      <c r="H38" s="60">
        <f t="shared" si="3"/>
        <v>506.25</v>
      </c>
      <c r="I38">
        <f t="shared" si="4"/>
        <v>26.5</v>
      </c>
      <c r="J38">
        <f t="shared" si="5"/>
        <v>12.25</v>
      </c>
      <c r="K38">
        <f t="shared" si="6"/>
        <v>3.5</v>
      </c>
      <c r="L38">
        <f t="shared" si="7"/>
        <v>13.20754716981132</v>
      </c>
      <c r="M38" s="115">
        <f t="shared" si="8"/>
        <v>-30</v>
      </c>
      <c r="N38" s="13">
        <f t="shared" si="9"/>
        <v>-52.5</v>
      </c>
      <c r="O38" s="13">
        <f t="shared" si="10"/>
        <v>900</v>
      </c>
      <c r="P38" s="13">
        <f t="shared" si="10"/>
        <v>2756.25</v>
      </c>
      <c r="Q38" s="109">
        <f t="shared" si="11"/>
        <v>1575</v>
      </c>
    </row>
    <row r="39" spans="1:17" x14ac:dyDescent="0.3">
      <c r="A39" s="2" t="s">
        <v>101</v>
      </c>
      <c r="B39" s="31" t="s">
        <v>48</v>
      </c>
      <c r="C39" s="37"/>
      <c r="D39" s="37"/>
      <c r="E39" s="37"/>
      <c r="F39" s="37"/>
      <c r="G39" s="59"/>
      <c r="H39" s="60"/>
      <c r="M39" s="115"/>
      <c r="N39" s="13"/>
      <c r="O39" s="13"/>
      <c r="P39" s="13"/>
      <c r="Q39" s="109"/>
    </row>
    <row r="40" spans="1:17" x14ac:dyDescent="0.3">
      <c r="A40" s="2" t="s">
        <v>102</v>
      </c>
      <c r="B40" s="31" t="s">
        <v>48</v>
      </c>
      <c r="C40" s="37"/>
      <c r="D40" s="37"/>
      <c r="E40" s="37"/>
      <c r="F40" s="37"/>
      <c r="G40" s="59"/>
      <c r="H40" s="60"/>
      <c r="M40" s="115"/>
      <c r="N40" s="13"/>
      <c r="O40" s="13"/>
      <c r="P40" s="13"/>
      <c r="Q40" s="109"/>
    </row>
    <row r="41" spans="1:17" ht="15" thickBot="1" x14ac:dyDescent="0.35">
      <c r="A41" s="2" t="s">
        <v>149</v>
      </c>
      <c r="B41" s="31" t="s">
        <v>48</v>
      </c>
      <c r="C41" s="37"/>
      <c r="D41" s="37"/>
      <c r="E41" s="37"/>
      <c r="F41" s="37"/>
      <c r="G41" s="59"/>
      <c r="H41" s="60"/>
      <c r="M41" s="115"/>
      <c r="N41" s="13"/>
      <c r="O41" s="13"/>
      <c r="P41" s="13"/>
      <c r="Q41" s="109"/>
    </row>
    <row r="42" spans="1:17" ht="15" thickTop="1" x14ac:dyDescent="0.3">
      <c r="A42" s="30" t="s">
        <v>80</v>
      </c>
      <c r="B42" s="32" t="s">
        <v>174</v>
      </c>
      <c r="C42" s="38">
        <f>VLOOKUP(A42,'[1]Alergovet (Labor 3)'!A:P,14,0)</f>
        <v>6</v>
      </c>
      <c r="D42" s="38">
        <f t="shared" si="0"/>
        <v>2.5</v>
      </c>
      <c r="E42" s="38">
        <f>VLOOKUP(A42,'[1]Alergovet (Labor 3)'!A:P,15,0)</f>
        <v>11</v>
      </c>
      <c r="F42" s="38">
        <f t="shared" si="1"/>
        <v>13</v>
      </c>
      <c r="G42" s="59">
        <f t="shared" si="2"/>
        <v>-10.5</v>
      </c>
      <c r="H42" s="60">
        <f t="shared" si="3"/>
        <v>110.25</v>
      </c>
      <c r="I42">
        <f t="shared" si="4"/>
        <v>8.5</v>
      </c>
      <c r="J42">
        <f t="shared" si="5"/>
        <v>6.25</v>
      </c>
      <c r="K42">
        <f t="shared" si="6"/>
        <v>2.5</v>
      </c>
      <c r="L42">
        <f t="shared" si="7"/>
        <v>29.411764705882355</v>
      </c>
      <c r="M42" s="115">
        <f t="shared" si="8"/>
        <v>-103</v>
      </c>
      <c r="N42" s="13">
        <f t="shared" si="9"/>
        <v>-92.5</v>
      </c>
      <c r="O42" s="13">
        <f t="shared" si="10"/>
        <v>10609</v>
      </c>
      <c r="P42" s="13">
        <f t="shared" si="10"/>
        <v>8556.25</v>
      </c>
      <c r="Q42" s="109">
        <f t="shared" si="11"/>
        <v>9527.5</v>
      </c>
    </row>
    <row r="43" spans="1:17" x14ac:dyDescent="0.3">
      <c r="A43" s="2" t="s">
        <v>81</v>
      </c>
      <c r="B43" s="31" t="s">
        <v>69</v>
      </c>
      <c r="C43" s="37">
        <f>VLOOKUP(A43,'[1]Alergovet (Labor 3)'!A:P,14,0)</f>
        <v>8</v>
      </c>
      <c r="D43" s="37">
        <f t="shared" si="0"/>
        <v>5</v>
      </c>
      <c r="E43" s="37">
        <f>VLOOKUP(A43,'[1]Alergovet (Labor 3)'!A:P,15,0)</f>
        <v>6</v>
      </c>
      <c r="F43" s="37">
        <f t="shared" si="1"/>
        <v>2.5</v>
      </c>
      <c r="G43" s="59">
        <f t="shared" si="2"/>
        <v>2.5</v>
      </c>
      <c r="H43" s="60">
        <f t="shared" si="3"/>
        <v>6.25</v>
      </c>
      <c r="I43">
        <f t="shared" si="4"/>
        <v>7</v>
      </c>
      <c r="J43">
        <f t="shared" si="5"/>
        <v>1</v>
      </c>
      <c r="K43">
        <f t="shared" si="6"/>
        <v>1</v>
      </c>
      <c r="L43">
        <f t="shared" si="7"/>
        <v>14.285714285714285</v>
      </c>
      <c r="M43" s="115">
        <f t="shared" si="8"/>
        <v>-100.5</v>
      </c>
      <c r="N43" s="13">
        <f t="shared" si="9"/>
        <v>-103</v>
      </c>
      <c r="O43" s="13">
        <f t="shared" si="10"/>
        <v>10100.25</v>
      </c>
      <c r="P43" s="13">
        <f t="shared" si="10"/>
        <v>10609</v>
      </c>
      <c r="Q43" s="109">
        <f t="shared" si="11"/>
        <v>10351.5</v>
      </c>
    </row>
    <row r="44" spans="1:17" x14ac:dyDescent="0.3">
      <c r="A44" s="2" t="s">
        <v>82</v>
      </c>
      <c r="B44" s="31" t="s">
        <v>69</v>
      </c>
      <c r="C44" s="37">
        <f>VLOOKUP(A44,'[1]Alergovet (Labor 3)'!A:P,14,0)</f>
        <v>16</v>
      </c>
      <c r="D44" s="37">
        <f t="shared" si="0"/>
        <v>32</v>
      </c>
      <c r="E44" s="37">
        <f>VLOOKUP(A44,'[1]Alergovet (Labor 3)'!A:P,15,0)</f>
        <v>18</v>
      </c>
      <c r="F44" s="37">
        <f t="shared" si="1"/>
        <v>30</v>
      </c>
      <c r="G44" s="59">
        <f t="shared" si="2"/>
        <v>2</v>
      </c>
      <c r="H44" s="60">
        <f t="shared" si="3"/>
        <v>4</v>
      </c>
      <c r="I44">
        <f t="shared" si="4"/>
        <v>17</v>
      </c>
      <c r="J44">
        <f t="shared" si="5"/>
        <v>1</v>
      </c>
      <c r="K44">
        <f t="shared" si="6"/>
        <v>1</v>
      </c>
      <c r="L44">
        <f t="shared" si="7"/>
        <v>5.8823529411764701</v>
      </c>
      <c r="M44" s="115">
        <f t="shared" si="8"/>
        <v>-73.5</v>
      </c>
      <c r="N44" s="13">
        <f t="shared" si="9"/>
        <v>-75.5</v>
      </c>
      <c r="O44" s="13">
        <f t="shared" si="10"/>
        <v>5402.25</v>
      </c>
      <c r="P44" s="13">
        <f t="shared" si="10"/>
        <v>5700.25</v>
      </c>
      <c r="Q44" s="109">
        <f t="shared" si="11"/>
        <v>5549.25</v>
      </c>
    </row>
    <row r="45" spans="1:17" x14ac:dyDescent="0.3">
      <c r="A45" s="2" t="s">
        <v>84</v>
      </c>
      <c r="B45" s="31" t="s">
        <v>69</v>
      </c>
      <c r="C45" s="37">
        <f>VLOOKUP(A45,'[1]Alergovet (Labor 3)'!A:P,14,0)</f>
        <v>48</v>
      </c>
      <c r="D45" s="37">
        <f t="shared" si="0"/>
        <v>114.5</v>
      </c>
      <c r="E45" s="37">
        <f>VLOOKUP(A45,'[1]Alergovet (Labor 3)'!A:P,15,0)</f>
        <v>81</v>
      </c>
      <c r="F45" s="37">
        <f t="shared" si="1"/>
        <v>161</v>
      </c>
      <c r="G45" s="59">
        <f t="shared" si="2"/>
        <v>-46.5</v>
      </c>
      <c r="H45" s="60">
        <f t="shared" si="3"/>
        <v>2162.25</v>
      </c>
      <c r="I45">
        <f t="shared" si="4"/>
        <v>64.5</v>
      </c>
      <c r="J45">
        <f t="shared" si="5"/>
        <v>272.25</v>
      </c>
      <c r="K45">
        <f t="shared" si="6"/>
        <v>16.5</v>
      </c>
      <c r="L45">
        <f t="shared" si="7"/>
        <v>25.581395348837212</v>
      </c>
      <c r="M45" s="115">
        <f t="shared" si="8"/>
        <v>9</v>
      </c>
      <c r="N45" s="13">
        <f t="shared" si="9"/>
        <v>55.5</v>
      </c>
      <c r="O45" s="13">
        <f t="shared" si="10"/>
        <v>81</v>
      </c>
      <c r="P45" s="13">
        <f t="shared" si="10"/>
        <v>3080.25</v>
      </c>
      <c r="Q45" s="109">
        <f t="shared" si="11"/>
        <v>499.5</v>
      </c>
    </row>
    <row r="46" spans="1:17" x14ac:dyDescent="0.3">
      <c r="A46" s="2" t="s">
        <v>85</v>
      </c>
      <c r="B46" s="31" t="s">
        <v>69</v>
      </c>
      <c r="C46" s="37">
        <f>VLOOKUP(A46,'[1]Alergovet (Labor 3)'!A:P,14,0)</f>
        <v>19</v>
      </c>
      <c r="D46" s="37">
        <f t="shared" si="0"/>
        <v>41.5</v>
      </c>
      <c r="E46" s="37">
        <f>VLOOKUP(A46,'[1]Alergovet (Labor 3)'!A:P,15,0)</f>
        <v>18</v>
      </c>
      <c r="F46" s="37">
        <f t="shared" si="1"/>
        <v>30</v>
      </c>
      <c r="G46" s="59">
        <f t="shared" si="2"/>
        <v>11.5</v>
      </c>
      <c r="H46" s="60">
        <f t="shared" si="3"/>
        <v>132.25</v>
      </c>
      <c r="I46">
        <f t="shared" si="4"/>
        <v>18.5</v>
      </c>
      <c r="J46">
        <f t="shared" si="5"/>
        <v>0.25</v>
      </c>
      <c r="K46">
        <f t="shared" si="6"/>
        <v>0.5</v>
      </c>
      <c r="L46">
        <f t="shared" si="7"/>
        <v>2.7027027027027026</v>
      </c>
      <c r="M46" s="115">
        <f t="shared" si="8"/>
        <v>-64</v>
      </c>
      <c r="N46" s="13">
        <f t="shared" si="9"/>
        <v>-75.5</v>
      </c>
      <c r="O46" s="13">
        <f t="shared" si="10"/>
        <v>4096</v>
      </c>
      <c r="P46" s="13">
        <f t="shared" si="10"/>
        <v>5700.25</v>
      </c>
      <c r="Q46" s="109">
        <f t="shared" si="11"/>
        <v>4832</v>
      </c>
    </row>
    <row r="47" spans="1:17" x14ac:dyDescent="0.3">
      <c r="A47" s="2" t="s">
        <v>95</v>
      </c>
      <c r="B47" s="31" t="s">
        <v>69</v>
      </c>
      <c r="C47" s="37">
        <f>VLOOKUP(A47,'[1]Alergovet (Labor 3)'!A:P,14,0)</f>
        <v>21</v>
      </c>
      <c r="D47" s="37">
        <f t="shared" si="0"/>
        <v>45.5</v>
      </c>
      <c r="E47" s="37">
        <f>VLOOKUP(A47,'[1]Alergovet (Labor 3)'!A:P,15,0)</f>
        <v>27</v>
      </c>
      <c r="F47" s="37">
        <f t="shared" si="1"/>
        <v>74.5</v>
      </c>
      <c r="G47" s="59">
        <f t="shared" si="2"/>
        <v>-29</v>
      </c>
      <c r="H47" s="60">
        <f t="shared" si="3"/>
        <v>841</v>
      </c>
      <c r="I47">
        <f t="shared" si="4"/>
        <v>24</v>
      </c>
      <c r="J47">
        <f t="shared" si="5"/>
        <v>9</v>
      </c>
      <c r="K47">
        <f t="shared" si="6"/>
        <v>3</v>
      </c>
      <c r="L47">
        <f t="shared" si="7"/>
        <v>12.5</v>
      </c>
      <c r="M47" s="115">
        <f t="shared" si="8"/>
        <v>-60</v>
      </c>
      <c r="N47" s="13">
        <f t="shared" si="9"/>
        <v>-31</v>
      </c>
      <c r="O47" s="13">
        <f t="shared" si="10"/>
        <v>3600</v>
      </c>
      <c r="P47" s="13">
        <f t="shared" si="10"/>
        <v>961</v>
      </c>
      <c r="Q47" s="109">
        <f t="shared" si="11"/>
        <v>1860</v>
      </c>
    </row>
    <row r="48" spans="1:17" x14ac:dyDescent="0.3">
      <c r="A48" s="2" t="s">
        <v>100</v>
      </c>
      <c r="B48" s="31" t="s">
        <v>69</v>
      </c>
      <c r="C48" s="37">
        <f>VLOOKUP(A48,'[1]Alergovet (Labor 3)'!A:P,14,0)</f>
        <v>104</v>
      </c>
      <c r="D48" s="37">
        <f t="shared" si="0"/>
        <v>169</v>
      </c>
      <c r="E48" s="37">
        <f>VLOOKUP(A48,'[1]Alergovet (Labor 3)'!A:P,15,0)</f>
        <v>23</v>
      </c>
      <c r="F48" s="37">
        <f t="shared" si="1"/>
        <v>53</v>
      </c>
      <c r="G48" s="59">
        <f t="shared" si="2"/>
        <v>116</v>
      </c>
      <c r="H48" s="60">
        <f t="shared" si="3"/>
        <v>13456</v>
      </c>
      <c r="I48">
        <f t="shared" si="4"/>
        <v>63.5</v>
      </c>
      <c r="J48">
        <f t="shared" si="5"/>
        <v>1640.25</v>
      </c>
      <c r="K48">
        <f t="shared" si="6"/>
        <v>40.5</v>
      </c>
      <c r="L48">
        <f t="shared" si="7"/>
        <v>63.779527559055119</v>
      </c>
      <c r="M48" s="115">
        <f t="shared" si="8"/>
        <v>63.5</v>
      </c>
      <c r="N48" s="13">
        <f t="shared" si="9"/>
        <v>-52.5</v>
      </c>
      <c r="O48" s="13">
        <f t="shared" si="10"/>
        <v>4032.25</v>
      </c>
      <c r="P48" s="13">
        <f t="shared" si="10"/>
        <v>2756.25</v>
      </c>
      <c r="Q48" s="109">
        <f t="shared" si="11"/>
        <v>-3333.75</v>
      </c>
    </row>
    <row r="49" spans="1:17" x14ac:dyDescent="0.3">
      <c r="A49" s="2" t="s">
        <v>101</v>
      </c>
      <c r="B49" s="31" t="s">
        <v>69</v>
      </c>
      <c r="C49" s="37"/>
      <c r="D49" s="37"/>
      <c r="E49" s="37"/>
      <c r="F49" s="37"/>
      <c r="G49" s="59"/>
      <c r="H49" s="60"/>
      <c r="M49" s="115"/>
      <c r="N49" s="13"/>
      <c r="O49" s="13"/>
      <c r="P49" s="13"/>
      <c r="Q49" s="109"/>
    </row>
    <row r="50" spans="1:17" x14ac:dyDescent="0.3">
      <c r="A50" s="2" t="s">
        <v>102</v>
      </c>
      <c r="B50" s="31" t="s">
        <v>69</v>
      </c>
      <c r="C50" s="37"/>
      <c r="D50" s="37"/>
      <c r="E50" s="37"/>
      <c r="F50" s="37"/>
      <c r="G50" s="59"/>
      <c r="H50" s="60"/>
      <c r="M50" s="115"/>
      <c r="N50" s="13"/>
      <c r="O50" s="13"/>
      <c r="P50" s="13"/>
      <c r="Q50" s="109"/>
    </row>
    <row r="51" spans="1:17" ht="15" thickBot="1" x14ac:dyDescent="0.35">
      <c r="A51" s="2" t="s">
        <v>149</v>
      </c>
      <c r="B51" s="31" t="s">
        <v>69</v>
      </c>
      <c r="C51" s="37"/>
      <c r="D51" s="37"/>
      <c r="E51" s="37"/>
      <c r="F51" s="37"/>
      <c r="G51" s="59"/>
      <c r="H51" s="60"/>
      <c r="M51" s="115"/>
      <c r="N51" s="13"/>
      <c r="O51" s="13"/>
      <c r="P51" s="13"/>
      <c r="Q51" s="109"/>
    </row>
    <row r="52" spans="1:17" ht="15" thickTop="1" x14ac:dyDescent="0.3">
      <c r="A52" s="30" t="s">
        <v>80</v>
      </c>
      <c r="B52" s="32" t="s">
        <v>175</v>
      </c>
      <c r="C52" s="38">
        <f>VLOOKUP(A52,'[1]Alergovet (Labor 3)'!A:S,17,0)</f>
        <v>10</v>
      </c>
      <c r="D52" s="38">
        <f t="shared" si="0"/>
        <v>10.5</v>
      </c>
      <c r="E52" s="38">
        <f>VLOOKUP(A52,'[1]Alergovet (Labor 3)'!A:S,18,0)</f>
        <v>9</v>
      </c>
      <c r="F52" s="38">
        <f t="shared" si="1"/>
        <v>10</v>
      </c>
      <c r="G52" s="59">
        <f t="shared" si="2"/>
        <v>0.5</v>
      </c>
      <c r="H52" s="60">
        <f t="shared" si="3"/>
        <v>0.25</v>
      </c>
      <c r="I52">
        <f t="shared" si="4"/>
        <v>9.5</v>
      </c>
      <c r="J52">
        <f t="shared" si="5"/>
        <v>0.25</v>
      </c>
      <c r="K52">
        <f t="shared" si="6"/>
        <v>0.5</v>
      </c>
      <c r="L52">
        <f t="shared" si="7"/>
        <v>5.2631578947368416</v>
      </c>
      <c r="M52" s="115">
        <f t="shared" si="8"/>
        <v>-95</v>
      </c>
      <c r="N52" s="13">
        <f t="shared" si="9"/>
        <v>-95.5</v>
      </c>
      <c r="O52" s="13">
        <f t="shared" si="10"/>
        <v>9025</v>
      </c>
      <c r="P52" s="13">
        <f t="shared" si="10"/>
        <v>9120.25</v>
      </c>
      <c r="Q52" s="109">
        <f t="shared" si="11"/>
        <v>9072.5</v>
      </c>
    </row>
    <row r="53" spans="1:17" x14ac:dyDescent="0.3">
      <c r="A53" s="2" t="s">
        <v>81</v>
      </c>
      <c r="B53" s="31" t="s">
        <v>16</v>
      </c>
      <c r="C53" s="37">
        <f>VLOOKUP(A53,'[1]Alergovet (Labor 3)'!A:S,17,0)</f>
        <v>34</v>
      </c>
      <c r="D53" s="37">
        <f t="shared" si="0"/>
        <v>85.5</v>
      </c>
      <c r="E53" s="37">
        <f>VLOOKUP(A53,'[1]Alergovet (Labor 3)'!A:S,18,0)</f>
        <v>35</v>
      </c>
      <c r="F53" s="37">
        <f t="shared" si="1"/>
        <v>89.5</v>
      </c>
      <c r="G53" s="59">
        <f t="shared" si="2"/>
        <v>-4</v>
      </c>
      <c r="H53" s="60">
        <f t="shared" si="3"/>
        <v>16</v>
      </c>
      <c r="I53">
        <f t="shared" si="4"/>
        <v>34.5</v>
      </c>
      <c r="J53">
        <f t="shared" si="5"/>
        <v>0.25</v>
      </c>
      <c r="K53">
        <f t="shared" si="6"/>
        <v>0.5</v>
      </c>
      <c r="L53">
        <f t="shared" si="7"/>
        <v>1.4492753623188406</v>
      </c>
      <c r="M53" s="115">
        <f t="shared" si="8"/>
        <v>-20</v>
      </c>
      <c r="N53" s="13">
        <f t="shared" si="9"/>
        <v>-16</v>
      </c>
      <c r="O53" s="13">
        <f t="shared" si="10"/>
        <v>400</v>
      </c>
      <c r="P53" s="13">
        <f t="shared" si="10"/>
        <v>256</v>
      </c>
      <c r="Q53" s="109">
        <f t="shared" si="11"/>
        <v>320</v>
      </c>
    </row>
    <row r="54" spans="1:17" x14ac:dyDescent="0.3">
      <c r="A54" s="2" t="s">
        <v>82</v>
      </c>
      <c r="B54" s="31" t="s">
        <v>16</v>
      </c>
      <c r="C54" s="37">
        <f>VLOOKUP(A54,'[1]Alergovet (Labor 3)'!A:S,17,0)</f>
        <v>72</v>
      </c>
      <c r="D54" s="37">
        <f t="shared" si="0"/>
        <v>148</v>
      </c>
      <c r="E54" s="37">
        <f>VLOOKUP(A54,'[1]Alergovet (Labor 3)'!A:S,18,0)</f>
        <v>620</v>
      </c>
      <c r="F54" s="37">
        <f t="shared" si="1"/>
        <v>207</v>
      </c>
      <c r="G54" s="59">
        <f t="shared" si="2"/>
        <v>-59</v>
      </c>
      <c r="H54" s="60">
        <f t="shared" si="3"/>
        <v>3481</v>
      </c>
      <c r="I54">
        <f t="shared" si="4"/>
        <v>346</v>
      </c>
      <c r="J54">
        <f t="shared" si="5"/>
        <v>75076</v>
      </c>
      <c r="K54">
        <f t="shared" si="6"/>
        <v>274</v>
      </c>
      <c r="L54">
        <f t="shared" si="7"/>
        <v>79.190751445086704</v>
      </c>
      <c r="M54" s="115">
        <f t="shared" si="8"/>
        <v>42.5</v>
      </c>
      <c r="N54" s="13">
        <f t="shared" si="9"/>
        <v>101.5</v>
      </c>
      <c r="O54" s="13">
        <f t="shared" si="10"/>
        <v>1806.25</v>
      </c>
      <c r="P54" s="13">
        <f t="shared" si="10"/>
        <v>10302.25</v>
      </c>
      <c r="Q54" s="109">
        <f t="shared" si="11"/>
        <v>4313.75</v>
      </c>
    </row>
    <row r="55" spans="1:17" x14ac:dyDescent="0.3">
      <c r="A55" s="2" t="s">
        <v>84</v>
      </c>
      <c r="B55" s="31" t="s">
        <v>16</v>
      </c>
      <c r="C55" s="37">
        <f>VLOOKUP(A55,'[1]Alergovet (Labor 3)'!A:S,17,0)</f>
        <v>236</v>
      </c>
      <c r="D55" s="37">
        <f t="shared" si="0"/>
        <v>185.5</v>
      </c>
      <c r="E55" s="37">
        <f>VLOOKUP(A55,'[1]Alergovet (Labor 3)'!A:S,18,0)</f>
        <v>153</v>
      </c>
      <c r="F55" s="37">
        <f t="shared" si="1"/>
        <v>174</v>
      </c>
      <c r="G55" s="59">
        <f t="shared" si="2"/>
        <v>11.5</v>
      </c>
      <c r="H55" s="60">
        <f t="shared" si="3"/>
        <v>132.25</v>
      </c>
      <c r="I55">
        <f t="shared" si="4"/>
        <v>194.5</v>
      </c>
      <c r="J55">
        <f t="shared" si="5"/>
        <v>1722.25</v>
      </c>
      <c r="K55">
        <f t="shared" si="6"/>
        <v>41.5</v>
      </c>
      <c r="L55">
        <f t="shared" si="7"/>
        <v>21.336760925449873</v>
      </c>
      <c r="M55" s="115">
        <f t="shared" si="8"/>
        <v>80</v>
      </c>
      <c r="N55" s="13">
        <f t="shared" si="9"/>
        <v>68.5</v>
      </c>
      <c r="O55" s="13">
        <f t="shared" si="10"/>
        <v>6400</v>
      </c>
      <c r="P55" s="13">
        <f t="shared" si="10"/>
        <v>4692.25</v>
      </c>
      <c r="Q55" s="109">
        <f t="shared" si="11"/>
        <v>5480</v>
      </c>
    </row>
    <row r="56" spans="1:17" x14ac:dyDescent="0.3">
      <c r="A56" s="2" t="s">
        <v>85</v>
      </c>
      <c r="B56" s="31" t="s">
        <v>16</v>
      </c>
      <c r="C56" s="37">
        <f>VLOOKUP(A56,'[1]Alergovet (Labor 3)'!A:S,17,0)</f>
        <v>143</v>
      </c>
      <c r="D56" s="37">
        <f t="shared" si="0"/>
        <v>171</v>
      </c>
      <c r="E56" s="37">
        <f>VLOOKUP(A56,'[1]Alergovet (Labor 3)'!A:S,18,0)</f>
        <v>213</v>
      </c>
      <c r="F56" s="37">
        <f t="shared" si="1"/>
        <v>183</v>
      </c>
      <c r="G56" s="59">
        <f t="shared" si="2"/>
        <v>-12</v>
      </c>
      <c r="H56" s="60">
        <f t="shared" si="3"/>
        <v>144</v>
      </c>
      <c r="I56">
        <f t="shared" si="4"/>
        <v>178</v>
      </c>
      <c r="J56">
        <f t="shared" si="5"/>
        <v>1225</v>
      </c>
      <c r="K56">
        <f t="shared" si="6"/>
        <v>35</v>
      </c>
      <c r="L56">
        <f t="shared" si="7"/>
        <v>19.662921348314608</v>
      </c>
      <c r="M56" s="115">
        <f t="shared" si="8"/>
        <v>65.5</v>
      </c>
      <c r="N56" s="13">
        <f t="shared" si="9"/>
        <v>77.5</v>
      </c>
      <c r="O56" s="13">
        <f t="shared" si="10"/>
        <v>4290.25</v>
      </c>
      <c r="P56" s="13">
        <f t="shared" si="10"/>
        <v>6006.25</v>
      </c>
      <c r="Q56" s="109">
        <f t="shared" si="11"/>
        <v>5076.25</v>
      </c>
    </row>
    <row r="57" spans="1:17" x14ac:dyDescent="0.3">
      <c r="A57" s="2" t="s">
        <v>95</v>
      </c>
      <c r="B57" s="31" t="s">
        <v>16</v>
      </c>
      <c r="C57" s="37">
        <f>VLOOKUP(A57,'[1]Alergovet (Labor 3)'!A:S,17,0)</f>
        <v>15</v>
      </c>
      <c r="D57" s="37">
        <f t="shared" si="0"/>
        <v>26</v>
      </c>
      <c r="E57" s="37">
        <f>VLOOKUP(A57,'[1]Alergovet (Labor 3)'!A:S,18,0)</f>
        <v>24</v>
      </c>
      <c r="F57" s="37">
        <f t="shared" si="1"/>
        <v>57</v>
      </c>
      <c r="G57" s="59">
        <f t="shared" si="2"/>
        <v>-31</v>
      </c>
      <c r="H57" s="60">
        <f t="shared" si="3"/>
        <v>961</v>
      </c>
      <c r="I57">
        <f t="shared" si="4"/>
        <v>19.5</v>
      </c>
      <c r="J57">
        <f t="shared" si="5"/>
        <v>20.25</v>
      </c>
      <c r="K57">
        <f t="shared" si="6"/>
        <v>4.5</v>
      </c>
      <c r="L57">
        <f t="shared" si="7"/>
        <v>23.076923076923077</v>
      </c>
      <c r="M57" s="115">
        <f t="shared" si="8"/>
        <v>-79.5</v>
      </c>
      <c r="N57" s="13">
        <f t="shared" si="9"/>
        <v>-48.5</v>
      </c>
      <c r="O57" s="13">
        <f t="shared" si="10"/>
        <v>6320.25</v>
      </c>
      <c r="P57" s="13">
        <f t="shared" si="10"/>
        <v>2352.25</v>
      </c>
      <c r="Q57" s="109">
        <f t="shared" si="11"/>
        <v>3855.75</v>
      </c>
    </row>
    <row r="58" spans="1:17" x14ac:dyDescent="0.3">
      <c r="A58" s="2" t="s">
        <v>100</v>
      </c>
      <c r="B58" s="31" t="s">
        <v>16</v>
      </c>
      <c r="C58" s="37">
        <f>VLOOKUP(A58,'[1]Alergovet (Labor 3)'!A:S,17,0)</f>
        <v>23</v>
      </c>
      <c r="D58" s="37">
        <f t="shared" si="0"/>
        <v>50.5</v>
      </c>
      <c r="E58" s="37">
        <f>VLOOKUP(A58,'[1]Alergovet (Labor 3)'!A:S,18,0)</f>
        <v>22</v>
      </c>
      <c r="F58" s="37">
        <f t="shared" si="1"/>
        <v>49.5</v>
      </c>
      <c r="G58" s="59">
        <f t="shared" si="2"/>
        <v>1</v>
      </c>
      <c r="H58" s="60">
        <f t="shared" si="3"/>
        <v>1</v>
      </c>
      <c r="I58">
        <f t="shared" si="4"/>
        <v>22.5</v>
      </c>
      <c r="J58">
        <f t="shared" si="5"/>
        <v>0.25</v>
      </c>
      <c r="K58">
        <f t="shared" si="6"/>
        <v>0.5</v>
      </c>
      <c r="L58">
        <f t="shared" si="7"/>
        <v>2.2222222222222223</v>
      </c>
      <c r="M58" s="115">
        <f t="shared" si="8"/>
        <v>-55</v>
      </c>
      <c r="N58" s="13">
        <f t="shared" si="9"/>
        <v>-56</v>
      </c>
      <c r="O58" s="13">
        <f t="shared" si="10"/>
        <v>3025</v>
      </c>
      <c r="P58" s="13">
        <f t="shared" si="10"/>
        <v>3136</v>
      </c>
      <c r="Q58" s="109">
        <f t="shared" si="11"/>
        <v>3080</v>
      </c>
    </row>
    <row r="59" spans="1:17" x14ac:dyDescent="0.3">
      <c r="A59" s="2" t="s">
        <v>101</v>
      </c>
      <c r="B59" s="31" t="s">
        <v>16</v>
      </c>
      <c r="C59" s="37"/>
      <c r="D59" s="37"/>
      <c r="E59" s="37"/>
      <c r="F59" s="37"/>
      <c r="G59" s="59"/>
      <c r="H59" s="60"/>
      <c r="M59" s="115"/>
      <c r="N59" s="13"/>
      <c r="O59" s="13"/>
      <c r="P59" s="13"/>
      <c r="Q59" s="109"/>
    </row>
    <row r="60" spans="1:17" x14ac:dyDescent="0.3">
      <c r="A60" s="2" t="s">
        <v>102</v>
      </c>
      <c r="B60" s="31" t="s">
        <v>16</v>
      </c>
      <c r="C60" s="37"/>
      <c r="D60" s="37"/>
      <c r="E60" s="37"/>
      <c r="F60" s="37"/>
      <c r="G60" s="59"/>
      <c r="H60" s="60"/>
      <c r="M60" s="115"/>
      <c r="N60" s="13"/>
      <c r="O60" s="13"/>
      <c r="P60" s="13"/>
      <c r="Q60" s="109"/>
    </row>
    <row r="61" spans="1:17" ht="15" thickBot="1" x14ac:dyDescent="0.35">
      <c r="A61" s="2" t="s">
        <v>149</v>
      </c>
      <c r="B61" s="31" t="s">
        <v>16</v>
      </c>
      <c r="C61" s="37"/>
      <c r="D61" s="37"/>
      <c r="E61" s="37"/>
      <c r="F61" s="37"/>
      <c r="G61" s="59"/>
      <c r="H61" s="60"/>
      <c r="M61" s="115"/>
      <c r="N61" s="13"/>
      <c r="O61" s="13"/>
      <c r="P61" s="13"/>
      <c r="Q61" s="109"/>
    </row>
    <row r="62" spans="1:17" ht="15" thickTop="1" x14ac:dyDescent="0.3">
      <c r="A62" s="30" t="s">
        <v>80</v>
      </c>
      <c r="B62" s="32" t="s">
        <v>176</v>
      </c>
      <c r="C62" s="38">
        <f>VLOOKUP(A62,'[1]Alergovet (Labor 3)'!A:V,20,0)</f>
        <v>43</v>
      </c>
      <c r="D62" s="38">
        <f t="shared" si="0"/>
        <v>107.5</v>
      </c>
      <c r="E62" s="38">
        <f>VLOOKUP(A62,'[1]Alergovet (Labor 3)'!A:V,21,0)</f>
        <v>46</v>
      </c>
      <c r="F62" s="38">
        <f t="shared" si="1"/>
        <v>112.5</v>
      </c>
      <c r="G62" s="59">
        <f t="shared" si="2"/>
        <v>-5</v>
      </c>
      <c r="H62" s="60">
        <f t="shared" si="3"/>
        <v>25</v>
      </c>
      <c r="I62">
        <f t="shared" si="4"/>
        <v>44.5</v>
      </c>
      <c r="J62">
        <f t="shared" si="5"/>
        <v>2.25</v>
      </c>
      <c r="K62">
        <f t="shared" si="6"/>
        <v>1.5</v>
      </c>
      <c r="L62">
        <f t="shared" si="7"/>
        <v>3.3707865168539324</v>
      </c>
      <c r="M62" s="115">
        <f t="shared" si="8"/>
        <v>2</v>
      </c>
      <c r="N62" s="13">
        <f t="shared" si="9"/>
        <v>7</v>
      </c>
      <c r="O62" s="13">
        <f t="shared" si="10"/>
        <v>4</v>
      </c>
      <c r="P62" s="13">
        <f t="shared" si="10"/>
        <v>49</v>
      </c>
      <c r="Q62" s="109">
        <f t="shared" si="11"/>
        <v>14</v>
      </c>
    </row>
    <row r="63" spans="1:17" x14ac:dyDescent="0.3">
      <c r="A63" s="2" t="s">
        <v>81</v>
      </c>
      <c r="B63" s="31" t="s">
        <v>70</v>
      </c>
      <c r="C63" s="37">
        <f>VLOOKUP(A63,'[1]Alergovet (Labor 3)'!A:V,20,0)</f>
        <v>173</v>
      </c>
      <c r="D63" s="37">
        <f t="shared" si="0"/>
        <v>174</v>
      </c>
      <c r="E63" s="37">
        <f>VLOOKUP(A63,'[1]Alergovet (Labor 3)'!A:V,21,0)</f>
        <v>168</v>
      </c>
      <c r="F63" s="37">
        <f t="shared" si="1"/>
        <v>176</v>
      </c>
      <c r="G63" s="59">
        <f t="shared" si="2"/>
        <v>-2</v>
      </c>
      <c r="H63" s="60">
        <f t="shared" si="3"/>
        <v>4</v>
      </c>
      <c r="I63">
        <f t="shared" si="4"/>
        <v>170.5</v>
      </c>
      <c r="J63">
        <f t="shared" si="5"/>
        <v>6.25</v>
      </c>
      <c r="K63">
        <f t="shared" si="6"/>
        <v>2.5</v>
      </c>
      <c r="L63">
        <f t="shared" si="7"/>
        <v>1.466275659824047</v>
      </c>
      <c r="M63" s="115">
        <f t="shared" si="8"/>
        <v>68.5</v>
      </c>
      <c r="N63" s="13">
        <f t="shared" si="9"/>
        <v>70.5</v>
      </c>
      <c r="O63" s="13">
        <f t="shared" si="10"/>
        <v>4692.25</v>
      </c>
      <c r="P63" s="13">
        <f t="shared" si="10"/>
        <v>4970.25</v>
      </c>
      <c r="Q63" s="109">
        <f t="shared" si="11"/>
        <v>4829.25</v>
      </c>
    </row>
    <row r="64" spans="1:17" x14ac:dyDescent="0.3">
      <c r="A64" s="2" t="s">
        <v>82</v>
      </c>
      <c r="B64" s="31" t="s">
        <v>70</v>
      </c>
      <c r="C64" s="37">
        <f>VLOOKUP(A64,'[1]Alergovet (Labor 3)'!A:V,20,0)</f>
        <v>507</v>
      </c>
      <c r="D64" s="37">
        <f t="shared" si="0"/>
        <v>205</v>
      </c>
      <c r="E64" s="37">
        <f>VLOOKUP(A64,'[1]Alergovet (Labor 3)'!A:V,21,0)</f>
        <v>533</v>
      </c>
      <c r="F64" s="37">
        <f t="shared" si="1"/>
        <v>201</v>
      </c>
      <c r="G64" s="59">
        <f t="shared" si="2"/>
        <v>4</v>
      </c>
      <c r="H64" s="60">
        <f t="shared" si="3"/>
        <v>16</v>
      </c>
      <c r="I64">
        <f t="shared" si="4"/>
        <v>520</v>
      </c>
      <c r="J64">
        <f t="shared" si="5"/>
        <v>169</v>
      </c>
      <c r="K64">
        <f t="shared" si="6"/>
        <v>13</v>
      </c>
      <c r="L64">
        <f t="shared" si="7"/>
        <v>2.5</v>
      </c>
      <c r="M64" s="115">
        <f t="shared" si="8"/>
        <v>99.5</v>
      </c>
      <c r="N64" s="13">
        <f t="shared" si="9"/>
        <v>95.5</v>
      </c>
      <c r="O64" s="13">
        <f t="shared" si="10"/>
        <v>9900.25</v>
      </c>
      <c r="P64" s="13">
        <f t="shared" si="10"/>
        <v>9120.25</v>
      </c>
      <c r="Q64" s="109">
        <f t="shared" si="11"/>
        <v>9502.25</v>
      </c>
    </row>
    <row r="65" spans="1:17" x14ac:dyDescent="0.3">
      <c r="A65" s="2" t="s">
        <v>84</v>
      </c>
      <c r="B65" s="31" t="s">
        <v>70</v>
      </c>
      <c r="C65" s="37">
        <f>VLOOKUP(A65,'[1]Alergovet (Labor 3)'!A:V,20,0)</f>
        <v>550</v>
      </c>
      <c r="D65" s="37">
        <f t="shared" si="0"/>
        <v>207</v>
      </c>
      <c r="E65" s="37">
        <f>VLOOKUP(A65,'[1]Alergovet (Labor 3)'!A:V,21,0)</f>
        <v>553</v>
      </c>
      <c r="F65" s="37">
        <f t="shared" si="1"/>
        <v>203</v>
      </c>
      <c r="G65" s="59">
        <f t="shared" si="2"/>
        <v>4</v>
      </c>
      <c r="H65" s="60">
        <f t="shared" si="3"/>
        <v>16</v>
      </c>
      <c r="I65">
        <f t="shared" si="4"/>
        <v>551.5</v>
      </c>
      <c r="J65">
        <f t="shared" si="5"/>
        <v>2.25</v>
      </c>
      <c r="K65">
        <f t="shared" si="6"/>
        <v>1.5</v>
      </c>
      <c r="L65">
        <f t="shared" si="7"/>
        <v>0.27198549410698097</v>
      </c>
      <c r="M65" s="115">
        <f t="shared" si="8"/>
        <v>101.5</v>
      </c>
      <c r="N65" s="13">
        <f t="shared" si="9"/>
        <v>97.5</v>
      </c>
      <c r="O65" s="13">
        <f t="shared" si="10"/>
        <v>10302.25</v>
      </c>
      <c r="P65" s="13">
        <f t="shared" si="10"/>
        <v>9506.25</v>
      </c>
      <c r="Q65" s="109">
        <f t="shared" si="11"/>
        <v>9896.25</v>
      </c>
    </row>
    <row r="66" spans="1:17" x14ac:dyDescent="0.3">
      <c r="A66" s="2" t="s">
        <v>85</v>
      </c>
      <c r="B66" s="31" t="s">
        <v>70</v>
      </c>
      <c r="C66" s="37">
        <f>VLOOKUP(A66,'[1]Alergovet (Labor 3)'!A:V,20,0)</f>
        <v>560</v>
      </c>
      <c r="D66" s="37">
        <f t="shared" ref="D66:D128" si="12">_xlfn.RANK.AVG(C66,C$2:C$300,1)</f>
        <v>209</v>
      </c>
      <c r="E66" s="37">
        <f>VLOOKUP(A66,'[1]Alergovet (Labor 3)'!A:V,21,0)</f>
        <v>588</v>
      </c>
      <c r="F66" s="37">
        <f t="shared" ref="F66:F128" si="13">_xlfn.RANK.AVG(E66,E$2:E$300,1)</f>
        <v>205</v>
      </c>
      <c r="G66" s="59">
        <f t="shared" si="2"/>
        <v>4</v>
      </c>
      <c r="H66" s="60">
        <f t="shared" si="3"/>
        <v>16</v>
      </c>
      <c r="I66">
        <f t="shared" si="4"/>
        <v>574</v>
      </c>
      <c r="J66">
        <f t="shared" si="5"/>
        <v>196</v>
      </c>
      <c r="K66">
        <f t="shared" si="6"/>
        <v>14</v>
      </c>
      <c r="L66">
        <f t="shared" si="7"/>
        <v>2.4390243902439024</v>
      </c>
      <c r="M66" s="115">
        <f t="shared" si="8"/>
        <v>103.5</v>
      </c>
      <c r="N66" s="13">
        <f t="shared" si="9"/>
        <v>99.5</v>
      </c>
      <c r="O66" s="13">
        <f t="shared" si="10"/>
        <v>10712.25</v>
      </c>
      <c r="P66" s="13">
        <f t="shared" si="10"/>
        <v>9900.25</v>
      </c>
      <c r="Q66" s="109">
        <f t="shared" si="11"/>
        <v>10298.25</v>
      </c>
    </row>
    <row r="67" spans="1:17" x14ac:dyDescent="0.3">
      <c r="A67" s="2" t="s">
        <v>95</v>
      </c>
      <c r="B67" s="31" t="s">
        <v>70</v>
      </c>
      <c r="C67" s="37">
        <f>VLOOKUP(A67,'[1]Alergovet (Labor 3)'!A:V,20,0)</f>
        <v>16</v>
      </c>
      <c r="D67" s="37">
        <f t="shared" si="12"/>
        <v>32</v>
      </c>
      <c r="E67" s="37">
        <f>VLOOKUP(A67,'[1]Alergovet (Labor 3)'!A:V,21,0)</f>
        <v>19</v>
      </c>
      <c r="F67" s="37">
        <f t="shared" si="13"/>
        <v>36.5</v>
      </c>
      <c r="G67" s="59">
        <f t="shared" si="2"/>
        <v>-4.5</v>
      </c>
      <c r="H67" s="60">
        <f t="shared" si="3"/>
        <v>20.25</v>
      </c>
      <c r="I67">
        <f t="shared" si="4"/>
        <v>17.5</v>
      </c>
      <c r="J67">
        <f t="shared" si="5"/>
        <v>2.25</v>
      </c>
      <c r="K67">
        <f t="shared" si="6"/>
        <v>1.5</v>
      </c>
      <c r="L67">
        <f t="shared" si="7"/>
        <v>8.5714285714285712</v>
      </c>
      <c r="M67" s="115">
        <f t="shared" ref="M67:M128" si="14">(D67-$D$305)</f>
        <v>-73.5</v>
      </c>
      <c r="N67" s="13">
        <f t="shared" ref="N67:N128" si="15">(F67-$F$305)</f>
        <v>-69</v>
      </c>
      <c r="O67" s="13">
        <f t="shared" ref="O67:P128" si="16">(M67)^2</f>
        <v>5402.25</v>
      </c>
      <c r="P67" s="13">
        <f t="shared" si="16"/>
        <v>4761</v>
      </c>
      <c r="Q67" s="109">
        <f t="shared" ref="Q67:Q128" si="17">(M67*N67)</f>
        <v>5071.5</v>
      </c>
    </row>
    <row r="68" spans="1:17" x14ac:dyDescent="0.3">
      <c r="A68" s="2" t="s">
        <v>100</v>
      </c>
      <c r="B68" s="31" t="s">
        <v>70</v>
      </c>
      <c r="C68" s="37">
        <f>VLOOKUP(A68,'[1]Alergovet (Labor 3)'!A:V,20,0)</f>
        <v>25</v>
      </c>
      <c r="D68" s="37">
        <f t="shared" si="12"/>
        <v>62.5</v>
      </c>
      <c r="E68" s="37">
        <f>VLOOKUP(A68,'[1]Alergovet (Labor 3)'!A:V,21,0)</f>
        <v>24</v>
      </c>
      <c r="F68" s="37">
        <f t="shared" si="13"/>
        <v>57</v>
      </c>
      <c r="G68" s="59">
        <f t="shared" si="2"/>
        <v>5.5</v>
      </c>
      <c r="H68" s="60">
        <f t="shared" si="3"/>
        <v>30.25</v>
      </c>
      <c r="I68">
        <f t="shared" si="4"/>
        <v>24.5</v>
      </c>
      <c r="J68">
        <f t="shared" si="5"/>
        <v>0.25</v>
      </c>
      <c r="K68">
        <f t="shared" si="6"/>
        <v>0.5</v>
      </c>
      <c r="L68">
        <f t="shared" si="7"/>
        <v>2.0408163265306123</v>
      </c>
      <c r="M68" s="115">
        <f t="shared" si="14"/>
        <v>-43</v>
      </c>
      <c r="N68" s="13">
        <f t="shared" si="15"/>
        <v>-48.5</v>
      </c>
      <c r="O68" s="13">
        <f t="shared" si="16"/>
        <v>1849</v>
      </c>
      <c r="P68" s="13">
        <f t="shared" si="16"/>
        <v>2352.25</v>
      </c>
      <c r="Q68" s="109">
        <f t="shared" si="17"/>
        <v>2085.5</v>
      </c>
    </row>
    <row r="69" spans="1:17" x14ac:dyDescent="0.3">
      <c r="A69" s="2" t="s">
        <v>101</v>
      </c>
      <c r="B69" s="31" t="s">
        <v>70</v>
      </c>
      <c r="C69" s="37"/>
      <c r="D69" s="37"/>
      <c r="E69" s="37"/>
      <c r="F69" s="37"/>
      <c r="G69" s="59"/>
      <c r="H69" s="60"/>
      <c r="M69" s="115"/>
      <c r="N69" s="13"/>
      <c r="O69" s="13"/>
      <c r="P69" s="13"/>
      <c r="Q69" s="109"/>
    </row>
    <row r="70" spans="1:17" x14ac:dyDescent="0.3">
      <c r="A70" s="2" t="s">
        <v>102</v>
      </c>
      <c r="B70" s="31" t="s">
        <v>70</v>
      </c>
      <c r="C70" s="37"/>
      <c r="D70" s="37"/>
      <c r="E70" s="37"/>
      <c r="F70" s="37"/>
      <c r="G70" s="59"/>
      <c r="H70" s="60"/>
      <c r="M70" s="115"/>
      <c r="N70" s="13"/>
      <c r="O70" s="13"/>
      <c r="P70" s="13"/>
      <c r="Q70" s="109"/>
    </row>
    <row r="71" spans="1:17" ht="15" thickBot="1" x14ac:dyDescent="0.35">
      <c r="A71" s="2" t="s">
        <v>149</v>
      </c>
      <c r="B71" s="31" t="s">
        <v>70</v>
      </c>
      <c r="C71" s="37"/>
      <c r="D71" s="37"/>
      <c r="E71" s="37"/>
      <c r="F71" s="37"/>
      <c r="G71" s="59"/>
      <c r="H71" s="60"/>
      <c r="M71" s="115"/>
      <c r="N71" s="13"/>
      <c r="O71" s="13"/>
      <c r="P71" s="13"/>
      <c r="Q71" s="109"/>
    </row>
    <row r="72" spans="1:17" ht="15" thickTop="1" x14ac:dyDescent="0.3">
      <c r="A72" s="30" t="s">
        <v>80</v>
      </c>
      <c r="B72" s="32" t="s">
        <v>177</v>
      </c>
      <c r="C72" s="38">
        <f>VLOOKUP(A72,'[1]Alergovet (Labor 3)'!A:Y,23,0)</f>
        <v>16</v>
      </c>
      <c r="D72" s="38">
        <f t="shared" si="12"/>
        <v>32</v>
      </c>
      <c r="E72" s="38">
        <f>VLOOKUP(A72,'[1]Alergovet (Labor 3)'!A:Y,24,0)</f>
        <v>16</v>
      </c>
      <c r="F72" s="38">
        <f t="shared" si="13"/>
        <v>20</v>
      </c>
      <c r="G72" s="59">
        <f t="shared" si="2"/>
        <v>12</v>
      </c>
      <c r="H72" s="60">
        <f t="shared" si="3"/>
        <v>144</v>
      </c>
      <c r="I72">
        <f t="shared" si="4"/>
        <v>16</v>
      </c>
      <c r="J72">
        <f t="shared" si="5"/>
        <v>0</v>
      </c>
      <c r="K72">
        <f t="shared" si="6"/>
        <v>0</v>
      </c>
      <c r="L72">
        <f t="shared" si="7"/>
        <v>0</v>
      </c>
      <c r="M72" s="115">
        <f t="shared" si="14"/>
        <v>-73.5</v>
      </c>
      <c r="N72" s="13">
        <f t="shared" si="15"/>
        <v>-85.5</v>
      </c>
      <c r="O72" s="13">
        <f t="shared" si="16"/>
        <v>5402.25</v>
      </c>
      <c r="P72" s="13">
        <f t="shared" si="16"/>
        <v>7310.25</v>
      </c>
      <c r="Q72" s="109">
        <f t="shared" si="17"/>
        <v>6284.25</v>
      </c>
    </row>
    <row r="73" spans="1:17" x14ac:dyDescent="0.3">
      <c r="A73" s="2" t="s">
        <v>81</v>
      </c>
      <c r="B73" s="31" t="s">
        <v>20</v>
      </c>
      <c r="C73" s="37">
        <f>VLOOKUP(A73,'[1]Alergovet (Labor 3)'!A:Y,23,0)</f>
        <v>16</v>
      </c>
      <c r="D73" s="37">
        <f t="shared" si="12"/>
        <v>32</v>
      </c>
      <c r="E73" s="37">
        <f>VLOOKUP(A73,'[1]Alergovet (Labor 3)'!A:Y,24,0)</f>
        <v>18</v>
      </c>
      <c r="F73" s="37">
        <f t="shared" si="13"/>
        <v>30</v>
      </c>
      <c r="G73" s="59">
        <f t="shared" si="2"/>
        <v>2</v>
      </c>
      <c r="H73" s="60">
        <f t="shared" si="3"/>
        <v>4</v>
      </c>
      <c r="I73">
        <f t="shared" si="4"/>
        <v>17</v>
      </c>
      <c r="J73">
        <f t="shared" si="5"/>
        <v>1</v>
      </c>
      <c r="K73">
        <f t="shared" si="6"/>
        <v>1</v>
      </c>
      <c r="L73">
        <f t="shared" si="7"/>
        <v>5.8823529411764701</v>
      </c>
      <c r="M73" s="115">
        <f t="shared" si="14"/>
        <v>-73.5</v>
      </c>
      <c r="N73" s="13">
        <f t="shared" si="15"/>
        <v>-75.5</v>
      </c>
      <c r="O73" s="13">
        <f t="shared" si="16"/>
        <v>5402.25</v>
      </c>
      <c r="P73" s="13">
        <f t="shared" si="16"/>
        <v>5700.25</v>
      </c>
      <c r="Q73" s="109">
        <f t="shared" si="17"/>
        <v>5549.25</v>
      </c>
    </row>
    <row r="74" spans="1:17" x14ac:dyDescent="0.3">
      <c r="A74" s="2" t="s">
        <v>82</v>
      </c>
      <c r="B74" s="31" t="s">
        <v>20</v>
      </c>
      <c r="C74" s="37">
        <f>VLOOKUP(A74,'[1]Alergovet (Labor 3)'!A:Y,23,0)</f>
        <v>40</v>
      </c>
      <c r="D74" s="37">
        <f t="shared" si="12"/>
        <v>104.5</v>
      </c>
      <c r="E74" s="37">
        <f>VLOOKUP(A74,'[1]Alergovet (Labor 3)'!A:Y,24,0)</f>
        <v>50</v>
      </c>
      <c r="F74" s="37">
        <f t="shared" si="13"/>
        <v>118</v>
      </c>
      <c r="G74" s="59">
        <f t="shared" ref="G74:G144" si="18">D74-F74</f>
        <v>-13.5</v>
      </c>
      <c r="H74" s="60">
        <f t="shared" ref="H74:H144" si="19">G74^2</f>
        <v>182.25</v>
      </c>
      <c r="I74">
        <f t="shared" ref="I74:I144" si="20">(C74+E74)/2</f>
        <v>45</v>
      </c>
      <c r="J74">
        <f t="shared" ref="J74:J144" si="21">((C74-I74)^2+(E74-I74)^2)/2</f>
        <v>25</v>
      </c>
      <c r="K74">
        <f t="shared" ref="K74:K144" si="22">SQRT(J74)</f>
        <v>5</v>
      </c>
      <c r="L74">
        <f t="shared" ref="L74:L144" si="23">(K74/I74)*100</f>
        <v>11.111111111111111</v>
      </c>
      <c r="M74" s="115">
        <f t="shared" si="14"/>
        <v>-1</v>
      </c>
      <c r="N74" s="13">
        <f t="shared" si="15"/>
        <v>12.5</v>
      </c>
      <c r="O74" s="13">
        <f t="shared" si="16"/>
        <v>1</v>
      </c>
      <c r="P74" s="13">
        <f t="shared" si="16"/>
        <v>156.25</v>
      </c>
      <c r="Q74" s="109">
        <f t="shared" si="17"/>
        <v>-12.5</v>
      </c>
    </row>
    <row r="75" spans="1:17" x14ac:dyDescent="0.3">
      <c r="A75" s="2" t="s">
        <v>84</v>
      </c>
      <c r="B75" s="31" t="s">
        <v>20</v>
      </c>
      <c r="C75" s="37">
        <f>VLOOKUP(A75,'[1]Alergovet (Labor 3)'!A:Y,23,0)</f>
        <v>167</v>
      </c>
      <c r="D75" s="37">
        <f t="shared" si="12"/>
        <v>172</v>
      </c>
      <c r="E75" s="37">
        <f>VLOOKUP(A75,'[1]Alergovet (Labor 3)'!A:Y,24,0)</f>
        <v>52</v>
      </c>
      <c r="F75" s="37">
        <f t="shared" si="13"/>
        <v>121.5</v>
      </c>
      <c r="G75" s="59">
        <f t="shared" si="18"/>
        <v>50.5</v>
      </c>
      <c r="H75" s="60">
        <f t="shared" si="19"/>
        <v>2550.25</v>
      </c>
      <c r="I75">
        <f t="shared" si="20"/>
        <v>109.5</v>
      </c>
      <c r="J75">
        <f t="shared" si="21"/>
        <v>3306.25</v>
      </c>
      <c r="K75">
        <f t="shared" si="22"/>
        <v>57.5</v>
      </c>
      <c r="L75">
        <f t="shared" si="23"/>
        <v>52.51141552511416</v>
      </c>
      <c r="M75" s="115">
        <f t="shared" si="14"/>
        <v>66.5</v>
      </c>
      <c r="N75" s="13">
        <f t="shared" si="15"/>
        <v>16</v>
      </c>
      <c r="O75" s="13">
        <f t="shared" si="16"/>
        <v>4422.25</v>
      </c>
      <c r="P75" s="13">
        <f t="shared" si="16"/>
        <v>256</v>
      </c>
      <c r="Q75" s="109">
        <f t="shared" si="17"/>
        <v>1064</v>
      </c>
    </row>
    <row r="76" spans="1:17" x14ac:dyDescent="0.3">
      <c r="A76" s="2" t="s">
        <v>85</v>
      </c>
      <c r="B76" s="31" t="s">
        <v>20</v>
      </c>
      <c r="C76" s="37">
        <f>VLOOKUP(A76,'[1]Alergovet (Labor 3)'!A:Y,23,0)</f>
        <v>27</v>
      </c>
      <c r="D76" s="37">
        <f t="shared" si="12"/>
        <v>72.5</v>
      </c>
      <c r="E76" s="37">
        <f>VLOOKUP(A76,'[1]Alergovet (Labor 3)'!A:Y,24,0)</f>
        <v>24</v>
      </c>
      <c r="F76" s="37">
        <f t="shared" si="13"/>
        <v>57</v>
      </c>
      <c r="G76" s="59">
        <f t="shared" si="18"/>
        <v>15.5</v>
      </c>
      <c r="H76" s="60">
        <f t="shared" si="19"/>
        <v>240.25</v>
      </c>
      <c r="I76">
        <f t="shared" si="20"/>
        <v>25.5</v>
      </c>
      <c r="J76">
        <f t="shared" si="21"/>
        <v>2.25</v>
      </c>
      <c r="K76">
        <f t="shared" si="22"/>
        <v>1.5</v>
      </c>
      <c r="L76">
        <f t="shared" si="23"/>
        <v>5.8823529411764701</v>
      </c>
      <c r="M76" s="115">
        <f t="shared" si="14"/>
        <v>-33</v>
      </c>
      <c r="N76" s="13">
        <f t="shared" si="15"/>
        <v>-48.5</v>
      </c>
      <c r="O76" s="13">
        <f t="shared" si="16"/>
        <v>1089</v>
      </c>
      <c r="P76" s="13">
        <f t="shared" si="16"/>
        <v>2352.25</v>
      </c>
      <c r="Q76" s="109">
        <f t="shared" si="17"/>
        <v>1600.5</v>
      </c>
    </row>
    <row r="77" spans="1:17" x14ac:dyDescent="0.3">
      <c r="A77" s="2" t="s">
        <v>95</v>
      </c>
      <c r="B77" s="31" t="s">
        <v>20</v>
      </c>
      <c r="C77" s="37">
        <f>VLOOKUP(A77,'[1]Alergovet (Labor 3)'!A:Y,23,0)</f>
        <v>10</v>
      </c>
      <c r="D77" s="37">
        <f t="shared" si="12"/>
        <v>10.5</v>
      </c>
      <c r="E77" s="37">
        <f>VLOOKUP(A77,'[1]Alergovet (Labor 3)'!A:Y,24,0)</f>
        <v>26</v>
      </c>
      <c r="F77" s="37">
        <f t="shared" si="13"/>
        <v>72</v>
      </c>
      <c r="G77" s="59">
        <f t="shared" si="18"/>
        <v>-61.5</v>
      </c>
      <c r="H77" s="60">
        <f t="shared" si="19"/>
        <v>3782.25</v>
      </c>
      <c r="I77">
        <f t="shared" si="20"/>
        <v>18</v>
      </c>
      <c r="J77">
        <f t="shared" si="21"/>
        <v>64</v>
      </c>
      <c r="K77">
        <f t="shared" si="22"/>
        <v>8</v>
      </c>
      <c r="L77">
        <f t="shared" si="23"/>
        <v>44.444444444444443</v>
      </c>
      <c r="M77" s="115">
        <f t="shared" si="14"/>
        <v>-95</v>
      </c>
      <c r="N77" s="13">
        <f t="shared" si="15"/>
        <v>-33.5</v>
      </c>
      <c r="O77" s="13">
        <f t="shared" si="16"/>
        <v>9025</v>
      </c>
      <c r="P77" s="13">
        <f t="shared" si="16"/>
        <v>1122.25</v>
      </c>
      <c r="Q77" s="109">
        <f t="shared" si="17"/>
        <v>3182.5</v>
      </c>
    </row>
    <row r="78" spans="1:17" x14ac:dyDescent="0.3">
      <c r="A78" s="2" t="s">
        <v>100</v>
      </c>
      <c r="B78" s="31" t="s">
        <v>20</v>
      </c>
      <c r="C78" s="37">
        <f>VLOOKUP(A78,'[1]Alergovet (Labor 3)'!A:Y,23,0)</f>
        <v>24</v>
      </c>
      <c r="D78" s="37">
        <f t="shared" si="12"/>
        <v>54.5</v>
      </c>
      <c r="E78" s="37">
        <f>VLOOKUP(A78,'[1]Alergovet (Labor 3)'!A:Y,24,0)</f>
        <v>17</v>
      </c>
      <c r="F78" s="37">
        <f t="shared" si="13"/>
        <v>24.5</v>
      </c>
      <c r="G78" s="59">
        <f t="shared" si="18"/>
        <v>30</v>
      </c>
      <c r="H78" s="60">
        <f t="shared" si="19"/>
        <v>900</v>
      </c>
      <c r="I78">
        <f t="shared" si="20"/>
        <v>20.5</v>
      </c>
      <c r="J78">
        <f t="shared" si="21"/>
        <v>12.25</v>
      </c>
      <c r="K78">
        <f t="shared" si="22"/>
        <v>3.5</v>
      </c>
      <c r="L78">
        <f t="shared" si="23"/>
        <v>17.073170731707318</v>
      </c>
      <c r="M78" s="115">
        <f t="shared" si="14"/>
        <v>-51</v>
      </c>
      <c r="N78" s="13">
        <f t="shared" si="15"/>
        <v>-81</v>
      </c>
      <c r="O78" s="13">
        <f t="shared" si="16"/>
        <v>2601</v>
      </c>
      <c r="P78" s="13">
        <f t="shared" si="16"/>
        <v>6561</v>
      </c>
      <c r="Q78" s="109">
        <f t="shared" si="17"/>
        <v>4131</v>
      </c>
    </row>
    <row r="79" spans="1:17" x14ac:dyDescent="0.3">
      <c r="A79" s="2" t="s">
        <v>101</v>
      </c>
      <c r="B79" s="31" t="s">
        <v>20</v>
      </c>
      <c r="C79" s="37"/>
      <c r="D79" s="37"/>
      <c r="E79" s="37"/>
      <c r="F79" s="37"/>
      <c r="G79" s="59"/>
      <c r="H79" s="60"/>
      <c r="M79" s="115"/>
      <c r="N79" s="13"/>
      <c r="O79" s="13"/>
      <c r="P79" s="13"/>
      <c r="Q79" s="109"/>
    </row>
    <row r="80" spans="1:17" x14ac:dyDescent="0.3">
      <c r="A80" s="2" t="s">
        <v>102</v>
      </c>
      <c r="B80" s="31" t="s">
        <v>20</v>
      </c>
      <c r="C80" s="37"/>
      <c r="D80" s="37"/>
      <c r="E80" s="37"/>
      <c r="F80" s="37"/>
      <c r="G80" s="59"/>
      <c r="H80" s="60"/>
      <c r="M80" s="115"/>
      <c r="N80" s="13"/>
      <c r="O80" s="13"/>
      <c r="P80" s="13"/>
      <c r="Q80" s="109"/>
    </row>
    <row r="81" spans="1:17" ht="15" thickBot="1" x14ac:dyDescent="0.35">
      <c r="A81" s="2" t="s">
        <v>149</v>
      </c>
      <c r="B81" s="31" t="s">
        <v>20</v>
      </c>
      <c r="C81" s="37"/>
      <c r="D81" s="37"/>
      <c r="E81" s="37"/>
      <c r="F81" s="37"/>
      <c r="G81" s="59"/>
      <c r="H81" s="60"/>
      <c r="M81" s="115"/>
      <c r="N81" s="13"/>
      <c r="O81" s="13"/>
      <c r="P81" s="13"/>
      <c r="Q81" s="109"/>
    </row>
    <row r="82" spans="1:17" ht="15" thickTop="1" x14ac:dyDescent="0.3">
      <c r="A82" s="30" t="s">
        <v>80</v>
      </c>
      <c r="B82" s="32" t="s">
        <v>178</v>
      </c>
      <c r="C82" s="38">
        <f>VLOOKUP(A82,'[1]Alergovet (Labor 3)'!A:AB,26,0)</f>
        <v>30</v>
      </c>
      <c r="D82" s="38">
        <f t="shared" si="12"/>
        <v>75.5</v>
      </c>
      <c r="E82" s="38">
        <f>VLOOKUP(A82,'[1]Alergovet (Labor 3)'!A:AB,27,0)</f>
        <v>63</v>
      </c>
      <c r="F82" s="38">
        <f t="shared" si="13"/>
        <v>137.5</v>
      </c>
      <c r="G82" s="59">
        <f t="shared" si="18"/>
        <v>-62</v>
      </c>
      <c r="H82" s="60">
        <f t="shared" si="19"/>
        <v>3844</v>
      </c>
      <c r="I82">
        <f t="shared" si="20"/>
        <v>46.5</v>
      </c>
      <c r="J82">
        <f t="shared" si="21"/>
        <v>272.25</v>
      </c>
      <c r="K82">
        <f t="shared" si="22"/>
        <v>16.5</v>
      </c>
      <c r="L82">
        <f t="shared" si="23"/>
        <v>35.483870967741936</v>
      </c>
      <c r="M82" s="115">
        <f t="shared" si="14"/>
        <v>-30</v>
      </c>
      <c r="N82" s="13">
        <f t="shared" si="15"/>
        <v>32</v>
      </c>
      <c r="O82" s="13">
        <f t="shared" si="16"/>
        <v>900</v>
      </c>
      <c r="P82" s="13">
        <f t="shared" si="16"/>
        <v>1024</v>
      </c>
      <c r="Q82" s="109">
        <f t="shared" si="17"/>
        <v>-960</v>
      </c>
    </row>
    <row r="83" spans="1:17" x14ac:dyDescent="0.3">
      <c r="A83" s="2" t="s">
        <v>81</v>
      </c>
      <c r="B83" s="31" t="s">
        <v>18</v>
      </c>
      <c r="C83" s="37">
        <f>VLOOKUP(A83,'[1]Alergovet (Labor 3)'!A:AB,26,0)</f>
        <v>54</v>
      </c>
      <c r="D83" s="37">
        <f t="shared" si="12"/>
        <v>127</v>
      </c>
      <c r="E83" s="37">
        <f>VLOOKUP(A83,'[1]Alergovet (Labor 3)'!A:AB,27,0)</f>
        <v>65</v>
      </c>
      <c r="F83" s="37">
        <f t="shared" si="13"/>
        <v>143</v>
      </c>
      <c r="G83" s="59">
        <f t="shared" si="18"/>
        <v>-16</v>
      </c>
      <c r="H83" s="60">
        <f t="shared" si="19"/>
        <v>256</v>
      </c>
      <c r="I83">
        <f t="shared" si="20"/>
        <v>59.5</v>
      </c>
      <c r="J83">
        <f t="shared" si="21"/>
        <v>30.25</v>
      </c>
      <c r="K83">
        <f t="shared" si="22"/>
        <v>5.5</v>
      </c>
      <c r="L83">
        <f t="shared" si="23"/>
        <v>9.2436974789915975</v>
      </c>
      <c r="M83" s="115">
        <f t="shared" si="14"/>
        <v>21.5</v>
      </c>
      <c r="N83" s="13">
        <f t="shared" si="15"/>
        <v>37.5</v>
      </c>
      <c r="O83" s="13">
        <f t="shared" si="16"/>
        <v>462.25</v>
      </c>
      <c r="P83" s="13">
        <f t="shared" si="16"/>
        <v>1406.25</v>
      </c>
      <c r="Q83" s="109">
        <f t="shared" si="17"/>
        <v>806.25</v>
      </c>
    </row>
    <row r="84" spans="1:17" x14ac:dyDescent="0.3">
      <c r="A84" s="2" t="s">
        <v>82</v>
      </c>
      <c r="B84" s="31" t="s">
        <v>18</v>
      </c>
      <c r="C84" s="37">
        <f>VLOOKUP(A84,'[1]Alergovet (Labor 3)'!A:AB,26,0)</f>
        <v>54</v>
      </c>
      <c r="D84" s="37">
        <f t="shared" si="12"/>
        <v>127</v>
      </c>
      <c r="E84" s="37">
        <f>VLOOKUP(A84,'[1]Alergovet (Labor 3)'!A:AB,27,0)</f>
        <v>54</v>
      </c>
      <c r="F84" s="37">
        <f t="shared" si="13"/>
        <v>126.5</v>
      </c>
      <c r="G84" s="59">
        <f t="shared" si="18"/>
        <v>0.5</v>
      </c>
      <c r="H84" s="60">
        <f t="shared" si="19"/>
        <v>0.25</v>
      </c>
      <c r="I84">
        <f t="shared" si="20"/>
        <v>54</v>
      </c>
      <c r="J84">
        <f t="shared" si="21"/>
        <v>0</v>
      </c>
      <c r="K84">
        <f t="shared" si="22"/>
        <v>0</v>
      </c>
      <c r="L84">
        <f t="shared" si="23"/>
        <v>0</v>
      </c>
      <c r="M84" s="115">
        <f t="shared" si="14"/>
        <v>21.5</v>
      </c>
      <c r="N84" s="13">
        <f t="shared" si="15"/>
        <v>21</v>
      </c>
      <c r="O84" s="13">
        <f t="shared" si="16"/>
        <v>462.25</v>
      </c>
      <c r="P84" s="13">
        <f t="shared" si="16"/>
        <v>441</v>
      </c>
      <c r="Q84" s="109">
        <f t="shared" si="17"/>
        <v>451.5</v>
      </c>
    </row>
    <row r="85" spans="1:17" x14ac:dyDescent="0.3">
      <c r="A85" s="2" t="s">
        <v>84</v>
      </c>
      <c r="B85" s="31" t="s">
        <v>18</v>
      </c>
      <c r="C85" s="37">
        <f>VLOOKUP(A85,'[1]Alergovet (Labor 3)'!A:AB,26,0)</f>
        <v>54</v>
      </c>
      <c r="D85" s="37">
        <f t="shared" si="12"/>
        <v>127</v>
      </c>
      <c r="E85" s="37">
        <f>VLOOKUP(A85,'[1]Alergovet (Labor 3)'!A:AB,27,0)</f>
        <v>54</v>
      </c>
      <c r="F85" s="37">
        <f t="shared" si="13"/>
        <v>126.5</v>
      </c>
      <c r="G85" s="59">
        <f t="shared" si="18"/>
        <v>0.5</v>
      </c>
      <c r="H85" s="60">
        <f t="shared" si="19"/>
        <v>0.25</v>
      </c>
      <c r="I85">
        <f t="shared" si="20"/>
        <v>54</v>
      </c>
      <c r="J85">
        <f t="shared" si="21"/>
        <v>0</v>
      </c>
      <c r="K85">
        <f t="shared" si="22"/>
        <v>0</v>
      </c>
      <c r="L85">
        <f t="shared" si="23"/>
        <v>0</v>
      </c>
      <c r="M85" s="115">
        <f t="shared" si="14"/>
        <v>21.5</v>
      </c>
      <c r="N85" s="13">
        <f t="shared" si="15"/>
        <v>21</v>
      </c>
      <c r="O85" s="13">
        <f t="shared" si="16"/>
        <v>462.25</v>
      </c>
      <c r="P85" s="13">
        <f t="shared" si="16"/>
        <v>441</v>
      </c>
      <c r="Q85" s="109">
        <f t="shared" si="17"/>
        <v>451.5</v>
      </c>
    </row>
    <row r="86" spans="1:17" x14ac:dyDescent="0.3">
      <c r="A86" s="2" t="s">
        <v>85</v>
      </c>
      <c r="B86" s="31" t="s">
        <v>18</v>
      </c>
      <c r="C86" s="37">
        <f>VLOOKUP(A86,'[1]Alergovet (Labor 3)'!A:AB,26,0)</f>
        <v>31</v>
      </c>
      <c r="D86" s="37">
        <f t="shared" si="12"/>
        <v>77</v>
      </c>
      <c r="E86" s="37">
        <f>VLOOKUP(A86,'[1]Alergovet (Labor 3)'!A:AB,27,0)</f>
        <v>25</v>
      </c>
      <c r="F86" s="37">
        <f t="shared" si="13"/>
        <v>65</v>
      </c>
      <c r="G86" s="59">
        <f t="shared" si="18"/>
        <v>12</v>
      </c>
      <c r="H86" s="60">
        <f t="shared" si="19"/>
        <v>144</v>
      </c>
      <c r="I86">
        <f t="shared" si="20"/>
        <v>28</v>
      </c>
      <c r="J86">
        <f t="shared" si="21"/>
        <v>9</v>
      </c>
      <c r="K86">
        <f t="shared" si="22"/>
        <v>3</v>
      </c>
      <c r="L86">
        <f t="shared" si="23"/>
        <v>10.714285714285714</v>
      </c>
      <c r="M86" s="115">
        <f t="shared" si="14"/>
        <v>-28.5</v>
      </c>
      <c r="N86" s="13">
        <f t="shared" si="15"/>
        <v>-40.5</v>
      </c>
      <c r="O86" s="13">
        <f t="shared" si="16"/>
        <v>812.25</v>
      </c>
      <c r="P86" s="13">
        <f t="shared" si="16"/>
        <v>1640.25</v>
      </c>
      <c r="Q86" s="109">
        <f t="shared" si="17"/>
        <v>1154.25</v>
      </c>
    </row>
    <row r="87" spans="1:17" x14ac:dyDescent="0.3">
      <c r="A87" s="2" t="s">
        <v>95</v>
      </c>
      <c r="B87" s="31" t="s">
        <v>18</v>
      </c>
      <c r="C87" s="37">
        <f>VLOOKUP(A87,'[1]Alergovet (Labor 3)'!A:AB,26,0)</f>
        <v>82</v>
      </c>
      <c r="D87" s="37">
        <f t="shared" si="12"/>
        <v>161.5</v>
      </c>
      <c r="E87" s="37">
        <f>VLOOKUP(A87,'[1]Alergovet (Labor 3)'!A:AB,27,0)</f>
        <v>21</v>
      </c>
      <c r="F87" s="37">
        <f t="shared" si="13"/>
        <v>45.5</v>
      </c>
      <c r="G87" s="59">
        <f t="shared" si="18"/>
        <v>116</v>
      </c>
      <c r="H87" s="60">
        <f t="shared" si="19"/>
        <v>13456</v>
      </c>
      <c r="I87">
        <f t="shared" si="20"/>
        <v>51.5</v>
      </c>
      <c r="J87">
        <f t="shared" si="21"/>
        <v>930.25</v>
      </c>
      <c r="K87">
        <f t="shared" si="22"/>
        <v>30.5</v>
      </c>
      <c r="L87">
        <f t="shared" si="23"/>
        <v>59.22330097087378</v>
      </c>
      <c r="M87" s="115">
        <f t="shared" si="14"/>
        <v>56</v>
      </c>
      <c r="N87" s="13">
        <f t="shared" si="15"/>
        <v>-60</v>
      </c>
      <c r="O87" s="13">
        <f t="shared" si="16"/>
        <v>3136</v>
      </c>
      <c r="P87" s="13">
        <f t="shared" si="16"/>
        <v>3600</v>
      </c>
      <c r="Q87" s="109">
        <f t="shared" si="17"/>
        <v>-3360</v>
      </c>
    </row>
    <row r="88" spans="1:17" x14ac:dyDescent="0.3">
      <c r="A88" s="2" t="s">
        <v>100</v>
      </c>
      <c r="B88" s="31" t="s">
        <v>18</v>
      </c>
      <c r="C88" s="37">
        <f>VLOOKUP(A88,'[1]Alergovet (Labor 3)'!A:AB,26,0)</f>
        <v>54</v>
      </c>
      <c r="D88" s="37">
        <f t="shared" si="12"/>
        <v>127</v>
      </c>
      <c r="E88" s="37">
        <f>VLOOKUP(A88,'[1]Alergovet (Labor 3)'!A:AB,27,0)</f>
        <v>36</v>
      </c>
      <c r="F88" s="37">
        <f t="shared" si="13"/>
        <v>97.5</v>
      </c>
      <c r="G88" s="59">
        <f t="shared" si="18"/>
        <v>29.5</v>
      </c>
      <c r="H88" s="60">
        <f t="shared" si="19"/>
        <v>870.25</v>
      </c>
      <c r="I88">
        <f t="shared" si="20"/>
        <v>45</v>
      </c>
      <c r="J88">
        <f t="shared" si="21"/>
        <v>81</v>
      </c>
      <c r="K88">
        <f t="shared" si="22"/>
        <v>9</v>
      </c>
      <c r="L88">
        <f t="shared" si="23"/>
        <v>20</v>
      </c>
      <c r="M88" s="115">
        <f t="shared" si="14"/>
        <v>21.5</v>
      </c>
      <c r="N88" s="13">
        <f t="shared" si="15"/>
        <v>-8</v>
      </c>
      <c r="O88" s="13">
        <f t="shared" si="16"/>
        <v>462.25</v>
      </c>
      <c r="P88" s="13">
        <f t="shared" si="16"/>
        <v>64</v>
      </c>
      <c r="Q88" s="109">
        <f t="shared" si="17"/>
        <v>-172</v>
      </c>
    </row>
    <row r="89" spans="1:17" x14ac:dyDescent="0.3">
      <c r="A89" s="2" t="s">
        <v>101</v>
      </c>
      <c r="B89" s="31" t="s">
        <v>18</v>
      </c>
      <c r="C89" s="37"/>
      <c r="D89" s="37"/>
      <c r="E89" s="37"/>
      <c r="F89" s="37"/>
      <c r="G89" s="59"/>
      <c r="H89" s="60"/>
      <c r="M89" s="115"/>
      <c r="N89" s="13"/>
      <c r="O89" s="13"/>
      <c r="P89" s="13"/>
      <c r="Q89" s="109"/>
    </row>
    <row r="90" spans="1:17" x14ac:dyDescent="0.3">
      <c r="A90" s="2" t="s">
        <v>102</v>
      </c>
      <c r="B90" s="31" t="s">
        <v>18</v>
      </c>
      <c r="C90" s="37"/>
      <c r="D90" s="37"/>
      <c r="E90" s="37"/>
      <c r="F90" s="37"/>
      <c r="G90" s="59"/>
      <c r="H90" s="60"/>
      <c r="M90" s="115"/>
      <c r="N90" s="13"/>
      <c r="O90" s="13"/>
      <c r="P90" s="13"/>
      <c r="Q90" s="109"/>
    </row>
    <row r="91" spans="1:17" ht="15" thickBot="1" x14ac:dyDescent="0.35">
      <c r="A91" s="2" t="s">
        <v>149</v>
      </c>
      <c r="B91" s="31" t="s">
        <v>18</v>
      </c>
      <c r="C91" s="37"/>
      <c r="D91" s="37"/>
      <c r="E91" s="37"/>
      <c r="F91" s="37"/>
      <c r="G91" s="59"/>
      <c r="H91" s="60"/>
      <c r="M91" s="115"/>
      <c r="N91" s="13"/>
      <c r="O91" s="13"/>
      <c r="P91" s="13"/>
      <c r="Q91" s="109"/>
    </row>
    <row r="92" spans="1:17" ht="15" thickTop="1" x14ac:dyDescent="0.3">
      <c r="A92" s="30" t="s">
        <v>80</v>
      </c>
      <c r="B92" s="32" t="s">
        <v>179</v>
      </c>
      <c r="C92" s="38">
        <f>VLOOKUP(A92,'[1]Alergovet (Labor 3)'!A:AE,29,0)</f>
        <v>25</v>
      </c>
      <c r="D92" s="38">
        <f t="shared" si="12"/>
        <v>62.5</v>
      </c>
      <c r="E92" s="38">
        <f>VLOOKUP(A92,'[1]Alergovet (Labor 3)'!A:AE,30,0)</f>
        <v>21</v>
      </c>
      <c r="F92" s="38">
        <f t="shared" si="13"/>
        <v>45.5</v>
      </c>
      <c r="G92" s="59">
        <f t="shared" si="18"/>
        <v>17</v>
      </c>
      <c r="H92" s="60">
        <f t="shared" si="19"/>
        <v>289</v>
      </c>
      <c r="I92">
        <f t="shared" si="20"/>
        <v>23</v>
      </c>
      <c r="J92">
        <f t="shared" si="21"/>
        <v>4</v>
      </c>
      <c r="K92">
        <f t="shared" si="22"/>
        <v>2</v>
      </c>
      <c r="L92">
        <f t="shared" si="23"/>
        <v>8.695652173913043</v>
      </c>
      <c r="M92" s="115">
        <f t="shared" si="14"/>
        <v>-43</v>
      </c>
      <c r="N92" s="13">
        <f t="shared" si="15"/>
        <v>-60</v>
      </c>
      <c r="O92" s="13">
        <f t="shared" si="16"/>
        <v>1849</v>
      </c>
      <c r="P92" s="13">
        <f t="shared" si="16"/>
        <v>3600</v>
      </c>
      <c r="Q92" s="109">
        <f t="shared" si="17"/>
        <v>2580</v>
      </c>
    </row>
    <row r="93" spans="1:17" x14ac:dyDescent="0.3">
      <c r="A93" s="2" t="s">
        <v>81</v>
      </c>
      <c r="B93" s="31" t="s">
        <v>71</v>
      </c>
      <c r="C93" s="37">
        <f>VLOOKUP(A93,'[1]Alergovet (Labor 3)'!A:AE,29,0)</f>
        <v>23</v>
      </c>
      <c r="D93" s="37">
        <f t="shared" si="12"/>
        <v>50.5</v>
      </c>
      <c r="E93" s="37">
        <f>VLOOKUP(A93,'[1]Alergovet (Labor 3)'!A:AE,30,0)</f>
        <v>17</v>
      </c>
      <c r="F93" s="37">
        <f t="shared" si="13"/>
        <v>24.5</v>
      </c>
      <c r="G93" s="59">
        <f t="shared" si="18"/>
        <v>26</v>
      </c>
      <c r="H93" s="60">
        <f t="shared" si="19"/>
        <v>676</v>
      </c>
      <c r="I93">
        <f t="shared" si="20"/>
        <v>20</v>
      </c>
      <c r="J93">
        <f t="shared" si="21"/>
        <v>9</v>
      </c>
      <c r="K93">
        <f t="shared" si="22"/>
        <v>3</v>
      </c>
      <c r="L93">
        <f t="shared" si="23"/>
        <v>15</v>
      </c>
      <c r="M93" s="115">
        <f t="shared" si="14"/>
        <v>-55</v>
      </c>
      <c r="N93" s="13">
        <f t="shared" si="15"/>
        <v>-81</v>
      </c>
      <c r="O93" s="13">
        <f t="shared" si="16"/>
        <v>3025</v>
      </c>
      <c r="P93" s="13">
        <f t="shared" si="16"/>
        <v>6561</v>
      </c>
      <c r="Q93" s="109">
        <f t="shared" si="17"/>
        <v>4455</v>
      </c>
    </row>
    <row r="94" spans="1:17" x14ac:dyDescent="0.3">
      <c r="A94" s="2" t="s">
        <v>82</v>
      </c>
      <c r="B94" s="31" t="s">
        <v>71</v>
      </c>
      <c r="C94" s="37">
        <f>VLOOKUP(A94,'[1]Alergovet (Labor 3)'!A:AE,29,0)</f>
        <v>60</v>
      </c>
      <c r="D94" s="37">
        <f t="shared" si="12"/>
        <v>137</v>
      </c>
      <c r="E94" s="37">
        <f>VLOOKUP(A94,'[1]Alergovet (Labor 3)'!A:AE,30,0)</f>
        <v>60</v>
      </c>
      <c r="F94" s="37">
        <f t="shared" si="13"/>
        <v>133</v>
      </c>
      <c r="G94" s="59">
        <f t="shared" si="18"/>
        <v>4</v>
      </c>
      <c r="H94" s="60">
        <f t="shared" si="19"/>
        <v>16</v>
      </c>
      <c r="I94">
        <f t="shared" si="20"/>
        <v>60</v>
      </c>
      <c r="J94">
        <f t="shared" si="21"/>
        <v>0</v>
      </c>
      <c r="K94">
        <f t="shared" si="22"/>
        <v>0</v>
      </c>
      <c r="L94">
        <f t="shared" si="23"/>
        <v>0</v>
      </c>
      <c r="M94" s="115">
        <f t="shared" si="14"/>
        <v>31.5</v>
      </c>
      <c r="N94" s="13">
        <f t="shared" si="15"/>
        <v>27.5</v>
      </c>
      <c r="O94" s="13">
        <f t="shared" si="16"/>
        <v>992.25</v>
      </c>
      <c r="P94" s="13">
        <f t="shared" si="16"/>
        <v>756.25</v>
      </c>
      <c r="Q94" s="109">
        <f t="shared" si="17"/>
        <v>866.25</v>
      </c>
    </row>
    <row r="95" spans="1:17" x14ac:dyDescent="0.3">
      <c r="A95" s="2" t="s">
        <v>84</v>
      </c>
      <c r="B95" s="31" t="s">
        <v>71</v>
      </c>
      <c r="C95" s="37">
        <f>VLOOKUP(A95,'[1]Alergovet (Labor 3)'!A:AE,29,0)</f>
        <v>82</v>
      </c>
      <c r="D95" s="37">
        <f t="shared" si="12"/>
        <v>161.5</v>
      </c>
      <c r="E95" s="37">
        <f>VLOOKUP(A95,'[1]Alergovet (Labor 3)'!A:AE,30,0)</f>
        <v>83</v>
      </c>
      <c r="F95" s="37">
        <f t="shared" si="13"/>
        <v>162</v>
      </c>
      <c r="G95" s="59">
        <f t="shared" si="18"/>
        <v>-0.5</v>
      </c>
      <c r="H95" s="60">
        <f t="shared" si="19"/>
        <v>0.25</v>
      </c>
      <c r="I95">
        <f t="shared" si="20"/>
        <v>82.5</v>
      </c>
      <c r="J95">
        <f t="shared" si="21"/>
        <v>0.25</v>
      </c>
      <c r="K95">
        <f t="shared" si="22"/>
        <v>0.5</v>
      </c>
      <c r="L95">
        <f t="shared" si="23"/>
        <v>0.60606060606060608</v>
      </c>
      <c r="M95" s="115">
        <f t="shared" si="14"/>
        <v>56</v>
      </c>
      <c r="N95" s="13">
        <f t="shared" si="15"/>
        <v>56.5</v>
      </c>
      <c r="O95" s="13">
        <f t="shared" si="16"/>
        <v>3136</v>
      </c>
      <c r="P95" s="13">
        <f t="shared" si="16"/>
        <v>3192.25</v>
      </c>
      <c r="Q95" s="109">
        <f t="shared" si="17"/>
        <v>3164</v>
      </c>
    </row>
    <row r="96" spans="1:17" x14ac:dyDescent="0.3">
      <c r="A96" s="2" t="s">
        <v>85</v>
      </c>
      <c r="B96" s="31" t="s">
        <v>71</v>
      </c>
      <c r="C96" s="37">
        <f>VLOOKUP(A96,'[1]Alergovet (Labor 3)'!A:AE,29,0)</f>
        <v>50</v>
      </c>
      <c r="D96" s="37">
        <f t="shared" si="12"/>
        <v>116</v>
      </c>
      <c r="E96" s="37">
        <f>VLOOKUP(A96,'[1]Alergovet (Labor 3)'!A:AE,30,0)</f>
        <v>43</v>
      </c>
      <c r="F96" s="37">
        <f t="shared" si="13"/>
        <v>108</v>
      </c>
      <c r="G96" s="59">
        <f t="shared" si="18"/>
        <v>8</v>
      </c>
      <c r="H96" s="60">
        <f t="shared" si="19"/>
        <v>64</v>
      </c>
      <c r="I96">
        <f t="shared" si="20"/>
        <v>46.5</v>
      </c>
      <c r="J96">
        <f t="shared" si="21"/>
        <v>12.25</v>
      </c>
      <c r="K96">
        <f t="shared" si="22"/>
        <v>3.5</v>
      </c>
      <c r="L96">
        <f t="shared" si="23"/>
        <v>7.5268817204301079</v>
      </c>
      <c r="M96" s="115">
        <f t="shared" si="14"/>
        <v>10.5</v>
      </c>
      <c r="N96" s="13">
        <f t="shared" si="15"/>
        <v>2.5</v>
      </c>
      <c r="O96" s="13">
        <f t="shared" si="16"/>
        <v>110.25</v>
      </c>
      <c r="P96" s="13">
        <f t="shared" si="16"/>
        <v>6.25</v>
      </c>
      <c r="Q96" s="109">
        <f t="shared" si="17"/>
        <v>26.25</v>
      </c>
    </row>
    <row r="97" spans="1:17" x14ac:dyDescent="0.3">
      <c r="A97" s="2" t="s">
        <v>95</v>
      </c>
      <c r="B97" s="31" t="s">
        <v>71</v>
      </c>
      <c r="C97" s="37">
        <f>VLOOKUP(A97,'[1]Alergovet (Labor 3)'!A:AE,29,0)</f>
        <v>23</v>
      </c>
      <c r="D97" s="37">
        <f t="shared" si="12"/>
        <v>50.5</v>
      </c>
      <c r="E97" s="37">
        <f>VLOOKUP(A97,'[1]Alergovet (Labor 3)'!A:AE,30,0)</f>
        <v>30</v>
      </c>
      <c r="F97" s="37">
        <f t="shared" si="13"/>
        <v>80.5</v>
      </c>
      <c r="G97" s="59">
        <f t="shared" si="18"/>
        <v>-30</v>
      </c>
      <c r="H97" s="60">
        <f t="shared" si="19"/>
        <v>900</v>
      </c>
      <c r="I97">
        <f t="shared" si="20"/>
        <v>26.5</v>
      </c>
      <c r="J97">
        <f t="shared" si="21"/>
        <v>12.25</v>
      </c>
      <c r="K97">
        <f t="shared" si="22"/>
        <v>3.5</v>
      </c>
      <c r="L97">
        <f t="shared" si="23"/>
        <v>13.20754716981132</v>
      </c>
      <c r="M97" s="115">
        <f t="shared" si="14"/>
        <v>-55</v>
      </c>
      <c r="N97" s="13">
        <f t="shared" si="15"/>
        <v>-25</v>
      </c>
      <c r="O97" s="13">
        <f t="shared" si="16"/>
        <v>3025</v>
      </c>
      <c r="P97" s="13">
        <f t="shared" si="16"/>
        <v>625</v>
      </c>
      <c r="Q97" s="109">
        <f t="shared" si="17"/>
        <v>1375</v>
      </c>
    </row>
    <row r="98" spans="1:17" x14ac:dyDescent="0.3">
      <c r="A98" s="2" t="s">
        <v>100</v>
      </c>
      <c r="B98" s="31" t="s">
        <v>71</v>
      </c>
      <c r="C98" s="37">
        <f>VLOOKUP(A98,'[1]Alergovet (Labor 3)'!A:AE,29,0)</f>
        <v>15</v>
      </c>
      <c r="D98" s="37">
        <f t="shared" si="12"/>
        <v>26</v>
      </c>
      <c r="E98" s="37">
        <f>VLOOKUP(A98,'[1]Alergovet (Labor 3)'!A:AE,30,0)</f>
        <v>43</v>
      </c>
      <c r="F98" s="37">
        <f t="shared" si="13"/>
        <v>108</v>
      </c>
      <c r="G98" s="59">
        <f t="shared" si="18"/>
        <v>-82</v>
      </c>
      <c r="H98" s="60">
        <f t="shared" si="19"/>
        <v>6724</v>
      </c>
      <c r="I98">
        <f t="shared" si="20"/>
        <v>29</v>
      </c>
      <c r="J98">
        <f t="shared" si="21"/>
        <v>196</v>
      </c>
      <c r="K98">
        <f t="shared" si="22"/>
        <v>14</v>
      </c>
      <c r="L98">
        <f t="shared" si="23"/>
        <v>48.275862068965516</v>
      </c>
      <c r="M98" s="115">
        <f t="shared" si="14"/>
        <v>-79.5</v>
      </c>
      <c r="N98" s="13">
        <f t="shared" si="15"/>
        <v>2.5</v>
      </c>
      <c r="O98" s="13">
        <f t="shared" si="16"/>
        <v>6320.25</v>
      </c>
      <c r="P98" s="13">
        <f t="shared" si="16"/>
        <v>6.25</v>
      </c>
      <c r="Q98" s="109">
        <f t="shared" si="17"/>
        <v>-198.75</v>
      </c>
    </row>
    <row r="99" spans="1:17" x14ac:dyDescent="0.3">
      <c r="A99" s="2" t="s">
        <v>101</v>
      </c>
      <c r="B99" s="31" t="s">
        <v>71</v>
      </c>
      <c r="C99" s="37"/>
      <c r="D99" s="37"/>
      <c r="E99" s="37"/>
      <c r="F99" s="37"/>
      <c r="G99" s="59"/>
      <c r="H99" s="60"/>
      <c r="M99" s="115"/>
      <c r="N99" s="13"/>
      <c r="O99" s="13"/>
      <c r="P99" s="13"/>
      <c r="Q99" s="109"/>
    </row>
    <row r="100" spans="1:17" x14ac:dyDescent="0.3">
      <c r="A100" s="2" t="s">
        <v>102</v>
      </c>
      <c r="B100" s="31" t="s">
        <v>71</v>
      </c>
      <c r="C100" s="37"/>
      <c r="D100" s="37"/>
      <c r="E100" s="37"/>
      <c r="F100" s="37"/>
      <c r="G100" s="59"/>
      <c r="H100" s="60"/>
      <c r="M100" s="115"/>
      <c r="N100" s="13"/>
      <c r="O100" s="13"/>
      <c r="P100" s="13"/>
      <c r="Q100" s="109"/>
    </row>
    <row r="101" spans="1:17" ht="15" thickBot="1" x14ac:dyDescent="0.35">
      <c r="A101" s="2" t="s">
        <v>149</v>
      </c>
      <c r="B101" s="31" t="s">
        <v>71</v>
      </c>
      <c r="C101" s="37"/>
      <c r="D101" s="37"/>
      <c r="E101" s="37"/>
      <c r="F101" s="37"/>
      <c r="G101" s="59"/>
      <c r="H101" s="60"/>
      <c r="M101" s="115"/>
      <c r="N101" s="13"/>
      <c r="O101" s="13"/>
      <c r="P101" s="13"/>
      <c r="Q101" s="109"/>
    </row>
    <row r="102" spans="1:17" ht="15" thickTop="1" x14ac:dyDescent="0.3">
      <c r="A102" s="30" t="s">
        <v>80</v>
      </c>
      <c r="B102" s="32" t="s">
        <v>180</v>
      </c>
      <c r="C102" s="38">
        <f>VLOOKUP(A102,'[1]Alergovet (Labor 3)'!A:AH,32,0)</f>
        <v>64</v>
      </c>
      <c r="D102" s="38">
        <f t="shared" si="12"/>
        <v>140.5</v>
      </c>
      <c r="E102" s="38">
        <f>VLOOKUP(A102,'[1]Alergovet (Labor 3)'!A:AH,33,0)</f>
        <v>46</v>
      </c>
      <c r="F102" s="38">
        <f t="shared" si="13"/>
        <v>112.5</v>
      </c>
      <c r="G102" s="59">
        <f t="shared" si="18"/>
        <v>28</v>
      </c>
      <c r="H102" s="60">
        <f t="shared" si="19"/>
        <v>784</v>
      </c>
      <c r="I102">
        <f t="shared" si="20"/>
        <v>55</v>
      </c>
      <c r="J102">
        <f t="shared" si="21"/>
        <v>81</v>
      </c>
      <c r="K102">
        <f t="shared" si="22"/>
        <v>9</v>
      </c>
      <c r="L102">
        <f t="shared" si="23"/>
        <v>16.363636363636363</v>
      </c>
      <c r="M102" s="115">
        <f t="shared" si="14"/>
        <v>35</v>
      </c>
      <c r="N102" s="13">
        <f t="shared" si="15"/>
        <v>7</v>
      </c>
      <c r="O102" s="13">
        <f t="shared" si="16"/>
        <v>1225</v>
      </c>
      <c r="P102" s="13">
        <f t="shared" si="16"/>
        <v>49</v>
      </c>
      <c r="Q102" s="109">
        <f t="shared" si="17"/>
        <v>245</v>
      </c>
    </row>
    <row r="103" spans="1:17" x14ac:dyDescent="0.3">
      <c r="A103" s="2" t="s">
        <v>81</v>
      </c>
      <c r="B103" s="31" t="s">
        <v>72</v>
      </c>
      <c r="C103" s="37">
        <f>VLOOKUP(A103,'[1]Alergovet (Labor 3)'!A:AH,32,0)</f>
        <v>26</v>
      </c>
      <c r="D103" s="37">
        <f t="shared" si="12"/>
        <v>70</v>
      </c>
      <c r="E103" s="37">
        <f>VLOOKUP(A103,'[1]Alergovet (Labor 3)'!A:AH,33,0)</f>
        <v>26</v>
      </c>
      <c r="F103" s="37">
        <f t="shared" si="13"/>
        <v>72</v>
      </c>
      <c r="G103" s="59">
        <f t="shared" si="18"/>
        <v>-2</v>
      </c>
      <c r="H103" s="60">
        <f t="shared" si="19"/>
        <v>4</v>
      </c>
      <c r="I103">
        <f t="shared" si="20"/>
        <v>26</v>
      </c>
      <c r="J103">
        <f t="shared" si="21"/>
        <v>0</v>
      </c>
      <c r="K103">
        <f t="shared" si="22"/>
        <v>0</v>
      </c>
      <c r="L103">
        <f t="shared" si="23"/>
        <v>0</v>
      </c>
      <c r="M103" s="115">
        <f t="shared" si="14"/>
        <v>-35.5</v>
      </c>
      <c r="N103" s="13">
        <f t="shared" si="15"/>
        <v>-33.5</v>
      </c>
      <c r="O103" s="13">
        <f t="shared" si="16"/>
        <v>1260.25</v>
      </c>
      <c r="P103" s="13">
        <f t="shared" si="16"/>
        <v>1122.25</v>
      </c>
      <c r="Q103" s="109">
        <f t="shared" si="17"/>
        <v>1189.25</v>
      </c>
    </row>
    <row r="104" spans="1:17" x14ac:dyDescent="0.3">
      <c r="A104" s="2" t="s">
        <v>82</v>
      </c>
      <c r="B104" s="31" t="s">
        <v>72</v>
      </c>
      <c r="C104" s="37">
        <f>VLOOKUP(A104,'[1]Alergovet (Labor 3)'!A:AH,32,0)</f>
        <v>25</v>
      </c>
      <c r="D104" s="37">
        <f t="shared" si="12"/>
        <v>62.5</v>
      </c>
      <c r="E104" s="37">
        <f>VLOOKUP(A104,'[1]Alergovet (Labor 3)'!A:AH,33,0)</f>
        <v>25</v>
      </c>
      <c r="F104" s="37">
        <f t="shared" si="13"/>
        <v>65</v>
      </c>
      <c r="G104" s="59">
        <f t="shared" si="18"/>
        <v>-2.5</v>
      </c>
      <c r="H104" s="60">
        <f t="shared" si="19"/>
        <v>6.25</v>
      </c>
      <c r="I104">
        <f t="shared" si="20"/>
        <v>25</v>
      </c>
      <c r="J104">
        <f t="shared" si="21"/>
        <v>0</v>
      </c>
      <c r="K104">
        <f t="shared" si="22"/>
        <v>0</v>
      </c>
      <c r="L104">
        <f t="shared" si="23"/>
        <v>0</v>
      </c>
      <c r="M104" s="115">
        <f t="shared" si="14"/>
        <v>-43</v>
      </c>
      <c r="N104" s="13">
        <f t="shared" si="15"/>
        <v>-40.5</v>
      </c>
      <c r="O104" s="13">
        <f t="shared" si="16"/>
        <v>1849</v>
      </c>
      <c r="P104" s="13">
        <f t="shared" si="16"/>
        <v>1640.25</v>
      </c>
      <c r="Q104" s="109">
        <f t="shared" si="17"/>
        <v>1741.5</v>
      </c>
    </row>
    <row r="105" spans="1:17" x14ac:dyDescent="0.3">
      <c r="A105" s="2" t="s">
        <v>84</v>
      </c>
      <c r="B105" s="31" t="s">
        <v>72</v>
      </c>
      <c r="C105" s="37">
        <f>VLOOKUP(A105,'[1]Alergovet (Labor 3)'!A:AH,32,0)</f>
        <v>25</v>
      </c>
      <c r="D105" s="37">
        <f t="shared" si="12"/>
        <v>62.5</v>
      </c>
      <c r="E105" s="37">
        <f>VLOOKUP(A105,'[1]Alergovet (Labor 3)'!A:AH,33,0)</f>
        <v>25</v>
      </c>
      <c r="F105" s="37">
        <f t="shared" si="13"/>
        <v>65</v>
      </c>
      <c r="G105" s="59">
        <f t="shared" si="18"/>
        <v>-2.5</v>
      </c>
      <c r="H105" s="60">
        <f t="shared" si="19"/>
        <v>6.25</v>
      </c>
      <c r="I105">
        <f t="shared" si="20"/>
        <v>25</v>
      </c>
      <c r="J105">
        <f t="shared" si="21"/>
        <v>0</v>
      </c>
      <c r="K105">
        <f t="shared" si="22"/>
        <v>0</v>
      </c>
      <c r="L105">
        <f t="shared" si="23"/>
        <v>0</v>
      </c>
      <c r="M105" s="115">
        <f t="shared" si="14"/>
        <v>-43</v>
      </c>
      <c r="N105" s="13">
        <f t="shared" si="15"/>
        <v>-40.5</v>
      </c>
      <c r="O105" s="13">
        <f t="shared" si="16"/>
        <v>1849</v>
      </c>
      <c r="P105" s="13">
        <f t="shared" si="16"/>
        <v>1640.25</v>
      </c>
      <c r="Q105" s="109">
        <f t="shared" si="17"/>
        <v>1741.5</v>
      </c>
    </row>
    <row r="106" spans="1:17" x14ac:dyDescent="0.3">
      <c r="A106" s="2" t="s">
        <v>85</v>
      </c>
      <c r="B106" s="31" t="s">
        <v>72</v>
      </c>
      <c r="C106" s="37">
        <f>VLOOKUP(A106,'[1]Alergovet (Labor 3)'!A:AH,32,0)</f>
        <v>56</v>
      </c>
      <c r="D106" s="37">
        <f t="shared" si="12"/>
        <v>133</v>
      </c>
      <c r="E106" s="37">
        <f>VLOOKUP(A106,'[1]Alergovet (Labor 3)'!A:AH,33,0)</f>
        <v>64</v>
      </c>
      <c r="F106" s="37">
        <f t="shared" si="13"/>
        <v>140.5</v>
      </c>
      <c r="G106" s="59">
        <f t="shared" si="18"/>
        <v>-7.5</v>
      </c>
      <c r="H106" s="60">
        <f t="shared" si="19"/>
        <v>56.25</v>
      </c>
      <c r="I106">
        <f t="shared" si="20"/>
        <v>60</v>
      </c>
      <c r="J106">
        <f t="shared" si="21"/>
        <v>16</v>
      </c>
      <c r="K106">
        <f t="shared" si="22"/>
        <v>4</v>
      </c>
      <c r="L106">
        <f t="shared" si="23"/>
        <v>6.666666666666667</v>
      </c>
      <c r="M106" s="115">
        <f t="shared" si="14"/>
        <v>27.5</v>
      </c>
      <c r="N106" s="13">
        <f t="shared" si="15"/>
        <v>35</v>
      </c>
      <c r="O106" s="13">
        <f t="shared" si="16"/>
        <v>756.25</v>
      </c>
      <c r="P106" s="13">
        <f t="shared" si="16"/>
        <v>1225</v>
      </c>
      <c r="Q106" s="109">
        <f t="shared" si="17"/>
        <v>962.5</v>
      </c>
    </row>
    <row r="107" spans="1:17" x14ac:dyDescent="0.3">
      <c r="A107" s="2" t="s">
        <v>95</v>
      </c>
      <c r="B107" s="31" t="s">
        <v>72</v>
      </c>
      <c r="C107" s="37">
        <f>VLOOKUP(A107,'[1]Alergovet (Labor 3)'!A:AH,32,0)</f>
        <v>36</v>
      </c>
      <c r="D107" s="37">
        <f t="shared" si="12"/>
        <v>98</v>
      </c>
      <c r="E107" s="37">
        <f>VLOOKUP(A107,'[1]Alergovet (Labor 3)'!A:AH,33,0)</f>
        <v>36</v>
      </c>
      <c r="F107" s="37">
        <f t="shared" si="13"/>
        <v>97.5</v>
      </c>
      <c r="G107" s="59">
        <f t="shared" si="18"/>
        <v>0.5</v>
      </c>
      <c r="H107" s="60">
        <f t="shared" si="19"/>
        <v>0.25</v>
      </c>
      <c r="I107">
        <f t="shared" si="20"/>
        <v>36</v>
      </c>
      <c r="J107">
        <f t="shared" si="21"/>
        <v>0</v>
      </c>
      <c r="K107">
        <f t="shared" si="22"/>
        <v>0</v>
      </c>
      <c r="L107">
        <f t="shared" si="23"/>
        <v>0</v>
      </c>
      <c r="M107" s="115">
        <f t="shared" si="14"/>
        <v>-7.5</v>
      </c>
      <c r="N107" s="13">
        <f t="shared" si="15"/>
        <v>-8</v>
      </c>
      <c r="O107" s="13">
        <f t="shared" si="16"/>
        <v>56.25</v>
      </c>
      <c r="P107" s="13">
        <f t="shared" si="16"/>
        <v>64</v>
      </c>
      <c r="Q107" s="109">
        <f t="shared" si="17"/>
        <v>60</v>
      </c>
    </row>
    <row r="108" spans="1:17" x14ac:dyDescent="0.3">
      <c r="A108" s="2" t="s">
        <v>100</v>
      </c>
      <c r="B108" s="31" t="s">
        <v>72</v>
      </c>
      <c r="C108" s="37">
        <f>VLOOKUP(A108,'[1]Alergovet (Labor 3)'!A:AH,32,0)</f>
        <v>78</v>
      </c>
      <c r="D108" s="37">
        <f t="shared" si="12"/>
        <v>158</v>
      </c>
      <c r="E108" s="37">
        <f>VLOOKUP(A108,'[1]Alergovet (Labor 3)'!A:AH,33,0)</f>
        <v>56</v>
      </c>
      <c r="F108" s="37">
        <f t="shared" si="13"/>
        <v>130</v>
      </c>
      <c r="G108" s="59">
        <f t="shared" si="18"/>
        <v>28</v>
      </c>
      <c r="H108" s="60">
        <f t="shared" si="19"/>
        <v>784</v>
      </c>
      <c r="I108">
        <f t="shared" si="20"/>
        <v>67</v>
      </c>
      <c r="J108">
        <f t="shared" si="21"/>
        <v>121</v>
      </c>
      <c r="K108">
        <f t="shared" si="22"/>
        <v>11</v>
      </c>
      <c r="L108">
        <f t="shared" si="23"/>
        <v>16.417910447761194</v>
      </c>
      <c r="M108" s="115">
        <f t="shared" si="14"/>
        <v>52.5</v>
      </c>
      <c r="N108" s="13">
        <f t="shared" si="15"/>
        <v>24.5</v>
      </c>
      <c r="O108" s="13">
        <f t="shared" si="16"/>
        <v>2756.25</v>
      </c>
      <c r="P108" s="13">
        <f t="shared" si="16"/>
        <v>600.25</v>
      </c>
      <c r="Q108" s="109">
        <f t="shared" si="17"/>
        <v>1286.25</v>
      </c>
    </row>
    <row r="109" spans="1:17" x14ac:dyDescent="0.3">
      <c r="A109" s="2" t="s">
        <v>101</v>
      </c>
      <c r="B109" s="31" t="s">
        <v>72</v>
      </c>
      <c r="C109" s="37"/>
      <c r="D109" s="37"/>
      <c r="E109" s="37"/>
      <c r="F109" s="37"/>
      <c r="G109" s="59"/>
      <c r="H109" s="60"/>
      <c r="M109" s="115"/>
      <c r="N109" s="13"/>
      <c r="O109" s="13"/>
      <c r="P109" s="13"/>
      <c r="Q109" s="109"/>
    </row>
    <row r="110" spans="1:17" x14ac:dyDescent="0.3">
      <c r="A110" s="2" t="s">
        <v>102</v>
      </c>
      <c r="B110" s="31" t="s">
        <v>72</v>
      </c>
      <c r="C110" s="37"/>
      <c r="D110" s="37"/>
      <c r="E110" s="37"/>
      <c r="F110" s="37"/>
      <c r="G110" s="59"/>
      <c r="H110" s="60"/>
      <c r="M110" s="115"/>
      <c r="N110" s="13"/>
      <c r="O110" s="13"/>
      <c r="P110" s="13"/>
      <c r="Q110" s="109"/>
    </row>
    <row r="111" spans="1:17" ht="15" thickBot="1" x14ac:dyDescent="0.35">
      <c r="A111" s="2" t="s">
        <v>149</v>
      </c>
      <c r="B111" s="31" t="s">
        <v>72</v>
      </c>
      <c r="C111" s="37"/>
      <c r="D111" s="37"/>
      <c r="E111" s="37"/>
      <c r="F111" s="37"/>
      <c r="G111" s="59"/>
      <c r="H111" s="60"/>
      <c r="M111" s="115"/>
      <c r="N111" s="13"/>
      <c r="O111" s="13"/>
      <c r="P111" s="13"/>
      <c r="Q111" s="109"/>
    </row>
    <row r="112" spans="1:17" ht="15" thickTop="1" x14ac:dyDescent="0.3">
      <c r="A112" s="30" t="s">
        <v>80</v>
      </c>
      <c r="B112" s="32" t="s">
        <v>181</v>
      </c>
      <c r="C112" s="38">
        <f>VLOOKUP(A112,'[1]Alergovet (Labor 3)'!A:AK,35,0)</f>
        <v>90</v>
      </c>
      <c r="D112" s="38">
        <f t="shared" si="12"/>
        <v>166</v>
      </c>
      <c r="E112" s="38">
        <f>VLOOKUP(A112,'[1]Alergovet (Labor 3)'!A:AK,36,0)</f>
        <v>58</v>
      </c>
      <c r="F112" s="38">
        <f t="shared" si="13"/>
        <v>132</v>
      </c>
      <c r="G112" s="59">
        <f t="shared" si="18"/>
        <v>34</v>
      </c>
      <c r="H112" s="60">
        <f t="shared" si="19"/>
        <v>1156</v>
      </c>
      <c r="I112">
        <f t="shared" si="20"/>
        <v>74</v>
      </c>
      <c r="J112">
        <f t="shared" si="21"/>
        <v>256</v>
      </c>
      <c r="K112">
        <f t="shared" si="22"/>
        <v>16</v>
      </c>
      <c r="L112">
        <f t="shared" si="23"/>
        <v>21.621621621621621</v>
      </c>
      <c r="M112" s="115">
        <f t="shared" si="14"/>
        <v>60.5</v>
      </c>
      <c r="N112" s="13">
        <f t="shared" si="15"/>
        <v>26.5</v>
      </c>
      <c r="O112" s="13">
        <f t="shared" si="16"/>
        <v>3660.25</v>
      </c>
      <c r="P112" s="13">
        <f t="shared" si="16"/>
        <v>702.25</v>
      </c>
      <c r="Q112" s="109">
        <f t="shared" si="17"/>
        <v>1603.25</v>
      </c>
    </row>
    <row r="113" spans="1:17" x14ac:dyDescent="0.3">
      <c r="A113" s="2" t="s">
        <v>81</v>
      </c>
      <c r="B113" s="31" t="s">
        <v>0</v>
      </c>
      <c r="C113" s="37">
        <f>VLOOKUP(A113,'[1]Alergovet (Labor 3)'!A:AK,35,0)</f>
        <v>38</v>
      </c>
      <c r="D113" s="37">
        <f t="shared" si="12"/>
        <v>103</v>
      </c>
      <c r="E113" s="37">
        <f>VLOOKUP(A113,'[1]Alergovet (Labor 3)'!A:AK,36,0)</f>
        <v>38</v>
      </c>
      <c r="F113" s="37">
        <f t="shared" si="13"/>
        <v>102.5</v>
      </c>
      <c r="G113" s="59">
        <f t="shared" si="18"/>
        <v>0.5</v>
      </c>
      <c r="H113" s="60">
        <f t="shared" si="19"/>
        <v>0.25</v>
      </c>
      <c r="I113">
        <f t="shared" si="20"/>
        <v>38</v>
      </c>
      <c r="J113">
        <f t="shared" si="21"/>
        <v>0</v>
      </c>
      <c r="K113">
        <f t="shared" si="22"/>
        <v>0</v>
      </c>
      <c r="L113">
        <f t="shared" si="23"/>
        <v>0</v>
      </c>
      <c r="M113" s="115">
        <f t="shared" si="14"/>
        <v>-2.5</v>
      </c>
      <c r="N113" s="13">
        <f t="shared" si="15"/>
        <v>-3</v>
      </c>
      <c r="O113" s="13">
        <f t="shared" si="16"/>
        <v>6.25</v>
      </c>
      <c r="P113" s="13">
        <f t="shared" si="16"/>
        <v>9</v>
      </c>
      <c r="Q113" s="109">
        <f t="shared" si="17"/>
        <v>7.5</v>
      </c>
    </row>
    <row r="114" spans="1:17" x14ac:dyDescent="0.3">
      <c r="A114" s="2" t="s">
        <v>82</v>
      </c>
      <c r="B114" s="31" t="s">
        <v>0</v>
      </c>
      <c r="C114" s="37">
        <f>VLOOKUP(A114,'[1]Alergovet (Labor 3)'!A:AK,35,0)</f>
        <v>360</v>
      </c>
      <c r="D114" s="37">
        <f t="shared" si="12"/>
        <v>200.5</v>
      </c>
      <c r="E114" s="37">
        <f>VLOOKUP(A114,'[1]Alergovet (Labor 3)'!A:AK,36,0)</f>
        <v>230</v>
      </c>
      <c r="F114" s="37">
        <f t="shared" si="13"/>
        <v>187</v>
      </c>
      <c r="G114" s="59">
        <f t="shared" si="18"/>
        <v>13.5</v>
      </c>
      <c r="H114" s="60">
        <f t="shared" si="19"/>
        <v>182.25</v>
      </c>
      <c r="I114">
        <f t="shared" si="20"/>
        <v>295</v>
      </c>
      <c r="J114">
        <f t="shared" si="21"/>
        <v>4225</v>
      </c>
      <c r="K114">
        <f t="shared" si="22"/>
        <v>65</v>
      </c>
      <c r="L114">
        <f t="shared" si="23"/>
        <v>22.033898305084744</v>
      </c>
      <c r="M114" s="115">
        <f t="shared" si="14"/>
        <v>95</v>
      </c>
      <c r="N114" s="13">
        <f t="shared" si="15"/>
        <v>81.5</v>
      </c>
      <c r="O114" s="13">
        <f t="shared" si="16"/>
        <v>9025</v>
      </c>
      <c r="P114" s="13">
        <f t="shared" si="16"/>
        <v>6642.25</v>
      </c>
      <c r="Q114" s="109">
        <f t="shared" si="17"/>
        <v>7742.5</v>
      </c>
    </row>
    <row r="115" spans="1:17" x14ac:dyDescent="0.3">
      <c r="A115" s="2" t="s">
        <v>84</v>
      </c>
      <c r="B115" s="31" t="s">
        <v>0</v>
      </c>
      <c r="C115" s="37">
        <f>VLOOKUP(A115,'[1]Alergovet (Labor 3)'!A:AK,35,0)</f>
        <v>246</v>
      </c>
      <c r="D115" s="37">
        <f t="shared" si="12"/>
        <v>189.5</v>
      </c>
      <c r="E115" s="37">
        <f>VLOOKUP(A115,'[1]Alergovet (Labor 3)'!A:AK,36,0)</f>
        <v>269</v>
      </c>
      <c r="F115" s="37">
        <f t="shared" si="13"/>
        <v>192</v>
      </c>
      <c r="G115" s="59">
        <f t="shared" si="18"/>
        <v>-2.5</v>
      </c>
      <c r="H115" s="60">
        <f t="shared" si="19"/>
        <v>6.25</v>
      </c>
      <c r="I115">
        <f t="shared" si="20"/>
        <v>257.5</v>
      </c>
      <c r="J115">
        <f t="shared" si="21"/>
        <v>132.25</v>
      </c>
      <c r="K115">
        <f t="shared" si="22"/>
        <v>11.5</v>
      </c>
      <c r="L115">
        <f t="shared" si="23"/>
        <v>4.4660194174757279</v>
      </c>
      <c r="M115" s="115">
        <f t="shared" si="14"/>
        <v>84</v>
      </c>
      <c r="N115" s="13">
        <f t="shared" si="15"/>
        <v>86.5</v>
      </c>
      <c r="O115" s="13">
        <f t="shared" si="16"/>
        <v>7056</v>
      </c>
      <c r="P115" s="13">
        <f t="shared" si="16"/>
        <v>7482.25</v>
      </c>
      <c r="Q115" s="109">
        <f t="shared" si="17"/>
        <v>7266</v>
      </c>
    </row>
    <row r="116" spans="1:17" x14ac:dyDescent="0.3">
      <c r="A116" s="2" t="s">
        <v>85</v>
      </c>
      <c r="B116" s="31" t="s">
        <v>0</v>
      </c>
      <c r="C116" s="37">
        <f>VLOOKUP(A116,'[1]Alergovet (Labor 3)'!A:AK,35,0)</f>
        <v>168</v>
      </c>
      <c r="D116" s="37">
        <f t="shared" si="12"/>
        <v>173</v>
      </c>
      <c r="E116" s="37">
        <f>VLOOKUP(A116,'[1]Alergovet (Labor 3)'!A:AK,36,0)</f>
        <v>185</v>
      </c>
      <c r="F116" s="37">
        <f t="shared" si="13"/>
        <v>180</v>
      </c>
      <c r="G116" s="59">
        <f t="shared" si="18"/>
        <v>-7</v>
      </c>
      <c r="H116" s="60">
        <f t="shared" si="19"/>
        <v>49</v>
      </c>
      <c r="I116">
        <f t="shared" si="20"/>
        <v>176.5</v>
      </c>
      <c r="J116">
        <f t="shared" si="21"/>
        <v>72.25</v>
      </c>
      <c r="K116">
        <f t="shared" si="22"/>
        <v>8.5</v>
      </c>
      <c r="L116">
        <f t="shared" si="23"/>
        <v>4.8158640226628888</v>
      </c>
      <c r="M116" s="115">
        <f t="shared" si="14"/>
        <v>67.5</v>
      </c>
      <c r="N116" s="13">
        <f t="shared" si="15"/>
        <v>74.5</v>
      </c>
      <c r="O116" s="13">
        <f t="shared" si="16"/>
        <v>4556.25</v>
      </c>
      <c r="P116" s="13">
        <f t="shared" si="16"/>
        <v>5550.25</v>
      </c>
      <c r="Q116" s="109">
        <f t="shared" si="17"/>
        <v>5028.75</v>
      </c>
    </row>
    <row r="117" spans="1:17" x14ac:dyDescent="0.3">
      <c r="A117" s="2" t="s">
        <v>95</v>
      </c>
      <c r="B117" s="31" t="s">
        <v>0</v>
      </c>
      <c r="C117" s="37">
        <f>VLOOKUP(A117,'[1]Alergovet (Labor 3)'!A:AK,35,0)</f>
        <v>34</v>
      </c>
      <c r="D117" s="37">
        <f t="shared" si="12"/>
        <v>85.5</v>
      </c>
      <c r="E117" s="37">
        <f>VLOOKUP(A117,'[1]Alergovet (Labor 3)'!A:AK,36,0)</f>
        <v>45</v>
      </c>
      <c r="F117" s="37">
        <f t="shared" si="13"/>
        <v>110</v>
      </c>
      <c r="G117" s="59">
        <f t="shared" si="18"/>
        <v>-24.5</v>
      </c>
      <c r="H117" s="60">
        <f t="shared" si="19"/>
        <v>600.25</v>
      </c>
      <c r="I117">
        <f t="shared" si="20"/>
        <v>39.5</v>
      </c>
      <c r="J117">
        <f t="shared" si="21"/>
        <v>30.25</v>
      </c>
      <c r="K117">
        <f t="shared" si="22"/>
        <v>5.5</v>
      </c>
      <c r="L117">
        <f t="shared" si="23"/>
        <v>13.924050632911392</v>
      </c>
      <c r="M117" s="115">
        <f t="shared" si="14"/>
        <v>-20</v>
      </c>
      <c r="N117" s="13">
        <f t="shared" si="15"/>
        <v>4.5</v>
      </c>
      <c r="O117" s="13">
        <f t="shared" si="16"/>
        <v>400</v>
      </c>
      <c r="P117" s="13">
        <f t="shared" si="16"/>
        <v>20.25</v>
      </c>
      <c r="Q117" s="109">
        <f t="shared" si="17"/>
        <v>-90</v>
      </c>
    </row>
    <row r="118" spans="1:17" x14ac:dyDescent="0.3">
      <c r="A118" s="2" t="s">
        <v>100</v>
      </c>
      <c r="B118" s="31" t="s">
        <v>0</v>
      </c>
      <c r="C118" s="37">
        <f>VLOOKUP(A118,'[1]Alergovet (Labor 3)'!A:AK,35,0)</f>
        <v>40</v>
      </c>
      <c r="D118" s="37">
        <f t="shared" si="12"/>
        <v>104.5</v>
      </c>
      <c r="E118" s="37">
        <f>VLOOKUP(A118,'[1]Alergovet (Labor 3)'!A:AK,36,0)</f>
        <v>37</v>
      </c>
      <c r="F118" s="37">
        <f t="shared" si="13"/>
        <v>100.5</v>
      </c>
      <c r="G118" s="59">
        <f t="shared" si="18"/>
        <v>4</v>
      </c>
      <c r="H118" s="60">
        <f t="shared" si="19"/>
        <v>16</v>
      </c>
      <c r="I118">
        <f t="shared" si="20"/>
        <v>38.5</v>
      </c>
      <c r="J118">
        <f t="shared" si="21"/>
        <v>2.25</v>
      </c>
      <c r="K118">
        <f t="shared" si="22"/>
        <v>1.5</v>
      </c>
      <c r="L118">
        <f t="shared" si="23"/>
        <v>3.8961038961038961</v>
      </c>
      <c r="M118" s="115">
        <f t="shared" si="14"/>
        <v>-1</v>
      </c>
      <c r="N118" s="13">
        <f t="shared" si="15"/>
        <v>-5</v>
      </c>
      <c r="O118" s="13">
        <f t="shared" si="16"/>
        <v>1</v>
      </c>
      <c r="P118" s="13">
        <f t="shared" si="16"/>
        <v>25</v>
      </c>
      <c r="Q118" s="109">
        <f t="shared" si="17"/>
        <v>5</v>
      </c>
    </row>
    <row r="119" spans="1:17" x14ac:dyDescent="0.3">
      <c r="A119" s="2" t="s">
        <v>101</v>
      </c>
      <c r="B119" s="31" t="s">
        <v>0</v>
      </c>
      <c r="C119" s="37"/>
      <c r="D119" s="37"/>
      <c r="E119" s="37"/>
      <c r="F119" s="37"/>
      <c r="G119" s="59"/>
      <c r="H119" s="60"/>
      <c r="M119" s="115"/>
      <c r="N119" s="13"/>
      <c r="O119" s="13"/>
      <c r="P119" s="13"/>
      <c r="Q119" s="109"/>
    </row>
    <row r="120" spans="1:17" x14ac:dyDescent="0.3">
      <c r="A120" s="2" t="s">
        <v>102</v>
      </c>
      <c r="B120" s="31" t="s">
        <v>0</v>
      </c>
      <c r="C120" s="37"/>
      <c r="D120" s="37"/>
      <c r="E120" s="37"/>
      <c r="F120" s="37"/>
      <c r="G120" s="59"/>
      <c r="H120" s="60"/>
      <c r="M120" s="115"/>
      <c r="N120" s="13"/>
      <c r="O120" s="13"/>
      <c r="P120" s="13"/>
      <c r="Q120" s="109"/>
    </row>
    <row r="121" spans="1:17" ht="15" thickBot="1" x14ac:dyDescent="0.35">
      <c r="A121" s="2" t="s">
        <v>149</v>
      </c>
      <c r="B121" s="31" t="s">
        <v>0</v>
      </c>
      <c r="C121" s="37"/>
      <c r="D121" s="37"/>
      <c r="E121" s="37"/>
      <c r="F121" s="37"/>
      <c r="G121" s="59"/>
      <c r="H121" s="60"/>
      <c r="M121" s="115"/>
      <c r="N121" s="13"/>
      <c r="O121" s="13"/>
      <c r="P121" s="13"/>
      <c r="Q121" s="109"/>
    </row>
    <row r="122" spans="1:17" ht="15" thickTop="1" x14ac:dyDescent="0.3">
      <c r="A122" s="30" t="s">
        <v>80</v>
      </c>
      <c r="B122" s="32" t="s">
        <v>191</v>
      </c>
      <c r="C122" s="38">
        <f>VLOOKUP(A122,'[1]Alergovet (Labor 3)'!A:AN,38,0)</f>
        <v>55</v>
      </c>
      <c r="D122" s="38">
        <f t="shared" si="12"/>
        <v>131.5</v>
      </c>
      <c r="E122" s="38">
        <f>VLOOKUP(A122,'[1]Alergovet (Labor 3)'!A:AN,39,0)</f>
        <v>25</v>
      </c>
      <c r="F122" s="38">
        <f t="shared" si="13"/>
        <v>65</v>
      </c>
      <c r="G122" s="59">
        <f t="shared" si="18"/>
        <v>66.5</v>
      </c>
      <c r="H122" s="60">
        <f t="shared" si="19"/>
        <v>4422.25</v>
      </c>
      <c r="I122">
        <f t="shared" si="20"/>
        <v>40</v>
      </c>
      <c r="J122">
        <f t="shared" si="21"/>
        <v>225</v>
      </c>
      <c r="K122">
        <f t="shared" si="22"/>
        <v>15</v>
      </c>
      <c r="L122">
        <f t="shared" si="23"/>
        <v>37.5</v>
      </c>
      <c r="M122" s="115">
        <f t="shared" si="14"/>
        <v>26</v>
      </c>
      <c r="N122" s="13">
        <f t="shared" si="15"/>
        <v>-40.5</v>
      </c>
      <c r="O122" s="13">
        <f t="shared" si="16"/>
        <v>676</v>
      </c>
      <c r="P122" s="13">
        <f t="shared" si="16"/>
        <v>1640.25</v>
      </c>
      <c r="Q122" s="109">
        <f t="shared" si="17"/>
        <v>-1053</v>
      </c>
    </row>
    <row r="123" spans="1:17" x14ac:dyDescent="0.3">
      <c r="A123" s="2" t="s">
        <v>81</v>
      </c>
      <c r="B123" s="31" t="s">
        <v>73</v>
      </c>
      <c r="C123" s="37">
        <f>VLOOKUP(A123,'[1]Alergovet (Labor 3)'!A:AN,38,0)</f>
        <v>36</v>
      </c>
      <c r="D123" s="37">
        <f t="shared" si="12"/>
        <v>98</v>
      </c>
      <c r="E123" s="37">
        <f>VLOOKUP(A123,'[1]Alergovet (Labor 3)'!A:AN,39,0)</f>
        <v>52</v>
      </c>
      <c r="F123" s="37">
        <f t="shared" si="13"/>
        <v>121.5</v>
      </c>
      <c r="G123" s="59">
        <f t="shared" si="18"/>
        <v>-23.5</v>
      </c>
      <c r="H123" s="60">
        <f t="shared" si="19"/>
        <v>552.25</v>
      </c>
      <c r="I123">
        <f t="shared" si="20"/>
        <v>44</v>
      </c>
      <c r="J123">
        <f t="shared" si="21"/>
        <v>64</v>
      </c>
      <c r="K123">
        <f t="shared" si="22"/>
        <v>8</v>
      </c>
      <c r="L123">
        <f t="shared" si="23"/>
        <v>18.181818181818183</v>
      </c>
      <c r="M123" s="115">
        <f t="shared" si="14"/>
        <v>-7.5</v>
      </c>
      <c r="N123" s="13">
        <f t="shared" si="15"/>
        <v>16</v>
      </c>
      <c r="O123" s="13">
        <f t="shared" si="16"/>
        <v>56.25</v>
      </c>
      <c r="P123" s="13">
        <f t="shared" si="16"/>
        <v>256</v>
      </c>
      <c r="Q123" s="109">
        <f t="shared" si="17"/>
        <v>-120</v>
      </c>
    </row>
    <row r="124" spans="1:17" x14ac:dyDescent="0.3">
      <c r="A124" s="2" t="s">
        <v>82</v>
      </c>
      <c r="B124" s="31" t="s">
        <v>73</v>
      </c>
      <c r="C124" s="37">
        <f>VLOOKUP(A124,'[1]Alergovet (Labor 3)'!A:AN,38,0)</f>
        <v>36</v>
      </c>
      <c r="D124" s="37">
        <f t="shared" si="12"/>
        <v>98</v>
      </c>
      <c r="E124" s="37">
        <f>VLOOKUP(A124,'[1]Alergovet (Labor 3)'!A:AN,39,0)</f>
        <v>36</v>
      </c>
      <c r="F124" s="37">
        <f t="shared" si="13"/>
        <v>97.5</v>
      </c>
      <c r="G124" s="59">
        <f t="shared" si="18"/>
        <v>0.5</v>
      </c>
      <c r="H124" s="60">
        <f t="shared" si="19"/>
        <v>0.25</v>
      </c>
      <c r="I124">
        <f t="shared" si="20"/>
        <v>36</v>
      </c>
      <c r="J124">
        <f t="shared" si="21"/>
        <v>0</v>
      </c>
      <c r="K124">
        <f t="shared" si="22"/>
        <v>0</v>
      </c>
      <c r="L124">
        <f t="shared" si="23"/>
        <v>0</v>
      </c>
      <c r="M124" s="115">
        <f t="shared" si="14"/>
        <v>-7.5</v>
      </c>
      <c r="N124" s="13">
        <f t="shared" si="15"/>
        <v>-8</v>
      </c>
      <c r="O124" s="13">
        <f t="shared" si="16"/>
        <v>56.25</v>
      </c>
      <c r="P124" s="13">
        <f t="shared" si="16"/>
        <v>64</v>
      </c>
      <c r="Q124" s="109">
        <f t="shared" si="17"/>
        <v>60</v>
      </c>
    </row>
    <row r="125" spans="1:17" x14ac:dyDescent="0.3">
      <c r="A125" s="2" t="s">
        <v>84</v>
      </c>
      <c r="B125" s="31" t="s">
        <v>73</v>
      </c>
      <c r="C125" s="37">
        <f>VLOOKUP(A125,'[1]Alergovet (Labor 3)'!A:AN,38,0)</f>
        <v>65</v>
      </c>
      <c r="D125" s="37">
        <f t="shared" si="12"/>
        <v>142</v>
      </c>
      <c r="E125" s="37">
        <f>VLOOKUP(A125,'[1]Alergovet (Labor 3)'!A:AN,39,0)</f>
        <v>63</v>
      </c>
      <c r="F125" s="37">
        <f t="shared" si="13"/>
        <v>137.5</v>
      </c>
      <c r="G125" s="59">
        <f t="shared" si="18"/>
        <v>4.5</v>
      </c>
      <c r="H125" s="60">
        <f t="shared" si="19"/>
        <v>20.25</v>
      </c>
      <c r="I125">
        <f t="shared" si="20"/>
        <v>64</v>
      </c>
      <c r="J125">
        <f t="shared" si="21"/>
        <v>1</v>
      </c>
      <c r="K125">
        <f t="shared" si="22"/>
        <v>1</v>
      </c>
      <c r="L125">
        <f t="shared" si="23"/>
        <v>1.5625</v>
      </c>
      <c r="M125" s="115">
        <f t="shared" si="14"/>
        <v>36.5</v>
      </c>
      <c r="N125" s="13">
        <f t="shared" si="15"/>
        <v>32</v>
      </c>
      <c r="O125" s="13">
        <f t="shared" si="16"/>
        <v>1332.25</v>
      </c>
      <c r="P125" s="13">
        <f t="shared" si="16"/>
        <v>1024</v>
      </c>
      <c r="Q125" s="109">
        <f t="shared" si="17"/>
        <v>1168</v>
      </c>
    </row>
    <row r="126" spans="1:17" x14ac:dyDescent="0.3">
      <c r="A126" s="2" t="s">
        <v>85</v>
      </c>
      <c r="B126" s="31" t="s">
        <v>73</v>
      </c>
      <c r="C126" s="37">
        <f>VLOOKUP(A126,'[1]Alergovet (Labor 3)'!A:AN,38,0)</f>
        <v>55</v>
      </c>
      <c r="D126" s="37">
        <f t="shared" si="12"/>
        <v>131.5</v>
      </c>
      <c r="E126" s="37">
        <f>VLOOKUP(A126,'[1]Alergovet (Labor 3)'!A:AN,39,0)</f>
        <v>89</v>
      </c>
      <c r="F126" s="37">
        <f t="shared" si="13"/>
        <v>167</v>
      </c>
      <c r="G126" s="59">
        <f t="shared" si="18"/>
        <v>-35.5</v>
      </c>
      <c r="H126" s="60">
        <f t="shared" si="19"/>
        <v>1260.25</v>
      </c>
      <c r="I126">
        <f t="shared" si="20"/>
        <v>72</v>
      </c>
      <c r="J126">
        <f t="shared" si="21"/>
        <v>289</v>
      </c>
      <c r="K126">
        <f t="shared" si="22"/>
        <v>17</v>
      </c>
      <c r="L126">
        <f t="shared" si="23"/>
        <v>23.611111111111111</v>
      </c>
      <c r="M126" s="115">
        <f t="shared" si="14"/>
        <v>26</v>
      </c>
      <c r="N126" s="13">
        <f t="shared" si="15"/>
        <v>61.5</v>
      </c>
      <c r="O126" s="13">
        <f t="shared" si="16"/>
        <v>676</v>
      </c>
      <c r="P126" s="13">
        <f t="shared" si="16"/>
        <v>3782.25</v>
      </c>
      <c r="Q126" s="109">
        <f t="shared" si="17"/>
        <v>1599</v>
      </c>
    </row>
    <row r="127" spans="1:17" x14ac:dyDescent="0.3">
      <c r="A127" s="2" t="s">
        <v>95</v>
      </c>
      <c r="B127" s="31" t="s">
        <v>73</v>
      </c>
      <c r="C127" s="37">
        <f>VLOOKUP(A127,'[1]Alergovet (Labor 3)'!A:AN,38,0)</f>
        <v>74</v>
      </c>
      <c r="D127" s="37">
        <f t="shared" si="12"/>
        <v>152.5</v>
      </c>
      <c r="E127" s="37">
        <f>VLOOKUP(A127,'[1]Alergovet (Labor 3)'!A:AN,39,0)</f>
        <v>75</v>
      </c>
      <c r="F127" s="37">
        <f t="shared" si="13"/>
        <v>158.5</v>
      </c>
      <c r="G127" s="59">
        <f t="shared" si="18"/>
        <v>-6</v>
      </c>
      <c r="H127" s="60">
        <f t="shared" si="19"/>
        <v>36</v>
      </c>
      <c r="I127">
        <f t="shared" si="20"/>
        <v>74.5</v>
      </c>
      <c r="J127">
        <f t="shared" si="21"/>
        <v>0.25</v>
      </c>
      <c r="K127">
        <f t="shared" si="22"/>
        <v>0.5</v>
      </c>
      <c r="L127">
        <f t="shared" si="23"/>
        <v>0.67114093959731547</v>
      </c>
      <c r="M127" s="115">
        <f t="shared" si="14"/>
        <v>47</v>
      </c>
      <c r="N127" s="13">
        <f t="shared" si="15"/>
        <v>53</v>
      </c>
      <c r="O127" s="13">
        <f t="shared" si="16"/>
        <v>2209</v>
      </c>
      <c r="P127" s="13">
        <f t="shared" si="16"/>
        <v>2809</v>
      </c>
      <c r="Q127" s="109">
        <f t="shared" si="17"/>
        <v>2491</v>
      </c>
    </row>
    <row r="128" spans="1:17" x14ac:dyDescent="0.3">
      <c r="A128" s="2" t="s">
        <v>100</v>
      </c>
      <c r="B128" s="31" t="s">
        <v>73</v>
      </c>
      <c r="C128" s="37">
        <f>VLOOKUP(A128,'[1]Alergovet (Labor 3)'!A:AN,38,0)</f>
        <v>32</v>
      </c>
      <c r="D128" s="37">
        <f t="shared" si="12"/>
        <v>79</v>
      </c>
      <c r="E128" s="37">
        <f>VLOOKUP(A128,'[1]Alergovet (Labor 3)'!A:AN,39,0)</f>
        <v>19</v>
      </c>
      <c r="F128" s="37">
        <f t="shared" si="13"/>
        <v>36.5</v>
      </c>
      <c r="G128" s="59">
        <f t="shared" si="18"/>
        <v>42.5</v>
      </c>
      <c r="H128" s="60">
        <f t="shared" si="19"/>
        <v>1806.25</v>
      </c>
      <c r="I128">
        <f t="shared" si="20"/>
        <v>25.5</v>
      </c>
      <c r="J128">
        <f t="shared" si="21"/>
        <v>42.25</v>
      </c>
      <c r="K128">
        <f t="shared" si="22"/>
        <v>6.5</v>
      </c>
      <c r="L128">
        <f t="shared" si="23"/>
        <v>25.490196078431371</v>
      </c>
      <c r="M128" s="115">
        <f t="shared" si="14"/>
        <v>-26.5</v>
      </c>
      <c r="N128" s="13">
        <f t="shared" si="15"/>
        <v>-69</v>
      </c>
      <c r="O128" s="13">
        <f t="shared" si="16"/>
        <v>702.25</v>
      </c>
      <c r="P128" s="13">
        <f t="shared" si="16"/>
        <v>4761</v>
      </c>
      <c r="Q128" s="109">
        <f t="shared" si="17"/>
        <v>1828.5</v>
      </c>
    </row>
    <row r="129" spans="1:17" x14ac:dyDescent="0.3">
      <c r="A129" s="2" t="s">
        <v>101</v>
      </c>
      <c r="B129" s="31" t="s">
        <v>73</v>
      </c>
      <c r="C129" s="37"/>
      <c r="D129" s="37"/>
      <c r="E129" s="37"/>
      <c r="F129" s="37"/>
      <c r="G129" s="59"/>
      <c r="H129" s="60"/>
      <c r="M129" s="115"/>
      <c r="N129" s="13"/>
      <c r="O129" s="13"/>
      <c r="P129" s="13"/>
      <c r="Q129" s="109"/>
    </row>
    <row r="130" spans="1:17" x14ac:dyDescent="0.3">
      <c r="A130" s="2" t="s">
        <v>102</v>
      </c>
      <c r="B130" s="31" t="s">
        <v>73</v>
      </c>
      <c r="C130" s="37"/>
      <c r="D130" s="37"/>
      <c r="E130" s="37"/>
      <c r="F130" s="37"/>
      <c r="G130" s="59"/>
      <c r="H130" s="60"/>
      <c r="M130" s="115"/>
      <c r="N130" s="13"/>
      <c r="O130" s="13"/>
      <c r="P130" s="13"/>
      <c r="Q130" s="109"/>
    </row>
    <row r="131" spans="1:17" ht="15" thickBot="1" x14ac:dyDescent="0.35">
      <c r="A131" s="2" t="s">
        <v>149</v>
      </c>
      <c r="B131" s="31" t="s">
        <v>73</v>
      </c>
      <c r="C131" s="37"/>
      <c r="D131" s="37"/>
      <c r="E131" s="37"/>
      <c r="F131" s="37"/>
      <c r="G131" s="59"/>
      <c r="H131" s="60"/>
      <c r="M131" s="115"/>
      <c r="N131" s="13"/>
      <c r="O131" s="13"/>
      <c r="P131" s="13"/>
      <c r="Q131" s="109"/>
    </row>
    <row r="132" spans="1:17" ht="15" thickTop="1" x14ac:dyDescent="0.3">
      <c r="A132" s="30" t="s">
        <v>80</v>
      </c>
      <c r="B132" s="32" t="s">
        <v>183</v>
      </c>
      <c r="C132" s="38">
        <f>VLOOKUP(A132,'[1]Alergovet (Labor 3)'!A:AQ,41,0)</f>
        <v>64</v>
      </c>
      <c r="D132" s="38">
        <f t="shared" ref="D132:D158" si="24">_xlfn.RANK.AVG(C132,C$2:C$300,1)</f>
        <v>140.5</v>
      </c>
      <c r="E132" s="38">
        <f>VLOOKUP(A132,'[1]Alergovet (Labor 3)'!A:AQ,42,0)</f>
        <v>46</v>
      </c>
      <c r="F132" s="38">
        <f t="shared" ref="F132:F158" si="25">_xlfn.RANK.AVG(E132,E$2:E$300,1)</f>
        <v>112.5</v>
      </c>
      <c r="G132" s="59">
        <f t="shared" si="18"/>
        <v>28</v>
      </c>
      <c r="H132" s="60">
        <f t="shared" si="19"/>
        <v>784</v>
      </c>
      <c r="I132">
        <f t="shared" si="20"/>
        <v>55</v>
      </c>
      <c r="J132">
        <f t="shared" si="21"/>
        <v>81</v>
      </c>
      <c r="K132">
        <f t="shared" si="22"/>
        <v>9</v>
      </c>
      <c r="L132">
        <f t="shared" si="23"/>
        <v>16.363636363636363</v>
      </c>
      <c r="M132" s="115">
        <f t="shared" ref="M132:M195" si="26">(D132-$D$305)</f>
        <v>35</v>
      </c>
      <c r="N132" s="13">
        <f t="shared" ref="N132:N195" si="27">(F132-$F$305)</f>
        <v>7</v>
      </c>
      <c r="O132" s="13">
        <f t="shared" ref="O132:P194" si="28">(M132)^2</f>
        <v>1225</v>
      </c>
      <c r="P132" s="13">
        <f t="shared" si="28"/>
        <v>49</v>
      </c>
      <c r="Q132" s="109">
        <f t="shared" ref="Q132:Q195" si="29">(M132*N132)</f>
        <v>245</v>
      </c>
    </row>
    <row r="133" spans="1:17" x14ac:dyDescent="0.3">
      <c r="A133" s="2" t="s">
        <v>81</v>
      </c>
      <c r="B133" s="31" t="s">
        <v>74</v>
      </c>
      <c r="C133" s="37">
        <f>VLOOKUP(A133,'[1]Alergovet (Labor 3)'!A:AQ,41,0)</f>
        <v>183</v>
      </c>
      <c r="D133" s="37">
        <f t="shared" si="24"/>
        <v>175</v>
      </c>
      <c r="E133" s="37">
        <f>VLOOKUP(A133,'[1]Alergovet (Labor 3)'!A:AQ,42,0)</f>
        <v>171</v>
      </c>
      <c r="F133" s="37">
        <f t="shared" si="25"/>
        <v>177</v>
      </c>
      <c r="G133" s="59">
        <f t="shared" si="18"/>
        <v>-2</v>
      </c>
      <c r="H133" s="60">
        <f t="shared" si="19"/>
        <v>4</v>
      </c>
      <c r="I133">
        <f t="shared" si="20"/>
        <v>177</v>
      </c>
      <c r="J133">
        <f t="shared" si="21"/>
        <v>36</v>
      </c>
      <c r="K133">
        <f t="shared" si="22"/>
        <v>6</v>
      </c>
      <c r="L133">
        <f t="shared" si="23"/>
        <v>3.3898305084745761</v>
      </c>
      <c r="M133" s="115">
        <f t="shared" si="26"/>
        <v>69.5</v>
      </c>
      <c r="N133" s="13">
        <f t="shared" si="27"/>
        <v>71.5</v>
      </c>
      <c r="O133" s="13">
        <f t="shared" si="28"/>
        <v>4830.25</v>
      </c>
      <c r="P133" s="13">
        <f t="shared" si="28"/>
        <v>5112.25</v>
      </c>
      <c r="Q133" s="109">
        <f t="shared" si="29"/>
        <v>4969.25</v>
      </c>
    </row>
    <row r="134" spans="1:17" x14ac:dyDescent="0.3">
      <c r="A134" s="2" t="s">
        <v>82</v>
      </c>
      <c r="B134" s="31" t="s">
        <v>74</v>
      </c>
      <c r="C134" s="37">
        <f>VLOOKUP(A134,'[1]Alergovet (Labor 3)'!A:AQ,41,0)</f>
        <v>436</v>
      </c>
      <c r="D134" s="37">
        <f t="shared" si="24"/>
        <v>203</v>
      </c>
      <c r="E134" s="37">
        <f>VLOOKUP(A134,'[1]Alergovet (Labor 3)'!A:AQ,42,0)</f>
        <v>834</v>
      </c>
      <c r="F134" s="37">
        <f t="shared" si="25"/>
        <v>210</v>
      </c>
      <c r="G134" s="59">
        <f t="shared" si="18"/>
        <v>-7</v>
      </c>
      <c r="H134" s="60">
        <f t="shared" si="19"/>
        <v>49</v>
      </c>
      <c r="I134">
        <f t="shared" si="20"/>
        <v>635</v>
      </c>
      <c r="J134">
        <f t="shared" si="21"/>
        <v>39601</v>
      </c>
      <c r="K134">
        <f t="shared" si="22"/>
        <v>199</v>
      </c>
      <c r="L134">
        <f t="shared" si="23"/>
        <v>31.338582677165356</v>
      </c>
      <c r="M134" s="115">
        <f t="shared" si="26"/>
        <v>97.5</v>
      </c>
      <c r="N134" s="13">
        <f t="shared" si="27"/>
        <v>104.5</v>
      </c>
      <c r="O134" s="13">
        <f t="shared" si="28"/>
        <v>9506.25</v>
      </c>
      <c r="P134" s="13">
        <f t="shared" si="28"/>
        <v>10920.25</v>
      </c>
      <c r="Q134" s="109">
        <f t="shared" si="29"/>
        <v>10188.75</v>
      </c>
    </row>
    <row r="135" spans="1:17" x14ac:dyDescent="0.3">
      <c r="A135" s="2" t="s">
        <v>84</v>
      </c>
      <c r="B135" s="31" t="s">
        <v>74</v>
      </c>
      <c r="C135" s="37">
        <f>VLOOKUP(A135,'[1]Alergovet (Labor 3)'!A:AQ,41,0)</f>
        <v>227</v>
      </c>
      <c r="D135" s="37">
        <f t="shared" si="24"/>
        <v>184</v>
      </c>
      <c r="E135" s="37">
        <f>VLOOKUP(A135,'[1]Alergovet (Labor 3)'!A:AQ,42,0)</f>
        <v>328</v>
      </c>
      <c r="F135" s="37">
        <f t="shared" si="25"/>
        <v>197</v>
      </c>
      <c r="G135" s="59">
        <f t="shared" si="18"/>
        <v>-13</v>
      </c>
      <c r="H135" s="60">
        <f t="shared" si="19"/>
        <v>169</v>
      </c>
      <c r="I135">
        <f t="shared" si="20"/>
        <v>277.5</v>
      </c>
      <c r="J135">
        <f t="shared" si="21"/>
        <v>2550.25</v>
      </c>
      <c r="K135">
        <f t="shared" si="22"/>
        <v>50.5</v>
      </c>
      <c r="L135">
        <f t="shared" si="23"/>
        <v>18.198198198198199</v>
      </c>
      <c r="M135" s="115">
        <f t="shared" si="26"/>
        <v>78.5</v>
      </c>
      <c r="N135" s="13">
        <f t="shared" si="27"/>
        <v>91.5</v>
      </c>
      <c r="O135" s="13">
        <f t="shared" si="28"/>
        <v>6162.25</v>
      </c>
      <c r="P135" s="13">
        <f t="shared" si="28"/>
        <v>8372.25</v>
      </c>
      <c r="Q135" s="109">
        <f t="shared" si="29"/>
        <v>7182.75</v>
      </c>
    </row>
    <row r="136" spans="1:17" x14ac:dyDescent="0.3">
      <c r="A136" s="2" t="s">
        <v>85</v>
      </c>
      <c r="B136" s="31" t="s">
        <v>74</v>
      </c>
      <c r="C136" s="37">
        <f>VLOOKUP(A136,'[1]Alergovet (Labor 3)'!A:AQ,41,0)</f>
        <v>315</v>
      </c>
      <c r="D136" s="37">
        <f t="shared" si="24"/>
        <v>197</v>
      </c>
      <c r="E136" s="37">
        <f>VLOOKUP(A136,'[1]Alergovet (Labor 3)'!A:AQ,42,0)</f>
        <v>310</v>
      </c>
      <c r="F136" s="37">
        <f t="shared" si="25"/>
        <v>195</v>
      </c>
      <c r="G136" s="59">
        <f t="shared" si="18"/>
        <v>2</v>
      </c>
      <c r="H136" s="60">
        <f t="shared" si="19"/>
        <v>4</v>
      </c>
      <c r="I136">
        <f t="shared" si="20"/>
        <v>312.5</v>
      </c>
      <c r="J136">
        <f t="shared" si="21"/>
        <v>6.25</v>
      </c>
      <c r="K136">
        <f t="shared" si="22"/>
        <v>2.5</v>
      </c>
      <c r="L136">
        <f t="shared" si="23"/>
        <v>0.8</v>
      </c>
      <c r="M136" s="115">
        <f t="shared" si="26"/>
        <v>91.5</v>
      </c>
      <c r="N136" s="13">
        <f t="shared" si="27"/>
        <v>89.5</v>
      </c>
      <c r="O136" s="13">
        <f t="shared" si="28"/>
        <v>8372.25</v>
      </c>
      <c r="P136" s="13">
        <f t="shared" si="28"/>
        <v>8010.25</v>
      </c>
      <c r="Q136" s="109">
        <f t="shared" si="29"/>
        <v>8189.25</v>
      </c>
    </row>
    <row r="137" spans="1:17" x14ac:dyDescent="0.3">
      <c r="A137" s="2" t="s">
        <v>95</v>
      </c>
      <c r="B137" s="31" t="s">
        <v>74</v>
      </c>
      <c r="C137" s="37">
        <f>VLOOKUP(A137,'[1]Alergovet (Labor 3)'!A:AQ,41,0)</f>
        <v>58</v>
      </c>
      <c r="D137" s="37">
        <f t="shared" si="24"/>
        <v>135.5</v>
      </c>
      <c r="E137" s="37">
        <f>VLOOKUP(A137,'[1]Alergovet (Labor 3)'!A:AQ,42,0)</f>
        <v>63</v>
      </c>
      <c r="F137" s="37">
        <f t="shared" si="25"/>
        <v>137.5</v>
      </c>
      <c r="G137" s="59">
        <f t="shared" si="18"/>
        <v>-2</v>
      </c>
      <c r="H137" s="60">
        <f t="shared" si="19"/>
        <v>4</v>
      </c>
      <c r="I137">
        <f t="shared" si="20"/>
        <v>60.5</v>
      </c>
      <c r="J137">
        <f t="shared" si="21"/>
        <v>6.25</v>
      </c>
      <c r="K137">
        <f t="shared" si="22"/>
        <v>2.5</v>
      </c>
      <c r="L137">
        <f t="shared" si="23"/>
        <v>4.1322314049586781</v>
      </c>
      <c r="M137" s="115">
        <f t="shared" si="26"/>
        <v>30</v>
      </c>
      <c r="N137" s="13">
        <f t="shared" si="27"/>
        <v>32</v>
      </c>
      <c r="O137" s="13">
        <f t="shared" si="28"/>
        <v>900</v>
      </c>
      <c r="P137" s="13">
        <f t="shared" si="28"/>
        <v>1024</v>
      </c>
      <c r="Q137" s="109">
        <f t="shared" si="29"/>
        <v>960</v>
      </c>
    </row>
    <row r="138" spans="1:17" x14ac:dyDescent="0.3">
      <c r="A138" s="2" t="s">
        <v>100</v>
      </c>
      <c r="B138" s="31" t="s">
        <v>74</v>
      </c>
      <c r="C138" s="37">
        <f>VLOOKUP(A138,'[1]Alergovet (Labor 3)'!A:AQ,41,0)</f>
        <v>48</v>
      </c>
      <c r="D138" s="37">
        <f t="shared" si="24"/>
        <v>114.5</v>
      </c>
      <c r="E138" s="37">
        <f>VLOOKUP(A138,'[1]Alergovet (Labor 3)'!A:AQ,42,0)</f>
        <v>37</v>
      </c>
      <c r="F138" s="37">
        <f t="shared" si="25"/>
        <v>100.5</v>
      </c>
      <c r="G138" s="59">
        <f t="shared" si="18"/>
        <v>14</v>
      </c>
      <c r="H138" s="60">
        <f t="shared" si="19"/>
        <v>196</v>
      </c>
      <c r="I138">
        <f t="shared" si="20"/>
        <v>42.5</v>
      </c>
      <c r="J138">
        <f t="shared" si="21"/>
        <v>30.25</v>
      </c>
      <c r="K138">
        <f t="shared" si="22"/>
        <v>5.5</v>
      </c>
      <c r="L138">
        <f t="shared" si="23"/>
        <v>12.941176470588237</v>
      </c>
      <c r="M138" s="115">
        <f t="shared" si="26"/>
        <v>9</v>
      </c>
      <c r="N138" s="13">
        <f t="shared" si="27"/>
        <v>-5</v>
      </c>
      <c r="O138" s="13">
        <f t="shared" si="28"/>
        <v>81</v>
      </c>
      <c r="P138" s="13">
        <f t="shared" si="28"/>
        <v>25</v>
      </c>
      <c r="Q138" s="109">
        <f t="shared" si="29"/>
        <v>-45</v>
      </c>
    </row>
    <row r="139" spans="1:17" x14ac:dyDescent="0.3">
      <c r="A139" s="2" t="s">
        <v>101</v>
      </c>
      <c r="B139" s="31" t="s">
        <v>74</v>
      </c>
      <c r="C139" s="37"/>
      <c r="D139" s="37"/>
      <c r="E139" s="37"/>
      <c r="F139" s="37"/>
      <c r="G139" s="59"/>
      <c r="H139" s="60"/>
      <c r="M139" s="115"/>
      <c r="N139" s="13"/>
      <c r="O139" s="13"/>
      <c r="P139" s="13"/>
      <c r="Q139" s="109"/>
    </row>
    <row r="140" spans="1:17" x14ac:dyDescent="0.3">
      <c r="A140" s="2" t="s">
        <v>102</v>
      </c>
      <c r="B140" s="31" t="s">
        <v>74</v>
      </c>
      <c r="C140" s="37"/>
      <c r="D140" s="37"/>
      <c r="E140" s="37"/>
      <c r="F140" s="37"/>
      <c r="G140" s="59"/>
      <c r="H140" s="60"/>
      <c r="M140" s="115"/>
      <c r="N140" s="13"/>
      <c r="O140" s="13"/>
      <c r="P140" s="13"/>
      <c r="Q140" s="109"/>
    </row>
    <row r="141" spans="1:17" ht="15" thickBot="1" x14ac:dyDescent="0.35">
      <c r="A141" s="2" t="s">
        <v>149</v>
      </c>
      <c r="B141" s="31" t="s">
        <v>74</v>
      </c>
      <c r="C141" s="37"/>
      <c r="D141" s="37"/>
      <c r="E141" s="37"/>
      <c r="F141" s="37"/>
      <c r="G141" s="59"/>
      <c r="H141" s="60"/>
      <c r="M141" s="115"/>
      <c r="N141" s="13"/>
      <c r="O141" s="13"/>
      <c r="P141" s="13"/>
      <c r="Q141" s="109"/>
    </row>
    <row r="142" spans="1:17" ht="15" thickTop="1" x14ac:dyDescent="0.3">
      <c r="A142" s="30" t="s">
        <v>80</v>
      </c>
      <c r="B142" s="32" t="s">
        <v>184</v>
      </c>
      <c r="C142" s="38">
        <f>VLOOKUP(A142,'[1]Alergovet (Labor 3)'!A:AT,44,0)</f>
        <v>10</v>
      </c>
      <c r="D142" s="38">
        <f t="shared" si="24"/>
        <v>10.5</v>
      </c>
      <c r="E142" s="38">
        <f>VLOOKUP(A140,'[1]Alergovet (Labor 3)'!A:AT,45,0)</f>
        <v>19</v>
      </c>
      <c r="F142" s="38">
        <f t="shared" si="25"/>
        <v>36.5</v>
      </c>
      <c r="G142" s="59">
        <f t="shared" si="18"/>
        <v>-26</v>
      </c>
      <c r="H142" s="60">
        <f t="shared" si="19"/>
        <v>676</v>
      </c>
      <c r="I142">
        <f t="shared" si="20"/>
        <v>14.5</v>
      </c>
      <c r="J142">
        <f t="shared" si="21"/>
        <v>20.25</v>
      </c>
      <c r="K142">
        <f t="shared" si="22"/>
        <v>4.5</v>
      </c>
      <c r="L142">
        <f t="shared" si="23"/>
        <v>31.03448275862069</v>
      </c>
      <c r="M142" s="115">
        <f t="shared" si="26"/>
        <v>-95</v>
      </c>
      <c r="N142" s="13">
        <f t="shared" si="27"/>
        <v>-69</v>
      </c>
      <c r="O142" s="13">
        <f t="shared" si="28"/>
        <v>9025</v>
      </c>
      <c r="P142" s="13">
        <f t="shared" si="28"/>
        <v>4761</v>
      </c>
      <c r="Q142" s="109">
        <f t="shared" si="29"/>
        <v>6555</v>
      </c>
    </row>
    <row r="143" spans="1:17" x14ac:dyDescent="0.3">
      <c r="A143" s="2" t="s">
        <v>81</v>
      </c>
      <c r="B143" s="31" t="s">
        <v>75</v>
      </c>
      <c r="C143" s="37">
        <f>VLOOKUP(A143,'[1]Alergovet (Labor 3)'!A:AT,44,0)</f>
        <v>9</v>
      </c>
      <c r="D143" s="37">
        <f t="shared" si="24"/>
        <v>6.5</v>
      </c>
      <c r="E143" s="37">
        <f>VLOOKUP(A142,'[1]Alergovet (Labor 3)'!A:AT,45,0)</f>
        <v>9</v>
      </c>
      <c r="F143" s="37">
        <f t="shared" si="25"/>
        <v>10</v>
      </c>
      <c r="G143" s="59">
        <f t="shared" si="18"/>
        <v>-3.5</v>
      </c>
      <c r="H143" s="60">
        <f t="shared" si="19"/>
        <v>12.25</v>
      </c>
      <c r="I143">
        <f t="shared" si="20"/>
        <v>9</v>
      </c>
      <c r="J143">
        <f t="shared" si="21"/>
        <v>0</v>
      </c>
      <c r="K143">
        <f t="shared" si="22"/>
        <v>0</v>
      </c>
      <c r="L143">
        <f t="shared" si="23"/>
        <v>0</v>
      </c>
      <c r="M143" s="115">
        <f t="shared" si="26"/>
        <v>-99</v>
      </c>
      <c r="N143" s="13">
        <f t="shared" si="27"/>
        <v>-95.5</v>
      </c>
      <c r="O143" s="13">
        <f t="shared" si="28"/>
        <v>9801</v>
      </c>
      <c r="P143" s="13">
        <f t="shared" si="28"/>
        <v>9120.25</v>
      </c>
      <c r="Q143" s="109">
        <f t="shared" si="29"/>
        <v>9454.5</v>
      </c>
    </row>
    <row r="144" spans="1:17" x14ac:dyDescent="0.3">
      <c r="A144" s="2" t="s">
        <v>82</v>
      </c>
      <c r="B144" s="31" t="s">
        <v>75</v>
      </c>
      <c r="C144" s="37">
        <f>VLOOKUP(A144,'[1]Alergovet (Labor 3)'!A:AT,44,0)</f>
        <v>25</v>
      </c>
      <c r="D144" s="37">
        <f t="shared" si="24"/>
        <v>62.5</v>
      </c>
      <c r="E144" s="37">
        <f>VLOOKUP(A143,'[1]Alergovet (Labor 3)'!A:AT,45,0)</f>
        <v>8</v>
      </c>
      <c r="F144" s="37">
        <f t="shared" si="25"/>
        <v>6.5</v>
      </c>
      <c r="G144" s="59">
        <f t="shared" si="18"/>
        <v>56</v>
      </c>
      <c r="H144" s="60">
        <f t="shared" si="19"/>
        <v>3136</v>
      </c>
      <c r="I144">
        <f t="shared" si="20"/>
        <v>16.5</v>
      </c>
      <c r="J144">
        <f t="shared" si="21"/>
        <v>72.25</v>
      </c>
      <c r="K144">
        <f t="shared" si="22"/>
        <v>8.5</v>
      </c>
      <c r="L144">
        <f t="shared" si="23"/>
        <v>51.515151515151516</v>
      </c>
      <c r="M144" s="115">
        <f t="shared" si="26"/>
        <v>-43</v>
      </c>
      <c r="N144" s="13">
        <f t="shared" si="27"/>
        <v>-99</v>
      </c>
      <c r="O144" s="13">
        <f t="shared" si="28"/>
        <v>1849</v>
      </c>
      <c r="P144" s="13">
        <f t="shared" si="28"/>
        <v>9801</v>
      </c>
      <c r="Q144" s="109">
        <f t="shared" si="29"/>
        <v>4257</v>
      </c>
    </row>
    <row r="145" spans="1:17" x14ac:dyDescent="0.3">
      <c r="A145" s="2" t="s">
        <v>84</v>
      </c>
      <c r="B145" s="31" t="s">
        <v>75</v>
      </c>
      <c r="C145" s="37">
        <f>VLOOKUP(A145,'[1]Alergovet (Labor 3)'!A:AT,44,0)</f>
        <v>77</v>
      </c>
      <c r="D145" s="37">
        <f t="shared" si="24"/>
        <v>157</v>
      </c>
      <c r="E145" s="37">
        <f>VLOOKUP(A144,'[1]Alergovet (Labor 3)'!A:AT,45,0)</f>
        <v>46</v>
      </c>
      <c r="F145" s="37">
        <f t="shared" si="25"/>
        <v>112.5</v>
      </c>
      <c r="G145" s="59">
        <f t="shared" ref="G145:G215" si="30">D145-F145</f>
        <v>44.5</v>
      </c>
      <c r="H145" s="60">
        <f t="shared" ref="H145:H215" si="31">G145^2</f>
        <v>1980.25</v>
      </c>
      <c r="I145">
        <f t="shared" ref="I145:I215" si="32">(C145+E145)/2</f>
        <v>61.5</v>
      </c>
      <c r="J145">
        <f t="shared" ref="J145:J215" si="33">((C145-I145)^2+(E145-I145)^2)/2</f>
        <v>240.25</v>
      </c>
      <c r="K145">
        <f t="shared" ref="K145:K215" si="34">SQRT(J145)</f>
        <v>15.5</v>
      </c>
      <c r="L145">
        <f t="shared" ref="L145:L215" si="35">(K145/I145)*100</f>
        <v>25.203252032520325</v>
      </c>
      <c r="M145" s="115">
        <f t="shared" si="26"/>
        <v>51.5</v>
      </c>
      <c r="N145" s="13">
        <f t="shared" si="27"/>
        <v>7</v>
      </c>
      <c r="O145" s="13">
        <f t="shared" si="28"/>
        <v>2652.25</v>
      </c>
      <c r="P145" s="13">
        <f t="shared" si="28"/>
        <v>49</v>
      </c>
      <c r="Q145" s="109">
        <f t="shared" si="29"/>
        <v>360.5</v>
      </c>
    </row>
    <row r="146" spans="1:17" x14ac:dyDescent="0.3">
      <c r="A146" s="2" t="s">
        <v>85</v>
      </c>
      <c r="B146" s="31" t="s">
        <v>75</v>
      </c>
      <c r="C146" s="37">
        <f>VLOOKUP(A146,'[1]Alergovet (Labor 3)'!A:AT,44,0)</f>
        <v>26</v>
      </c>
      <c r="D146" s="37">
        <f t="shared" si="24"/>
        <v>70</v>
      </c>
      <c r="E146" s="37">
        <f>VLOOKUP(A145,'[1]Alergovet (Labor 3)'!A:AT,45,0)</f>
        <v>75</v>
      </c>
      <c r="F146" s="37">
        <f t="shared" si="25"/>
        <v>158.5</v>
      </c>
      <c r="G146" s="59">
        <f t="shared" si="30"/>
        <v>-88.5</v>
      </c>
      <c r="H146" s="60">
        <f t="shared" si="31"/>
        <v>7832.25</v>
      </c>
      <c r="I146">
        <f t="shared" si="32"/>
        <v>50.5</v>
      </c>
      <c r="J146">
        <f t="shared" si="33"/>
        <v>600.25</v>
      </c>
      <c r="K146">
        <f t="shared" si="34"/>
        <v>24.5</v>
      </c>
      <c r="L146">
        <f t="shared" si="35"/>
        <v>48.514851485148512</v>
      </c>
      <c r="M146" s="115">
        <f t="shared" si="26"/>
        <v>-35.5</v>
      </c>
      <c r="N146" s="13">
        <f t="shared" si="27"/>
        <v>53</v>
      </c>
      <c r="O146" s="13">
        <f t="shared" si="28"/>
        <v>1260.25</v>
      </c>
      <c r="P146" s="13">
        <f t="shared" si="28"/>
        <v>2809</v>
      </c>
      <c r="Q146" s="109">
        <f t="shared" si="29"/>
        <v>-1881.5</v>
      </c>
    </row>
    <row r="147" spans="1:17" x14ac:dyDescent="0.3">
      <c r="A147" s="2" t="s">
        <v>95</v>
      </c>
      <c r="B147" s="31" t="s">
        <v>75</v>
      </c>
      <c r="C147" s="37">
        <f>VLOOKUP(A147,'[1]Alergovet (Labor 3)'!A:AT,44,0)</f>
        <v>9</v>
      </c>
      <c r="D147" s="37">
        <f t="shared" si="24"/>
        <v>6.5</v>
      </c>
      <c r="E147" s="37">
        <f>VLOOKUP(A146,'[1]Alergovet (Labor 3)'!A:AT,45,0)</f>
        <v>19</v>
      </c>
      <c r="F147" s="37">
        <f t="shared" si="25"/>
        <v>36.5</v>
      </c>
      <c r="G147" s="59">
        <f t="shared" si="30"/>
        <v>-30</v>
      </c>
      <c r="H147" s="60">
        <f t="shared" si="31"/>
        <v>900</v>
      </c>
      <c r="I147">
        <f t="shared" si="32"/>
        <v>14</v>
      </c>
      <c r="J147">
        <f t="shared" si="33"/>
        <v>25</v>
      </c>
      <c r="K147">
        <f t="shared" si="34"/>
        <v>5</v>
      </c>
      <c r="L147">
        <f t="shared" si="35"/>
        <v>35.714285714285715</v>
      </c>
      <c r="M147" s="115">
        <f t="shared" si="26"/>
        <v>-99</v>
      </c>
      <c r="N147" s="13">
        <f t="shared" si="27"/>
        <v>-69</v>
      </c>
      <c r="O147" s="13">
        <f t="shared" si="28"/>
        <v>9801</v>
      </c>
      <c r="P147" s="13">
        <f t="shared" si="28"/>
        <v>4761</v>
      </c>
      <c r="Q147" s="109">
        <f t="shared" si="29"/>
        <v>6831</v>
      </c>
    </row>
    <row r="148" spans="1:17" x14ac:dyDescent="0.3">
      <c r="A148" s="2" t="s">
        <v>100</v>
      </c>
      <c r="B148" s="31" t="s">
        <v>75</v>
      </c>
      <c r="C148" s="37">
        <f>VLOOKUP(A148,'[1]Alergovet (Labor 3)'!A:AT,44,0)</f>
        <v>13</v>
      </c>
      <c r="D148" s="37">
        <f t="shared" si="24"/>
        <v>20</v>
      </c>
      <c r="E148" s="37">
        <f>VLOOKUP(A147,'[1]Alergovet (Labor 3)'!A:AT,45,0)</f>
        <v>12</v>
      </c>
      <c r="F148" s="37">
        <f t="shared" si="25"/>
        <v>15</v>
      </c>
      <c r="G148" s="59">
        <f t="shared" si="30"/>
        <v>5</v>
      </c>
      <c r="H148" s="60">
        <f t="shared" si="31"/>
        <v>25</v>
      </c>
      <c r="I148">
        <f t="shared" si="32"/>
        <v>12.5</v>
      </c>
      <c r="J148">
        <f t="shared" si="33"/>
        <v>0.25</v>
      </c>
      <c r="K148">
        <f t="shared" si="34"/>
        <v>0.5</v>
      </c>
      <c r="L148">
        <f t="shared" si="35"/>
        <v>4</v>
      </c>
      <c r="M148" s="115">
        <f t="shared" si="26"/>
        <v>-85.5</v>
      </c>
      <c r="N148" s="13">
        <f t="shared" si="27"/>
        <v>-90.5</v>
      </c>
      <c r="O148" s="13">
        <f t="shared" si="28"/>
        <v>7310.25</v>
      </c>
      <c r="P148" s="13">
        <f t="shared" si="28"/>
        <v>8190.25</v>
      </c>
      <c r="Q148" s="109">
        <f t="shared" si="29"/>
        <v>7737.75</v>
      </c>
    </row>
    <row r="149" spans="1:17" x14ac:dyDescent="0.3">
      <c r="A149" s="2" t="s">
        <v>101</v>
      </c>
      <c r="B149" s="31" t="s">
        <v>75</v>
      </c>
      <c r="C149" s="37"/>
      <c r="D149" s="37"/>
      <c r="E149" s="37"/>
      <c r="F149" s="37"/>
      <c r="G149" s="59"/>
      <c r="H149" s="60"/>
      <c r="M149" s="115"/>
      <c r="N149" s="13"/>
      <c r="O149" s="13"/>
      <c r="P149" s="13"/>
      <c r="Q149" s="109"/>
    </row>
    <row r="150" spans="1:17" x14ac:dyDescent="0.3">
      <c r="A150" s="2" t="s">
        <v>102</v>
      </c>
      <c r="B150" s="31" t="s">
        <v>75</v>
      </c>
      <c r="C150" s="37"/>
      <c r="D150" s="37"/>
      <c r="E150" s="37"/>
      <c r="F150" s="37"/>
      <c r="G150" s="59"/>
      <c r="H150" s="60"/>
      <c r="M150" s="115"/>
      <c r="N150" s="13"/>
      <c r="O150" s="13"/>
      <c r="P150" s="13"/>
      <c r="Q150" s="109"/>
    </row>
    <row r="151" spans="1:17" ht="15" thickBot="1" x14ac:dyDescent="0.35">
      <c r="A151" s="2" t="s">
        <v>149</v>
      </c>
      <c r="B151" s="31" t="s">
        <v>75</v>
      </c>
      <c r="C151" s="37"/>
      <c r="D151" s="37"/>
      <c r="E151" s="37"/>
      <c r="F151" s="37"/>
      <c r="G151" s="59"/>
      <c r="H151" s="60"/>
      <c r="M151" s="115"/>
      <c r="N151" s="13"/>
      <c r="O151" s="13"/>
      <c r="P151" s="13"/>
      <c r="Q151" s="109"/>
    </row>
    <row r="152" spans="1:17" ht="15" thickTop="1" x14ac:dyDescent="0.3">
      <c r="A152" s="30" t="s">
        <v>80</v>
      </c>
      <c r="B152" s="32" t="s">
        <v>185</v>
      </c>
      <c r="C152" s="38">
        <f>VLOOKUP(A152,'[1]Alergovet (Labor 3)'!A:AW,47,0)</f>
        <v>24</v>
      </c>
      <c r="D152" s="38">
        <f t="shared" si="24"/>
        <v>54.5</v>
      </c>
      <c r="E152" s="38">
        <f>VLOOKUP(A152,'[1]Alergovet (Labor 3)'!A:AW,48,0)</f>
        <v>43</v>
      </c>
      <c r="F152" s="38">
        <f t="shared" si="25"/>
        <v>108</v>
      </c>
      <c r="G152" s="59">
        <f t="shared" si="30"/>
        <v>-53.5</v>
      </c>
      <c r="H152" s="60">
        <f t="shared" si="31"/>
        <v>2862.25</v>
      </c>
      <c r="I152">
        <f t="shared" si="32"/>
        <v>33.5</v>
      </c>
      <c r="J152">
        <f t="shared" si="33"/>
        <v>90.25</v>
      </c>
      <c r="K152">
        <f t="shared" si="34"/>
        <v>9.5</v>
      </c>
      <c r="L152">
        <f t="shared" si="35"/>
        <v>28.35820895522388</v>
      </c>
      <c r="M152" s="115">
        <f t="shared" si="26"/>
        <v>-51</v>
      </c>
      <c r="N152" s="13">
        <f t="shared" si="27"/>
        <v>2.5</v>
      </c>
      <c r="O152" s="13">
        <f t="shared" si="28"/>
        <v>2601</v>
      </c>
      <c r="P152" s="13">
        <f t="shared" si="28"/>
        <v>6.25</v>
      </c>
      <c r="Q152" s="109">
        <f t="shared" si="29"/>
        <v>-127.5</v>
      </c>
    </row>
    <row r="153" spans="1:17" x14ac:dyDescent="0.3">
      <c r="A153" s="2" t="s">
        <v>81</v>
      </c>
      <c r="B153" s="31" t="s">
        <v>55</v>
      </c>
      <c r="C153" s="37">
        <f>VLOOKUP(A153,'[1]Alergovet (Labor 3)'!A:AW,47,0)</f>
        <v>23</v>
      </c>
      <c r="D153" s="37">
        <f t="shared" si="24"/>
        <v>50.5</v>
      </c>
      <c r="E153" s="37">
        <f>VLOOKUP(A153,'[1]Alergovet (Labor 3)'!A:AW,48,0)</f>
        <v>19</v>
      </c>
      <c r="F153" s="37">
        <f t="shared" si="25"/>
        <v>36.5</v>
      </c>
      <c r="G153" s="59">
        <f t="shared" si="30"/>
        <v>14</v>
      </c>
      <c r="H153" s="60">
        <f t="shared" si="31"/>
        <v>196</v>
      </c>
      <c r="I153">
        <f t="shared" si="32"/>
        <v>21</v>
      </c>
      <c r="J153">
        <f t="shared" si="33"/>
        <v>4</v>
      </c>
      <c r="K153">
        <f t="shared" si="34"/>
        <v>2</v>
      </c>
      <c r="L153">
        <f t="shared" si="35"/>
        <v>9.5238095238095237</v>
      </c>
      <c r="M153" s="115">
        <f t="shared" si="26"/>
        <v>-55</v>
      </c>
      <c r="N153" s="13">
        <f t="shared" si="27"/>
        <v>-69</v>
      </c>
      <c r="O153" s="13">
        <f t="shared" si="28"/>
        <v>3025</v>
      </c>
      <c r="P153" s="13">
        <f t="shared" si="28"/>
        <v>4761</v>
      </c>
      <c r="Q153" s="109">
        <f t="shared" si="29"/>
        <v>3795</v>
      </c>
    </row>
    <row r="154" spans="1:17" x14ac:dyDescent="0.3">
      <c r="A154" s="2" t="s">
        <v>82</v>
      </c>
      <c r="B154" s="31" t="s">
        <v>55</v>
      </c>
      <c r="C154" s="37">
        <f>VLOOKUP(A154,'[1]Alergovet (Labor 3)'!A:AW,47,0)</f>
        <v>98</v>
      </c>
      <c r="D154" s="37">
        <f t="shared" si="24"/>
        <v>168</v>
      </c>
      <c r="E154" s="37">
        <f>VLOOKUP(A154,'[1]Alergovet (Labor 3)'!A:AW,48,0)</f>
        <v>89</v>
      </c>
      <c r="F154" s="37">
        <f t="shared" si="25"/>
        <v>167</v>
      </c>
      <c r="G154" s="59">
        <f t="shared" si="30"/>
        <v>1</v>
      </c>
      <c r="H154" s="60">
        <f t="shared" si="31"/>
        <v>1</v>
      </c>
      <c r="I154">
        <f t="shared" si="32"/>
        <v>93.5</v>
      </c>
      <c r="J154">
        <f t="shared" si="33"/>
        <v>20.25</v>
      </c>
      <c r="K154">
        <f t="shared" si="34"/>
        <v>4.5</v>
      </c>
      <c r="L154">
        <f t="shared" si="35"/>
        <v>4.8128342245989302</v>
      </c>
      <c r="M154" s="115">
        <f t="shared" si="26"/>
        <v>62.5</v>
      </c>
      <c r="N154" s="13">
        <f t="shared" si="27"/>
        <v>61.5</v>
      </c>
      <c r="O154" s="13">
        <f t="shared" si="28"/>
        <v>3906.25</v>
      </c>
      <c r="P154" s="13">
        <f t="shared" si="28"/>
        <v>3782.25</v>
      </c>
      <c r="Q154" s="109">
        <f t="shared" si="29"/>
        <v>3843.75</v>
      </c>
    </row>
    <row r="155" spans="1:17" x14ac:dyDescent="0.3">
      <c r="A155" s="2" t="s">
        <v>84</v>
      </c>
      <c r="B155" s="31" t="s">
        <v>55</v>
      </c>
      <c r="C155" s="37">
        <f>VLOOKUP(A155,'[1]Alergovet (Labor 3)'!A:AW,47,0)</f>
        <v>271</v>
      </c>
      <c r="D155" s="37">
        <f t="shared" si="24"/>
        <v>194</v>
      </c>
      <c r="E155" s="37">
        <f>VLOOKUP(A155,'[1]Alergovet (Labor 3)'!A:AW,48,0)</f>
        <v>203</v>
      </c>
      <c r="F155" s="37">
        <f t="shared" si="25"/>
        <v>181</v>
      </c>
      <c r="G155" s="59">
        <f t="shared" si="30"/>
        <v>13</v>
      </c>
      <c r="H155" s="60">
        <f t="shared" si="31"/>
        <v>169</v>
      </c>
      <c r="I155">
        <f t="shared" si="32"/>
        <v>237</v>
      </c>
      <c r="J155">
        <f t="shared" si="33"/>
        <v>1156</v>
      </c>
      <c r="K155">
        <f t="shared" si="34"/>
        <v>34</v>
      </c>
      <c r="L155">
        <f t="shared" si="35"/>
        <v>14.345991561181433</v>
      </c>
      <c r="M155" s="115">
        <f t="shared" si="26"/>
        <v>88.5</v>
      </c>
      <c r="N155" s="13">
        <f t="shared" si="27"/>
        <v>75.5</v>
      </c>
      <c r="O155" s="13">
        <f t="shared" si="28"/>
        <v>7832.25</v>
      </c>
      <c r="P155" s="13">
        <f t="shared" si="28"/>
        <v>5700.25</v>
      </c>
      <c r="Q155" s="109">
        <f t="shared" si="29"/>
        <v>6681.75</v>
      </c>
    </row>
    <row r="156" spans="1:17" x14ac:dyDescent="0.3">
      <c r="A156" s="2" t="s">
        <v>85</v>
      </c>
      <c r="B156" s="31" t="s">
        <v>55</v>
      </c>
      <c r="C156" s="37">
        <f>VLOOKUP(A156,'[1]Alergovet (Labor 3)'!A:AW,47,0)</f>
        <v>69</v>
      </c>
      <c r="D156" s="37">
        <f t="shared" si="24"/>
        <v>145</v>
      </c>
      <c r="E156" s="37">
        <f>VLOOKUP(A156,'[1]Alergovet (Labor 3)'!A:AW,48,0)</f>
        <v>64</v>
      </c>
      <c r="F156" s="37">
        <f t="shared" si="25"/>
        <v>140.5</v>
      </c>
      <c r="G156" s="59">
        <f t="shared" si="30"/>
        <v>4.5</v>
      </c>
      <c r="H156" s="60">
        <f t="shared" si="31"/>
        <v>20.25</v>
      </c>
      <c r="I156">
        <f t="shared" si="32"/>
        <v>66.5</v>
      </c>
      <c r="J156">
        <f t="shared" si="33"/>
        <v>6.25</v>
      </c>
      <c r="K156">
        <f t="shared" si="34"/>
        <v>2.5</v>
      </c>
      <c r="L156">
        <f t="shared" si="35"/>
        <v>3.7593984962406015</v>
      </c>
      <c r="M156" s="115">
        <f t="shared" si="26"/>
        <v>39.5</v>
      </c>
      <c r="N156" s="13">
        <f t="shared" si="27"/>
        <v>35</v>
      </c>
      <c r="O156" s="13">
        <f t="shared" si="28"/>
        <v>1560.25</v>
      </c>
      <c r="P156" s="13">
        <f t="shared" si="28"/>
        <v>1225</v>
      </c>
      <c r="Q156" s="109">
        <f t="shared" si="29"/>
        <v>1382.5</v>
      </c>
    </row>
    <row r="157" spans="1:17" x14ac:dyDescent="0.3">
      <c r="A157" s="2" t="s">
        <v>95</v>
      </c>
      <c r="B157" s="31" t="s">
        <v>55</v>
      </c>
      <c r="C157" s="37">
        <f>VLOOKUP(A157,'[1]Alergovet (Labor 3)'!A:AW,47,0)</f>
        <v>20</v>
      </c>
      <c r="D157" s="37">
        <f t="shared" si="24"/>
        <v>43.5</v>
      </c>
      <c r="E157" s="37">
        <f>VLOOKUP(A157,'[1]Alergovet (Labor 3)'!A:AW,48,0)</f>
        <v>23</v>
      </c>
      <c r="F157" s="37">
        <f t="shared" si="25"/>
        <v>53</v>
      </c>
      <c r="G157" s="59">
        <f t="shared" si="30"/>
        <v>-9.5</v>
      </c>
      <c r="H157" s="60">
        <f t="shared" si="31"/>
        <v>90.25</v>
      </c>
      <c r="I157">
        <f t="shared" si="32"/>
        <v>21.5</v>
      </c>
      <c r="J157">
        <f t="shared" si="33"/>
        <v>2.25</v>
      </c>
      <c r="K157">
        <f t="shared" si="34"/>
        <v>1.5</v>
      </c>
      <c r="L157">
        <f t="shared" si="35"/>
        <v>6.9767441860465116</v>
      </c>
      <c r="M157" s="115">
        <f t="shared" si="26"/>
        <v>-62</v>
      </c>
      <c r="N157" s="13">
        <f t="shared" si="27"/>
        <v>-52.5</v>
      </c>
      <c r="O157" s="13">
        <f t="shared" si="28"/>
        <v>3844</v>
      </c>
      <c r="P157" s="13">
        <f t="shared" si="28"/>
        <v>2756.25</v>
      </c>
      <c r="Q157" s="109">
        <f t="shared" si="29"/>
        <v>3255</v>
      </c>
    </row>
    <row r="158" spans="1:17" x14ac:dyDescent="0.3">
      <c r="A158" s="2" t="s">
        <v>100</v>
      </c>
      <c r="B158" s="31" t="s">
        <v>55</v>
      </c>
      <c r="C158" s="37">
        <f>VLOOKUP(A158,'[1]Alergovet (Labor 3)'!A:AW,47,0)</f>
        <v>32</v>
      </c>
      <c r="D158" s="37">
        <f t="shared" si="24"/>
        <v>79</v>
      </c>
      <c r="E158" s="37">
        <f>VLOOKUP(A158,'[1]Alergovet (Labor 3)'!A:AW,48,0)</f>
        <v>18</v>
      </c>
      <c r="F158" s="37">
        <f t="shared" si="25"/>
        <v>30</v>
      </c>
      <c r="G158" s="59">
        <f t="shared" si="30"/>
        <v>49</v>
      </c>
      <c r="H158" s="60">
        <f t="shared" si="31"/>
        <v>2401</v>
      </c>
      <c r="I158">
        <f t="shared" si="32"/>
        <v>25</v>
      </c>
      <c r="J158">
        <f t="shared" si="33"/>
        <v>49</v>
      </c>
      <c r="K158">
        <f t="shared" si="34"/>
        <v>7</v>
      </c>
      <c r="L158">
        <f t="shared" si="35"/>
        <v>28.000000000000004</v>
      </c>
      <c r="M158" s="115">
        <f t="shared" si="26"/>
        <v>-26.5</v>
      </c>
      <c r="N158" s="13">
        <f t="shared" si="27"/>
        <v>-75.5</v>
      </c>
      <c r="O158" s="13">
        <f t="shared" si="28"/>
        <v>702.25</v>
      </c>
      <c r="P158" s="13">
        <f t="shared" si="28"/>
        <v>5700.25</v>
      </c>
      <c r="Q158" s="109">
        <f t="shared" si="29"/>
        <v>2000.75</v>
      </c>
    </row>
    <row r="159" spans="1:17" x14ac:dyDescent="0.3">
      <c r="A159" s="2" t="s">
        <v>101</v>
      </c>
      <c r="B159" s="31" t="s">
        <v>55</v>
      </c>
      <c r="C159" s="37"/>
      <c r="D159" s="37"/>
      <c r="E159" s="37"/>
      <c r="F159" s="37"/>
      <c r="G159" s="59"/>
      <c r="H159" s="60"/>
      <c r="M159" s="115"/>
      <c r="N159" s="13"/>
      <c r="O159" s="13"/>
      <c r="P159" s="13"/>
      <c r="Q159" s="109"/>
    </row>
    <row r="160" spans="1:17" x14ac:dyDescent="0.3">
      <c r="A160" s="2" t="s">
        <v>102</v>
      </c>
      <c r="B160" s="31" t="s">
        <v>55</v>
      </c>
      <c r="C160" s="37"/>
      <c r="D160" s="37"/>
      <c r="E160" s="37"/>
      <c r="F160" s="37"/>
      <c r="G160" s="59"/>
      <c r="H160" s="60"/>
      <c r="M160" s="115"/>
      <c r="N160" s="13"/>
      <c r="O160" s="13"/>
      <c r="P160" s="13"/>
      <c r="Q160" s="109"/>
    </row>
    <row r="161" spans="1:17" ht="15" thickBot="1" x14ac:dyDescent="0.35">
      <c r="A161" s="2" t="s">
        <v>149</v>
      </c>
      <c r="B161" s="31" t="s">
        <v>55</v>
      </c>
      <c r="C161" s="37"/>
      <c r="D161" s="37"/>
      <c r="E161" s="37"/>
      <c r="F161" s="37"/>
      <c r="G161" s="59"/>
      <c r="H161" s="60"/>
      <c r="M161" s="115"/>
      <c r="N161" s="13"/>
      <c r="O161" s="13"/>
      <c r="P161" s="13"/>
      <c r="Q161" s="109"/>
    </row>
    <row r="162" spans="1:17" ht="15" thickTop="1" x14ac:dyDescent="0.3">
      <c r="A162" s="30" t="s">
        <v>80</v>
      </c>
      <c r="B162" s="32" t="s">
        <v>186</v>
      </c>
      <c r="C162" s="38">
        <f>VLOOKUP(A162,'[1]Alergovet (Labor 3)'!A:AZ,50,0)</f>
        <v>16</v>
      </c>
      <c r="D162" s="38">
        <f t="shared" ref="D162:D188" si="36">_xlfn.RANK.AVG(C162,C$2:C$300,1)</f>
        <v>32</v>
      </c>
      <c r="E162" s="38">
        <f>VLOOKUP(A162,'[1]Alergovet (Labor 3)'!A:AZ,51,0)</f>
        <v>19</v>
      </c>
      <c r="F162" s="38">
        <f t="shared" ref="F162:F188" si="37">_xlfn.RANK.AVG(E162,E$2:E$300,1)</f>
        <v>36.5</v>
      </c>
      <c r="G162" s="59">
        <f t="shared" si="30"/>
        <v>-4.5</v>
      </c>
      <c r="H162" s="60">
        <f t="shared" si="31"/>
        <v>20.25</v>
      </c>
      <c r="I162">
        <f t="shared" si="32"/>
        <v>17.5</v>
      </c>
      <c r="J162">
        <f t="shared" si="33"/>
        <v>2.25</v>
      </c>
      <c r="K162">
        <f t="shared" si="34"/>
        <v>1.5</v>
      </c>
      <c r="L162">
        <f t="shared" si="35"/>
        <v>8.5714285714285712</v>
      </c>
      <c r="M162" s="115">
        <f t="shared" si="26"/>
        <v>-73.5</v>
      </c>
      <c r="N162" s="13">
        <f t="shared" si="27"/>
        <v>-69</v>
      </c>
      <c r="O162" s="13">
        <f t="shared" si="28"/>
        <v>5402.25</v>
      </c>
      <c r="P162" s="13">
        <f t="shared" si="28"/>
        <v>4761</v>
      </c>
      <c r="Q162" s="109">
        <f t="shared" si="29"/>
        <v>5071.5</v>
      </c>
    </row>
    <row r="163" spans="1:17" x14ac:dyDescent="0.3">
      <c r="A163" s="2" t="s">
        <v>81</v>
      </c>
      <c r="B163" s="31" t="s">
        <v>7</v>
      </c>
      <c r="C163" s="37">
        <f>VLOOKUP(A163,'[1]Alergovet (Labor 3)'!A:AZ,50,0)</f>
        <v>52</v>
      </c>
      <c r="D163" s="37">
        <f t="shared" si="36"/>
        <v>119</v>
      </c>
      <c r="E163" s="37">
        <f>VLOOKUP(A163,'[1]Alergovet (Labor 3)'!A:AZ,51,0)</f>
        <v>54</v>
      </c>
      <c r="F163" s="37">
        <f t="shared" si="37"/>
        <v>126.5</v>
      </c>
      <c r="G163" s="59">
        <f t="shared" si="30"/>
        <v>-7.5</v>
      </c>
      <c r="H163" s="60">
        <f t="shared" si="31"/>
        <v>56.25</v>
      </c>
      <c r="I163">
        <f t="shared" si="32"/>
        <v>53</v>
      </c>
      <c r="J163">
        <f t="shared" si="33"/>
        <v>1</v>
      </c>
      <c r="K163">
        <f t="shared" si="34"/>
        <v>1</v>
      </c>
      <c r="L163">
        <f t="shared" si="35"/>
        <v>1.8867924528301887</v>
      </c>
      <c r="M163" s="115">
        <f t="shared" si="26"/>
        <v>13.5</v>
      </c>
      <c r="N163" s="13">
        <f t="shared" si="27"/>
        <v>21</v>
      </c>
      <c r="O163" s="13">
        <f t="shared" si="28"/>
        <v>182.25</v>
      </c>
      <c r="P163" s="13">
        <f t="shared" si="28"/>
        <v>441</v>
      </c>
      <c r="Q163" s="109">
        <f t="shared" si="29"/>
        <v>283.5</v>
      </c>
    </row>
    <row r="164" spans="1:17" x14ac:dyDescent="0.3">
      <c r="A164" s="2" t="s">
        <v>82</v>
      </c>
      <c r="B164" s="31" t="s">
        <v>7</v>
      </c>
      <c r="C164" s="37">
        <f>VLOOKUP(A164,'[1]Alergovet (Labor 3)'!A:AZ,50,0)</f>
        <v>52</v>
      </c>
      <c r="D164" s="37">
        <f t="shared" si="36"/>
        <v>119</v>
      </c>
      <c r="E164" s="37">
        <f>VLOOKUP(A164,'[1]Alergovet (Labor 3)'!A:AZ,51,0)</f>
        <v>65</v>
      </c>
      <c r="F164" s="37">
        <f t="shared" si="37"/>
        <v>143</v>
      </c>
      <c r="G164" s="59">
        <f t="shared" si="30"/>
        <v>-24</v>
      </c>
      <c r="H164" s="60">
        <f t="shared" si="31"/>
        <v>576</v>
      </c>
      <c r="I164">
        <f t="shared" si="32"/>
        <v>58.5</v>
      </c>
      <c r="J164">
        <f t="shared" si="33"/>
        <v>42.25</v>
      </c>
      <c r="K164">
        <f t="shared" si="34"/>
        <v>6.5</v>
      </c>
      <c r="L164">
        <f t="shared" si="35"/>
        <v>11.111111111111111</v>
      </c>
      <c r="M164" s="115">
        <f t="shared" si="26"/>
        <v>13.5</v>
      </c>
      <c r="N164" s="13">
        <f t="shared" si="27"/>
        <v>37.5</v>
      </c>
      <c r="O164" s="13">
        <f t="shared" si="28"/>
        <v>182.25</v>
      </c>
      <c r="P164" s="13">
        <f t="shared" si="28"/>
        <v>1406.25</v>
      </c>
      <c r="Q164" s="109">
        <f t="shared" si="29"/>
        <v>506.25</v>
      </c>
    </row>
    <row r="165" spans="1:17" x14ac:dyDescent="0.3">
      <c r="A165" s="2" t="s">
        <v>84</v>
      </c>
      <c r="B165" s="31" t="s">
        <v>7</v>
      </c>
      <c r="C165" s="37">
        <f>VLOOKUP(A165,'[1]Alergovet (Labor 3)'!A:AZ,50,0)</f>
        <v>63</v>
      </c>
      <c r="D165" s="37">
        <f t="shared" si="36"/>
        <v>139</v>
      </c>
      <c r="E165" s="37">
        <f>VLOOKUP(A165,'[1]Alergovet (Labor 3)'!A:AZ,51,0)</f>
        <v>52</v>
      </c>
      <c r="F165" s="37">
        <f t="shared" si="37"/>
        <v>121.5</v>
      </c>
      <c r="G165" s="59">
        <f t="shared" si="30"/>
        <v>17.5</v>
      </c>
      <c r="H165" s="60">
        <f t="shared" si="31"/>
        <v>306.25</v>
      </c>
      <c r="I165">
        <f t="shared" si="32"/>
        <v>57.5</v>
      </c>
      <c r="J165">
        <f t="shared" si="33"/>
        <v>30.25</v>
      </c>
      <c r="K165">
        <f t="shared" si="34"/>
        <v>5.5</v>
      </c>
      <c r="L165">
        <f t="shared" si="35"/>
        <v>9.5652173913043477</v>
      </c>
      <c r="M165" s="115">
        <f t="shared" si="26"/>
        <v>33.5</v>
      </c>
      <c r="N165" s="13">
        <f t="shared" si="27"/>
        <v>16</v>
      </c>
      <c r="O165" s="13">
        <f t="shared" si="28"/>
        <v>1122.25</v>
      </c>
      <c r="P165" s="13">
        <f t="shared" si="28"/>
        <v>256</v>
      </c>
      <c r="Q165" s="109">
        <f t="shared" si="29"/>
        <v>536</v>
      </c>
    </row>
    <row r="166" spans="1:17" x14ac:dyDescent="0.3">
      <c r="A166" s="2" t="s">
        <v>85</v>
      </c>
      <c r="B166" s="31" t="s">
        <v>7</v>
      </c>
      <c r="C166" s="37">
        <f>VLOOKUP(A166,'[1]Alergovet (Labor 3)'!A:AZ,50,0)</f>
        <v>36</v>
      </c>
      <c r="D166" s="37">
        <f t="shared" si="36"/>
        <v>98</v>
      </c>
      <c r="E166" s="37">
        <f>VLOOKUP(A166,'[1]Alergovet (Labor 3)'!A:AZ,51,0)</f>
        <v>36</v>
      </c>
      <c r="F166" s="37">
        <f t="shared" si="37"/>
        <v>97.5</v>
      </c>
      <c r="G166" s="59">
        <f t="shared" si="30"/>
        <v>0.5</v>
      </c>
      <c r="H166" s="60">
        <f t="shared" si="31"/>
        <v>0.25</v>
      </c>
      <c r="I166">
        <f t="shared" si="32"/>
        <v>36</v>
      </c>
      <c r="J166">
        <f t="shared" si="33"/>
        <v>0</v>
      </c>
      <c r="K166">
        <f t="shared" si="34"/>
        <v>0</v>
      </c>
      <c r="L166">
        <f t="shared" si="35"/>
        <v>0</v>
      </c>
      <c r="M166" s="115">
        <f t="shared" si="26"/>
        <v>-7.5</v>
      </c>
      <c r="N166" s="13">
        <f t="shared" si="27"/>
        <v>-8</v>
      </c>
      <c r="O166" s="13">
        <f t="shared" si="28"/>
        <v>56.25</v>
      </c>
      <c r="P166" s="13">
        <f t="shared" si="28"/>
        <v>64</v>
      </c>
      <c r="Q166" s="109">
        <f t="shared" si="29"/>
        <v>60</v>
      </c>
    </row>
    <row r="167" spans="1:17" x14ac:dyDescent="0.3">
      <c r="A167" s="2" t="s">
        <v>95</v>
      </c>
      <c r="B167" s="31" t="s">
        <v>7</v>
      </c>
      <c r="C167" s="37">
        <f>VLOOKUP(A167,'[1]Alergovet (Labor 3)'!A:AZ,50,0)</f>
        <v>18</v>
      </c>
      <c r="D167" s="37">
        <f t="shared" si="36"/>
        <v>38.5</v>
      </c>
      <c r="E167" s="37">
        <f>VLOOKUP(A167,'[1]Alergovet (Labor 3)'!A:AZ,51,0)</f>
        <v>65</v>
      </c>
      <c r="F167" s="37">
        <f t="shared" si="37"/>
        <v>143</v>
      </c>
      <c r="G167" s="59">
        <f t="shared" si="30"/>
        <v>-104.5</v>
      </c>
      <c r="H167" s="60">
        <f t="shared" si="31"/>
        <v>10920.25</v>
      </c>
      <c r="I167">
        <f t="shared" si="32"/>
        <v>41.5</v>
      </c>
      <c r="J167">
        <f t="shared" si="33"/>
        <v>552.25</v>
      </c>
      <c r="K167">
        <f t="shared" si="34"/>
        <v>23.5</v>
      </c>
      <c r="L167">
        <f t="shared" si="35"/>
        <v>56.626506024096393</v>
      </c>
      <c r="M167" s="115">
        <f t="shared" si="26"/>
        <v>-67</v>
      </c>
      <c r="N167" s="13">
        <f t="shared" si="27"/>
        <v>37.5</v>
      </c>
      <c r="O167" s="13">
        <f t="shared" si="28"/>
        <v>4489</v>
      </c>
      <c r="P167" s="13">
        <f t="shared" si="28"/>
        <v>1406.25</v>
      </c>
      <c r="Q167" s="109">
        <f t="shared" si="29"/>
        <v>-2512.5</v>
      </c>
    </row>
    <row r="168" spans="1:17" x14ac:dyDescent="0.3">
      <c r="A168" s="2" t="s">
        <v>100</v>
      </c>
      <c r="B168" s="31" t="s">
        <v>7</v>
      </c>
      <c r="C168" s="37">
        <f>VLOOKUP(A168,'[1]Alergovet (Labor 3)'!A:AZ,50,0)</f>
        <v>52</v>
      </c>
      <c r="D168" s="37">
        <f t="shared" si="36"/>
        <v>119</v>
      </c>
      <c r="E168" s="37">
        <f>VLOOKUP(A168,'[1]Alergovet (Labor 3)'!A:AZ,51,0)</f>
        <v>35</v>
      </c>
      <c r="F168" s="37">
        <f t="shared" si="37"/>
        <v>89.5</v>
      </c>
      <c r="G168" s="59">
        <f t="shared" si="30"/>
        <v>29.5</v>
      </c>
      <c r="H168" s="60">
        <f t="shared" si="31"/>
        <v>870.25</v>
      </c>
      <c r="I168">
        <f t="shared" si="32"/>
        <v>43.5</v>
      </c>
      <c r="J168">
        <f t="shared" si="33"/>
        <v>72.25</v>
      </c>
      <c r="K168">
        <f t="shared" si="34"/>
        <v>8.5</v>
      </c>
      <c r="L168">
        <f t="shared" si="35"/>
        <v>19.540229885057471</v>
      </c>
      <c r="M168" s="115">
        <f t="shared" si="26"/>
        <v>13.5</v>
      </c>
      <c r="N168" s="13">
        <f t="shared" si="27"/>
        <v>-16</v>
      </c>
      <c r="O168" s="13">
        <f t="shared" si="28"/>
        <v>182.25</v>
      </c>
      <c r="P168" s="13">
        <f t="shared" si="28"/>
        <v>256</v>
      </c>
      <c r="Q168" s="109">
        <f t="shared" si="29"/>
        <v>-216</v>
      </c>
    </row>
    <row r="169" spans="1:17" x14ac:dyDescent="0.3">
      <c r="A169" s="2" t="s">
        <v>101</v>
      </c>
      <c r="B169" s="31" t="s">
        <v>7</v>
      </c>
      <c r="C169" s="37"/>
      <c r="D169" s="37"/>
      <c r="E169" s="37"/>
      <c r="F169" s="37"/>
      <c r="G169" s="59"/>
      <c r="H169" s="60"/>
      <c r="M169" s="115"/>
      <c r="N169" s="13"/>
      <c r="O169" s="13"/>
      <c r="P169" s="13"/>
      <c r="Q169" s="109"/>
    </row>
    <row r="170" spans="1:17" x14ac:dyDescent="0.3">
      <c r="A170" s="2" t="s">
        <v>102</v>
      </c>
      <c r="B170" s="31" t="s">
        <v>7</v>
      </c>
      <c r="C170" s="37"/>
      <c r="D170" s="37"/>
      <c r="E170" s="37"/>
      <c r="F170" s="37"/>
      <c r="G170" s="59"/>
      <c r="H170" s="60"/>
      <c r="M170" s="115"/>
      <c r="N170" s="13"/>
      <c r="O170" s="13"/>
      <c r="P170" s="13"/>
      <c r="Q170" s="109"/>
    </row>
    <row r="171" spans="1:17" ht="15" thickBot="1" x14ac:dyDescent="0.35">
      <c r="A171" s="2" t="s">
        <v>149</v>
      </c>
      <c r="B171" s="31" t="s">
        <v>7</v>
      </c>
      <c r="C171" s="37"/>
      <c r="D171" s="37"/>
      <c r="E171" s="37"/>
      <c r="F171" s="37"/>
      <c r="G171" s="59"/>
      <c r="H171" s="60"/>
      <c r="M171" s="115"/>
      <c r="N171" s="13"/>
      <c r="O171" s="13"/>
      <c r="P171" s="13"/>
      <c r="Q171" s="109"/>
    </row>
    <row r="172" spans="1:17" ht="15" thickTop="1" x14ac:dyDescent="0.3">
      <c r="A172" s="30" t="s">
        <v>80</v>
      </c>
      <c r="B172" s="32" t="s">
        <v>187</v>
      </c>
      <c r="C172" s="38">
        <f>VLOOKUP(A172,'[1]Alergovet (Labor 3)'!A:BC,53,0)</f>
        <v>34</v>
      </c>
      <c r="D172" s="38">
        <f t="shared" si="36"/>
        <v>85.5</v>
      </c>
      <c r="E172" s="38">
        <f>VLOOKUP(A172,'[1]Alergovet (Labor 3)'!A:BC,54,0)</f>
        <v>17</v>
      </c>
      <c r="F172" s="38">
        <f t="shared" si="37"/>
        <v>24.5</v>
      </c>
      <c r="G172" s="59">
        <f t="shared" si="30"/>
        <v>61</v>
      </c>
      <c r="H172" s="60">
        <f t="shared" si="31"/>
        <v>3721</v>
      </c>
      <c r="I172">
        <f t="shared" si="32"/>
        <v>25.5</v>
      </c>
      <c r="J172">
        <f t="shared" si="33"/>
        <v>72.25</v>
      </c>
      <c r="K172">
        <f t="shared" si="34"/>
        <v>8.5</v>
      </c>
      <c r="L172">
        <f t="shared" si="35"/>
        <v>33.333333333333329</v>
      </c>
      <c r="M172" s="115">
        <f t="shared" si="26"/>
        <v>-20</v>
      </c>
      <c r="N172" s="13">
        <f t="shared" si="27"/>
        <v>-81</v>
      </c>
      <c r="O172" s="13">
        <f t="shared" si="28"/>
        <v>400</v>
      </c>
      <c r="P172" s="13">
        <f t="shared" si="28"/>
        <v>6561</v>
      </c>
      <c r="Q172" s="109">
        <f t="shared" si="29"/>
        <v>1620</v>
      </c>
    </row>
    <row r="173" spans="1:17" x14ac:dyDescent="0.3">
      <c r="A173" s="2" t="s">
        <v>81</v>
      </c>
      <c r="B173" s="31" t="s">
        <v>2</v>
      </c>
      <c r="C173" s="37">
        <f>VLOOKUP(A173,'[1]Alergovet (Labor 3)'!A:BC,53,0)</f>
        <v>62</v>
      </c>
      <c r="D173" s="37">
        <f t="shared" si="36"/>
        <v>138</v>
      </c>
      <c r="E173" s="37">
        <f>VLOOKUP(A173,'[1]Alergovet (Labor 3)'!A:BC,54,0)</f>
        <v>74</v>
      </c>
      <c r="F173" s="37">
        <f t="shared" si="37"/>
        <v>153.5</v>
      </c>
      <c r="G173" s="59">
        <f t="shared" si="30"/>
        <v>-15.5</v>
      </c>
      <c r="H173" s="60">
        <f t="shared" si="31"/>
        <v>240.25</v>
      </c>
      <c r="I173">
        <f t="shared" si="32"/>
        <v>68</v>
      </c>
      <c r="J173">
        <f t="shared" si="33"/>
        <v>36</v>
      </c>
      <c r="K173">
        <f t="shared" si="34"/>
        <v>6</v>
      </c>
      <c r="L173">
        <f t="shared" si="35"/>
        <v>8.8235294117647065</v>
      </c>
      <c r="M173" s="115">
        <f t="shared" si="26"/>
        <v>32.5</v>
      </c>
      <c r="N173" s="13">
        <f t="shared" si="27"/>
        <v>48</v>
      </c>
      <c r="O173" s="13">
        <f t="shared" si="28"/>
        <v>1056.25</v>
      </c>
      <c r="P173" s="13">
        <f t="shared" si="28"/>
        <v>2304</v>
      </c>
      <c r="Q173" s="109">
        <f t="shared" si="29"/>
        <v>1560</v>
      </c>
    </row>
    <row r="174" spans="1:17" x14ac:dyDescent="0.3">
      <c r="A174" s="2" t="s">
        <v>82</v>
      </c>
      <c r="B174" s="31" t="s">
        <v>2</v>
      </c>
      <c r="C174" s="37">
        <f>VLOOKUP(A174,'[1]Alergovet (Labor 3)'!A:BC,53,0)</f>
        <v>245</v>
      </c>
      <c r="D174" s="37">
        <f t="shared" si="36"/>
        <v>187.5</v>
      </c>
      <c r="E174" s="37">
        <f>VLOOKUP(A174,'[1]Alergovet (Labor 3)'!A:BC,54,0)</f>
        <v>350</v>
      </c>
      <c r="F174" s="37">
        <f t="shared" si="37"/>
        <v>198</v>
      </c>
      <c r="G174" s="59">
        <f t="shared" si="30"/>
        <v>-10.5</v>
      </c>
      <c r="H174" s="60">
        <f t="shared" si="31"/>
        <v>110.25</v>
      </c>
      <c r="I174">
        <f t="shared" si="32"/>
        <v>297.5</v>
      </c>
      <c r="J174">
        <f t="shared" si="33"/>
        <v>2756.25</v>
      </c>
      <c r="K174">
        <f t="shared" si="34"/>
        <v>52.5</v>
      </c>
      <c r="L174">
        <f t="shared" si="35"/>
        <v>17.647058823529413</v>
      </c>
      <c r="M174" s="115">
        <f t="shared" si="26"/>
        <v>82</v>
      </c>
      <c r="N174" s="13">
        <f t="shared" si="27"/>
        <v>92.5</v>
      </c>
      <c r="O174" s="13">
        <f t="shared" si="28"/>
        <v>6724</v>
      </c>
      <c r="P174" s="13">
        <f t="shared" si="28"/>
        <v>8556.25</v>
      </c>
      <c r="Q174" s="109">
        <f t="shared" si="29"/>
        <v>7585</v>
      </c>
    </row>
    <row r="175" spans="1:17" x14ac:dyDescent="0.3">
      <c r="A175" s="2" t="s">
        <v>84</v>
      </c>
      <c r="B175" s="31" t="s">
        <v>2</v>
      </c>
      <c r="C175" s="37">
        <f>VLOOKUP(A175,'[1]Alergovet (Labor 3)'!A:BC,53,0)</f>
        <v>206</v>
      </c>
      <c r="D175" s="37">
        <f t="shared" si="36"/>
        <v>177.5</v>
      </c>
      <c r="E175" s="37">
        <f>VLOOKUP(A175,'[1]Alergovet (Labor 3)'!A:BC,54,0)</f>
        <v>246</v>
      </c>
      <c r="F175" s="37">
        <f t="shared" si="37"/>
        <v>189.5</v>
      </c>
      <c r="G175" s="59">
        <f t="shared" si="30"/>
        <v>-12</v>
      </c>
      <c r="H175" s="60">
        <f t="shared" si="31"/>
        <v>144</v>
      </c>
      <c r="I175">
        <f t="shared" si="32"/>
        <v>226</v>
      </c>
      <c r="J175">
        <f t="shared" si="33"/>
        <v>400</v>
      </c>
      <c r="K175">
        <f t="shared" si="34"/>
        <v>20</v>
      </c>
      <c r="L175">
        <f t="shared" si="35"/>
        <v>8.8495575221238933</v>
      </c>
      <c r="M175" s="115">
        <f t="shared" si="26"/>
        <v>72</v>
      </c>
      <c r="N175" s="13">
        <f t="shared" si="27"/>
        <v>84</v>
      </c>
      <c r="O175" s="13">
        <f t="shared" si="28"/>
        <v>5184</v>
      </c>
      <c r="P175" s="13">
        <f t="shared" si="28"/>
        <v>7056</v>
      </c>
      <c r="Q175" s="109">
        <f t="shared" si="29"/>
        <v>6048</v>
      </c>
    </row>
    <row r="176" spans="1:17" x14ac:dyDescent="0.3">
      <c r="A176" s="2" t="s">
        <v>85</v>
      </c>
      <c r="B176" s="31" t="s">
        <v>2</v>
      </c>
      <c r="C176" s="37">
        <f>VLOOKUP(A176,'[1]Alergovet (Labor 3)'!A:BC,53,0)</f>
        <v>113</v>
      </c>
      <c r="D176" s="37">
        <f t="shared" si="36"/>
        <v>170</v>
      </c>
      <c r="E176" s="37">
        <f>VLOOKUP(A176,'[1]Alergovet (Labor 3)'!A:BC,54,0)</f>
        <v>128</v>
      </c>
      <c r="F176" s="37">
        <f t="shared" si="37"/>
        <v>173</v>
      </c>
      <c r="G176" s="59">
        <f t="shared" si="30"/>
        <v>-3</v>
      </c>
      <c r="H176" s="60">
        <f t="shared" si="31"/>
        <v>9</v>
      </c>
      <c r="I176">
        <f t="shared" si="32"/>
        <v>120.5</v>
      </c>
      <c r="J176">
        <f t="shared" si="33"/>
        <v>56.25</v>
      </c>
      <c r="K176">
        <f t="shared" si="34"/>
        <v>7.5</v>
      </c>
      <c r="L176">
        <f t="shared" si="35"/>
        <v>6.2240663900414939</v>
      </c>
      <c r="M176" s="115">
        <f t="shared" si="26"/>
        <v>64.5</v>
      </c>
      <c r="N176" s="13">
        <f t="shared" si="27"/>
        <v>67.5</v>
      </c>
      <c r="O176" s="13">
        <f t="shared" si="28"/>
        <v>4160.25</v>
      </c>
      <c r="P176" s="13">
        <f t="shared" si="28"/>
        <v>4556.25</v>
      </c>
      <c r="Q176" s="109">
        <f t="shared" si="29"/>
        <v>4353.75</v>
      </c>
    </row>
    <row r="177" spans="1:17" x14ac:dyDescent="0.3">
      <c r="A177" s="2" t="s">
        <v>95</v>
      </c>
      <c r="B177" s="31" t="s">
        <v>2</v>
      </c>
      <c r="C177" s="37">
        <f>VLOOKUP(A177,'[1]Alergovet (Labor 3)'!A:BC,53,0)</f>
        <v>41</v>
      </c>
      <c r="D177" s="37">
        <f t="shared" si="36"/>
        <v>106</v>
      </c>
      <c r="E177" s="37">
        <f>VLOOKUP(A177,'[1]Alergovet (Labor 3)'!A:BC,54,0)</f>
        <v>63</v>
      </c>
      <c r="F177" s="37">
        <f t="shared" si="37"/>
        <v>137.5</v>
      </c>
      <c r="G177" s="59">
        <f t="shared" si="30"/>
        <v>-31.5</v>
      </c>
      <c r="H177" s="60">
        <f t="shared" si="31"/>
        <v>992.25</v>
      </c>
      <c r="I177">
        <f t="shared" si="32"/>
        <v>52</v>
      </c>
      <c r="J177">
        <f t="shared" si="33"/>
        <v>121</v>
      </c>
      <c r="K177">
        <f t="shared" si="34"/>
        <v>11</v>
      </c>
      <c r="L177">
        <f t="shared" si="35"/>
        <v>21.153846153846153</v>
      </c>
      <c r="M177" s="115">
        <f t="shared" si="26"/>
        <v>0.5</v>
      </c>
      <c r="N177" s="13">
        <f t="shared" si="27"/>
        <v>32</v>
      </c>
      <c r="O177" s="13">
        <f t="shared" si="28"/>
        <v>0.25</v>
      </c>
      <c r="P177" s="13">
        <f t="shared" si="28"/>
        <v>1024</v>
      </c>
      <c r="Q177" s="109">
        <f t="shared" si="29"/>
        <v>16</v>
      </c>
    </row>
    <row r="178" spans="1:17" x14ac:dyDescent="0.3">
      <c r="A178" s="2" t="s">
        <v>100</v>
      </c>
      <c r="B178" s="31" t="s">
        <v>2</v>
      </c>
      <c r="C178" s="37">
        <f>VLOOKUP(A178,'[1]Alergovet (Labor 3)'!A:BC,53,0)</f>
        <v>37</v>
      </c>
      <c r="D178" s="37">
        <f t="shared" si="36"/>
        <v>101.5</v>
      </c>
      <c r="E178" s="37">
        <f>VLOOKUP(A178,'[1]Alergovet (Labor 3)'!A:BC,54,0)</f>
        <v>34</v>
      </c>
      <c r="F178" s="37">
        <f t="shared" si="37"/>
        <v>82.5</v>
      </c>
      <c r="G178" s="59">
        <f t="shared" si="30"/>
        <v>19</v>
      </c>
      <c r="H178" s="60">
        <f t="shared" si="31"/>
        <v>361</v>
      </c>
      <c r="I178">
        <f t="shared" si="32"/>
        <v>35.5</v>
      </c>
      <c r="J178">
        <f t="shared" si="33"/>
        <v>2.25</v>
      </c>
      <c r="K178">
        <f t="shared" si="34"/>
        <v>1.5</v>
      </c>
      <c r="L178">
        <f t="shared" si="35"/>
        <v>4.225352112676056</v>
      </c>
      <c r="M178" s="115">
        <f t="shared" si="26"/>
        <v>-4</v>
      </c>
      <c r="N178" s="13">
        <f t="shared" si="27"/>
        <v>-23</v>
      </c>
      <c r="O178" s="13">
        <f t="shared" si="28"/>
        <v>16</v>
      </c>
      <c r="P178" s="13">
        <f t="shared" si="28"/>
        <v>529</v>
      </c>
      <c r="Q178" s="109">
        <f t="shared" si="29"/>
        <v>92</v>
      </c>
    </row>
    <row r="179" spans="1:17" x14ac:dyDescent="0.3">
      <c r="A179" s="2" t="s">
        <v>101</v>
      </c>
      <c r="B179" s="31" t="s">
        <v>2</v>
      </c>
      <c r="C179" s="37"/>
      <c r="D179" s="37"/>
      <c r="E179" s="37"/>
      <c r="F179" s="37"/>
      <c r="G179" s="59"/>
      <c r="H179" s="60"/>
      <c r="M179" s="115"/>
      <c r="N179" s="13"/>
      <c r="O179" s="13"/>
      <c r="P179" s="13"/>
      <c r="Q179" s="109"/>
    </row>
    <row r="180" spans="1:17" x14ac:dyDescent="0.3">
      <c r="A180" s="2" t="s">
        <v>102</v>
      </c>
      <c r="B180" s="31" t="s">
        <v>2</v>
      </c>
      <c r="C180" s="37"/>
      <c r="D180" s="37"/>
      <c r="E180" s="37"/>
      <c r="F180" s="37"/>
      <c r="G180" s="59"/>
      <c r="H180" s="60"/>
      <c r="M180" s="115"/>
      <c r="N180" s="13"/>
      <c r="O180" s="13"/>
      <c r="P180" s="13"/>
      <c r="Q180" s="109"/>
    </row>
    <row r="181" spans="1:17" ht="15" thickBot="1" x14ac:dyDescent="0.35">
      <c r="A181" s="2" t="s">
        <v>149</v>
      </c>
      <c r="B181" s="31" t="s">
        <v>2</v>
      </c>
      <c r="C181" s="37"/>
      <c r="D181" s="37"/>
      <c r="E181" s="37"/>
      <c r="F181" s="37"/>
      <c r="G181" s="59"/>
      <c r="H181" s="60"/>
      <c r="M181" s="115"/>
      <c r="N181" s="13"/>
      <c r="O181" s="13"/>
      <c r="P181" s="13"/>
      <c r="Q181" s="109"/>
    </row>
    <row r="182" spans="1:17" ht="15" thickTop="1" x14ac:dyDescent="0.3">
      <c r="A182" s="30" t="s">
        <v>80</v>
      </c>
      <c r="B182" s="32" t="s">
        <v>188</v>
      </c>
      <c r="C182" s="38">
        <f>VLOOKUP(A182,'[1]Alergovet (Labor 3)'!A:BF,56,0)</f>
        <v>34</v>
      </c>
      <c r="D182" s="38">
        <f t="shared" si="36"/>
        <v>85.5</v>
      </c>
      <c r="E182" s="38">
        <f>VLOOKUP(A182,'[1]Alergovet (Labor 3)'!A:BF,57,0)</f>
        <v>35</v>
      </c>
      <c r="F182" s="38">
        <f t="shared" si="37"/>
        <v>89.5</v>
      </c>
      <c r="G182" s="59">
        <f t="shared" si="30"/>
        <v>-4</v>
      </c>
      <c r="H182" s="60">
        <f t="shared" si="31"/>
        <v>16</v>
      </c>
      <c r="I182">
        <f t="shared" si="32"/>
        <v>34.5</v>
      </c>
      <c r="J182">
        <f t="shared" si="33"/>
        <v>0.25</v>
      </c>
      <c r="K182">
        <f t="shared" si="34"/>
        <v>0.5</v>
      </c>
      <c r="L182">
        <f t="shared" si="35"/>
        <v>1.4492753623188406</v>
      </c>
      <c r="M182" s="115">
        <f t="shared" si="26"/>
        <v>-20</v>
      </c>
      <c r="N182" s="13">
        <f t="shared" si="27"/>
        <v>-16</v>
      </c>
      <c r="O182" s="13">
        <f t="shared" si="28"/>
        <v>400</v>
      </c>
      <c r="P182" s="13">
        <f t="shared" si="28"/>
        <v>256</v>
      </c>
      <c r="Q182" s="109">
        <f t="shared" si="29"/>
        <v>320</v>
      </c>
    </row>
    <row r="183" spans="1:17" x14ac:dyDescent="0.3">
      <c r="A183" s="2" t="s">
        <v>81</v>
      </c>
      <c r="B183" s="31" t="s">
        <v>135</v>
      </c>
      <c r="C183" s="37">
        <f>VLOOKUP(A183,'[1]Alergovet (Labor 3)'!A:BF,56,0)</f>
        <v>54</v>
      </c>
      <c r="D183" s="37">
        <f t="shared" si="36"/>
        <v>127</v>
      </c>
      <c r="E183" s="37">
        <f>VLOOKUP(A183,'[1]Alergovet (Labor 3)'!A:BF,57,0)</f>
        <v>85</v>
      </c>
      <c r="F183" s="37">
        <f t="shared" si="37"/>
        <v>163</v>
      </c>
      <c r="G183" s="59">
        <f t="shared" si="30"/>
        <v>-36</v>
      </c>
      <c r="H183" s="60">
        <f t="shared" si="31"/>
        <v>1296</v>
      </c>
      <c r="I183">
        <f t="shared" si="32"/>
        <v>69.5</v>
      </c>
      <c r="J183">
        <f t="shared" si="33"/>
        <v>240.25</v>
      </c>
      <c r="K183">
        <f t="shared" si="34"/>
        <v>15.5</v>
      </c>
      <c r="L183">
        <f t="shared" si="35"/>
        <v>22.302158273381295</v>
      </c>
      <c r="M183" s="115">
        <f t="shared" si="26"/>
        <v>21.5</v>
      </c>
      <c r="N183" s="13">
        <f t="shared" si="27"/>
        <v>57.5</v>
      </c>
      <c r="O183" s="13">
        <f t="shared" si="28"/>
        <v>462.25</v>
      </c>
      <c r="P183" s="13">
        <f t="shared" si="28"/>
        <v>3306.25</v>
      </c>
      <c r="Q183" s="109">
        <f t="shared" si="29"/>
        <v>1236.25</v>
      </c>
    </row>
    <row r="184" spans="1:17" x14ac:dyDescent="0.3">
      <c r="A184" s="2" t="s">
        <v>82</v>
      </c>
      <c r="B184" s="31" t="s">
        <v>135</v>
      </c>
      <c r="C184" s="37">
        <f>VLOOKUP(A184,'[1]Alergovet (Labor 3)'!A:BF,56,0)</f>
        <v>36</v>
      </c>
      <c r="D184" s="37">
        <f t="shared" si="36"/>
        <v>98</v>
      </c>
      <c r="E184" s="37">
        <f>VLOOKUP(A184,'[1]Alergovet (Labor 3)'!A:BF,57,0)</f>
        <v>3</v>
      </c>
      <c r="F184" s="37">
        <f t="shared" si="37"/>
        <v>1</v>
      </c>
      <c r="G184" s="59">
        <f t="shared" si="30"/>
        <v>97</v>
      </c>
      <c r="H184" s="60">
        <f t="shared" si="31"/>
        <v>9409</v>
      </c>
      <c r="I184">
        <f t="shared" si="32"/>
        <v>19.5</v>
      </c>
      <c r="J184">
        <f t="shared" si="33"/>
        <v>272.25</v>
      </c>
      <c r="K184">
        <f t="shared" si="34"/>
        <v>16.5</v>
      </c>
      <c r="L184">
        <f t="shared" si="35"/>
        <v>84.615384615384613</v>
      </c>
      <c r="M184" s="115">
        <f t="shared" si="26"/>
        <v>-7.5</v>
      </c>
      <c r="N184" s="13">
        <f t="shared" si="27"/>
        <v>-104.5</v>
      </c>
      <c r="O184" s="13">
        <f t="shared" si="28"/>
        <v>56.25</v>
      </c>
      <c r="P184" s="13">
        <f t="shared" si="28"/>
        <v>10920.25</v>
      </c>
      <c r="Q184" s="109">
        <f t="shared" si="29"/>
        <v>783.75</v>
      </c>
    </row>
    <row r="185" spans="1:17" x14ac:dyDescent="0.3">
      <c r="A185" s="2" t="s">
        <v>84</v>
      </c>
      <c r="B185" s="31" t="s">
        <v>135</v>
      </c>
      <c r="C185" s="37">
        <f>VLOOKUP(A185,'[1]Alergovet (Labor 3)'!A:BF,56,0)</f>
        <v>54</v>
      </c>
      <c r="D185" s="37">
        <f t="shared" si="36"/>
        <v>127</v>
      </c>
      <c r="E185" s="37">
        <f>VLOOKUP(A185,'[1]Alergovet (Labor 3)'!A:BF,57,0)</f>
        <v>54</v>
      </c>
      <c r="F185" s="37">
        <f t="shared" si="37"/>
        <v>126.5</v>
      </c>
      <c r="G185" s="59">
        <f t="shared" si="30"/>
        <v>0.5</v>
      </c>
      <c r="H185" s="60">
        <f t="shared" si="31"/>
        <v>0.25</v>
      </c>
      <c r="I185">
        <f t="shared" si="32"/>
        <v>54</v>
      </c>
      <c r="J185">
        <f t="shared" si="33"/>
        <v>0</v>
      </c>
      <c r="K185">
        <f t="shared" si="34"/>
        <v>0</v>
      </c>
      <c r="L185">
        <f t="shared" si="35"/>
        <v>0</v>
      </c>
      <c r="M185" s="115">
        <f t="shared" si="26"/>
        <v>21.5</v>
      </c>
      <c r="N185" s="13">
        <f t="shared" si="27"/>
        <v>21</v>
      </c>
      <c r="O185" s="13">
        <f t="shared" si="28"/>
        <v>462.25</v>
      </c>
      <c r="P185" s="13">
        <f t="shared" si="28"/>
        <v>441</v>
      </c>
      <c r="Q185" s="109">
        <f t="shared" si="29"/>
        <v>451.5</v>
      </c>
    </row>
    <row r="186" spans="1:17" x14ac:dyDescent="0.3">
      <c r="A186" s="2" t="s">
        <v>85</v>
      </c>
      <c r="B186" s="31" t="s">
        <v>135</v>
      </c>
      <c r="C186" s="37">
        <f>VLOOKUP(A186,'[1]Alergovet (Labor 3)'!A:BF,56,0)</f>
        <v>85</v>
      </c>
      <c r="D186" s="37">
        <f t="shared" si="36"/>
        <v>164</v>
      </c>
      <c r="E186" s="37">
        <f>VLOOKUP(A186,'[1]Alergovet (Labor 3)'!A:BF,57,0)</f>
        <v>52</v>
      </c>
      <c r="F186" s="37">
        <f t="shared" si="37"/>
        <v>121.5</v>
      </c>
      <c r="G186" s="59">
        <f t="shared" si="30"/>
        <v>42.5</v>
      </c>
      <c r="H186" s="60">
        <f t="shared" si="31"/>
        <v>1806.25</v>
      </c>
      <c r="I186">
        <f t="shared" si="32"/>
        <v>68.5</v>
      </c>
      <c r="J186">
        <f t="shared" si="33"/>
        <v>272.25</v>
      </c>
      <c r="K186">
        <f t="shared" si="34"/>
        <v>16.5</v>
      </c>
      <c r="L186">
        <f t="shared" si="35"/>
        <v>24.087591240875913</v>
      </c>
      <c r="M186" s="115">
        <f t="shared" si="26"/>
        <v>58.5</v>
      </c>
      <c r="N186" s="13">
        <f t="shared" si="27"/>
        <v>16</v>
      </c>
      <c r="O186" s="13">
        <f t="shared" si="28"/>
        <v>3422.25</v>
      </c>
      <c r="P186" s="13">
        <f t="shared" si="28"/>
        <v>256</v>
      </c>
      <c r="Q186" s="109">
        <f t="shared" si="29"/>
        <v>936</v>
      </c>
    </row>
    <row r="187" spans="1:17" x14ac:dyDescent="0.3">
      <c r="A187" s="2" t="s">
        <v>95</v>
      </c>
      <c r="B187" s="31" t="s">
        <v>135</v>
      </c>
      <c r="C187" s="37">
        <f>VLOOKUP(A187,'[1]Alergovet (Labor 3)'!A:BF,56,0)</f>
        <v>35</v>
      </c>
      <c r="D187" s="37">
        <f t="shared" si="36"/>
        <v>91.5</v>
      </c>
      <c r="E187" s="37">
        <f>VLOOKUP(A187,'[1]Alergovet (Labor 3)'!A:BF,57,0)</f>
        <v>89</v>
      </c>
      <c r="F187" s="37">
        <f t="shared" si="37"/>
        <v>167</v>
      </c>
      <c r="G187" s="59">
        <f t="shared" si="30"/>
        <v>-75.5</v>
      </c>
      <c r="H187" s="60">
        <f t="shared" si="31"/>
        <v>5700.25</v>
      </c>
      <c r="I187">
        <f t="shared" si="32"/>
        <v>62</v>
      </c>
      <c r="J187">
        <f t="shared" si="33"/>
        <v>729</v>
      </c>
      <c r="K187">
        <f t="shared" si="34"/>
        <v>27</v>
      </c>
      <c r="L187">
        <f t="shared" si="35"/>
        <v>43.548387096774192</v>
      </c>
      <c r="M187" s="115">
        <f t="shared" si="26"/>
        <v>-14</v>
      </c>
      <c r="N187" s="13">
        <f t="shared" si="27"/>
        <v>61.5</v>
      </c>
      <c r="O187" s="13">
        <f t="shared" si="28"/>
        <v>196</v>
      </c>
      <c r="P187" s="13">
        <f t="shared" si="28"/>
        <v>3782.25</v>
      </c>
      <c r="Q187" s="109">
        <f t="shared" si="29"/>
        <v>-861</v>
      </c>
    </row>
    <row r="188" spans="1:17" x14ac:dyDescent="0.3">
      <c r="A188" s="2" t="s">
        <v>100</v>
      </c>
      <c r="B188" s="31" t="s">
        <v>135</v>
      </c>
      <c r="C188" s="37">
        <f>VLOOKUP(A188,'[1]Alergovet (Labor 3)'!A:BF,56,0)</f>
        <v>69</v>
      </c>
      <c r="D188" s="37">
        <f t="shared" si="36"/>
        <v>145</v>
      </c>
      <c r="E188" s="37">
        <f>VLOOKUP(A188,'[1]Alergovet (Labor 3)'!A:BF,57,0)</f>
        <v>16</v>
      </c>
      <c r="F188" s="37">
        <f t="shared" si="37"/>
        <v>20</v>
      </c>
      <c r="G188" s="59">
        <f t="shared" si="30"/>
        <v>125</v>
      </c>
      <c r="H188" s="60">
        <f t="shared" si="31"/>
        <v>15625</v>
      </c>
      <c r="I188">
        <f t="shared" si="32"/>
        <v>42.5</v>
      </c>
      <c r="J188">
        <f t="shared" si="33"/>
        <v>702.25</v>
      </c>
      <c r="K188">
        <f t="shared" si="34"/>
        <v>26.5</v>
      </c>
      <c r="L188">
        <f t="shared" si="35"/>
        <v>62.352941176470587</v>
      </c>
      <c r="M188" s="115">
        <f t="shared" si="26"/>
        <v>39.5</v>
      </c>
      <c r="N188" s="13">
        <f t="shared" si="27"/>
        <v>-85.5</v>
      </c>
      <c r="O188" s="13">
        <f t="shared" si="28"/>
        <v>1560.25</v>
      </c>
      <c r="P188" s="13">
        <f t="shared" si="28"/>
        <v>7310.25</v>
      </c>
      <c r="Q188" s="109">
        <f t="shared" si="29"/>
        <v>-3377.25</v>
      </c>
    </row>
    <row r="189" spans="1:17" x14ac:dyDescent="0.3">
      <c r="A189" s="2" t="s">
        <v>101</v>
      </c>
      <c r="B189" s="31" t="s">
        <v>135</v>
      </c>
      <c r="C189" s="37"/>
      <c r="D189" s="37"/>
      <c r="E189" s="37"/>
      <c r="F189" s="37"/>
      <c r="G189" s="59"/>
      <c r="H189" s="60"/>
      <c r="M189" s="115"/>
      <c r="N189" s="13"/>
      <c r="O189" s="13"/>
      <c r="P189" s="13"/>
      <c r="Q189" s="109"/>
    </row>
    <row r="190" spans="1:17" x14ac:dyDescent="0.3">
      <c r="A190" s="2" t="s">
        <v>102</v>
      </c>
      <c r="B190" s="31" t="s">
        <v>135</v>
      </c>
      <c r="C190" s="37"/>
      <c r="D190" s="37"/>
      <c r="E190" s="37"/>
      <c r="F190" s="37"/>
      <c r="G190" s="59"/>
      <c r="H190" s="60"/>
      <c r="M190" s="115"/>
      <c r="N190" s="13"/>
      <c r="O190" s="13"/>
      <c r="P190" s="13"/>
      <c r="Q190" s="109"/>
    </row>
    <row r="191" spans="1:17" ht="15" thickBot="1" x14ac:dyDescent="0.35">
      <c r="A191" s="2" t="s">
        <v>149</v>
      </c>
      <c r="B191" s="31" t="s">
        <v>135</v>
      </c>
      <c r="C191" s="37"/>
      <c r="D191" s="37"/>
      <c r="E191" s="37"/>
      <c r="F191" s="37"/>
      <c r="G191" s="59"/>
      <c r="H191" s="60"/>
      <c r="M191" s="115"/>
      <c r="N191" s="13"/>
      <c r="O191" s="13"/>
      <c r="P191" s="13"/>
      <c r="Q191" s="109"/>
    </row>
    <row r="192" spans="1:17" ht="15" thickTop="1" x14ac:dyDescent="0.3">
      <c r="A192" s="30" t="s">
        <v>80</v>
      </c>
      <c r="B192" s="32" t="s">
        <v>76</v>
      </c>
      <c r="C192" s="38">
        <f>VLOOKUP(A192,'[1]Alergovet (Labor 3)'!A:BI,59,0)</f>
        <v>7</v>
      </c>
      <c r="D192" s="38">
        <f t="shared" ref="D192:D255" si="38">_xlfn.RANK.AVG(C192,C$2:C$300,1)</f>
        <v>4</v>
      </c>
      <c r="E192" s="38">
        <f>VLOOKUP(A192,'[1]Alergovet (Labor 3)'!A:BI,60,0)</f>
        <v>6</v>
      </c>
      <c r="F192" s="38">
        <f t="shared" ref="F192:F255" si="39">_xlfn.RANK.AVG(E192,E$2:E$300,1)</f>
        <v>2.5</v>
      </c>
      <c r="G192" s="59">
        <f t="shared" si="30"/>
        <v>1.5</v>
      </c>
      <c r="H192" s="60">
        <f t="shared" si="31"/>
        <v>2.25</v>
      </c>
      <c r="I192">
        <f t="shared" si="32"/>
        <v>6.5</v>
      </c>
      <c r="J192">
        <f t="shared" si="33"/>
        <v>0.25</v>
      </c>
      <c r="K192">
        <f t="shared" si="34"/>
        <v>0.5</v>
      </c>
      <c r="L192">
        <f t="shared" si="35"/>
        <v>7.6923076923076925</v>
      </c>
      <c r="M192" s="115">
        <f t="shared" si="26"/>
        <v>-101.5</v>
      </c>
      <c r="N192" s="13">
        <f t="shared" si="27"/>
        <v>-103</v>
      </c>
      <c r="O192" s="13">
        <f t="shared" si="28"/>
        <v>10302.25</v>
      </c>
      <c r="P192" s="13">
        <f t="shared" si="28"/>
        <v>10609</v>
      </c>
      <c r="Q192" s="109">
        <f t="shared" si="29"/>
        <v>10454.5</v>
      </c>
    </row>
    <row r="193" spans="1:17" x14ac:dyDescent="0.3">
      <c r="A193" s="2" t="s">
        <v>81</v>
      </c>
      <c r="B193" s="31" t="s">
        <v>76</v>
      </c>
      <c r="C193" s="37">
        <f>VLOOKUP(A193,'[1]Alergovet (Labor 3)'!A:BI,59,0)</f>
        <v>68</v>
      </c>
      <c r="D193" s="37">
        <f t="shared" si="38"/>
        <v>143</v>
      </c>
      <c r="E193" s="37">
        <f>VLOOKUP(A193,'[1]Alergovet (Labor 3)'!A:BI,60,0)</f>
        <v>177</v>
      </c>
      <c r="F193" s="37">
        <f t="shared" si="39"/>
        <v>179</v>
      </c>
      <c r="G193" s="59">
        <f t="shared" si="30"/>
        <v>-36</v>
      </c>
      <c r="H193" s="60">
        <f t="shared" si="31"/>
        <v>1296</v>
      </c>
      <c r="I193">
        <f t="shared" si="32"/>
        <v>122.5</v>
      </c>
      <c r="J193">
        <f t="shared" si="33"/>
        <v>2970.25</v>
      </c>
      <c r="K193">
        <f t="shared" si="34"/>
        <v>54.5</v>
      </c>
      <c r="L193">
        <f t="shared" si="35"/>
        <v>44.489795918367349</v>
      </c>
      <c r="M193" s="115">
        <f t="shared" si="26"/>
        <v>37.5</v>
      </c>
      <c r="N193" s="13">
        <f t="shared" si="27"/>
        <v>73.5</v>
      </c>
      <c r="O193" s="13">
        <f t="shared" si="28"/>
        <v>1406.25</v>
      </c>
      <c r="P193" s="13">
        <f t="shared" si="28"/>
        <v>5402.25</v>
      </c>
      <c r="Q193" s="109">
        <f t="shared" si="29"/>
        <v>2756.25</v>
      </c>
    </row>
    <row r="194" spans="1:17" x14ac:dyDescent="0.3">
      <c r="A194" s="2" t="s">
        <v>82</v>
      </c>
      <c r="B194" s="31" t="s">
        <v>76</v>
      </c>
      <c r="C194" s="37">
        <f>VLOOKUP(A194,'[1]Alergovet (Labor 3)'!A:BI,59,0)</f>
        <v>10</v>
      </c>
      <c r="D194" s="37">
        <f t="shared" si="38"/>
        <v>10.5</v>
      </c>
      <c r="E194" s="37">
        <f>VLOOKUP(A194,'[1]Alergovet (Labor 3)'!A:BI,60,0)</f>
        <v>7</v>
      </c>
      <c r="F194" s="37">
        <f t="shared" si="39"/>
        <v>4</v>
      </c>
      <c r="G194" s="59">
        <f t="shared" si="30"/>
        <v>6.5</v>
      </c>
      <c r="H194" s="60">
        <f t="shared" si="31"/>
        <v>42.25</v>
      </c>
      <c r="I194">
        <f t="shared" si="32"/>
        <v>8.5</v>
      </c>
      <c r="J194">
        <f t="shared" si="33"/>
        <v>2.25</v>
      </c>
      <c r="K194">
        <f t="shared" si="34"/>
        <v>1.5</v>
      </c>
      <c r="L194">
        <f t="shared" si="35"/>
        <v>17.647058823529413</v>
      </c>
      <c r="M194" s="115">
        <f t="shared" si="26"/>
        <v>-95</v>
      </c>
      <c r="N194" s="13">
        <f t="shared" si="27"/>
        <v>-101.5</v>
      </c>
      <c r="O194" s="13">
        <f t="shared" si="28"/>
        <v>9025</v>
      </c>
      <c r="P194" s="13">
        <f t="shared" si="28"/>
        <v>10302.25</v>
      </c>
      <c r="Q194" s="109">
        <f t="shared" si="29"/>
        <v>9642.5</v>
      </c>
    </row>
    <row r="195" spans="1:17" x14ac:dyDescent="0.3">
      <c r="A195" s="2" t="s">
        <v>84</v>
      </c>
      <c r="B195" s="31" t="s">
        <v>76</v>
      </c>
      <c r="C195" s="37">
        <f>VLOOKUP(A195,'[1]Alergovet (Labor 3)'!A:BI,59,0)</f>
        <v>46</v>
      </c>
      <c r="D195" s="37">
        <f t="shared" si="38"/>
        <v>110</v>
      </c>
      <c r="E195" s="37">
        <f>VLOOKUP(A195,'[1]Alergovet (Labor 3)'!A:BI,60,0)</f>
        <v>88</v>
      </c>
      <c r="F195" s="37">
        <f t="shared" si="39"/>
        <v>165</v>
      </c>
      <c r="G195" s="59">
        <f t="shared" si="30"/>
        <v>-55</v>
      </c>
      <c r="H195" s="60">
        <f t="shared" si="31"/>
        <v>3025</v>
      </c>
      <c r="I195">
        <f t="shared" si="32"/>
        <v>67</v>
      </c>
      <c r="J195">
        <f t="shared" si="33"/>
        <v>441</v>
      </c>
      <c r="K195">
        <f t="shared" si="34"/>
        <v>21</v>
      </c>
      <c r="L195">
        <f t="shared" si="35"/>
        <v>31.343283582089555</v>
      </c>
      <c r="M195" s="115">
        <f t="shared" si="26"/>
        <v>4.5</v>
      </c>
      <c r="N195" s="13">
        <f t="shared" si="27"/>
        <v>59.5</v>
      </c>
      <c r="O195" s="13">
        <f t="shared" ref="O195:P258" si="40">(M195)^2</f>
        <v>20.25</v>
      </c>
      <c r="P195" s="13">
        <f t="shared" si="40"/>
        <v>3540.25</v>
      </c>
      <c r="Q195" s="109">
        <f t="shared" si="29"/>
        <v>267.75</v>
      </c>
    </row>
    <row r="196" spans="1:17" x14ac:dyDescent="0.3">
      <c r="A196" s="2" t="s">
        <v>85</v>
      </c>
      <c r="B196" s="31" t="s">
        <v>76</v>
      </c>
      <c r="C196" s="37">
        <f>VLOOKUP(A196,'[1]Alergovet (Labor 3)'!A:BI,59,0)</f>
        <v>12</v>
      </c>
      <c r="D196" s="37">
        <f t="shared" si="38"/>
        <v>17</v>
      </c>
      <c r="E196" s="37">
        <f>VLOOKUP(A196,'[1]Alergovet (Labor 3)'!A:BI,60,0)</f>
        <v>22</v>
      </c>
      <c r="F196" s="37">
        <f t="shared" si="39"/>
        <v>49.5</v>
      </c>
      <c r="G196" s="59">
        <f t="shared" si="30"/>
        <v>-32.5</v>
      </c>
      <c r="H196" s="60">
        <f t="shared" si="31"/>
        <v>1056.25</v>
      </c>
      <c r="I196">
        <f t="shared" si="32"/>
        <v>17</v>
      </c>
      <c r="J196">
        <f t="shared" si="33"/>
        <v>25</v>
      </c>
      <c r="K196">
        <f t="shared" si="34"/>
        <v>5</v>
      </c>
      <c r="L196">
        <f t="shared" si="35"/>
        <v>29.411764705882355</v>
      </c>
      <c r="M196" s="115">
        <f t="shared" ref="M196:M259" si="41">(D196-$D$305)</f>
        <v>-88.5</v>
      </c>
      <c r="N196" s="13">
        <f t="shared" ref="N196:N259" si="42">(F196-$F$305)</f>
        <v>-56</v>
      </c>
      <c r="O196" s="13">
        <f t="shared" si="40"/>
        <v>7832.25</v>
      </c>
      <c r="P196" s="13">
        <f t="shared" si="40"/>
        <v>3136</v>
      </c>
      <c r="Q196" s="109">
        <f t="shared" ref="Q196:Q259" si="43">(M196*N196)</f>
        <v>4956</v>
      </c>
    </row>
    <row r="197" spans="1:17" x14ac:dyDescent="0.3">
      <c r="A197" s="2" t="s">
        <v>95</v>
      </c>
      <c r="B197" s="31" t="s">
        <v>76</v>
      </c>
      <c r="C197" s="37">
        <f>VLOOKUP(A197,'[1]Alergovet (Labor 3)'!A:BI,59,0)</f>
        <v>15</v>
      </c>
      <c r="D197" s="37">
        <f t="shared" si="38"/>
        <v>26</v>
      </c>
      <c r="E197" s="37">
        <f>VLOOKUP(A197,'[1]Alergovet (Labor 3)'!A:BI,60,0)</f>
        <v>22</v>
      </c>
      <c r="F197" s="37">
        <f t="shared" si="39"/>
        <v>49.5</v>
      </c>
      <c r="G197" s="59">
        <f t="shared" si="30"/>
        <v>-23.5</v>
      </c>
      <c r="H197" s="60">
        <f t="shared" si="31"/>
        <v>552.25</v>
      </c>
      <c r="I197">
        <f t="shared" si="32"/>
        <v>18.5</v>
      </c>
      <c r="J197">
        <f t="shared" si="33"/>
        <v>12.25</v>
      </c>
      <c r="K197">
        <f t="shared" si="34"/>
        <v>3.5</v>
      </c>
      <c r="L197">
        <f t="shared" si="35"/>
        <v>18.918918918918919</v>
      </c>
      <c r="M197" s="115">
        <f t="shared" si="41"/>
        <v>-79.5</v>
      </c>
      <c r="N197" s="13">
        <f t="shared" si="42"/>
        <v>-56</v>
      </c>
      <c r="O197" s="13">
        <f t="shared" si="40"/>
        <v>6320.25</v>
      </c>
      <c r="P197" s="13">
        <f t="shared" si="40"/>
        <v>3136</v>
      </c>
      <c r="Q197" s="109">
        <f t="shared" si="43"/>
        <v>4452</v>
      </c>
    </row>
    <row r="198" spans="1:17" x14ac:dyDescent="0.3">
      <c r="A198" s="2" t="s">
        <v>100</v>
      </c>
      <c r="B198" s="31" t="s">
        <v>76</v>
      </c>
      <c r="C198" s="37">
        <f>VLOOKUP(A198,'[1]Alergovet (Labor 3)'!A:BI,59,0)</f>
        <v>12</v>
      </c>
      <c r="D198" s="37">
        <f t="shared" si="38"/>
        <v>17</v>
      </c>
      <c r="E198" s="37">
        <f>VLOOKUP(A198,'[1]Alergovet (Labor 3)'!A:BI,60,0)</f>
        <v>16</v>
      </c>
      <c r="F198" s="37">
        <f t="shared" si="39"/>
        <v>20</v>
      </c>
      <c r="G198" s="59">
        <f t="shared" si="30"/>
        <v>-3</v>
      </c>
      <c r="H198" s="60">
        <f t="shared" si="31"/>
        <v>9</v>
      </c>
      <c r="I198">
        <f t="shared" si="32"/>
        <v>14</v>
      </c>
      <c r="J198">
        <f t="shared" si="33"/>
        <v>4</v>
      </c>
      <c r="K198">
        <f t="shared" si="34"/>
        <v>2</v>
      </c>
      <c r="L198">
        <f t="shared" si="35"/>
        <v>14.285714285714285</v>
      </c>
      <c r="M198" s="115">
        <f t="shared" si="41"/>
        <v>-88.5</v>
      </c>
      <c r="N198" s="13">
        <f t="shared" si="42"/>
        <v>-85.5</v>
      </c>
      <c r="O198" s="13">
        <f t="shared" si="40"/>
        <v>7832.25</v>
      </c>
      <c r="P198" s="13">
        <f t="shared" si="40"/>
        <v>7310.25</v>
      </c>
      <c r="Q198" s="109">
        <f t="shared" si="43"/>
        <v>7566.75</v>
      </c>
    </row>
    <row r="199" spans="1:17" x14ac:dyDescent="0.3">
      <c r="A199" s="2" t="s">
        <v>101</v>
      </c>
      <c r="B199" s="31" t="s">
        <v>76</v>
      </c>
      <c r="C199" s="37"/>
      <c r="D199" s="37"/>
      <c r="E199" s="37"/>
      <c r="F199" s="37"/>
      <c r="G199" s="59"/>
      <c r="H199" s="60"/>
      <c r="M199" s="115"/>
      <c r="N199" s="13"/>
      <c r="O199" s="13"/>
      <c r="P199" s="13"/>
      <c r="Q199" s="109"/>
    </row>
    <row r="200" spans="1:17" x14ac:dyDescent="0.3">
      <c r="A200" s="2" t="s">
        <v>102</v>
      </c>
      <c r="B200" s="31" t="s">
        <v>76</v>
      </c>
      <c r="C200" s="37"/>
      <c r="D200" s="37"/>
      <c r="E200" s="37"/>
      <c r="F200" s="37"/>
      <c r="G200" s="59"/>
      <c r="H200" s="60"/>
      <c r="M200" s="115"/>
      <c r="N200" s="13"/>
      <c r="O200" s="13"/>
      <c r="P200" s="13"/>
      <c r="Q200" s="109"/>
    </row>
    <row r="201" spans="1:17" ht="15" thickBot="1" x14ac:dyDescent="0.35">
      <c r="A201" s="2" t="s">
        <v>149</v>
      </c>
      <c r="B201" s="31" t="s">
        <v>76</v>
      </c>
      <c r="C201" s="37"/>
      <c r="D201" s="37"/>
      <c r="E201" s="37"/>
      <c r="F201" s="37"/>
      <c r="G201" s="59"/>
      <c r="H201" s="60"/>
      <c r="M201" s="115"/>
      <c r="N201" s="13"/>
      <c r="O201" s="13"/>
      <c r="P201" s="13"/>
      <c r="Q201" s="109"/>
    </row>
    <row r="202" spans="1:17" ht="15" thickTop="1" x14ac:dyDescent="0.3">
      <c r="A202" s="30" t="s">
        <v>80</v>
      </c>
      <c r="B202" s="32" t="s">
        <v>77</v>
      </c>
      <c r="C202" s="38">
        <f>VLOOKUP(A202,'[1]Alergovet (Labor 3)'!A:BL,62,0)</f>
        <v>74</v>
      </c>
      <c r="D202" s="38">
        <f t="shared" si="38"/>
        <v>152.5</v>
      </c>
      <c r="E202" s="38">
        <f>VLOOKUP(A202,'[1]Alergovet (Labor 3)'!A:BL,63,0)</f>
        <v>74</v>
      </c>
      <c r="F202" s="38">
        <f t="shared" si="39"/>
        <v>153.5</v>
      </c>
      <c r="G202" s="59">
        <f t="shared" si="30"/>
        <v>-1</v>
      </c>
      <c r="H202" s="60">
        <f t="shared" si="31"/>
        <v>1</v>
      </c>
      <c r="I202">
        <f t="shared" si="32"/>
        <v>74</v>
      </c>
      <c r="J202">
        <f t="shared" si="33"/>
        <v>0</v>
      </c>
      <c r="K202">
        <f t="shared" si="34"/>
        <v>0</v>
      </c>
      <c r="L202">
        <f t="shared" si="35"/>
        <v>0</v>
      </c>
      <c r="M202" s="115">
        <f t="shared" si="41"/>
        <v>47</v>
      </c>
      <c r="N202" s="13">
        <f t="shared" si="42"/>
        <v>48</v>
      </c>
      <c r="O202" s="13">
        <f t="shared" si="40"/>
        <v>2209</v>
      </c>
      <c r="P202" s="13">
        <f t="shared" si="40"/>
        <v>2304</v>
      </c>
      <c r="Q202" s="109">
        <f t="shared" si="43"/>
        <v>2256</v>
      </c>
    </row>
    <row r="203" spans="1:17" x14ac:dyDescent="0.3">
      <c r="A203" s="2" t="s">
        <v>81</v>
      </c>
      <c r="B203" s="31" t="s">
        <v>77</v>
      </c>
      <c r="C203" s="37">
        <f>VLOOKUP(A203,'[1]Alergovet (Labor 3)'!A:BL,62,0)</f>
        <v>74</v>
      </c>
      <c r="D203" s="37">
        <f t="shared" si="38"/>
        <v>152.5</v>
      </c>
      <c r="E203" s="37">
        <f>VLOOKUP(A203,'[1]Alergovet (Labor 3)'!A:BL,63,0)</f>
        <v>74</v>
      </c>
      <c r="F203" s="37">
        <f t="shared" si="39"/>
        <v>153.5</v>
      </c>
      <c r="G203" s="59">
        <f t="shared" si="30"/>
        <v>-1</v>
      </c>
      <c r="H203" s="60">
        <f t="shared" si="31"/>
        <v>1</v>
      </c>
      <c r="I203">
        <f t="shared" si="32"/>
        <v>74</v>
      </c>
      <c r="J203">
        <f t="shared" si="33"/>
        <v>0</v>
      </c>
      <c r="K203">
        <f t="shared" si="34"/>
        <v>0</v>
      </c>
      <c r="L203">
        <f t="shared" si="35"/>
        <v>0</v>
      </c>
      <c r="M203" s="115">
        <f t="shared" si="41"/>
        <v>47</v>
      </c>
      <c r="N203" s="13">
        <f t="shared" si="42"/>
        <v>48</v>
      </c>
      <c r="O203" s="13">
        <f t="shared" si="40"/>
        <v>2209</v>
      </c>
      <c r="P203" s="13">
        <f t="shared" si="40"/>
        <v>2304</v>
      </c>
      <c r="Q203" s="109">
        <f t="shared" si="43"/>
        <v>2256</v>
      </c>
    </row>
    <row r="204" spans="1:17" x14ac:dyDescent="0.3">
      <c r="A204" s="2" t="s">
        <v>82</v>
      </c>
      <c r="B204" s="31" t="s">
        <v>77</v>
      </c>
      <c r="C204" s="37">
        <f>VLOOKUP(A204,'[1]Alergovet (Labor 3)'!A:BL,62,0)</f>
        <v>74</v>
      </c>
      <c r="D204" s="37">
        <f t="shared" si="38"/>
        <v>152.5</v>
      </c>
      <c r="E204" s="37">
        <f>VLOOKUP(A204,'[1]Alergovet (Labor 3)'!A:BL,63,0)</f>
        <v>74</v>
      </c>
      <c r="F204" s="37">
        <f t="shared" si="39"/>
        <v>153.5</v>
      </c>
      <c r="G204" s="59">
        <f t="shared" si="30"/>
        <v>-1</v>
      </c>
      <c r="H204" s="60">
        <f t="shared" si="31"/>
        <v>1</v>
      </c>
      <c r="I204">
        <f t="shared" si="32"/>
        <v>74</v>
      </c>
      <c r="J204">
        <f t="shared" si="33"/>
        <v>0</v>
      </c>
      <c r="K204">
        <f t="shared" si="34"/>
        <v>0</v>
      </c>
      <c r="L204">
        <f t="shared" si="35"/>
        <v>0</v>
      </c>
      <c r="M204" s="115">
        <f t="shared" si="41"/>
        <v>47</v>
      </c>
      <c r="N204" s="13">
        <f t="shared" si="42"/>
        <v>48</v>
      </c>
      <c r="O204" s="13">
        <f t="shared" si="40"/>
        <v>2209</v>
      </c>
      <c r="P204" s="13">
        <f t="shared" si="40"/>
        <v>2304</v>
      </c>
      <c r="Q204" s="109">
        <f t="shared" si="43"/>
        <v>2256</v>
      </c>
    </row>
    <row r="205" spans="1:17" x14ac:dyDescent="0.3">
      <c r="A205" s="2" t="s">
        <v>84</v>
      </c>
      <c r="B205" s="31" t="s">
        <v>77</v>
      </c>
      <c r="C205" s="37">
        <f>VLOOKUP(A205,'[1]Alergovet (Labor 3)'!A:BL,62,0)</f>
        <v>74</v>
      </c>
      <c r="D205" s="37">
        <f t="shared" si="38"/>
        <v>152.5</v>
      </c>
      <c r="E205" s="37">
        <f>VLOOKUP(A205,'[1]Alergovet (Labor 3)'!A:BL,63,0)</f>
        <v>74</v>
      </c>
      <c r="F205" s="37">
        <f t="shared" si="39"/>
        <v>153.5</v>
      </c>
      <c r="G205" s="59">
        <f t="shared" si="30"/>
        <v>-1</v>
      </c>
      <c r="H205" s="60">
        <f t="shared" si="31"/>
        <v>1</v>
      </c>
      <c r="I205">
        <f t="shared" si="32"/>
        <v>74</v>
      </c>
      <c r="J205">
        <f t="shared" si="33"/>
        <v>0</v>
      </c>
      <c r="K205">
        <f t="shared" si="34"/>
        <v>0</v>
      </c>
      <c r="L205">
        <f t="shared" si="35"/>
        <v>0</v>
      </c>
      <c r="M205" s="115">
        <f t="shared" si="41"/>
        <v>47</v>
      </c>
      <c r="N205" s="13">
        <f t="shared" si="42"/>
        <v>48</v>
      </c>
      <c r="O205" s="13">
        <f t="shared" si="40"/>
        <v>2209</v>
      </c>
      <c r="P205" s="13">
        <f t="shared" si="40"/>
        <v>2304</v>
      </c>
      <c r="Q205" s="109">
        <f t="shared" si="43"/>
        <v>2256</v>
      </c>
    </row>
    <row r="206" spans="1:17" x14ac:dyDescent="0.3">
      <c r="A206" s="2" t="s">
        <v>85</v>
      </c>
      <c r="B206" s="31" t="s">
        <v>77</v>
      </c>
      <c r="C206" s="37">
        <f>VLOOKUP(A206,'[1]Alergovet (Labor 3)'!A:BL,62,0)</f>
        <v>74</v>
      </c>
      <c r="D206" s="37">
        <f t="shared" si="38"/>
        <v>152.5</v>
      </c>
      <c r="E206" s="37">
        <f>VLOOKUP(A206,'[1]Alergovet (Labor 3)'!A:BL,63,0)</f>
        <v>74</v>
      </c>
      <c r="F206" s="37">
        <f t="shared" si="39"/>
        <v>153.5</v>
      </c>
      <c r="G206" s="59">
        <f t="shared" si="30"/>
        <v>-1</v>
      </c>
      <c r="H206" s="60">
        <f t="shared" si="31"/>
        <v>1</v>
      </c>
      <c r="I206">
        <f t="shared" si="32"/>
        <v>74</v>
      </c>
      <c r="J206">
        <f t="shared" si="33"/>
        <v>0</v>
      </c>
      <c r="K206">
        <f t="shared" si="34"/>
        <v>0</v>
      </c>
      <c r="L206">
        <f t="shared" si="35"/>
        <v>0</v>
      </c>
      <c r="M206" s="115">
        <f t="shared" si="41"/>
        <v>47</v>
      </c>
      <c r="N206" s="13">
        <f t="shared" si="42"/>
        <v>48</v>
      </c>
      <c r="O206" s="13">
        <f t="shared" si="40"/>
        <v>2209</v>
      </c>
      <c r="P206" s="13">
        <f t="shared" si="40"/>
        <v>2304</v>
      </c>
      <c r="Q206" s="109">
        <f t="shared" si="43"/>
        <v>2256</v>
      </c>
    </row>
    <row r="207" spans="1:17" x14ac:dyDescent="0.3">
      <c r="A207" s="2" t="s">
        <v>95</v>
      </c>
      <c r="B207" s="31" t="s">
        <v>77</v>
      </c>
      <c r="C207" s="37">
        <f>VLOOKUP(A207,'[1]Alergovet (Labor 3)'!A:BL,62,0)</f>
        <v>74</v>
      </c>
      <c r="D207" s="37">
        <f t="shared" si="38"/>
        <v>152.5</v>
      </c>
      <c r="E207" s="37">
        <f>VLOOKUP(A207,'[1]Alergovet (Labor 3)'!A:BL,63,0)</f>
        <v>74</v>
      </c>
      <c r="F207" s="37">
        <f t="shared" si="39"/>
        <v>153.5</v>
      </c>
      <c r="G207" s="59">
        <f t="shared" si="30"/>
        <v>-1</v>
      </c>
      <c r="H207" s="60">
        <f t="shared" si="31"/>
        <v>1</v>
      </c>
      <c r="I207">
        <f t="shared" si="32"/>
        <v>74</v>
      </c>
      <c r="J207">
        <f t="shared" si="33"/>
        <v>0</v>
      </c>
      <c r="K207">
        <f t="shared" si="34"/>
        <v>0</v>
      </c>
      <c r="L207">
        <f t="shared" si="35"/>
        <v>0</v>
      </c>
      <c r="M207" s="115">
        <f t="shared" si="41"/>
        <v>47</v>
      </c>
      <c r="N207" s="13">
        <f t="shared" si="42"/>
        <v>48</v>
      </c>
      <c r="O207" s="13">
        <f t="shared" si="40"/>
        <v>2209</v>
      </c>
      <c r="P207" s="13">
        <f t="shared" si="40"/>
        <v>2304</v>
      </c>
      <c r="Q207" s="109">
        <f t="shared" si="43"/>
        <v>2256</v>
      </c>
    </row>
    <row r="208" spans="1:17" x14ac:dyDescent="0.3">
      <c r="A208" s="2" t="s">
        <v>100</v>
      </c>
      <c r="B208" s="31" t="s">
        <v>77</v>
      </c>
      <c r="C208" s="37">
        <f>VLOOKUP(A208,'[1]Alergovet (Labor 3)'!A:BL,62,0)</f>
        <v>74</v>
      </c>
      <c r="D208" s="37">
        <f t="shared" si="38"/>
        <v>152.5</v>
      </c>
      <c r="E208" s="37">
        <f>VLOOKUP(A208,'[1]Alergovet (Labor 3)'!A:BL,63,0)</f>
        <v>74</v>
      </c>
      <c r="F208" s="37">
        <f t="shared" si="39"/>
        <v>153.5</v>
      </c>
      <c r="G208" s="59">
        <f t="shared" si="30"/>
        <v>-1</v>
      </c>
      <c r="H208" s="60">
        <f t="shared" si="31"/>
        <v>1</v>
      </c>
      <c r="I208">
        <f t="shared" si="32"/>
        <v>74</v>
      </c>
      <c r="J208">
        <f t="shared" si="33"/>
        <v>0</v>
      </c>
      <c r="K208">
        <f t="shared" si="34"/>
        <v>0</v>
      </c>
      <c r="L208">
        <f t="shared" si="35"/>
        <v>0</v>
      </c>
      <c r="M208" s="115">
        <f t="shared" si="41"/>
        <v>47</v>
      </c>
      <c r="N208" s="13">
        <f t="shared" si="42"/>
        <v>48</v>
      </c>
      <c r="O208" s="13">
        <f t="shared" si="40"/>
        <v>2209</v>
      </c>
      <c r="P208" s="13">
        <f t="shared" si="40"/>
        <v>2304</v>
      </c>
      <c r="Q208" s="109">
        <f t="shared" si="43"/>
        <v>2256</v>
      </c>
    </row>
    <row r="209" spans="1:17" x14ac:dyDescent="0.3">
      <c r="A209" s="2" t="s">
        <v>101</v>
      </c>
      <c r="B209" s="31" t="s">
        <v>77</v>
      </c>
      <c r="C209" s="37"/>
      <c r="D209" s="37"/>
      <c r="E209" s="37"/>
      <c r="F209" s="37"/>
      <c r="G209" s="59"/>
      <c r="H209" s="60"/>
      <c r="M209" s="115"/>
      <c r="N209" s="13"/>
      <c r="O209" s="13"/>
      <c r="P209" s="13"/>
      <c r="Q209" s="109"/>
    </row>
    <row r="210" spans="1:17" x14ac:dyDescent="0.3">
      <c r="A210" s="2" t="s">
        <v>102</v>
      </c>
      <c r="B210" s="31" t="s">
        <v>77</v>
      </c>
      <c r="C210" s="37"/>
      <c r="D210" s="37"/>
      <c r="E210" s="37"/>
      <c r="F210" s="37"/>
      <c r="G210" s="59"/>
      <c r="H210" s="60"/>
      <c r="M210" s="115"/>
      <c r="N210" s="13"/>
      <c r="O210" s="13"/>
      <c r="P210" s="13"/>
      <c r="Q210" s="109"/>
    </row>
    <row r="211" spans="1:17" ht="15" thickBot="1" x14ac:dyDescent="0.35">
      <c r="A211" s="2" t="s">
        <v>149</v>
      </c>
      <c r="B211" s="31" t="s">
        <v>77</v>
      </c>
      <c r="C211" s="37"/>
      <c r="D211" s="37"/>
      <c r="E211" s="37"/>
      <c r="F211" s="37"/>
      <c r="G211" s="59"/>
      <c r="H211" s="60"/>
      <c r="M211" s="115"/>
      <c r="N211" s="13"/>
      <c r="O211" s="13"/>
      <c r="P211" s="13"/>
      <c r="Q211" s="109"/>
    </row>
    <row r="212" spans="1:17" ht="15" thickTop="1" x14ac:dyDescent="0.3">
      <c r="A212" s="30" t="s">
        <v>80</v>
      </c>
      <c r="B212" s="32" t="s">
        <v>78</v>
      </c>
      <c r="C212" s="38">
        <f>VLOOKUP(A212,'[1]Alergovet (Labor 3)'!A:BO,65,0)</f>
        <v>25</v>
      </c>
      <c r="D212" s="38">
        <f t="shared" si="38"/>
        <v>62.5</v>
      </c>
      <c r="E212" s="38">
        <f>VLOOKUP(A212,'[1]Alergovet (Labor 3)'!A:BO,66,0)</f>
        <v>25</v>
      </c>
      <c r="F212" s="38">
        <f t="shared" si="39"/>
        <v>65</v>
      </c>
      <c r="G212" s="59">
        <f t="shared" si="30"/>
        <v>-2.5</v>
      </c>
      <c r="H212" s="60">
        <f t="shared" si="31"/>
        <v>6.25</v>
      </c>
      <c r="I212">
        <f t="shared" si="32"/>
        <v>25</v>
      </c>
      <c r="J212">
        <f t="shared" si="33"/>
        <v>0</v>
      </c>
      <c r="K212">
        <f t="shared" si="34"/>
        <v>0</v>
      </c>
      <c r="L212">
        <f t="shared" si="35"/>
        <v>0</v>
      </c>
      <c r="M212" s="115">
        <f t="shared" si="41"/>
        <v>-43</v>
      </c>
      <c r="N212" s="13">
        <f t="shared" si="42"/>
        <v>-40.5</v>
      </c>
      <c r="O212" s="13">
        <f t="shared" si="40"/>
        <v>1849</v>
      </c>
      <c r="P212" s="13">
        <f t="shared" si="40"/>
        <v>1640.25</v>
      </c>
      <c r="Q212" s="109">
        <f t="shared" si="43"/>
        <v>1741.5</v>
      </c>
    </row>
    <row r="213" spans="1:17" x14ac:dyDescent="0.3">
      <c r="A213" s="2" t="s">
        <v>81</v>
      </c>
      <c r="B213" s="31" t="s">
        <v>78</v>
      </c>
      <c r="C213" s="37">
        <f>VLOOKUP(A213,'[1]Alergovet (Labor 3)'!A:BO,65,0)</f>
        <v>25</v>
      </c>
      <c r="D213" s="37">
        <f t="shared" si="38"/>
        <v>62.5</v>
      </c>
      <c r="E213" s="37">
        <f>VLOOKUP(A213,'[1]Alergovet (Labor 3)'!A:BO,66,0)</f>
        <v>25</v>
      </c>
      <c r="F213" s="37">
        <f t="shared" si="39"/>
        <v>65</v>
      </c>
      <c r="G213" s="59">
        <f t="shared" si="30"/>
        <v>-2.5</v>
      </c>
      <c r="H213" s="60">
        <f t="shared" si="31"/>
        <v>6.25</v>
      </c>
      <c r="I213">
        <f t="shared" si="32"/>
        <v>25</v>
      </c>
      <c r="J213">
        <f t="shared" si="33"/>
        <v>0</v>
      </c>
      <c r="K213">
        <f t="shared" si="34"/>
        <v>0</v>
      </c>
      <c r="L213">
        <f t="shared" si="35"/>
        <v>0</v>
      </c>
      <c r="M213" s="115">
        <f t="shared" si="41"/>
        <v>-43</v>
      </c>
      <c r="N213" s="13">
        <f t="shared" si="42"/>
        <v>-40.5</v>
      </c>
      <c r="O213" s="13">
        <f t="shared" si="40"/>
        <v>1849</v>
      </c>
      <c r="P213" s="13">
        <f t="shared" si="40"/>
        <v>1640.25</v>
      </c>
      <c r="Q213" s="109">
        <f t="shared" si="43"/>
        <v>1741.5</v>
      </c>
    </row>
    <row r="214" spans="1:17" x14ac:dyDescent="0.3">
      <c r="A214" s="2" t="s">
        <v>82</v>
      </c>
      <c r="B214" s="31" t="s">
        <v>78</v>
      </c>
      <c r="C214" s="37">
        <f>VLOOKUP(A214,'[1]Alergovet (Labor 3)'!A:BO,65,0)</f>
        <v>25</v>
      </c>
      <c r="D214" s="37">
        <f t="shared" si="38"/>
        <v>62.5</v>
      </c>
      <c r="E214" s="37">
        <f>VLOOKUP(A214,'[1]Alergovet (Labor 3)'!A:BO,66,0)</f>
        <v>25</v>
      </c>
      <c r="F214" s="37">
        <f t="shared" si="39"/>
        <v>65</v>
      </c>
      <c r="G214" s="59">
        <f t="shared" si="30"/>
        <v>-2.5</v>
      </c>
      <c r="H214" s="60">
        <f t="shared" si="31"/>
        <v>6.25</v>
      </c>
      <c r="I214">
        <f t="shared" si="32"/>
        <v>25</v>
      </c>
      <c r="J214">
        <f t="shared" si="33"/>
        <v>0</v>
      </c>
      <c r="K214">
        <f t="shared" si="34"/>
        <v>0</v>
      </c>
      <c r="L214">
        <f t="shared" si="35"/>
        <v>0</v>
      </c>
      <c r="M214" s="115">
        <f t="shared" si="41"/>
        <v>-43</v>
      </c>
      <c r="N214" s="13">
        <f t="shared" si="42"/>
        <v>-40.5</v>
      </c>
      <c r="O214" s="13">
        <f t="shared" si="40"/>
        <v>1849</v>
      </c>
      <c r="P214" s="13">
        <f t="shared" si="40"/>
        <v>1640.25</v>
      </c>
      <c r="Q214" s="109">
        <f t="shared" si="43"/>
        <v>1741.5</v>
      </c>
    </row>
    <row r="215" spans="1:17" x14ac:dyDescent="0.3">
      <c r="A215" s="2" t="s">
        <v>84</v>
      </c>
      <c r="B215" s="31" t="s">
        <v>78</v>
      </c>
      <c r="C215" s="37">
        <f>VLOOKUP(A215,'[1]Alergovet (Labor 3)'!A:BO,65,0)</f>
        <v>25</v>
      </c>
      <c r="D215" s="37">
        <f t="shared" si="38"/>
        <v>62.5</v>
      </c>
      <c r="E215" s="37">
        <f>VLOOKUP(A215,'[1]Alergovet (Labor 3)'!A:BO,66,0)</f>
        <v>25</v>
      </c>
      <c r="F215" s="37">
        <f t="shared" si="39"/>
        <v>65</v>
      </c>
      <c r="G215" s="59">
        <f t="shared" si="30"/>
        <v>-2.5</v>
      </c>
      <c r="H215" s="60">
        <f t="shared" si="31"/>
        <v>6.25</v>
      </c>
      <c r="I215">
        <f t="shared" si="32"/>
        <v>25</v>
      </c>
      <c r="J215">
        <f t="shared" si="33"/>
        <v>0</v>
      </c>
      <c r="K215">
        <f t="shared" si="34"/>
        <v>0</v>
      </c>
      <c r="L215">
        <f t="shared" si="35"/>
        <v>0</v>
      </c>
      <c r="M215" s="115">
        <f t="shared" si="41"/>
        <v>-43</v>
      </c>
      <c r="N215" s="13">
        <f t="shared" si="42"/>
        <v>-40.5</v>
      </c>
      <c r="O215" s="13">
        <f t="shared" si="40"/>
        <v>1849</v>
      </c>
      <c r="P215" s="13">
        <f t="shared" si="40"/>
        <v>1640.25</v>
      </c>
      <c r="Q215" s="109">
        <f t="shared" si="43"/>
        <v>1741.5</v>
      </c>
    </row>
    <row r="216" spans="1:17" x14ac:dyDescent="0.3">
      <c r="A216" s="2" t="s">
        <v>85</v>
      </c>
      <c r="B216" s="31" t="s">
        <v>78</v>
      </c>
      <c r="C216" s="37">
        <f>VLOOKUP(A216,'[1]Alergovet (Labor 3)'!A:BO,65,0)</f>
        <v>25</v>
      </c>
      <c r="D216" s="37">
        <f t="shared" si="38"/>
        <v>62.5</v>
      </c>
      <c r="E216" s="37">
        <f>VLOOKUP(A216,'[1]Alergovet (Labor 3)'!A:BO,66,0)</f>
        <v>25</v>
      </c>
      <c r="F216" s="37">
        <f t="shared" si="39"/>
        <v>65</v>
      </c>
      <c r="G216" s="59">
        <f t="shared" ref="G216:G286" si="44">D216-F216</f>
        <v>-2.5</v>
      </c>
      <c r="H216" s="60">
        <f t="shared" ref="H216:H286" si="45">G216^2</f>
        <v>6.25</v>
      </c>
      <c r="I216">
        <f t="shared" ref="I216:I286" si="46">(C216+E216)/2</f>
        <v>25</v>
      </c>
      <c r="J216">
        <f t="shared" ref="J216:J286" si="47">((C216-I216)^2+(E216-I216)^2)/2</f>
        <v>0</v>
      </c>
      <c r="K216">
        <f t="shared" ref="K216:K286" si="48">SQRT(J216)</f>
        <v>0</v>
      </c>
      <c r="L216">
        <f t="shared" ref="L216:L286" si="49">(K216/I216)*100</f>
        <v>0</v>
      </c>
      <c r="M216" s="115">
        <f t="shared" si="41"/>
        <v>-43</v>
      </c>
      <c r="N216" s="13">
        <f t="shared" si="42"/>
        <v>-40.5</v>
      </c>
      <c r="O216" s="13">
        <f t="shared" si="40"/>
        <v>1849</v>
      </c>
      <c r="P216" s="13">
        <f t="shared" si="40"/>
        <v>1640.25</v>
      </c>
      <c r="Q216" s="109">
        <f t="shared" si="43"/>
        <v>1741.5</v>
      </c>
    </row>
    <row r="217" spans="1:17" x14ac:dyDescent="0.3">
      <c r="A217" s="2" t="s">
        <v>95</v>
      </c>
      <c r="B217" s="31" t="s">
        <v>78</v>
      </c>
      <c r="C217" s="37">
        <f>VLOOKUP(A217,'[1]Alergovet (Labor 3)'!A:BO,65,0)</f>
        <v>25</v>
      </c>
      <c r="D217" s="37">
        <f t="shared" si="38"/>
        <v>62.5</v>
      </c>
      <c r="E217" s="37">
        <f>VLOOKUP(A217,'[1]Alergovet (Labor 3)'!A:BO,66,0)</f>
        <v>25</v>
      </c>
      <c r="F217" s="37">
        <f t="shared" si="39"/>
        <v>65</v>
      </c>
      <c r="G217" s="59">
        <f t="shared" si="44"/>
        <v>-2.5</v>
      </c>
      <c r="H217" s="60">
        <f t="shared" si="45"/>
        <v>6.25</v>
      </c>
      <c r="I217">
        <f t="shared" si="46"/>
        <v>25</v>
      </c>
      <c r="J217">
        <f t="shared" si="47"/>
        <v>0</v>
      </c>
      <c r="K217">
        <f t="shared" si="48"/>
        <v>0</v>
      </c>
      <c r="L217">
        <f t="shared" si="49"/>
        <v>0</v>
      </c>
      <c r="M217" s="115">
        <f t="shared" si="41"/>
        <v>-43</v>
      </c>
      <c r="N217" s="13">
        <f t="shared" si="42"/>
        <v>-40.5</v>
      </c>
      <c r="O217" s="13">
        <f t="shared" si="40"/>
        <v>1849</v>
      </c>
      <c r="P217" s="13">
        <f t="shared" si="40"/>
        <v>1640.25</v>
      </c>
      <c r="Q217" s="109">
        <f t="shared" si="43"/>
        <v>1741.5</v>
      </c>
    </row>
    <row r="218" spans="1:17" x14ac:dyDescent="0.3">
      <c r="A218" s="2" t="s">
        <v>100</v>
      </c>
      <c r="B218" s="31" t="s">
        <v>78</v>
      </c>
      <c r="C218" s="37">
        <f>VLOOKUP(A218,'[1]Alergovet (Labor 3)'!A:BO,65,0)</f>
        <v>25</v>
      </c>
      <c r="D218" s="37">
        <f t="shared" si="38"/>
        <v>62.5</v>
      </c>
      <c r="E218" s="37">
        <f>VLOOKUP(A218,'[1]Alergovet (Labor 3)'!A:BO,66,0)</f>
        <v>25</v>
      </c>
      <c r="F218" s="37">
        <f t="shared" si="39"/>
        <v>65</v>
      </c>
      <c r="G218" s="59">
        <f t="shared" si="44"/>
        <v>-2.5</v>
      </c>
      <c r="H218" s="60">
        <f t="shared" si="45"/>
        <v>6.25</v>
      </c>
      <c r="I218">
        <f t="shared" si="46"/>
        <v>25</v>
      </c>
      <c r="J218">
        <f t="shared" si="47"/>
        <v>0</v>
      </c>
      <c r="K218">
        <f t="shared" si="48"/>
        <v>0</v>
      </c>
      <c r="L218">
        <f t="shared" si="49"/>
        <v>0</v>
      </c>
      <c r="M218" s="115">
        <f t="shared" si="41"/>
        <v>-43</v>
      </c>
      <c r="N218" s="13">
        <f t="shared" si="42"/>
        <v>-40.5</v>
      </c>
      <c r="O218" s="13">
        <f t="shared" si="40"/>
        <v>1849</v>
      </c>
      <c r="P218" s="13">
        <f t="shared" si="40"/>
        <v>1640.25</v>
      </c>
      <c r="Q218" s="109">
        <f t="shared" si="43"/>
        <v>1741.5</v>
      </c>
    </row>
    <row r="219" spans="1:17" x14ac:dyDescent="0.3">
      <c r="A219" s="2" t="s">
        <v>101</v>
      </c>
      <c r="B219" s="31" t="s">
        <v>78</v>
      </c>
      <c r="C219" s="37"/>
      <c r="D219" s="37"/>
      <c r="E219" s="37"/>
      <c r="F219" s="37"/>
      <c r="G219" s="59"/>
      <c r="H219" s="60"/>
      <c r="M219" s="115"/>
      <c r="N219" s="13"/>
      <c r="O219" s="13"/>
      <c r="P219" s="13"/>
      <c r="Q219" s="109"/>
    </row>
    <row r="220" spans="1:17" x14ac:dyDescent="0.3">
      <c r="A220" s="2" t="s">
        <v>102</v>
      </c>
      <c r="B220" s="31" t="s">
        <v>78</v>
      </c>
      <c r="C220" s="37"/>
      <c r="D220" s="37"/>
      <c r="E220" s="37"/>
      <c r="F220" s="37"/>
      <c r="G220" s="59"/>
      <c r="H220" s="60"/>
      <c r="M220" s="115"/>
      <c r="N220" s="13"/>
      <c r="O220" s="13"/>
      <c r="P220" s="13"/>
      <c r="Q220" s="109"/>
    </row>
    <row r="221" spans="1:17" ht="15" thickBot="1" x14ac:dyDescent="0.35">
      <c r="A221" s="2" t="s">
        <v>149</v>
      </c>
      <c r="B221" s="31" t="s">
        <v>78</v>
      </c>
      <c r="C221" s="37"/>
      <c r="D221" s="37"/>
      <c r="E221" s="37"/>
      <c r="F221" s="37"/>
      <c r="G221" s="59"/>
      <c r="H221" s="60"/>
      <c r="M221" s="115"/>
      <c r="N221" s="13"/>
      <c r="O221" s="13"/>
      <c r="P221" s="13"/>
      <c r="Q221" s="109"/>
    </row>
    <row r="222" spans="1:17" ht="15" thickTop="1" x14ac:dyDescent="0.3">
      <c r="A222" s="30" t="s">
        <v>80</v>
      </c>
      <c r="B222" s="32" t="s">
        <v>79</v>
      </c>
      <c r="C222" s="38">
        <f>VLOOKUP(A222,'[1]Alergovet (Labor 3)'!A:BR,68,0)</f>
        <v>35</v>
      </c>
      <c r="D222" s="38">
        <f t="shared" si="38"/>
        <v>91.5</v>
      </c>
      <c r="E222" s="38">
        <f>VLOOKUP(A222,'[1]Alergovet (Labor 3)'!A:BR,69,0)</f>
        <v>35</v>
      </c>
      <c r="F222" s="38">
        <f t="shared" si="39"/>
        <v>89.5</v>
      </c>
      <c r="G222" s="59">
        <f t="shared" si="44"/>
        <v>2</v>
      </c>
      <c r="H222" s="60">
        <f t="shared" si="45"/>
        <v>4</v>
      </c>
      <c r="I222">
        <f t="shared" si="46"/>
        <v>35</v>
      </c>
      <c r="J222">
        <f t="shared" si="47"/>
        <v>0</v>
      </c>
      <c r="K222">
        <f t="shared" si="48"/>
        <v>0</v>
      </c>
      <c r="L222">
        <f t="shared" si="49"/>
        <v>0</v>
      </c>
      <c r="M222" s="115">
        <f t="shared" si="41"/>
        <v>-14</v>
      </c>
      <c r="N222" s="13">
        <f t="shared" si="42"/>
        <v>-16</v>
      </c>
      <c r="O222" s="13">
        <f t="shared" si="40"/>
        <v>196</v>
      </c>
      <c r="P222" s="13">
        <f t="shared" si="40"/>
        <v>256</v>
      </c>
      <c r="Q222" s="109">
        <f t="shared" si="43"/>
        <v>224</v>
      </c>
    </row>
    <row r="223" spans="1:17" x14ac:dyDescent="0.3">
      <c r="A223" s="2" t="s">
        <v>81</v>
      </c>
      <c r="B223" s="31" t="s">
        <v>79</v>
      </c>
      <c r="C223" s="37">
        <f>VLOOKUP(A223,'[1]Alergovet (Labor 3)'!A:BR,68,0)</f>
        <v>35</v>
      </c>
      <c r="D223" s="37">
        <f t="shared" si="38"/>
        <v>91.5</v>
      </c>
      <c r="E223" s="37">
        <f>VLOOKUP(A223,'[1]Alergovet (Labor 3)'!A:BR,69,0)</f>
        <v>35</v>
      </c>
      <c r="F223" s="37">
        <f t="shared" si="39"/>
        <v>89.5</v>
      </c>
      <c r="G223" s="59">
        <f t="shared" si="44"/>
        <v>2</v>
      </c>
      <c r="H223" s="60">
        <f t="shared" si="45"/>
        <v>4</v>
      </c>
      <c r="I223">
        <f t="shared" si="46"/>
        <v>35</v>
      </c>
      <c r="J223">
        <f t="shared" si="47"/>
        <v>0</v>
      </c>
      <c r="K223">
        <f t="shared" si="48"/>
        <v>0</v>
      </c>
      <c r="L223">
        <f t="shared" si="49"/>
        <v>0</v>
      </c>
      <c r="M223" s="115">
        <f t="shared" si="41"/>
        <v>-14</v>
      </c>
      <c r="N223" s="13">
        <f t="shared" si="42"/>
        <v>-16</v>
      </c>
      <c r="O223" s="13">
        <f t="shared" si="40"/>
        <v>196</v>
      </c>
      <c r="P223" s="13">
        <f t="shared" si="40"/>
        <v>256</v>
      </c>
      <c r="Q223" s="109">
        <f t="shared" si="43"/>
        <v>224</v>
      </c>
    </row>
    <row r="224" spans="1:17" x14ac:dyDescent="0.3">
      <c r="A224" s="2" t="s">
        <v>82</v>
      </c>
      <c r="B224" s="31" t="s">
        <v>79</v>
      </c>
      <c r="C224" s="37">
        <f>VLOOKUP(A224,'[1]Alergovet (Labor 3)'!A:BR,68,0)</f>
        <v>35</v>
      </c>
      <c r="D224" s="37">
        <f t="shared" si="38"/>
        <v>91.5</v>
      </c>
      <c r="E224" s="37">
        <f>VLOOKUP(A224,'[1]Alergovet (Labor 3)'!A:BR,69,0)</f>
        <v>35</v>
      </c>
      <c r="F224" s="37">
        <f t="shared" si="39"/>
        <v>89.5</v>
      </c>
      <c r="G224" s="59">
        <f t="shared" si="44"/>
        <v>2</v>
      </c>
      <c r="H224" s="60">
        <f t="shared" si="45"/>
        <v>4</v>
      </c>
      <c r="I224">
        <f t="shared" si="46"/>
        <v>35</v>
      </c>
      <c r="J224">
        <f t="shared" si="47"/>
        <v>0</v>
      </c>
      <c r="K224">
        <f t="shared" si="48"/>
        <v>0</v>
      </c>
      <c r="L224">
        <f t="shared" si="49"/>
        <v>0</v>
      </c>
      <c r="M224" s="115">
        <f t="shared" si="41"/>
        <v>-14</v>
      </c>
      <c r="N224" s="13">
        <f t="shared" si="42"/>
        <v>-16</v>
      </c>
      <c r="O224" s="13">
        <f t="shared" si="40"/>
        <v>196</v>
      </c>
      <c r="P224" s="13">
        <f t="shared" si="40"/>
        <v>256</v>
      </c>
      <c r="Q224" s="109">
        <f t="shared" si="43"/>
        <v>224</v>
      </c>
    </row>
    <row r="225" spans="1:17" x14ac:dyDescent="0.3">
      <c r="A225" s="2" t="s">
        <v>84</v>
      </c>
      <c r="B225" s="31" t="s">
        <v>79</v>
      </c>
      <c r="C225" s="37">
        <f>VLOOKUP(A225,'[1]Alergovet (Labor 3)'!A:BR,68,0)</f>
        <v>35</v>
      </c>
      <c r="D225" s="37">
        <f t="shared" si="38"/>
        <v>91.5</v>
      </c>
      <c r="E225" s="37">
        <f>VLOOKUP(A225,'[1]Alergovet (Labor 3)'!A:BR,69,0)</f>
        <v>35</v>
      </c>
      <c r="F225" s="37">
        <f t="shared" si="39"/>
        <v>89.5</v>
      </c>
      <c r="G225" s="59">
        <f t="shared" si="44"/>
        <v>2</v>
      </c>
      <c r="H225" s="60">
        <f t="shared" si="45"/>
        <v>4</v>
      </c>
      <c r="I225">
        <f t="shared" si="46"/>
        <v>35</v>
      </c>
      <c r="J225">
        <f t="shared" si="47"/>
        <v>0</v>
      </c>
      <c r="K225">
        <f t="shared" si="48"/>
        <v>0</v>
      </c>
      <c r="L225">
        <f t="shared" si="49"/>
        <v>0</v>
      </c>
      <c r="M225" s="115">
        <f t="shared" si="41"/>
        <v>-14</v>
      </c>
      <c r="N225" s="13">
        <f t="shared" si="42"/>
        <v>-16</v>
      </c>
      <c r="O225" s="13">
        <f t="shared" si="40"/>
        <v>196</v>
      </c>
      <c r="P225" s="13">
        <f t="shared" si="40"/>
        <v>256</v>
      </c>
      <c r="Q225" s="109">
        <f t="shared" si="43"/>
        <v>224</v>
      </c>
    </row>
    <row r="226" spans="1:17" x14ac:dyDescent="0.3">
      <c r="A226" s="2" t="s">
        <v>85</v>
      </c>
      <c r="B226" s="31" t="s">
        <v>79</v>
      </c>
      <c r="C226" s="37">
        <f>VLOOKUP(A226,'[1]Alergovet (Labor 3)'!A:BR,68,0)</f>
        <v>35</v>
      </c>
      <c r="D226" s="37">
        <f t="shared" si="38"/>
        <v>91.5</v>
      </c>
      <c r="E226" s="37">
        <f>VLOOKUP(A226,'[1]Alergovet (Labor 3)'!A:BR,69,0)</f>
        <v>35</v>
      </c>
      <c r="F226" s="37">
        <f t="shared" si="39"/>
        <v>89.5</v>
      </c>
      <c r="G226" s="59">
        <f t="shared" si="44"/>
        <v>2</v>
      </c>
      <c r="H226" s="60">
        <f t="shared" si="45"/>
        <v>4</v>
      </c>
      <c r="I226">
        <f t="shared" si="46"/>
        <v>35</v>
      </c>
      <c r="J226">
        <f t="shared" si="47"/>
        <v>0</v>
      </c>
      <c r="K226">
        <f t="shared" si="48"/>
        <v>0</v>
      </c>
      <c r="L226">
        <f t="shared" si="49"/>
        <v>0</v>
      </c>
      <c r="M226" s="115">
        <f t="shared" si="41"/>
        <v>-14</v>
      </c>
      <c r="N226" s="13">
        <f t="shared" si="42"/>
        <v>-16</v>
      </c>
      <c r="O226" s="13">
        <f t="shared" si="40"/>
        <v>196</v>
      </c>
      <c r="P226" s="13">
        <f t="shared" si="40"/>
        <v>256</v>
      </c>
      <c r="Q226" s="109">
        <f t="shared" si="43"/>
        <v>224</v>
      </c>
    </row>
    <row r="227" spans="1:17" x14ac:dyDescent="0.3">
      <c r="A227" s="2" t="s">
        <v>95</v>
      </c>
      <c r="B227" s="31" t="s">
        <v>79</v>
      </c>
      <c r="C227" s="37">
        <f>VLOOKUP(A227,'[1]Alergovet (Labor 3)'!A:BR,68,0)</f>
        <v>35</v>
      </c>
      <c r="D227" s="37">
        <f t="shared" si="38"/>
        <v>91.5</v>
      </c>
      <c r="E227" s="37">
        <f>VLOOKUP(A227,'[1]Alergovet (Labor 3)'!A:BR,69,0)</f>
        <v>35</v>
      </c>
      <c r="F227" s="37">
        <f t="shared" si="39"/>
        <v>89.5</v>
      </c>
      <c r="G227" s="59">
        <f t="shared" si="44"/>
        <v>2</v>
      </c>
      <c r="H227" s="60">
        <f t="shared" si="45"/>
        <v>4</v>
      </c>
      <c r="I227">
        <f t="shared" si="46"/>
        <v>35</v>
      </c>
      <c r="J227">
        <f t="shared" si="47"/>
        <v>0</v>
      </c>
      <c r="K227">
        <f t="shared" si="48"/>
        <v>0</v>
      </c>
      <c r="L227">
        <f t="shared" si="49"/>
        <v>0</v>
      </c>
      <c r="M227" s="115">
        <f t="shared" si="41"/>
        <v>-14</v>
      </c>
      <c r="N227" s="13">
        <f t="shared" si="42"/>
        <v>-16</v>
      </c>
      <c r="O227" s="13">
        <f t="shared" si="40"/>
        <v>196</v>
      </c>
      <c r="P227" s="13">
        <f t="shared" si="40"/>
        <v>256</v>
      </c>
      <c r="Q227" s="109">
        <f t="shared" si="43"/>
        <v>224</v>
      </c>
    </row>
    <row r="228" spans="1:17" x14ac:dyDescent="0.3">
      <c r="A228" s="2" t="s">
        <v>100</v>
      </c>
      <c r="B228" s="31" t="s">
        <v>79</v>
      </c>
      <c r="C228" s="37">
        <f>VLOOKUP(A228,'[1]Alergovet (Labor 3)'!A:BR,68,0)</f>
        <v>35</v>
      </c>
      <c r="D228" s="37">
        <f t="shared" si="38"/>
        <v>91.5</v>
      </c>
      <c r="E228" s="37">
        <f>VLOOKUP(A228,'[1]Alergovet (Labor 3)'!A:BR,69,0)</f>
        <v>35</v>
      </c>
      <c r="F228" s="37">
        <f t="shared" si="39"/>
        <v>89.5</v>
      </c>
      <c r="G228" s="59">
        <f t="shared" si="44"/>
        <v>2</v>
      </c>
      <c r="H228" s="60">
        <f t="shared" si="45"/>
        <v>4</v>
      </c>
      <c r="I228">
        <f t="shared" si="46"/>
        <v>35</v>
      </c>
      <c r="J228">
        <f t="shared" si="47"/>
        <v>0</v>
      </c>
      <c r="K228">
        <f t="shared" si="48"/>
        <v>0</v>
      </c>
      <c r="L228">
        <f t="shared" si="49"/>
        <v>0</v>
      </c>
      <c r="M228" s="115">
        <f t="shared" si="41"/>
        <v>-14</v>
      </c>
      <c r="N228" s="13">
        <f t="shared" si="42"/>
        <v>-16</v>
      </c>
      <c r="O228" s="13">
        <f t="shared" si="40"/>
        <v>196</v>
      </c>
      <c r="P228" s="13">
        <f t="shared" si="40"/>
        <v>256</v>
      </c>
      <c r="Q228" s="109">
        <f t="shared" si="43"/>
        <v>224</v>
      </c>
    </row>
    <row r="229" spans="1:17" x14ac:dyDescent="0.3">
      <c r="A229" s="2" t="s">
        <v>101</v>
      </c>
      <c r="B229" s="31" t="s">
        <v>79</v>
      </c>
      <c r="C229" s="37"/>
      <c r="D229" s="37"/>
      <c r="E229" s="37"/>
      <c r="F229" s="37"/>
      <c r="G229" s="59"/>
      <c r="H229" s="60"/>
      <c r="M229" s="115"/>
      <c r="N229" s="13"/>
      <c r="O229" s="13"/>
      <c r="P229" s="13"/>
      <c r="Q229" s="109"/>
    </row>
    <row r="230" spans="1:17" x14ac:dyDescent="0.3">
      <c r="A230" s="2" t="s">
        <v>102</v>
      </c>
      <c r="B230" s="31" t="s">
        <v>79</v>
      </c>
      <c r="C230" s="37"/>
      <c r="D230" s="37"/>
      <c r="E230" s="37"/>
      <c r="F230" s="37"/>
      <c r="G230" s="59"/>
      <c r="H230" s="60"/>
      <c r="M230" s="115"/>
      <c r="N230" s="13"/>
      <c r="O230" s="13"/>
      <c r="P230" s="13"/>
      <c r="Q230" s="109"/>
    </row>
    <row r="231" spans="1:17" ht="15" thickBot="1" x14ac:dyDescent="0.35">
      <c r="A231" s="2" t="s">
        <v>149</v>
      </c>
      <c r="B231" s="31" t="s">
        <v>79</v>
      </c>
      <c r="C231" s="37"/>
      <c r="D231" s="37"/>
      <c r="E231" s="37"/>
      <c r="F231" s="37"/>
      <c r="G231" s="59"/>
      <c r="H231" s="60"/>
      <c r="M231" s="115"/>
      <c r="N231" s="13"/>
      <c r="O231" s="13"/>
      <c r="P231" s="13"/>
      <c r="Q231" s="109"/>
    </row>
    <row r="232" spans="1:17" ht="15" thickTop="1" x14ac:dyDescent="0.3">
      <c r="A232" s="30" t="s">
        <v>80</v>
      </c>
      <c r="B232" s="32" t="s">
        <v>136</v>
      </c>
      <c r="C232" s="38">
        <f>VLOOKUP(A232,'[1]Alergovet (Labor 3)'!A:BU,71,0)</f>
        <v>10</v>
      </c>
      <c r="D232" s="38">
        <f t="shared" si="38"/>
        <v>10.5</v>
      </c>
      <c r="E232" s="38">
        <f>VLOOKUP(A232,'[1]Alergovet (Labor 3)'!A:BU,72,0)</f>
        <v>10</v>
      </c>
      <c r="F232" s="38">
        <f t="shared" si="39"/>
        <v>12</v>
      </c>
      <c r="G232" s="59">
        <f t="shared" si="44"/>
        <v>-1.5</v>
      </c>
      <c r="H232" s="60">
        <f t="shared" si="45"/>
        <v>2.25</v>
      </c>
      <c r="I232">
        <f t="shared" si="46"/>
        <v>10</v>
      </c>
      <c r="J232">
        <f t="shared" si="47"/>
        <v>0</v>
      </c>
      <c r="K232">
        <f t="shared" si="48"/>
        <v>0</v>
      </c>
      <c r="L232">
        <f t="shared" si="49"/>
        <v>0</v>
      </c>
      <c r="M232" s="115">
        <f t="shared" si="41"/>
        <v>-95</v>
      </c>
      <c r="N232" s="13">
        <f t="shared" si="42"/>
        <v>-93.5</v>
      </c>
      <c r="O232" s="13">
        <f t="shared" si="40"/>
        <v>9025</v>
      </c>
      <c r="P232" s="13">
        <f t="shared" si="40"/>
        <v>8742.25</v>
      </c>
      <c r="Q232" s="109">
        <f t="shared" si="43"/>
        <v>8882.5</v>
      </c>
    </row>
    <row r="233" spans="1:17" x14ac:dyDescent="0.3">
      <c r="A233" s="2" t="s">
        <v>81</v>
      </c>
      <c r="B233" s="31" t="s">
        <v>136</v>
      </c>
      <c r="C233" s="37">
        <f>VLOOKUP(A233,'[1]Alergovet (Labor 3)'!A:BU,71,0)</f>
        <v>12</v>
      </c>
      <c r="D233" s="37">
        <f t="shared" si="38"/>
        <v>17</v>
      </c>
      <c r="E233" s="37">
        <f>VLOOKUP(A233,'[1]Alergovet (Labor 3)'!A:BU,72,0)</f>
        <v>77</v>
      </c>
      <c r="F233" s="37">
        <f t="shared" si="39"/>
        <v>160</v>
      </c>
      <c r="G233" s="59">
        <f t="shared" si="44"/>
        <v>-143</v>
      </c>
      <c r="H233" s="60">
        <f t="shared" si="45"/>
        <v>20449</v>
      </c>
      <c r="I233">
        <f t="shared" si="46"/>
        <v>44.5</v>
      </c>
      <c r="J233">
        <f t="shared" si="47"/>
        <v>1056.25</v>
      </c>
      <c r="K233">
        <f t="shared" si="48"/>
        <v>32.5</v>
      </c>
      <c r="L233">
        <f t="shared" si="49"/>
        <v>73.033707865168537</v>
      </c>
      <c r="M233" s="115">
        <f t="shared" si="41"/>
        <v>-88.5</v>
      </c>
      <c r="N233" s="13">
        <f t="shared" si="42"/>
        <v>54.5</v>
      </c>
      <c r="O233" s="13">
        <f t="shared" si="40"/>
        <v>7832.25</v>
      </c>
      <c r="P233" s="13">
        <f t="shared" si="40"/>
        <v>2970.25</v>
      </c>
      <c r="Q233" s="109">
        <f t="shared" si="43"/>
        <v>-4823.25</v>
      </c>
    </row>
    <row r="234" spans="1:17" x14ac:dyDescent="0.3">
      <c r="A234" s="2" t="s">
        <v>82</v>
      </c>
      <c r="B234" s="31" t="s">
        <v>136</v>
      </c>
      <c r="C234" s="37">
        <f>VLOOKUP(A234,'[1]Alergovet (Labor 3)'!A:BU,71,0)</f>
        <v>20</v>
      </c>
      <c r="D234" s="37">
        <f t="shared" si="38"/>
        <v>43.5</v>
      </c>
      <c r="E234" s="37">
        <f>VLOOKUP(A234,'[1]Alergovet (Labor 3)'!A:BU,72,0)</f>
        <v>20</v>
      </c>
      <c r="F234" s="37">
        <f t="shared" si="39"/>
        <v>42</v>
      </c>
      <c r="G234" s="59">
        <f t="shared" si="44"/>
        <v>1.5</v>
      </c>
      <c r="H234" s="60">
        <f t="shared" si="45"/>
        <v>2.25</v>
      </c>
      <c r="I234">
        <f t="shared" si="46"/>
        <v>20</v>
      </c>
      <c r="J234">
        <f t="shared" si="47"/>
        <v>0</v>
      </c>
      <c r="K234">
        <f t="shared" si="48"/>
        <v>0</v>
      </c>
      <c r="L234">
        <f t="shared" si="49"/>
        <v>0</v>
      </c>
      <c r="M234" s="115">
        <f t="shared" si="41"/>
        <v>-62</v>
      </c>
      <c r="N234" s="13">
        <f t="shared" si="42"/>
        <v>-63.5</v>
      </c>
      <c r="O234" s="13">
        <f t="shared" si="40"/>
        <v>3844</v>
      </c>
      <c r="P234" s="13">
        <f t="shared" si="40"/>
        <v>4032.25</v>
      </c>
      <c r="Q234" s="109">
        <f t="shared" si="43"/>
        <v>3937</v>
      </c>
    </row>
    <row r="235" spans="1:17" x14ac:dyDescent="0.3">
      <c r="A235" s="2" t="s">
        <v>84</v>
      </c>
      <c r="B235" s="31" t="s">
        <v>136</v>
      </c>
      <c r="C235" s="37">
        <f>VLOOKUP(A235,'[1]Alergovet (Labor 3)'!A:BU,71,0)</f>
        <v>47</v>
      </c>
      <c r="D235" s="37">
        <f t="shared" si="38"/>
        <v>112</v>
      </c>
      <c r="E235" s="37">
        <f>VLOOKUP(A235,'[1]Alergovet (Labor 3)'!A:BU,72,0)</f>
        <v>67</v>
      </c>
      <c r="F235" s="37">
        <f t="shared" si="39"/>
        <v>145</v>
      </c>
      <c r="G235" s="59">
        <f t="shared" si="44"/>
        <v>-33</v>
      </c>
      <c r="H235" s="60">
        <f t="shared" si="45"/>
        <v>1089</v>
      </c>
      <c r="I235">
        <f t="shared" si="46"/>
        <v>57</v>
      </c>
      <c r="J235">
        <f t="shared" si="47"/>
        <v>100</v>
      </c>
      <c r="K235">
        <f t="shared" si="48"/>
        <v>10</v>
      </c>
      <c r="L235">
        <f t="shared" si="49"/>
        <v>17.543859649122805</v>
      </c>
      <c r="M235" s="115">
        <f t="shared" si="41"/>
        <v>6.5</v>
      </c>
      <c r="N235" s="13">
        <f t="shared" si="42"/>
        <v>39.5</v>
      </c>
      <c r="O235" s="13">
        <f t="shared" si="40"/>
        <v>42.25</v>
      </c>
      <c r="P235" s="13">
        <f t="shared" si="40"/>
        <v>1560.25</v>
      </c>
      <c r="Q235" s="109">
        <f t="shared" si="43"/>
        <v>256.75</v>
      </c>
    </row>
    <row r="236" spans="1:17" x14ac:dyDescent="0.3">
      <c r="A236" s="2" t="s">
        <v>85</v>
      </c>
      <c r="B236" s="31" t="s">
        <v>136</v>
      </c>
      <c r="C236" s="37">
        <f>VLOOKUP(A236,'[1]Alergovet (Labor 3)'!A:BU,71,0)</f>
        <v>22</v>
      </c>
      <c r="D236" s="37">
        <f t="shared" si="38"/>
        <v>47.5</v>
      </c>
      <c r="E236" s="37">
        <f>VLOOKUP(A236,'[1]Alergovet (Labor 3)'!A:BU,72,0)</f>
        <v>35</v>
      </c>
      <c r="F236" s="37">
        <f t="shared" si="39"/>
        <v>89.5</v>
      </c>
      <c r="G236" s="59">
        <f t="shared" si="44"/>
        <v>-42</v>
      </c>
      <c r="H236" s="60">
        <f t="shared" si="45"/>
        <v>1764</v>
      </c>
      <c r="I236">
        <f t="shared" si="46"/>
        <v>28.5</v>
      </c>
      <c r="J236">
        <f t="shared" si="47"/>
        <v>42.25</v>
      </c>
      <c r="K236">
        <f t="shared" si="48"/>
        <v>6.5</v>
      </c>
      <c r="L236">
        <f t="shared" si="49"/>
        <v>22.807017543859647</v>
      </c>
      <c r="M236" s="115">
        <f t="shared" si="41"/>
        <v>-58</v>
      </c>
      <c r="N236" s="13">
        <f t="shared" si="42"/>
        <v>-16</v>
      </c>
      <c r="O236" s="13">
        <f t="shared" si="40"/>
        <v>3364</v>
      </c>
      <c r="P236" s="13">
        <f t="shared" si="40"/>
        <v>256</v>
      </c>
      <c r="Q236" s="109">
        <f t="shared" si="43"/>
        <v>928</v>
      </c>
    </row>
    <row r="237" spans="1:17" x14ac:dyDescent="0.3">
      <c r="A237" s="2" t="s">
        <v>95</v>
      </c>
      <c r="B237" s="31" t="s">
        <v>136</v>
      </c>
      <c r="C237" s="37">
        <f>VLOOKUP(A237,'[1]Alergovet (Labor 3)'!A:BU,71,0)</f>
        <v>15</v>
      </c>
      <c r="D237" s="37">
        <f t="shared" si="38"/>
        <v>26</v>
      </c>
      <c r="E237" s="37">
        <f>VLOOKUP(A237,'[1]Alergovet (Labor 3)'!A:BU,72,0)</f>
        <v>21</v>
      </c>
      <c r="F237" s="37">
        <f t="shared" si="39"/>
        <v>45.5</v>
      </c>
      <c r="G237" s="59">
        <f t="shared" si="44"/>
        <v>-19.5</v>
      </c>
      <c r="H237" s="60">
        <f t="shared" si="45"/>
        <v>380.25</v>
      </c>
      <c r="I237">
        <f t="shared" si="46"/>
        <v>18</v>
      </c>
      <c r="J237">
        <f t="shared" si="47"/>
        <v>9</v>
      </c>
      <c r="K237">
        <f t="shared" si="48"/>
        <v>3</v>
      </c>
      <c r="L237">
        <f t="shared" si="49"/>
        <v>16.666666666666664</v>
      </c>
      <c r="M237" s="115">
        <f t="shared" si="41"/>
        <v>-79.5</v>
      </c>
      <c r="N237" s="13">
        <f t="shared" si="42"/>
        <v>-60</v>
      </c>
      <c r="O237" s="13">
        <f t="shared" si="40"/>
        <v>6320.25</v>
      </c>
      <c r="P237" s="13">
        <f t="shared" si="40"/>
        <v>3600</v>
      </c>
      <c r="Q237" s="109">
        <f t="shared" si="43"/>
        <v>4770</v>
      </c>
    </row>
    <row r="238" spans="1:17" x14ac:dyDescent="0.3">
      <c r="A238" s="2" t="s">
        <v>100</v>
      </c>
      <c r="B238" s="31" t="s">
        <v>136</v>
      </c>
      <c r="C238" s="37">
        <f>VLOOKUP(A238,'[1]Alergovet (Labor 3)'!A:BU,71,0)</f>
        <v>17</v>
      </c>
      <c r="D238" s="37">
        <f t="shared" si="38"/>
        <v>36</v>
      </c>
      <c r="E238" s="37">
        <f>VLOOKUP(A238,'[1]Alergovet (Labor 3)'!A:BU,72,0)</f>
        <v>17</v>
      </c>
      <c r="F238" s="37">
        <f t="shared" si="39"/>
        <v>24.5</v>
      </c>
      <c r="G238" s="59">
        <f t="shared" si="44"/>
        <v>11.5</v>
      </c>
      <c r="H238" s="60">
        <f t="shared" si="45"/>
        <v>132.25</v>
      </c>
      <c r="I238">
        <f t="shared" si="46"/>
        <v>17</v>
      </c>
      <c r="J238">
        <f t="shared" si="47"/>
        <v>0</v>
      </c>
      <c r="K238">
        <f t="shared" si="48"/>
        <v>0</v>
      </c>
      <c r="L238">
        <f t="shared" si="49"/>
        <v>0</v>
      </c>
      <c r="M238" s="115">
        <f t="shared" si="41"/>
        <v>-69.5</v>
      </c>
      <c r="N238" s="13">
        <f t="shared" si="42"/>
        <v>-81</v>
      </c>
      <c r="O238" s="13">
        <f t="shared" si="40"/>
        <v>4830.25</v>
      </c>
      <c r="P238" s="13">
        <f t="shared" si="40"/>
        <v>6561</v>
      </c>
      <c r="Q238" s="109">
        <f t="shared" si="43"/>
        <v>5629.5</v>
      </c>
    </row>
    <row r="239" spans="1:17" x14ac:dyDescent="0.3">
      <c r="A239" s="2" t="s">
        <v>101</v>
      </c>
      <c r="B239" s="31" t="s">
        <v>136</v>
      </c>
      <c r="C239" s="37"/>
      <c r="D239" s="37"/>
      <c r="E239" s="37"/>
      <c r="F239" s="37"/>
      <c r="G239" s="59"/>
      <c r="H239" s="60"/>
      <c r="M239" s="115"/>
      <c r="N239" s="13"/>
      <c r="O239" s="13"/>
      <c r="P239" s="13"/>
      <c r="Q239" s="109"/>
    </row>
    <row r="240" spans="1:17" x14ac:dyDescent="0.3">
      <c r="A240" s="2" t="s">
        <v>102</v>
      </c>
      <c r="B240" s="31" t="s">
        <v>136</v>
      </c>
      <c r="C240" s="37"/>
      <c r="D240" s="37"/>
      <c r="E240" s="37"/>
      <c r="F240" s="37"/>
      <c r="G240" s="59"/>
      <c r="H240" s="60"/>
      <c r="M240" s="115"/>
      <c r="N240" s="13"/>
      <c r="O240" s="13"/>
      <c r="P240" s="13"/>
      <c r="Q240" s="109"/>
    </row>
    <row r="241" spans="1:17" ht="15" thickBot="1" x14ac:dyDescent="0.35">
      <c r="A241" s="2" t="s">
        <v>149</v>
      </c>
      <c r="B241" s="31" t="s">
        <v>136</v>
      </c>
      <c r="C241" s="37"/>
      <c r="D241" s="37"/>
      <c r="E241" s="37"/>
      <c r="F241" s="37"/>
      <c r="G241" s="59"/>
      <c r="H241" s="60"/>
      <c r="M241" s="115"/>
      <c r="N241" s="13"/>
      <c r="O241" s="13"/>
      <c r="P241" s="13"/>
      <c r="Q241" s="109"/>
    </row>
    <row r="242" spans="1:17" ht="15" thickTop="1" x14ac:dyDescent="0.3">
      <c r="A242" s="30" t="s">
        <v>80</v>
      </c>
      <c r="B242" s="32" t="s">
        <v>137</v>
      </c>
      <c r="C242" s="38">
        <f>VLOOKUP(A242,'[1]Alergovet (Labor 3)'!A:BX,74,0)</f>
        <v>246</v>
      </c>
      <c r="D242" s="38">
        <f t="shared" si="38"/>
        <v>189.5</v>
      </c>
      <c r="E242" s="38">
        <f>VLOOKUP(A242,'[1]Alergovet (Labor 3)'!A:BX,75,0)</f>
        <v>12</v>
      </c>
      <c r="F242" s="38">
        <f t="shared" si="39"/>
        <v>15</v>
      </c>
      <c r="G242" s="59">
        <f t="shared" si="44"/>
        <v>174.5</v>
      </c>
      <c r="H242" s="60">
        <f t="shared" si="45"/>
        <v>30450.25</v>
      </c>
      <c r="I242">
        <f t="shared" si="46"/>
        <v>129</v>
      </c>
      <c r="J242">
        <f t="shared" si="47"/>
        <v>13689</v>
      </c>
      <c r="K242">
        <f t="shared" si="48"/>
        <v>117</v>
      </c>
      <c r="L242">
        <f t="shared" si="49"/>
        <v>90.697674418604649</v>
      </c>
      <c r="M242" s="115">
        <f t="shared" si="41"/>
        <v>84</v>
      </c>
      <c r="N242" s="13">
        <f t="shared" si="42"/>
        <v>-90.5</v>
      </c>
      <c r="O242" s="13">
        <f t="shared" si="40"/>
        <v>7056</v>
      </c>
      <c r="P242" s="13">
        <f t="shared" si="40"/>
        <v>8190.25</v>
      </c>
      <c r="Q242" s="109">
        <f t="shared" si="43"/>
        <v>-7602</v>
      </c>
    </row>
    <row r="243" spans="1:17" x14ac:dyDescent="0.3">
      <c r="A243" s="2" t="s">
        <v>81</v>
      </c>
      <c r="B243" s="31" t="s">
        <v>137</v>
      </c>
      <c r="C243" s="37">
        <f>VLOOKUP(A243,'[1]Alergovet (Labor 3)'!A:BX,74,0)</f>
        <v>33</v>
      </c>
      <c r="D243" s="37">
        <f t="shared" si="38"/>
        <v>82</v>
      </c>
      <c r="E243" s="37">
        <f>VLOOKUP(A243,'[1]Alergovet (Labor 3)'!A:BX,75,0)</f>
        <v>29</v>
      </c>
      <c r="F243" s="37">
        <f t="shared" si="39"/>
        <v>77.5</v>
      </c>
      <c r="G243" s="59">
        <f t="shared" si="44"/>
        <v>4.5</v>
      </c>
      <c r="H243" s="60">
        <f t="shared" si="45"/>
        <v>20.25</v>
      </c>
      <c r="I243">
        <f t="shared" si="46"/>
        <v>31</v>
      </c>
      <c r="J243">
        <f t="shared" si="47"/>
        <v>4</v>
      </c>
      <c r="K243">
        <f t="shared" si="48"/>
        <v>2</v>
      </c>
      <c r="L243">
        <f t="shared" si="49"/>
        <v>6.4516129032258061</v>
      </c>
      <c r="M243" s="115">
        <f t="shared" si="41"/>
        <v>-23.5</v>
      </c>
      <c r="N243" s="13">
        <f t="shared" si="42"/>
        <v>-28</v>
      </c>
      <c r="O243" s="13">
        <f t="shared" si="40"/>
        <v>552.25</v>
      </c>
      <c r="P243" s="13">
        <f t="shared" si="40"/>
        <v>784</v>
      </c>
      <c r="Q243" s="109">
        <f t="shared" si="43"/>
        <v>658</v>
      </c>
    </row>
    <row r="244" spans="1:17" x14ac:dyDescent="0.3">
      <c r="A244" s="2" t="s">
        <v>82</v>
      </c>
      <c r="B244" s="31" t="s">
        <v>137</v>
      </c>
      <c r="C244" s="37">
        <f>VLOOKUP(A244,'[1]Alergovet (Labor 3)'!A:BX,74,0)</f>
        <v>226</v>
      </c>
      <c r="D244" s="37">
        <f t="shared" si="38"/>
        <v>183</v>
      </c>
      <c r="E244" s="37">
        <f>VLOOKUP(A244,'[1]Alergovet (Labor 3)'!A:BX,75,0)</f>
        <v>228</v>
      </c>
      <c r="F244" s="37">
        <f t="shared" si="39"/>
        <v>186</v>
      </c>
      <c r="G244" s="59">
        <f t="shared" si="44"/>
        <v>-3</v>
      </c>
      <c r="H244" s="60">
        <f t="shared" si="45"/>
        <v>9</v>
      </c>
      <c r="I244">
        <f t="shared" si="46"/>
        <v>227</v>
      </c>
      <c r="J244">
        <f t="shared" si="47"/>
        <v>1</v>
      </c>
      <c r="K244">
        <f t="shared" si="48"/>
        <v>1</v>
      </c>
      <c r="L244">
        <f t="shared" si="49"/>
        <v>0.44052863436123352</v>
      </c>
      <c r="M244" s="115">
        <f t="shared" si="41"/>
        <v>77.5</v>
      </c>
      <c r="N244" s="13">
        <f t="shared" si="42"/>
        <v>80.5</v>
      </c>
      <c r="O244" s="13">
        <f t="shared" si="40"/>
        <v>6006.25</v>
      </c>
      <c r="P244" s="13">
        <f t="shared" si="40"/>
        <v>6480.25</v>
      </c>
      <c r="Q244" s="109">
        <f t="shared" si="43"/>
        <v>6238.75</v>
      </c>
    </row>
    <row r="245" spans="1:17" x14ac:dyDescent="0.3">
      <c r="A245" s="2" t="s">
        <v>84</v>
      </c>
      <c r="B245" s="31" t="s">
        <v>137</v>
      </c>
      <c r="C245" s="37">
        <f>VLOOKUP(A245,'[1]Alergovet (Labor 3)'!A:BX,74,0)</f>
        <v>360</v>
      </c>
      <c r="D245" s="37">
        <f t="shared" si="38"/>
        <v>200.5</v>
      </c>
      <c r="E245" s="37">
        <f>VLOOKUP(A245,'[1]Alergovet (Labor 3)'!A:BX,75,0)</f>
        <v>537</v>
      </c>
      <c r="F245" s="37">
        <f t="shared" si="39"/>
        <v>202</v>
      </c>
      <c r="G245" s="59">
        <f t="shared" si="44"/>
        <v>-1.5</v>
      </c>
      <c r="H245" s="60">
        <f t="shared" si="45"/>
        <v>2.25</v>
      </c>
      <c r="I245">
        <f t="shared" si="46"/>
        <v>448.5</v>
      </c>
      <c r="J245">
        <f t="shared" si="47"/>
        <v>7832.25</v>
      </c>
      <c r="K245">
        <f t="shared" si="48"/>
        <v>88.5</v>
      </c>
      <c r="L245">
        <f t="shared" si="49"/>
        <v>19.732441471571907</v>
      </c>
      <c r="M245" s="115">
        <f t="shared" si="41"/>
        <v>95</v>
      </c>
      <c r="N245" s="13">
        <f t="shared" si="42"/>
        <v>96.5</v>
      </c>
      <c r="O245" s="13">
        <f t="shared" si="40"/>
        <v>9025</v>
      </c>
      <c r="P245" s="13">
        <f t="shared" si="40"/>
        <v>9312.25</v>
      </c>
      <c r="Q245" s="109">
        <f t="shared" si="43"/>
        <v>9167.5</v>
      </c>
    </row>
    <row r="246" spans="1:17" x14ac:dyDescent="0.3">
      <c r="A246" s="2" t="s">
        <v>85</v>
      </c>
      <c r="B246" s="31" t="s">
        <v>137</v>
      </c>
      <c r="C246" s="37">
        <f>VLOOKUP(A246,'[1]Alergovet (Labor 3)'!A:BX,74,0)</f>
        <v>201</v>
      </c>
      <c r="D246" s="37">
        <f t="shared" si="38"/>
        <v>176</v>
      </c>
      <c r="E246" s="37">
        <f>VLOOKUP(A246,'[1]Alergovet (Labor 3)'!A:BX,75,0)</f>
        <v>207</v>
      </c>
      <c r="F246" s="37">
        <f t="shared" si="39"/>
        <v>182</v>
      </c>
      <c r="G246" s="59">
        <f t="shared" si="44"/>
        <v>-6</v>
      </c>
      <c r="H246" s="60">
        <f t="shared" si="45"/>
        <v>36</v>
      </c>
      <c r="I246">
        <f t="shared" si="46"/>
        <v>204</v>
      </c>
      <c r="J246">
        <f t="shared" si="47"/>
        <v>9</v>
      </c>
      <c r="K246">
        <f t="shared" si="48"/>
        <v>3</v>
      </c>
      <c r="L246">
        <f t="shared" si="49"/>
        <v>1.4705882352941175</v>
      </c>
      <c r="M246" s="115">
        <f t="shared" si="41"/>
        <v>70.5</v>
      </c>
      <c r="N246" s="13">
        <f t="shared" si="42"/>
        <v>76.5</v>
      </c>
      <c r="O246" s="13">
        <f t="shared" si="40"/>
        <v>4970.25</v>
      </c>
      <c r="P246" s="13">
        <f t="shared" si="40"/>
        <v>5852.25</v>
      </c>
      <c r="Q246" s="109">
        <f t="shared" si="43"/>
        <v>5393.25</v>
      </c>
    </row>
    <row r="247" spans="1:17" x14ac:dyDescent="0.3">
      <c r="A247" s="2" t="s">
        <v>95</v>
      </c>
      <c r="B247" s="31" t="s">
        <v>137</v>
      </c>
      <c r="C247" s="37">
        <f>VLOOKUP(A247,'[1]Alergovet (Labor 3)'!A:BX,74,0)</f>
        <v>210</v>
      </c>
      <c r="D247" s="37">
        <f t="shared" si="38"/>
        <v>179</v>
      </c>
      <c r="E247" s="37">
        <f>VLOOKUP(A247,'[1]Alergovet (Labor 3)'!A:BX,75,0)</f>
        <v>223</v>
      </c>
      <c r="F247" s="37">
        <f t="shared" si="39"/>
        <v>185</v>
      </c>
      <c r="G247" s="59">
        <f t="shared" si="44"/>
        <v>-6</v>
      </c>
      <c r="H247" s="60">
        <f t="shared" si="45"/>
        <v>36</v>
      </c>
      <c r="I247">
        <f t="shared" si="46"/>
        <v>216.5</v>
      </c>
      <c r="J247">
        <f t="shared" si="47"/>
        <v>42.25</v>
      </c>
      <c r="K247">
        <f t="shared" si="48"/>
        <v>6.5</v>
      </c>
      <c r="L247">
        <f t="shared" si="49"/>
        <v>3.0023094688221708</v>
      </c>
      <c r="M247" s="115">
        <f t="shared" si="41"/>
        <v>73.5</v>
      </c>
      <c r="N247" s="13">
        <f t="shared" si="42"/>
        <v>79.5</v>
      </c>
      <c r="O247" s="13">
        <f t="shared" si="40"/>
        <v>5402.25</v>
      </c>
      <c r="P247" s="13">
        <f t="shared" si="40"/>
        <v>6320.25</v>
      </c>
      <c r="Q247" s="109">
        <f t="shared" si="43"/>
        <v>5843.25</v>
      </c>
    </row>
    <row r="248" spans="1:17" x14ac:dyDescent="0.3">
      <c r="A248" s="2" t="s">
        <v>100</v>
      </c>
      <c r="B248" s="31" t="s">
        <v>137</v>
      </c>
      <c r="C248" s="37">
        <f>VLOOKUP(A248,'[1]Alergovet (Labor 3)'!A:BX,74,0)</f>
        <v>223</v>
      </c>
      <c r="D248" s="37">
        <f t="shared" si="38"/>
        <v>182</v>
      </c>
      <c r="E248" s="37">
        <f>VLOOKUP(A248,'[1]Alergovet (Labor 3)'!A:BX,75,0)</f>
        <v>19</v>
      </c>
      <c r="F248" s="37">
        <f t="shared" si="39"/>
        <v>36.5</v>
      </c>
      <c r="G248" s="59">
        <f t="shared" si="44"/>
        <v>145.5</v>
      </c>
      <c r="H248" s="60">
        <f t="shared" si="45"/>
        <v>21170.25</v>
      </c>
      <c r="I248">
        <f t="shared" si="46"/>
        <v>121</v>
      </c>
      <c r="J248">
        <f t="shared" si="47"/>
        <v>10404</v>
      </c>
      <c r="K248">
        <f t="shared" si="48"/>
        <v>102</v>
      </c>
      <c r="L248">
        <f t="shared" si="49"/>
        <v>84.297520661157023</v>
      </c>
      <c r="M248" s="115">
        <f t="shared" si="41"/>
        <v>76.5</v>
      </c>
      <c r="N248" s="13">
        <f t="shared" si="42"/>
        <v>-69</v>
      </c>
      <c r="O248" s="13">
        <f t="shared" si="40"/>
        <v>5852.25</v>
      </c>
      <c r="P248" s="13">
        <f t="shared" si="40"/>
        <v>4761</v>
      </c>
      <c r="Q248" s="109">
        <f t="shared" si="43"/>
        <v>-5278.5</v>
      </c>
    </row>
    <row r="249" spans="1:17" x14ac:dyDescent="0.3">
      <c r="A249" s="2" t="s">
        <v>101</v>
      </c>
      <c r="B249" s="31" t="s">
        <v>137</v>
      </c>
      <c r="C249" s="37"/>
      <c r="D249" s="37"/>
      <c r="E249" s="37"/>
      <c r="F249" s="37"/>
      <c r="G249" s="59"/>
      <c r="H249" s="60"/>
      <c r="M249" s="115"/>
      <c r="N249" s="13"/>
      <c r="O249" s="13"/>
      <c r="P249" s="13"/>
      <c r="Q249" s="109"/>
    </row>
    <row r="250" spans="1:17" x14ac:dyDescent="0.3">
      <c r="A250" s="2" t="s">
        <v>102</v>
      </c>
      <c r="B250" s="31" t="s">
        <v>137</v>
      </c>
      <c r="C250" s="37"/>
      <c r="D250" s="37"/>
      <c r="E250" s="37"/>
      <c r="F250" s="37"/>
      <c r="G250" s="59"/>
      <c r="H250" s="60"/>
      <c r="M250" s="115"/>
      <c r="N250" s="13"/>
      <c r="O250" s="13"/>
      <c r="P250" s="13"/>
      <c r="Q250" s="109"/>
    </row>
    <row r="251" spans="1:17" ht="15" thickBot="1" x14ac:dyDescent="0.35">
      <c r="A251" s="2" t="s">
        <v>149</v>
      </c>
      <c r="B251" s="31" t="s">
        <v>137</v>
      </c>
      <c r="C251" s="37"/>
      <c r="D251" s="37"/>
      <c r="E251" s="37"/>
      <c r="F251" s="37"/>
      <c r="G251" s="59"/>
      <c r="H251" s="60"/>
      <c r="M251" s="115"/>
      <c r="N251" s="13"/>
      <c r="O251" s="13"/>
      <c r="P251" s="13"/>
      <c r="Q251" s="109"/>
    </row>
    <row r="252" spans="1:17" ht="15" thickTop="1" x14ac:dyDescent="0.3">
      <c r="A252" s="30" t="s">
        <v>80</v>
      </c>
      <c r="B252" s="32" t="s">
        <v>23</v>
      </c>
      <c r="C252" s="38">
        <f>VLOOKUP(A252,'[1]Alergovet (Labor 3)'!A:CA,77,0)</f>
        <v>51</v>
      </c>
      <c r="D252" s="38">
        <f t="shared" si="38"/>
        <v>117</v>
      </c>
      <c r="E252" s="38">
        <f>VLOOKUP(A252,'[1]Alergovet (Labor 3)'!A:CA,78,0)</f>
        <v>57</v>
      </c>
      <c r="F252" s="38">
        <f t="shared" si="39"/>
        <v>131</v>
      </c>
      <c r="G252" s="59">
        <f t="shared" si="44"/>
        <v>-14</v>
      </c>
      <c r="H252" s="60">
        <f t="shared" si="45"/>
        <v>196</v>
      </c>
      <c r="I252">
        <f t="shared" si="46"/>
        <v>54</v>
      </c>
      <c r="J252">
        <f t="shared" si="47"/>
        <v>9</v>
      </c>
      <c r="K252">
        <f t="shared" si="48"/>
        <v>3</v>
      </c>
      <c r="L252">
        <f t="shared" si="49"/>
        <v>5.5555555555555554</v>
      </c>
      <c r="M252" s="115">
        <f t="shared" si="41"/>
        <v>11.5</v>
      </c>
      <c r="N252" s="13">
        <f t="shared" si="42"/>
        <v>25.5</v>
      </c>
      <c r="O252" s="13">
        <f t="shared" si="40"/>
        <v>132.25</v>
      </c>
      <c r="P252" s="13">
        <f t="shared" si="40"/>
        <v>650.25</v>
      </c>
      <c r="Q252" s="109">
        <f t="shared" si="43"/>
        <v>293.25</v>
      </c>
    </row>
    <row r="253" spans="1:17" x14ac:dyDescent="0.3">
      <c r="A253" s="2" t="s">
        <v>81</v>
      </c>
      <c r="B253" s="31" t="s">
        <v>23</v>
      </c>
      <c r="C253" s="37">
        <f>VLOOKUP(A253,'[1]Alergovet (Labor 3)'!A:CA,77,0)</f>
        <v>97</v>
      </c>
      <c r="D253" s="37">
        <f t="shared" si="38"/>
        <v>167</v>
      </c>
      <c r="E253" s="37">
        <f>VLOOKUP(A253,'[1]Alergovet (Labor 3)'!A:CA,78,0)</f>
        <v>96</v>
      </c>
      <c r="F253" s="37">
        <f t="shared" si="39"/>
        <v>170</v>
      </c>
      <c r="G253" s="59">
        <f t="shared" si="44"/>
        <v>-3</v>
      </c>
      <c r="H253" s="60">
        <f t="shared" si="45"/>
        <v>9</v>
      </c>
      <c r="I253">
        <f t="shared" si="46"/>
        <v>96.5</v>
      </c>
      <c r="J253">
        <f t="shared" si="47"/>
        <v>0.25</v>
      </c>
      <c r="K253">
        <f t="shared" si="48"/>
        <v>0.5</v>
      </c>
      <c r="L253">
        <f t="shared" si="49"/>
        <v>0.5181347150259068</v>
      </c>
      <c r="M253" s="115">
        <f t="shared" si="41"/>
        <v>61.5</v>
      </c>
      <c r="N253" s="13">
        <f t="shared" si="42"/>
        <v>64.5</v>
      </c>
      <c r="O253" s="13">
        <f t="shared" si="40"/>
        <v>3782.25</v>
      </c>
      <c r="P253" s="13">
        <f t="shared" si="40"/>
        <v>4160.25</v>
      </c>
      <c r="Q253" s="109">
        <f t="shared" si="43"/>
        <v>3966.75</v>
      </c>
    </row>
    <row r="254" spans="1:17" x14ac:dyDescent="0.3">
      <c r="A254" s="2" t="s">
        <v>82</v>
      </c>
      <c r="B254" s="31" t="s">
        <v>23</v>
      </c>
      <c r="C254" s="37">
        <f>VLOOKUP(A254,'[1]Alergovet (Labor 3)'!A:CA,77,0)</f>
        <v>638</v>
      </c>
      <c r="D254" s="37">
        <f t="shared" si="38"/>
        <v>210</v>
      </c>
      <c r="E254" s="37">
        <f>VLOOKUP(A254,'[1]Alergovet (Labor 3)'!A:CA,78,0)</f>
        <v>768</v>
      </c>
      <c r="F254" s="37">
        <f t="shared" si="39"/>
        <v>209</v>
      </c>
      <c r="G254" s="59">
        <f t="shared" si="44"/>
        <v>1</v>
      </c>
      <c r="H254" s="60">
        <f t="shared" si="45"/>
        <v>1</v>
      </c>
      <c r="I254">
        <f t="shared" si="46"/>
        <v>703</v>
      </c>
      <c r="J254">
        <f t="shared" si="47"/>
        <v>4225</v>
      </c>
      <c r="K254">
        <f t="shared" si="48"/>
        <v>65</v>
      </c>
      <c r="L254">
        <f t="shared" si="49"/>
        <v>9.2460881934566146</v>
      </c>
      <c r="M254" s="115">
        <f t="shared" si="41"/>
        <v>104.5</v>
      </c>
      <c r="N254" s="13">
        <f t="shared" si="42"/>
        <v>103.5</v>
      </c>
      <c r="O254" s="13">
        <f t="shared" si="40"/>
        <v>10920.25</v>
      </c>
      <c r="P254" s="13">
        <f t="shared" si="40"/>
        <v>10712.25</v>
      </c>
      <c r="Q254" s="109">
        <f t="shared" si="43"/>
        <v>10815.75</v>
      </c>
    </row>
    <row r="255" spans="1:17" x14ac:dyDescent="0.3">
      <c r="A255" s="2" t="s">
        <v>84</v>
      </c>
      <c r="B255" s="31" t="s">
        <v>23</v>
      </c>
      <c r="C255" s="37">
        <f>VLOOKUP(A255,'[1]Alergovet (Labor 3)'!A:CA,77,0)</f>
        <v>537</v>
      </c>
      <c r="D255" s="37">
        <f t="shared" si="38"/>
        <v>206</v>
      </c>
      <c r="E255" s="37">
        <f>VLOOKUP(A255,'[1]Alergovet (Labor 3)'!A:CA,78,0)</f>
        <v>606</v>
      </c>
      <c r="F255" s="37">
        <f t="shared" si="39"/>
        <v>206</v>
      </c>
      <c r="G255" s="59">
        <f t="shared" si="44"/>
        <v>0</v>
      </c>
      <c r="H255" s="60">
        <f t="shared" si="45"/>
        <v>0</v>
      </c>
      <c r="I255">
        <f t="shared" si="46"/>
        <v>571.5</v>
      </c>
      <c r="J255">
        <f t="shared" si="47"/>
        <v>1190.25</v>
      </c>
      <c r="K255">
        <f t="shared" si="48"/>
        <v>34.5</v>
      </c>
      <c r="L255">
        <f t="shared" si="49"/>
        <v>6.0367454068241466</v>
      </c>
      <c r="M255" s="115">
        <f t="shared" si="41"/>
        <v>100.5</v>
      </c>
      <c r="N255" s="13">
        <f t="shared" si="42"/>
        <v>100.5</v>
      </c>
      <c r="O255" s="13">
        <f t="shared" si="40"/>
        <v>10100.25</v>
      </c>
      <c r="P255" s="13">
        <f t="shared" si="40"/>
        <v>10100.25</v>
      </c>
      <c r="Q255" s="109">
        <f t="shared" si="43"/>
        <v>10100.25</v>
      </c>
    </row>
    <row r="256" spans="1:17" x14ac:dyDescent="0.3">
      <c r="A256" s="2" t="s">
        <v>85</v>
      </c>
      <c r="B256" s="31" t="s">
        <v>23</v>
      </c>
      <c r="C256" s="37">
        <f>VLOOKUP(A256,'[1]Alergovet (Labor 3)'!A:CA,77,0)</f>
        <v>245</v>
      </c>
      <c r="D256" s="37">
        <f t="shared" ref="D256:D288" si="50">_xlfn.RANK.AVG(C256,C$2:C$300,1)</f>
        <v>187.5</v>
      </c>
      <c r="E256" s="37">
        <f>VLOOKUP(A256,'[1]Alergovet (Labor 3)'!A:CA,78,0)</f>
        <v>241</v>
      </c>
      <c r="F256" s="37">
        <f t="shared" ref="F256:F288" si="51">_xlfn.RANK.AVG(E256,E$2:E$300,1)</f>
        <v>188</v>
      </c>
      <c r="G256" s="59">
        <f t="shared" si="44"/>
        <v>-0.5</v>
      </c>
      <c r="H256" s="60">
        <f t="shared" si="45"/>
        <v>0.25</v>
      </c>
      <c r="I256">
        <f t="shared" si="46"/>
        <v>243</v>
      </c>
      <c r="J256">
        <f t="shared" si="47"/>
        <v>4</v>
      </c>
      <c r="K256">
        <f t="shared" si="48"/>
        <v>2</v>
      </c>
      <c r="L256">
        <f t="shared" si="49"/>
        <v>0.82304526748971196</v>
      </c>
      <c r="M256" s="115">
        <f t="shared" si="41"/>
        <v>82</v>
      </c>
      <c r="N256" s="13">
        <f t="shared" si="42"/>
        <v>82.5</v>
      </c>
      <c r="O256" s="13">
        <f t="shared" si="40"/>
        <v>6724</v>
      </c>
      <c r="P256" s="13">
        <f t="shared" si="40"/>
        <v>6806.25</v>
      </c>
      <c r="Q256" s="109">
        <f t="shared" si="43"/>
        <v>6765</v>
      </c>
    </row>
    <row r="257" spans="1:17" x14ac:dyDescent="0.3">
      <c r="A257" s="2" t="s">
        <v>95</v>
      </c>
      <c r="B257" s="31" t="s">
        <v>23</v>
      </c>
      <c r="C257" s="37">
        <f>VLOOKUP(A257,'[1]Alergovet (Labor 3)'!A:CA,77,0)</f>
        <v>269</v>
      </c>
      <c r="D257" s="37">
        <f t="shared" si="50"/>
        <v>193</v>
      </c>
      <c r="E257" s="37">
        <f>VLOOKUP(A257,'[1]Alergovet (Labor 3)'!A:CA,78,0)</f>
        <v>215</v>
      </c>
      <c r="F257" s="37">
        <f t="shared" si="51"/>
        <v>184</v>
      </c>
      <c r="G257" s="59">
        <f t="shared" si="44"/>
        <v>9</v>
      </c>
      <c r="H257" s="60">
        <f t="shared" si="45"/>
        <v>81</v>
      </c>
      <c r="I257">
        <f t="shared" si="46"/>
        <v>242</v>
      </c>
      <c r="J257">
        <f t="shared" si="47"/>
        <v>729</v>
      </c>
      <c r="K257">
        <f t="shared" si="48"/>
        <v>27</v>
      </c>
      <c r="L257">
        <f t="shared" si="49"/>
        <v>11.15702479338843</v>
      </c>
      <c r="M257" s="115">
        <f t="shared" si="41"/>
        <v>87.5</v>
      </c>
      <c r="N257" s="13">
        <f t="shared" si="42"/>
        <v>78.5</v>
      </c>
      <c r="O257" s="13">
        <f t="shared" si="40"/>
        <v>7656.25</v>
      </c>
      <c r="P257" s="13">
        <f t="shared" si="40"/>
        <v>6162.25</v>
      </c>
      <c r="Q257" s="109">
        <f t="shared" si="43"/>
        <v>6868.75</v>
      </c>
    </row>
    <row r="258" spans="1:17" x14ac:dyDescent="0.3">
      <c r="A258" s="2" t="s">
        <v>100</v>
      </c>
      <c r="B258" s="31" t="s">
        <v>23</v>
      </c>
      <c r="C258" s="37">
        <f>VLOOKUP(A258,'[1]Alergovet (Labor 3)'!A:CA,77,0)</f>
        <v>206</v>
      </c>
      <c r="D258" s="37">
        <f t="shared" si="50"/>
        <v>177.5</v>
      </c>
      <c r="E258" s="37">
        <f>VLOOKUP(A258,'[1]Alergovet (Labor 3)'!A:CA,78,0)</f>
        <v>40</v>
      </c>
      <c r="F258" s="37">
        <f t="shared" si="51"/>
        <v>104</v>
      </c>
      <c r="G258" s="59">
        <f t="shared" si="44"/>
        <v>73.5</v>
      </c>
      <c r="H258" s="60">
        <f t="shared" si="45"/>
        <v>5402.25</v>
      </c>
      <c r="I258">
        <f t="shared" si="46"/>
        <v>123</v>
      </c>
      <c r="J258">
        <f t="shared" si="47"/>
        <v>6889</v>
      </c>
      <c r="K258">
        <f t="shared" si="48"/>
        <v>83</v>
      </c>
      <c r="L258">
        <f t="shared" si="49"/>
        <v>67.479674796747972</v>
      </c>
      <c r="M258" s="115">
        <f t="shared" si="41"/>
        <v>72</v>
      </c>
      <c r="N258" s="13">
        <f t="shared" si="42"/>
        <v>-1.5</v>
      </c>
      <c r="O258" s="13">
        <f t="shared" si="40"/>
        <v>5184</v>
      </c>
      <c r="P258" s="13">
        <f t="shared" si="40"/>
        <v>2.25</v>
      </c>
      <c r="Q258" s="109">
        <f t="shared" si="43"/>
        <v>-108</v>
      </c>
    </row>
    <row r="259" spans="1:17" x14ac:dyDescent="0.3">
      <c r="A259" s="2" t="s">
        <v>101</v>
      </c>
      <c r="B259" s="31" t="s">
        <v>23</v>
      </c>
      <c r="C259" s="37"/>
      <c r="D259" s="37"/>
      <c r="E259" s="37"/>
      <c r="F259" s="37"/>
      <c r="G259" s="59"/>
      <c r="H259" s="60"/>
      <c r="M259" s="115"/>
      <c r="N259" s="13"/>
      <c r="O259" s="13"/>
      <c r="P259" s="13"/>
      <c r="Q259" s="109"/>
    </row>
    <row r="260" spans="1:17" x14ac:dyDescent="0.3">
      <c r="A260" s="2" t="s">
        <v>102</v>
      </c>
      <c r="B260" s="31" t="s">
        <v>23</v>
      </c>
      <c r="C260" s="37"/>
      <c r="D260" s="37"/>
      <c r="E260" s="37"/>
      <c r="F260" s="37"/>
      <c r="G260" s="59"/>
      <c r="H260" s="60"/>
      <c r="M260" s="115"/>
      <c r="N260" s="13"/>
      <c r="O260" s="13"/>
      <c r="P260" s="13"/>
      <c r="Q260" s="109"/>
    </row>
    <row r="261" spans="1:17" ht="15" thickBot="1" x14ac:dyDescent="0.35">
      <c r="A261" s="2" t="s">
        <v>149</v>
      </c>
      <c r="B261" s="31" t="s">
        <v>23</v>
      </c>
      <c r="C261" s="37"/>
      <c r="D261" s="37"/>
      <c r="E261" s="37"/>
      <c r="F261" s="37"/>
      <c r="G261" s="59"/>
      <c r="H261" s="60"/>
      <c r="M261" s="115"/>
      <c r="N261" s="13"/>
      <c r="O261" s="13"/>
      <c r="P261" s="13"/>
      <c r="Q261" s="109"/>
    </row>
    <row r="262" spans="1:17" ht="15" thickTop="1" x14ac:dyDescent="0.3">
      <c r="A262" s="29" t="s">
        <v>80</v>
      </c>
      <c r="B262" s="32" t="s">
        <v>24</v>
      </c>
      <c r="C262" s="38">
        <f>VLOOKUP(A262,'[1]Alergovet (Labor 3)'!A:CD,80,0)</f>
        <v>10</v>
      </c>
      <c r="D262" s="38">
        <f t="shared" si="50"/>
        <v>10.5</v>
      </c>
      <c r="E262" s="38">
        <f>VLOOKUP(A262,'[1]Alergovet (Labor 3)'!A:CD,81,0)</f>
        <v>8</v>
      </c>
      <c r="F262" s="38">
        <f t="shared" si="51"/>
        <v>6.5</v>
      </c>
      <c r="G262" s="59">
        <f t="shared" si="44"/>
        <v>4</v>
      </c>
      <c r="H262" s="60">
        <f t="shared" si="45"/>
        <v>16</v>
      </c>
      <c r="I262">
        <f t="shared" si="46"/>
        <v>9</v>
      </c>
      <c r="J262">
        <f t="shared" si="47"/>
        <v>1</v>
      </c>
      <c r="K262">
        <f t="shared" si="48"/>
        <v>1</v>
      </c>
      <c r="L262">
        <f t="shared" si="49"/>
        <v>11.111111111111111</v>
      </c>
      <c r="M262" s="115">
        <f t="shared" ref="M262:M298" si="52">(D262-$D$305)</f>
        <v>-95</v>
      </c>
      <c r="N262" s="13">
        <f t="shared" ref="N262:N298" si="53">(F262-$F$305)</f>
        <v>-99</v>
      </c>
      <c r="O262" s="13">
        <f t="shared" ref="O262:P298" si="54">(M262)^2</f>
        <v>9025</v>
      </c>
      <c r="P262" s="13">
        <f t="shared" si="54"/>
        <v>9801</v>
      </c>
      <c r="Q262" s="109">
        <f t="shared" ref="Q262:Q298" si="55">(M262*N262)</f>
        <v>9405</v>
      </c>
    </row>
    <row r="263" spans="1:17" x14ac:dyDescent="0.3">
      <c r="A263" s="2" t="s">
        <v>81</v>
      </c>
      <c r="B263" s="31" t="s">
        <v>24</v>
      </c>
      <c r="C263" s="37">
        <f>VLOOKUP(A263,'[1]Alergovet (Labor 3)'!A:CD,80,0)</f>
        <v>16</v>
      </c>
      <c r="D263" s="37">
        <f t="shared" si="50"/>
        <v>32</v>
      </c>
      <c r="E263" s="37">
        <f>VLOOKUP(A263,'[1]Alergovet (Labor 3)'!A:CD,81,0)</f>
        <v>54</v>
      </c>
      <c r="F263" s="37">
        <f t="shared" si="51"/>
        <v>126.5</v>
      </c>
      <c r="G263" s="59">
        <f t="shared" si="44"/>
        <v>-94.5</v>
      </c>
      <c r="H263" s="60">
        <f t="shared" si="45"/>
        <v>8930.25</v>
      </c>
      <c r="I263">
        <f t="shared" si="46"/>
        <v>35</v>
      </c>
      <c r="J263">
        <f t="shared" si="47"/>
        <v>361</v>
      </c>
      <c r="K263">
        <f t="shared" si="48"/>
        <v>19</v>
      </c>
      <c r="L263">
        <f t="shared" si="49"/>
        <v>54.285714285714285</v>
      </c>
      <c r="M263" s="115">
        <f t="shared" si="52"/>
        <v>-73.5</v>
      </c>
      <c r="N263" s="13">
        <f t="shared" si="53"/>
        <v>21</v>
      </c>
      <c r="O263" s="13">
        <f t="shared" si="54"/>
        <v>5402.25</v>
      </c>
      <c r="P263" s="13">
        <f t="shared" si="54"/>
        <v>441</v>
      </c>
      <c r="Q263" s="109">
        <f t="shared" si="55"/>
        <v>-1543.5</v>
      </c>
    </row>
    <row r="264" spans="1:17" x14ac:dyDescent="0.3">
      <c r="A264" s="2" t="s">
        <v>82</v>
      </c>
      <c r="B264" s="31" t="s">
        <v>24</v>
      </c>
      <c r="C264" s="37">
        <f>VLOOKUP(A264,'[1]Alergovet (Labor 3)'!A:CD,80,0)</f>
        <v>11</v>
      </c>
      <c r="D264" s="37">
        <f t="shared" si="50"/>
        <v>14</v>
      </c>
      <c r="E264" s="37">
        <f>VLOOKUP(A264,'[1]Alergovet (Labor 3)'!A:CD,81,0)</f>
        <v>8</v>
      </c>
      <c r="F264" s="37">
        <f t="shared" si="51"/>
        <v>6.5</v>
      </c>
      <c r="G264" s="59">
        <f t="shared" si="44"/>
        <v>7.5</v>
      </c>
      <c r="H264" s="60">
        <f t="shared" si="45"/>
        <v>56.25</v>
      </c>
      <c r="I264">
        <f t="shared" si="46"/>
        <v>9.5</v>
      </c>
      <c r="J264">
        <f t="shared" si="47"/>
        <v>2.25</v>
      </c>
      <c r="K264">
        <f t="shared" si="48"/>
        <v>1.5</v>
      </c>
      <c r="L264">
        <f t="shared" si="49"/>
        <v>15.789473684210526</v>
      </c>
      <c r="M264" s="115">
        <f t="shared" si="52"/>
        <v>-91.5</v>
      </c>
      <c r="N264" s="13">
        <f t="shared" si="53"/>
        <v>-99</v>
      </c>
      <c r="O264" s="13">
        <f t="shared" si="54"/>
        <v>8372.25</v>
      </c>
      <c r="P264" s="13">
        <f t="shared" si="54"/>
        <v>9801</v>
      </c>
      <c r="Q264" s="109">
        <f t="shared" si="55"/>
        <v>9058.5</v>
      </c>
    </row>
    <row r="265" spans="1:17" x14ac:dyDescent="0.3">
      <c r="A265" s="2" t="s">
        <v>84</v>
      </c>
      <c r="B265" s="31" t="s">
        <v>24</v>
      </c>
      <c r="C265" s="37">
        <f>VLOOKUP(A265,'[1]Alergovet (Labor 3)'!A:CD,80,0)</f>
        <v>82</v>
      </c>
      <c r="D265" s="37">
        <f t="shared" si="50"/>
        <v>161.5</v>
      </c>
      <c r="E265" s="37">
        <f>VLOOKUP(A265,'[1]Alergovet (Labor 3)'!A:CD,81,0)</f>
        <v>72</v>
      </c>
      <c r="F265" s="37">
        <f t="shared" si="51"/>
        <v>147</v>
      </c>
      <c r="G265" s="59">
        <f t="shared" si="44"/>
        <v>14.5</v>
      </c>
      <c r="H265" s="60">
        <f t="shared" si="45"/>
        <v>210.25</v>
      </c>
      <c r="I265">
        <f t="shared" si="46"/>
        <v>77</v>
      </c>
      <c r="J265">
        <f t="shared" si="47"/>
        <v>25</v>
      </c>
      <c r="K265">
        <f t="shared" si="48"/>
        <v>5</v>
      </c>
      <c r="L265">
        <f t="shared" si="49"/>
        <v>6.4935064935064926</v>
      </c>
      <c r="M265" s="115">
        <f t="shared" si="52"/>
        <v>56</v>
      </c>
      <c r="N265" s="13">
        <f t="shared" si="53"/>
        <v>41.5</v>
      </c>
      <c r="O265" s="13">
        <f t="shared" si="54"/>
        <v>3136</v>
      </c>
      <c r="P265" s="13">
        <f t="shared" si="54"/>
        <v>1722.25</v>
      </c>
      <c r="Q265" s="109">
        <f t="shared" si="55"/>
        <v>2324</v>
      </c>
    </row>
    <row r="266" spans="1:17" x14ac:dyDescent="0.3">
      <c r="A266" s="2" t="s">
        <v>85</v>
      </c>
      <c r="B266" s="31" t="s">
        <v>24</v>
      </c>
      <c r="C266" s="37">
        <f>VLOOKUP(A266,'[1]Alergovet (Labor 3)'!A:CD,80,0)</f>
        <v>14</v>
      </c>
      <c r="D266" s="37">
        <f t="shared" si="50"/>
        <v>22</v>
      </c>
      <c r="E266" s="37">
        <f>VLOOKUP(A266,'[1]Alergovet (Labor 3)'!A:CD,81,0)</f>
        <v>12</v>
      </c>
      <c r="F266" s="37">
        <f t="shared" si="51"/>
        <v>15</v>
      </c>
      <c r="G266" s="59">
        <f t="shared" si="44"/>
        <v>7</v>
      </c>
      <c r="H266" s="60">
        <f t="shared" si="45"/>
        <v>49</v>
      </c>
      <c r="I266">
        <f t="shared" si="46"/>
        <v>13</v>
      </c>
      <c r="J266">
        <f t="shared" si="47"/>
        <v>1</v>
      </c>
      <c r="K266">
        <f t="shared" si="48"/>
        <v>1</v>
      </c>
      <c r="L266">
        <f t="shared" si="49"/>
        <v>7.6923076923076925</v>
      </c>
      <c r="M266" s="115">
        <f t="shared" si="52"/>
        <v>-83.5</v>
      </c>
      <c r="N266" s="13">
        <f t="shared" si="53"/>
        <v>-90.5</v>
      </c>
      <c r="O266" s="13">
        <f t="shared" si="54"/>
        <v>6972.25</v>
      </c>
      <c r="P266" s="13">
        <f t="shared" si="54"/>
        <v>8190.25</v>
      </c>
      <c r="Q266" s="109">
        <f t="shared" si="55"/>
        <v>7556.75</v>
      </c>
    </row>
    <row r="267" spans="1:17" x14ac:dyDescent="0.3">
      <c r="A267" s="2" t="s">
        <v>95</v>
      </c>
      <c r="B267" s="31" t="s">
        <v>24</v>
      </c>
      <c r="C267" s="37">
        <f>VLOOKUP(A267,'[1]Alergovet (Labor 3)'!A:CD,80,0)</f>
        <v>12</v>
      </c>
      <c r="D267" s="37">
        <f t="shared" si="50"/>
        <v>17</v>
      </c>
      <c r="E267" s="37">
        <f>VLOOKUP(A267,'[1]Alergovet (Labor 3)'!A:CD,81,0)</f>
        <v>17</v>
      </c>
      <c r="F267" s="37">
        <f t="shared" si="51"/>
        <v>24.5</v>
      </c>
      <c r="G267" s="59">
        <f t="shared" si="44"/>
        <v>-7.5</v>
      </c>
      <c r="H267" s="60">
        <f t="shared" si="45"/>
        <v>56.25</v>
      </c>
      <c r="I267">
        <f t="shared" si="46"/>
        <v>14.5</v>
      </c>
      <c r="J267">
        <f t="shared" si="47"/>
        <v>6.25</v>
      </c>
      <c r="K267">
        <f t="shared" si="48"/>
        <v>2.5</v>
      </c>
      <c r="L267">
        <f t="shared" si="49"/>
        <v>17.241379310344829</v>
      </c>
      <c r="M267" s="115">
        <f t="shared" si="52"/>
        <v>-88.5</v>
      </c>
      <c r="N267" s="13">
        <f t="shared" si="53"/>
        <v>-81</v>
      </c>
      <c r="O267" s="13">
        <f t="shared" si="54"/>
        <v>7832.25</v>
      </c>
      <c r="P267" s="13">
        <f t="shared" si="54"/>
        <v>6561</v>
      </c>
      <c r="Q267" s="109">
        <f t="shared" si="55"/>
        <v>7168.5</v>
      </c>
    </row>
    <row r="268" spans="1:17" x14ac:dyDescent="0.3">
      <c r="A268" s="2" t="s">
        <v>100</v>
      </c>
      <c r="B268" s="31" t="s">
        <v>24</v>
      </c>
      <c r="C268" s="37">
        <f>VLOOKUP(A268,'[1]Alergovet (Labor 3)'!A:CD,80,0)</f>
        <v>18</v>
      </c>
      <c r="D268" s="37">
        <f t="shared" si="50"/>
        <v>38.5</v>
      </c>
      <c r="E268" s="37">
        <f>VLOOKUP(A268,'[1]Alergovet (Labor 3)'!A:CD,81,0)</f>
        <v>20</v>
      </c>
      <c r="F268" s="37">
        <f t="shared" si="51"/>
        <v>42</v>
      </c>
      <c r="G268" s="59">
        <f t="shared" si="44"/>
        <v>-3.5</v>
      </c>
      <c r="H268" s="60">
        <f t="shared" si="45"/>
        <v>12.25</v>
      </c>
      <c r="I268">
        <f t="shared" si="46"/>
        <v>19</v>
      </c>
      <c r="J268">
        <f t="shared" si="47"/>
        <v>1</v>
      </c>
      <c r="K268">
        <f t="shared" si="48"/>
        <v>1</v>
      </c>
      <c r="L268">
        <f t="shared" si="49"/>
        <v>5.2631578947368416</v>
      </c>
      <c r="M268" s="115">
        <f t="shared" si="52"/>
        <v>-67</v>
      </c>
      <c r="N268" s="13">
        <f t="shared" si="53"/>
        <v>-63.5</v>
      </c>
      <c r="O268" s="13">
        <f t="shared" si="54"/>
        <v>4489</v>
      </c>
      <c r="P268" s="13">
        <f t="shared" si="54"/>
        <v>4032.25</v>
      </c>
      <c r="Q268" s="109">
        <f t="shared" si="55"/>
        <v>4254.5</v>
      </c>
    </row>
    <row r="269" spans="1:17" x14ac:dyDescent="0.3">
      <c r="A269" s="2" t="s">
        <v>101</v>
      </c>
      <c r="B269" s="31" t="s">
        <v>24</v>
      </c>
      <c r="C269" s="37"/>
      <c r="D269" s="37"/>
      <c r="E269" s="37"/>
      <c r="F269" s="37"/>
      <c r="G269" s="59"/>
      <c r="H269" s="60"/>
      <c r="M269" s="115"/>
      <c r="N269" s="13"/>
      <c r="O269" s="13"/>
      <c r="P269" s="13"/>
      <c r="Q269" s="109"/>
    </row>
    <row r="270" spans="1:17" x14ac:dyDescent="0.3">
      <c r="A270" s="2" t="s">
        <v>102</v>
      </c>
      <c r="B270" s="31" t="s">
        <v>24</v>
      </c>
      <c r="C270" s="37"/>
      <c r="D270" s="37"/>
      <c r="E270" s="37"/>
      <c r="F270" s="37"/>
      <c r="G270" s="59"/>
      <c r="H270" s="60"/>
      <c r="M270" s="115"/>
      <c r="N270" s="13"/>
      <c r="O270" s="13"/>
      <c r="P270" s="13"/>
      <c r="Q270" s="109"/>
    </row>
    <row r="271" spans="1:17" ht="15" thickBot="1" x14ac:dyDescent="0.35">
      <c r="A271" s="2" t="s">
        <v>149</v>
      </c>
      <c r="B271" s="31" t="s">
        <v>24</v>
      </c>
      <c r="C271" s="37"/>
      <c r="D271" s="37"/>
      <c r="E271" s="37"/>
      <c r="F271" s="37"/>
      <c r="G271" s="59"/>
      <c r="H271" s="60"/>
      <c r="M271" s="115"/>
      <c r="N271" s="13"/>
      <c r="O271" s="13"/>
      <c r="P271" s="13"/>
      <c r="Q271" s="109"/>
    </row>
    <row r="272" spans="1:17" ht="15" thickTop="1" x14ac:dyDescent="0.3">
      <c r="A272" s="30" t="s">
        <v>80</v>
      </c>
      <c r="B272" s="32" t="s">
        <v>25</v>
      </c>
      <c r="C272" s="38">
        <f>VLOOKUP(A272,'[1]Alergovet (Labor 3)'!A:CG,83,0)</f>
        <v>15</v>
      </c>
      <c r="D272" s="38">
        <f t="shared" si="50"/>
        <v>26</v>
      </c>
      <c r="E272" s="38">
        <f>VLOOKUP(A272,'[1]Alergovet (Labor 3)'!A:CG,84,0)</f>
        <v>35</v>
      </c>
      <c r="F272" s="38">
        <f t="shared" si="51"/>
        <v>89.5</v>
      </c>
      <c r="G272" s="59">
        <f t="shared" si="44"/>
        <v>-63.5</v>
      </c>
      <c r="H272" s="60">
        <f t="shared" si="45"/>
        <v>4032.25</v>
      </c>
      <c r="I272">
        <f t="shared" si="46"/>
        <v>25</v>
      </c>
      <c r="J272">
        <f t="shared" si="47"/>
        <v>100</v>
      </c>
      <c r="K272">
        <f t="shared" si="48"/>
        <v>10</v>
      </c>
      <c r="L272">
        <f t="shared" si="49"/>
        <v>40</v>
      </c>
      <c r="M272" s="115">
        <f t="shared" si="52"/>
        <v>-79.5</v>
      </c>
      <c r="N272" s="13">
        <f t="shared" si="53"/>
        <v>-16</v>
      </c>
      <c r="O272" s="13">
        <f t="shared" si="54"/>
        <v>6320.25</v>
      </c>
      <c r="P272" s="13">
        <f t="shared" si="54"/>
        <v>256</v>
      </c>
      <c r="Q272" s="109">
        <f t="shared" si="55"/>
        <v>1272</v>
      </c>
    </row>
    <row r="273" spans="1:17" x14ac:dyDescent="0.3">
      <c r="A273" s="2" t="s">
        <v>81</v>
      </c>
      <c r="B273" s="31" t="s">
        <v>25</v>
      </c>
      <c r="C273" s="37">
        <f>VLOOKUP(A273,'[1]Alergovet (Labor 3)'!A:CG,83,0)</f>
        <v>53</v>
      </c>
      <c r="D273" s="37">
        <f t="shared" si="50"/>
        <v>122</v>
      </c>
      <c r="E273" s="37">
        <f>VLOOKUP(A273,'[1]Alergovet (Labor 3)'!A:CG,84,0)</f>
        <v>49</v>
      </c>
      <c r="F273" s="37">
        <f t="shared" si="51"/>
        <v>115.5</v>
      </c>
      <c r="G273" s="59">
        <f t="shared" si="44"/>
        <v>6.5</v>
      </c>
      <c r="H273" s="60">
        <f t="shared" si="45"/>
        <v>42.25</v>
      </c>
      <c r="I273">
        <f t="shared" si="46"/>
        <v>51</v>
      </c>
      <c r="J273">
        <f t="shared" si="47"/>
        <v>4</v>
      </c>
      <c r="K273">
        <f t="shared" si="48"/>
        <v>2</v>
      </c>
      <c r="L273">
        <f t="shared" si="49"/>
        <v>3.9215686274509802</v>
      </c>
      <c r="M273" s="115">
        <f t="shared" si="52"/>
        <v>16.5</v>
      </c>
      <c r="N273" s="13">
        <f t="shared" si="53"/>
        <v>10</v>
      </c>
      <c r="O273" s="13">
        <f t="shared" si="54"/>
        <v>272.25</v>
      </c>
      <c r="P273" s="13">
        <f t="shared" si="54"/>
        <v>100</v>
      </c>
      <c r="Q273" s="109">
        <f t="shared" si="55"/>
        <v>165</v>
      </c>
    </row>
    <row r="274" spans="1:17" x14ac:dyDescent="0.3">
      <c r="A274" s="2" t="s">
        <v>82</v>
      </c>
      <c r="B274" s="31" t="s">
        <v>25</v>
      </c>
      <c r="C274" s="37">
        <f>VLOOKUP(A274,'[1]Alergovet (Labor 3)'!A:CG,83,0)</f>
        <v>276</v>
      </c>
      <c r="D274" s="37">
        <f t="shared" si="50"/>
        <v>195</v>
      </c>
      <c r="E274" s="37">
        <f>VLOOKUP(A274,'[1]Alergovet (Labor 3)'!A:CG,84,0)</f>
        <v>280</v>
      </c>
      <c r="F274" s="37">
        <f t="shared" si="51"/>
        <v>193</v>
      </c>
      <c r="G274" s="59">
        <f t="shared" si="44"/>
        <v>2</v>
      </c>
      <c r="H274" s="60">
        <f t="shared" si="45"/>
        <v>4</v>
      </c>
      <c r="I274">
        <f t="shared" si="46"/>
        <v>278</v>
      </c>
      <c r="J274">
        <f t="shared" si="47"/>
        <v>4</v>
      </c>
      <c r="K274">
        <f t="shared" si="48"/>
        <v>2</v>
      </c>
      <c r="L274">
        <f t="shared" si="49"/>
        <v>0.71942446043165476</v>
      </c>
      <c r="M274" s="115">
        <f t="shared" si="52"/>
        <v>89.5</v>
      </c>
      <c r="N274" s="13">
        <f t="shared" si="53"/>
        <v>87.5</v>
      </c>
      <c r="O274" s="13">
        <f t="shared" si="54"/>
        <v>8010.25</v>
      </c>
      <c r="P274" s="13">
        <f t="shared" si="54"/>
        <v>7656.25</v>
      </c>
      <c r="Q274" s="109">
        <f t="shared" si="55"/>
        <v>7831.25</v>
      </c>
    </row>
    <row r="275" spans="1:17" x14ac:dyDescent="0.3">
      <c r="A275" s="2" t="s">
        <v>84</v>
      </c>
      <c r="B275" s="31" t="s">
        <v>25</v>
      </c>
      <c r="C275" s="37">
        <f>VLOOKUP(A275,'[1]Alergovet (Labor 3)'!A:CG,83,0)</f>
        <v>236</v>
      </c>
      <c r="D275" s="37">
        <f t="shared" si="50"/>
        <v>185.5</v>
      </c>
      <c r="E275" s="37">
        <f>VLOOKUP(A275,'[1]Alergovet (Labor 3)'!A:CG,84,0)</f>
        <v>123</v>
      </c>
      <c r="F275" s="37">
        <f t="shared" si="51"/>
        <v>172</v>
      </c>
      <c r="G275" s="59">
        <f t="shared" si="44"/>
        <v>13.5</v>
      </c>
      <c r="H275" s="60">
        <f t="shared" si="45"/>
        <v>182.25</v>
      </c>
      <c r="I275">
        <f t="shared" si="46"/>
        <v>179.5</v>
      </c>
      <c r="J275">
        <f t="shared" si="47"/>
        <v>3192.25</v>
      </c>
      <c r="K275">
        <f t="shared" si="48"/>
        <v>56.5</v>
      </c>
      <c r="L275">
        <f t="shared" si="49"/>
        <v>31.47632311977716</v>
      </c>
      <c r="M275" s="115">
        <f t="shared" si="52"/>
        <v>80</v>
      </c>
      <c r="N275" s="13">
        <f t="shared" si="53"/>
        <v>66.5</v>
      </c>
      <c r="O275" s="13">
        <f t="shared" si="54"/>
        <v>6400</v>
      </c>
      <c r="P275" s="13">
        <f t="shared" si="54"/>
        <v>4422.25</v>
      </c>
      <c r="Q275" s="109">
        <f t="shared" si="55"/>
        <v>5320</v>
      </c>
    </row>
    <row r="276" spans="1:17" x14ac:dyDescent="0.3">
      <c r="A276" s="2" t="s">
        <v>85</v>
      </c>
      <c r="B276" s="31" t="s">
        <v>25</v>
      </c>
      <c r="C276" s="37">
        <f>VLOOKUP(A276,'[1]Alergovet (Labor 3)'!A:CG,83,0)</f>
        <v>219</v>
      </c>
      <c r="D276" s="37">
        <f t="shared" si="50"/>
        <v>181</v>
      </c>
      <c r="E276" s="37">
        <f>VLOOKUP(A276,'[1]Alergovet (Labor 3)'!A:CG,84,0)</f>
        <v>246</v>
      </c>
      <c r="F276" s="37">
        <f t="shared" si="51"/>
        <v>189.5</v>
      </c>
      <c r="G276" s="59">
        <f t="shared" si="44"/>
        <v>-8.5</v>
      </c>
      <c r="H276" s="60">
        <f t="shared" si="45"/>
        <v>72.25</v>
      </c>
      <c r="I276">
        <f t="shared" si="46"/>
        <v>232.5</v>
      </c>
      <c r="J276">
        <f t="shared" si="47"/>
        <v>182.25</v>
      </c>
      <c r="K276">
        <f t="shared" si="48"/>
        <v>13.5</v>
      </c>
      <c r="L276">
        <f t="shared" si="49"/>
        <v>5.806451612903226</v>
      </c>
      <c r="M276" s="115">
        <f t="shared" si="52"/>
        <v>75.5</v>
      </c>
      <c r="N276" s="13">
        <f t="shared" si="53"/>
        <v>84</v>
      </c>
      <c r="O276" s="13">
        <f t="shared" si="54"/>
        <v>5700.25</v>
      </c>
      <c r="P276" s="13">
        <f t="shared" si="54"/>
        <v>7056</v>
      </c>
      <c r="Q276" s="109">
        <f t="shared" si="55"/>
        <v>6342</v>
      </c>
    </row>
    <row r="277" spans="1:17" x14ac:dyDescent="0.3">
      <c r="A277" s="2" t="s">
        <v>95</v>
      </c>
      <c r="B277" s="31" t="s">
        <v>25</v>
      </c>
      <c r="C277" s="37">
        <f>VLOOKUP(A277,'[1]Alergovet (Labor 3)'!A:CG,83,0)</f>
        <v>385</v>
      </c>
      <c r="D277" s="37">
        <f t="shared" si="50"/>
        <v>202</v>
      </c>
      <c r="E277" s="37">
        <f>VLOOKUP(A277,'[1]Alergovet (Labor 3)'!A:CG,84,0)</f>
        <v>260</v>
      </c>
      <c r="F277" s="37">
        <f t="shared" si="51"/>
        <v>191</v>
      </c>
      <c r="G277" s="59">
        <f t="shared" si="44"/>
        <v>11</v>
      </c>
      <c r="H277" s="60">
        <f t="shared" si="45"/>
        <v>121</v>
      </c>
      <c r="I277">
        <f t="shared" si="46"/>
        <v>322.5</v>
      </c>
      <c r="J277">
        <f t="shared" si="47"/>
        <v>3906.25</v>
      </c>
      <c r="K277">
        <f t="shared" si="48"/>
        <v>62.5</v>
      </c>
      <c r="L277">
        <f t="shared" si="49"/>
        <v>19.379844961240313</v>
      </c>
      <c r="M277" s="115">
        <f t="shared" si="52"/>
        <v>96.5</v>
      </c>
      <c r="N277" s="13">
        <f t="shared" si="53"/>
        <v>85.5</v>
      </c>
      <c r="O277" s="13">
        <f t="shared" si="54"/>
        <v>9312.25</v>
      </c>
      <c r="P277" s="13">
        <f t="shared" si="54"/>
        <v>7310.25</v>
      </c>
      <c r="Q277" s="109">
        <f t="shared" si="55"/>
        <v>8250.75</v>
      </c>
    </row>
    <row r="278" spans="1:17" x14ac:dyDescent="0.3">
      <c r="A278" s="2" t="s">
        <v>100</v>
      </c>
      <c r="B278" s="31" t="s">
        <v>25</v>
      </c>
      <c r="C278" s="37">
        <f>VLOOKUP(A278,'[1]Alergovet (Labor 3)'!A:CG,83,0)</f>
        <v>215</v>
      </c>
      <c r="D278" s="37">
        <f t="shared" si="50"/>
        <v>180</v>
      </c>
      <c r="E278" s="37">
        <f>VLOOKUP(A278,'[1]Alergovet (Labor 3)'!A:CG,84,0)</f>
        <v>29</v>
      </c>
      <c r="F278" s="37">
        <f t="shared" si="51"/>
        <v>77.5</v>
      </c>
      <c r="G278" s="59">
        <f t="shared" si="44"/>
        <v>102.5</v>
      </c>
      <c r="H278" s="60">
        <f t="shared" si="45"/>
        <v>10506.25</v>
      </c>
      <c r="I278">
        <f t="shared" si="46"/>
        <v>122</v>
      </c>
      <c r="J278">
        <f t="shared" si="47"/>
        <v>8649</v>
      </c>
      <c r="K278">
        <f t="shared" si="48"/>
        <v>93</v>
      </c>
      <c r="L278">
        <f t="shared" si="49"/>
        <v>76.229508196721312</v>
      </c>
      <c r="M278" s="115">
        <f t="shared" si="52"/>
        <v>74.5</v>
      </c>
      <c r="N278" s="13">
        <f t="shared" si="53"/>
        <v>-28</v>
      </c>
      <c r="O278" s="13">
        <f t="shared" si="54"/>
        <v>5550.25</v>
      </c>
      <c r="P278" s="13">
        <f t="shared" si="54"/>
        <v>784</v>
      </c>
      <c r="Q278" s="109">
        <f t="shared" si="55"/>
        <v>-2086</v>
      </c>
    </row>
    <row r="279" spans="1:17" x14ac:dyDescent="0.3">
      <c r="A279" s="2" t="s">
        <v>101</v>
      </c>
      <c r="B279" s="31" t="s">
        <v>25</v>
      </c>
      <c r="C279" s="37"/>
      <c r="D279" s="37"/>
      <c r="E279" s="37"/>
      <c r="F279" s="37"/>
      <c r="G279" s="59"/>
      <c r="H279" s="60"/>
      <c r="M279" s="115"/>
      <c r="N279" s="13"/>
      <c r="O279" s="13"/>
      <c r="P279" s="13"/>
      <c r="Q279" s="109"/>
    </row>
    <row r="280" spans="1:17" x14ac:dyDescent="0.3">
      <c r="A280" s="2" t="s">
        <v>102</v>
      </c>
      <c r="B280" s="31" t="s">
        <v>25</v>
      </c>
      <c r="C280" s="37"/>
      <c r="D280" s="37"/>
      <c r="E280" s="37"/>
      <c r="F280" s="37"/>
      <c r="G280" s="59"/>
      <c r="H280" s="60"/>
      <c r="M280" s="115"/>
      <c r="N280" s="13"/>
      <c r="O280" s="13"/>
      <c r="P280" s="13"/>
      <c r="Q280" s="109"/>
    </row>
    <row r="281" spans="1:17" ht="15" thickBot="1" x14ac:dyDescent="0.35">
      <c r="A281" s="2" t="s">
        <v>149</v>
      </c>
      <c r="B281" s="31" t="s">
        <v>25</v>
      </c>
      <c r="C281" s="37"/>
      <c r="D281" s="37"/>
      <c r="E281" s="37"/>
      <c r="F281" s="37"/>
      <c r="G281" s="59"/>
      <c r="H281" s="60"/>
      <c r="M281" s="115"/>
      <c r="N281" s="13"/>
      <c r="O281" s="13"/>
      <c r="P281" s="13"/>
      <c r="Q281" s="109"/>
    </row>
    <row r="282" spans="1:17" ht="15" thickTop="1" x14ac:dyDescent="0.3">
      <c r="A282" s="30" t="s">
        <v>80</v>
      </c>
      <c r="B282" s="32" t="s">
        <v>189</v>
      </c>
      <c r="C282" s="38">
        <f>VLOOKUP(A282,'[1]Alergovet (Labor 3)'!A:CJ,86,0)</f>
        <v>18</v>
      </c>
      <c r="D282" s="38">
        <f t="shared" si="50"/>
        <v>38.5</v>
      </c>
      <c r="E282" s="38">
        <f>VLOOKUP(A282,'[1]Alergovet (Labor 3)'!A:CJ,87,0)</f>
        <v>26</v>
      </c>
      <c r="F282" s="38">
        <f t="shared" si="51"/>
        <v>72</v>
      </c>
      <c r="G282" s="59">
        <f t="shared" si="44"/>
        <v>-33.5</v>
      </c>
      <c r="H282" s="60">
        <f t="shared" si="45"/>
        <v>1122.25</v>
      </c>
      <c r="I282">
        <f t="shared" si="46"/>
        <v>22</v>
      </c>
      <c r="J282">
        <f t="shared" si="47"/>
        <v>16</v>
      </c>
      <c r="K282">
        <f t="shared" si="48"/>
        <v>4</v>
      </c>
      <c r="L282">
        <f t="shared" si="49"/>
        <v>18.181818181818183</v>
      </c>
      <c r="M282" s="115">
        <f t="shared" si="52"/>
        <v>-67</v>
      </c>
      <c r="N282" s="13">
        <f t="shared" si="53"/>
        <v>-33.5</v>
      </c>
      <c r="O282" s="13">
        <f t="shared" si="54"/>
        <v>4489</v>
      </c>
      <c r="P282" s="13">
        <f t="shared" si="54"/>
        <v>1122.25</v>
      </c>
      <c r="Q282" s="109">
        <f t="shared" si="55"/>
        <v>2244.5</v>
      </c>
    </row>
    <row r="283" spans="1:17" x14ac:dyDescent="0.3">
      <c r="A283" s="2" t="s">
        <v>81</v>
      </c>
      <c r="B283" s="31" t="s">
        <v>22</v>
      </c>
      <c r="C283" s="37">
        <f>VLOOKUP(A283,'[1]Alergovet (Labor 3)'!A:CJ,86,0)</f>
        <v>19</v>
      </c>
      <c r="D283" s="37">
        <f t="shared" si="50"/>
        <v>41.5</v>
      </c>
      <c r="E283" s="37">
        <f>VLOOKUP(A283,'[1]Alergovet (Labor 3)'!A:CJ,87,0)</f>
        <v>18</v>
      </c>
      <c r="F283" s="37">
        <f t="shared" si="51"/>
        <v>30</v>
      </c>
      <c r="G283" s="59">
        <f t="shared" si="44"/>
        <v>11.5</v>
      </c>
      <c r="H283" s="60">
        <f t="shared" si="45"/>
        <v>132.25</v>
      </c>
      <c r="I283">
        <f t="shared" si="46"/>
        <v>18.5</v>
      </c>
      <c r="J283">
        <f t="shared" si="47"/>
        <v>0.25</v>
      </c>
      <c r="K283">
        <f t="shared" si="48"/>
        <v>0.5</v>
      </c>
      <c r="L283">
        <f t="shared" si="49"/>
        <v>2.7027027027027026</v>
      </c>
      <c r="M283" s="115">
        <f t="shared" si="52"/>
        <v>-64</v>
      </c>
      <c r="N283" s="13">
        <f t="shared" si="53"/>
        <v>-75.5</v>
      </c>
      <c r="O283" s="13">
        <f t="shared" si="54"/>
        <v>4096</v>
      </c>
      <c r="P283" s="13">
        <f t="shared" si="54"/>
        <v>5700.25</v>
      </c>
      <c r="Q283" s="109">
        <f t="shared" si="55"/>
        <v>4832</v>
      </c>
    </row>
    <row r="284" spans="1:17" x14ac:dyDescent="0.3">
      <c r="A284" s="2" t="s">
        <v>82</v>
      </c>
      <c r="B284" s="31" t="s">
        <v>22</v>
      </c>
      <c r="C284" s="37">
        <f>VLOOKUP(A284,'[1]Alergovet (Labor 3)'!A:CJ,86,0)</f>
        <v>45</v>
      </c>
      <c r="D284" s="37">
        <f t="shared" si="50"/>
        <v>109</v>
      </c>
      <c r="E284" s="37">
        <f>VLOOKUP(A284,'[1]Alergovet (Labor 3)'!A:CJ,87,0)</f>
        <v>62</v>
      </c>
      <c r="F284" s="37">
        <f t="shared" si="51"/>
        <v>135</v>
      </c>
      <c r="G284" s="59">
        <f t="shared" si="44"/>
        <v>-26</v>
      </c>
      <c r="H284" s="60">
        <f t="shared" si="45"/>
        <v>676</v>
      </c>
      <c r="I284">
        <f t="shared" si="46"/>
        <v>53.5</v>
      </c>
      <c r="J284">
        <f t="shared" si="47"/>
        <v>72.25</v>
      </c>
      <c r="K284">
        <f t="shared" si="48"/>
        <v>8.5</v>
      </c>
      <c r="L284">
        <f t="shared" si="49"/>
        <v>15.887850467289718</v>
      </c>
      <c r="M284" s="115">
        <f t="shared" si="52"/>
        <v>3.5</v>
      </c>
      <c r="N284" s="13">
        <f t="shared" si="53"/>
        <v>29.5</v>
      </c>
      <c r="O284" s="13">
        <f t="shared" si="54"/>
        <v>12.25</v>
      </c>
      <c r="P284" s="13">
        <f t="shared" si="54"/>
        <v>870.25</v>
      </c>
      <c r="Q284" s="109">
        <f t="shared" si="55"/>
        <v>103.25</v>
      </c>
    </row>
    <row r="285" spans="1:17" x14ac:dyDescent="0.3">
      <c r="A285" s="2" t="s">
        <v>84</v>
      </c>
      <c r="B285" s="31" t="s">
        <v>22</v>
      </c>
      <c r="C285" s="37">
        <f>VLOOKUP(A285,'[1]Alergovet (Labor 3)'!A:CJ,86,0)</f>
        <v>81</v>
      </c>
      <c r="D285" s="37">
        <f t="shared" si="50"/>
        <v>159</v>
      </c>
      <c r="E285" s="37">
        <f>VLOOKUP(A285,'[1]Alergovet (Labor 3)'!A:CJ,87,0)</f>
        <v>71</v>
      </c>
      <c r="F285" s="37">
        <f t="shared" si="51"/>
        <v>146</v>
      </c>
      <c r="G285" s="59">
        <f t="shared" si="44"/>
        <v>13</v>
      </c>
      <c r="H285" s="60">
        <f t="shared" si="45"/>
        <v>169</v>
      </c>
      <c r="I285">
        <f t="shared" si="46"/>
        <v>76</v>
      </c>
      <c r="J285">
        <f t="shared" si="47"/>
        <v>25</v>
      </c>
      <c r="K285">
        <f t="shared" si="48"/>
        <v>5</v>
      </c>
      <c r="L285">
        <f t="shared" si="49"/>
        <v>6.5789473684210522</v>
      </c>
      <c r="M285" s="115">
        <f t="shared" si="52"/>
        <v>53.5</v>
      </c>
      <c r="N285" s="13">
        <f t="shared" si="53"/>
        <v>40.5</v>
      </c>
      <c r="O285" s="13">
        <f t="shared" si="54"/>
        <v>2862.25</v>
      </c>
      <c r="P285" s="13">
        <f t="shared" si="54"/>
        <v>1640.25</v>
      </c>
      <c r="Q285" s="109">
        <f t="shared" si="55"/>
        <v>2166.75</v>
      </c>
    </row>
    <row r="286" spans="1:17" x14ac:dyDescent="0.3">
      <c r="A286" s="2" t="s">
        <v>85</v>
      </c>
      <c r="B286" s="31" t="s">
        <v>22</v>
      </c>
      <c r="C286" s="37">
        <f>VLOOKUP(A286,'[1]Alergovet (Labor 3)'!A:CJ,86,0)</f>
        <v>69</v>
      </c>
      <c r="D286" s="37">
        <f t="shared" si="50"/>
        <v>145</v>
      </c>
      <c r="E286" s="37">
        <f>VLOOKUP(A286,'[1]Alergovet (Labor 3)'!A:CJ,87,0)</f>
        <v>73</v>
      </c>
      <c r="F286" s="37">
        <f t="shared" si="51"/>
        <v>148.5</v>
      </c>
      <c r="G286" s="59">
        <f t="shared" si="44"/>
        <v>-3.5</v>
      </c>
      <c r="H286" s="60">
        <f t="shared" si="45"/>
        <v>12.25</v>
      </c>
      <c r="I286">
        <f t="shared" si="46"/>
        <v>71</v>
      </c>
      <c r="J286">
        <f t="shared" si="47"/>
        <v>4</v>
      </c>
      <c r="K286">
        <f t="shared" si="48"/>
        <v>2</v>
      </c>
      <c r="L286">
        <f t="shared" si="49"/>
        <v>2.8169014084507045</v>
      </c>
      <c r="M286" s="115">
        <f t="shared" si="52"/>
        <v>39.5</v>
      </c>
      <c r="N286" s="13">
        <f t="shared" si="53"/>
        <v>43</v>
      </c>
      <c r="O286" s="13">
        <f t="shared" si="54"/>
        <v>1560.25</v>
      </c>
      <c r="P286" s="13">
        <f t="shared" si="54"/>
        <v>1849</v>
      </c>
      <c r="Q286" s="109">
        <f t="shared" si="55"/>
        <v>1698.5</v>
      </c>
    </row>
    <row r="287" spans="1:17" x14ac:dyDescent="0.3">
      <c r="A287" s="2" t="s">
        <v>95</v>
      </c>
      <c r="B287" s="31" t="s">
        <v>22</v>
      </c>
      <c r="C287" s="37">
        <f>VLOOKUP(A287,'[1]Alergovet (Labor 3)'!A:CJ,86,0)</f>
        <v>24</v>
      </c>
      <c r="D287" s="37">
        <f t="shared" si="50"/>
        <v>54.5</v>
      </c>
      <c r="E287" s="37">
        <f>VLOOKUP(A287,'[1]Alergovet (Labor 3)'!A:CJ,87,0)</f>
        <v>24</v>
      </c>
      <c r="F287" s="37">
        <f t="shared" si="51"/>
        <v>57</v>
      </c>
      <c r="G287" s="59">
        <f t="shared" ref="G287:G298" si="56">D287-F287</f>
        <v>-2.5</v>
      </c>
      <c r="H287" s="60">
        <f t="shared" ref="H287:H298" si="57">G287^2</f>
        <v>6.25</v>
      </c>
      <c r="I287">
        <f t="shared" ref="I287:I298" si="58">(C287+E287)/2</f>
        <v>24</v>
      </c>
      <c r="J287">
        <f t="shared" ref="J287:J298" si="59">((C287-I287)^2+(E287-I287)^2)/2</f>
        <v>0</v>
      </c>
      <c r="K287">
        <f t="shared" ref="K287:K298" si="60">SQRT(J287)</f>
        <v>0</v>
      </c>
      <c r="L287">
        <f t="shared" ref="L287:L298" si="61">(K287/I287)*100</f>
        <v>0</v>
      </c>
      <c r="M287" s="115">
        <f t="shared" si="52"/>
        <v>-51</v>
      </c>
      <c r="N287" s="13">
        <f t="shared" si="53"/>
        <v>-48.5</v>
      </c>
      <c r="O287" s="13">
        <f t="shared" si="54"/>
        <v>2601</v>
      </c>
      <c r="P287" s="13">
        <f t="shared" si="54"/>
        <v>2352.25</v>
      </c>
      <c r="Q287" s="109">
        <f t="shared" si="55"/>
        <v>2473.5</v>
      </c>
    </row>
    <row r="288" spans="1:17" x14ac:dyDescent="0.3">
      <c r="A288" s="2" t="s">
        <v>100</v>
      </c>
      <c r="B288" s="31" t="s">
        <v>22</v>
      </c>
      <c r="C288" s="37">
        <f>VLOOKUP(A288,'[1]Alergovet (Labor 3)'!A:CJ,86,0)</f>
        <v>33</v>
      </c>
      <c r="D288" s="37">
        <f t="shared" si="50"/>
        <v>82</v>
      </c>
      <c r="E288" s="37">
        <f>VLOOKUP(A288,'[1]Alergovet (Labor 3)'!A:CJ,87,0)</f>
        <v>50</v>
      </c>
      <c r="F288" s="37">
        <f t="shared" si="51"/>
        <v>118</v>
      </c>
      <c r="G288" s="59">
        <f t="shared" si="56"/>
        <v>-36</v>
      </c>
      <c r="H288" s="60">
        <f t="shared" si="57"/>
        <v>1296</v>
      </c>
      <c r="I288">
        <f t="shared" si="58"/>
        <v>41.5</v>
      </c>
      <c r="J288">
        <f t="shared" si="59"/>
        <v>72.25</v>
      </c>
      <c r="K288">
        <f t="shared" si="60"/>
        <v>8.5</v>
      </c>
      <c r="L288">
        <f t="shared" si="61"/>
        <v>20.481927710843372</v>
      </c>
      <c r="M288" s="115">
        <f t="shared" si="52"/>
        <v>-23.5</v>
      </c>
      <c r="N288" s="13">
        <f t="shared" si="53"/>
        <v>12.5</v>
      </c>
      <c r="O288" s="13">
        <f t="shared" si="54"/>
        <v>552.25</v>
      </c>
      <c r="P288" s="13">
        <f t="shared" si="54"/>
        <v>156.25</v>
      </c>
      <c r="Q288" s="109">
        <f t="shared" si="55"/>
        <v>-293.75</v>
      </c>
    </row>
    <row r="289" spans="1:17" x14ac:dyDescent="0.3">
      <c r="A289" s="2" t="s">
        <v>101</v>
      </c>
      <c r="B289" s="31" t="s">
        <v>22</v>
      </c>
      <c r="C289" s="37"/>
      <c r="D289" s="37"/>
      <c r="E289" s="37"/>
      <c r="F289" s="37"/>
      <c r="G289" s="59"/>
      <c r="H289" s="60"/>
      <c r="M289" s="115"/>
      <c r="N289" s="13"/>
      <c r="O289" s="13"/>
      <c r="P289" s="13"/>
      <c r="Q289" s="109"/>
    </row>
    <row r="290" spans="1:17" x14ac:dyDescent="0.3">
      <c r="A290" s="2" t="s">
        <v>102</v>
      </c>
      <c r="B290" s="31" t="s">
        <v>22</v>
      </c>
      <c r="C290" s="37"/>
      <c r="D290" s="37"/>
      <c r="E290" s="37"/>
      <c r="F290" s="37"/>
      <c r="G290" s="59"/>
      <c r="H290" s="60"/>
      <c r="M290" s="115"/>
      <c r="N290" s="13"/>
      <c r="O290" s="13"/>
      <c r="P290" s="13"/>
      <c r="Q290" s="109"/>
    </row>
    <row r="291" spans="1:17" ht="15" thickBot="1" x14ac:dyDescent="0.35">
      <c r="A291" s="2" t="s">
        <v>149</v>
      </c>
      <c r="B291" s="31" t="s">
        <v>22</v>
      </c>
      <c r="C291" s="37"/>
      <c r="D291" s="37"/>
      <c r="E291" s="37"/>
      <c r="F291" s="37"/>
      <c r="G291" s="59"/>
      <c r="H291" s="60"/>
      <c r="M291" s="115"/>
      <c r="N291" s="13"/>
      <c r="O291" s="13"/>
      <c r="P291" s="13"/>
      <c r="Q291" s="109"/>
    </row>
    <row r="292" spans="1:17" ht="15" thickTop="1" x14ac:dyDescent="0.3">
      <c r="A292" s="30" t="s">
        <v>80</v>
      </c>
      <c r="B292" s="32" t="s">
        <v>60</v>
      </c>
      <c r="C292" s="38">
        <f>VLOOKUP(A292,'[1]Alergovet (Labor 3)'!A:CM,89,0)</f>
        <v>6</v>
      </c>
      <c r="D292" s="38">
        <f t="shared" ref="D292:D298" si="62">_xlfn.RANK.AVG(C292,C$2:C$300,1)</f>
        <v>2.5</v>
      </c>
      <c r="E292" s="38">
        <f>VLOOKUP(A292,'[1]Alergovet (Labor 3)'!A:CM,90,0)</f>
        <v>8</v>
      </c>
      <c r="F292" s="38">
        <f t="shared" ref="F292:F298" si="63">_xlfn.RANK.AVG(E292,E$2:E$300,1)</f>
        <v>6.5</v>
      </c>
      <c r="G292" s="59">
        <f t="shared" si="56"/>
        <v>-4</v>
      </c>
      <c r="H292" s="60">
        <f t="shared" si="57"/>
        <v>16</v>
      </c>
      <c r="I292">
        <f t="shared" si="58"/>
        <v>7</v>
      </c>
      <c r="J292">
        <f t="shared" si="59"/>
        <v>1</v>
      </c>
      <c r="K292">
        <f t="shared" si="60"/>
        <v>1</v>
      </c>
      <c r="L292">
        <f t="shared" si="61"/>
        <v>14.285714285714285</v>
      </c>
      <c r="M292" s="115">
        <f t="shared" si="52"/>
        <v>-103</v>
      </c>
      <c r="N292" s="13">
        <f t="shared" si="53"/>
        <v>-99</v>
      </c>
      <c r="O292" s="13">
        <f t="shared" si="54"/>
        <v>10609</v>
      </c>
      <c r="P292" s="13">
        <f t="shared" si="54"/>
        <v>9801</v>
      </c>
      <c r="Q292" s="109">
        <f t="shared" si="55"/>
        <v>10197</v>
      </c>
    </row>
    <row r="293" spans="1:17" x14ac:dyDescent="0.3">
      <c r="A293" s="2" t="s">
        <v>81</v>
      </c>
      <c r="B293" s="31" t="s">
        <v>60</v>
      </c>
      <c r="C293" s="37">
        <f>VLOOKUP(A293,'[1]Alergovet (Labor 3)'!A:CM,89,0)</f>
        <v>5</v>
      </c>
      <c r="D293" s="37">
        <f t="shared" si="62"/>
        <v>1</v>
      </c>
      <c r="E293" s="37">
        <f>VLOOKUP(A293,'[1]Alergovet (Labor 3)'!A:CM,90,0)</f>
        <v>9</v>
      </c>
      <c r="F293" s="37">
        <f t="shared" si="63"/>
        <v>10</v>
      </c>
      <c r="G293" s="59">
        <f t="shared" si="56"/>
        <v>-9</v>
      </c>
      <c r="H293" s="60">
        <f t="shared" si="57"/>
        <v>81</v>
      </c>
      <c r="I293">
        <f t="shared" si="58"/>
        <v>7</v>
      </c>
      <c r="J293">
        <f t="shared" si="59"/>
        <v>4</v>
      </c>
      <c r="K293">
        <f t="shared" si="60"/>
        <v>2</v>
      </c>
      <c r="L293">
        <f t="shared" si="61"/>
        <v>28.571428571428569</v>
      </c>
      <c r="M293" s="115">
        <f t="shared" si="52"/>
        <v>-104.5</v>
      </c>
      <c r="N293" s="13">
        <f t="shared" si="53"/>
        <v>-95.5</v>
      </c>
      <c r="O293" s="13">
        <f t="shared" si="54"/>
        <v>10920.25</v>
      </c>
      <c r="P293" s="13">
        <f t="shared" si="54"/>
        <v>9120.25</v>
      </c>
      <c r="Q293" s="109">
        <f t="shared" si="55"/>
        <v>9979.75</v>
      </c>
    </row>
    <row r="294" spans="1:17" x14ac:dyDescent="0.3">
      <c r="A294" s="2" t="s">
        <v>82</v>
      </c>
      <c r="B294" s="31" t="s">
        <v>60</v>
      </c>
      <c r="C294" s="37">
        <f>VLOOKUP(A294,'[1]Alergovet (Labor 3)'!A:CM,89,0)</f>
        <v>14</v>
      </c>
      <c r="D294" s="37">
        <f t="shared" si="62"/>
        <v>22</v>
      </c>
      <c r="E294" s="37">
        <f>VLOOKUP(A294,'[1]Alergovet (Labor 3)'!A:CM,90,0)</f>
        <v>19</v>
      </c>
      <c r="F294" s="37">
        <f t="shared" si="63"/>
        <v>36.5</v>
      </c>
      <c r="G294" s="59">
        <f t="shared" si="56"/>
        <v>-14.5</v>
      </c>
      <c r="H294" s="60">
        <f t="shared" si="57"/>
        <v>210.25</v>
      </c>
      <c r="I294">
        <f t="shared" si="58"/>
        <v>16.5</v>
      </c>
      <c r="J294">
        <f t="shared" si="59"/>
        <v>6.25</v>
      </c>
      <c r="K294">
        <f t="shared" si="60"/>
        <v>2.5</v>
      </c>
      <c r="L294">
        <f t="shared" si="61"/>
        <v>15.151515151515152</v>
      </c>
      <c r="M294" s="115">
        <f t="shared" si="52"/>
        <v>-83.5</v>
      </c>
      <c r="N294" s="13">
        <f t="shared" si="53"/>
        <v>-69</v>
      </c>
      <c r="O294" s="13">
        <f t="shared" si="54"/>
        <v>6972.25</v>
      </c>
      <c r="P294" s="13">
        <f t="shared" si="54"/>
        <v>4761</v>
      </c>
      <c r="Q294" s="109">
        <f t="shared" si="55"/>
        <v>5761.5</v>
      </c>
    </row>
    <row r="295" spans="1:17" x14ac:dyDescent="0.3">
      <c r="A295" s="2" t="s">
        <v>84</v>
      </c>
      <c r="B295" s="31" t="s">
        <v>60</v>
      </c>
      <c r="C295" s="37">
        <f>VLOOKUP(A295,'[1]Alergovet (Labor 3)'!A:CM,89,0)</f>
        <v>12</v>
      </c>
      <c r="D295" s="37">
        <f t="shared" si="62"/>
        <v>17</v>
      </c>
      <c r="E295" s="37">
        <f>VLOOKUP(A295,'[1]Alergovet (Labor 3)'!A:CM,90,0)</f>
        <v>14</v>
      </c>
      <c r="F295" s="37">
        <f t="shared" si="63"/>
        <v>18</v>
      </c>
      <c r="G295" s="59">
        <f t="shared" si="56"/>
        <v>-1</v>
      </c>
      <c r="H295" s="60">
        <f t="shared" si="57"/>
        <v>1</v>
      </c>
      <c r="I295">
        <f t="shared" si="58"/>
        <v>13</v>
      </c>
      <c r="J295">
        <f t="shared" si="59"/>
        <v>1</v>
      </c>
      <c r="K295">
        <f t="shared" si="60"/>
        <v>1</v>
      </c>
      <c r="L295">
        <f t="shared" si="61"/>
        <v>7.6923076923076925</v>
      </c>
      <c r="M295" s="115">
        <f t="shared" si="52"/>
        <v>-88.5</v>
      </c>
      <c r="N295" s="13">
        <f t="shared" si="53"/>
        <v>-87.5</v>
      </c>
      <c r="O295" s="13">
        <f t="shared" si="54"/>
        <v>7832.25</v>
      </c>
      <c r="P295" s="13">
        <f t="shared" si="54"/>
        <v>7656.25</v>
      </c>
      <c r="Q295" s="109">
        <f t="shared" si="55"/>
        <v>7743.75</v>
      </c>
    </row>
    <row r="296" spans="1:17" x14ac:dyDescent="0.3">
      <c r="A296" s="2" t="s">
        <v>85</v>
      </c>
      <c r="B296" s="31" t="s">
        <v>60</v>
      </c>
      <c r="C296" s="37">
        <f>VLOOKUP(A296,'[1]Alergovet (Labor 3)'!A:CM,89,0)</f>
        <v>16</v>
      </c>
      <c r="D296" s="37">
        <f t="shared" si="62"/>
        <v>32</v>
      </c>
      <c r="E296" s="37">
        <f>VLOOKUP(A296,'[1]Alergovet (Labor 3)'!A:CM,90,0)</f>
        <v>13</v>
      </c>
      <c r="F296" s="37">
        <f t="shared" si="63"/>
        <v>17</v>
      </c>
      <c r="G296" s="59">
        <f t="shared" si="56"/>
        <v>15</v>
      </c>
      <c r="H296" s="60">
        <f t="shared" si="57"/>
        <v>225</v>
      </c>
      <c r="I296">
        <f t="shared" si="58"/>
        <v>14.5</v>
      </c>
      <c r="J296">
        <f t="shared" si="59"/>
        <v>2.25</v>
      </c>
      <c r="K296">
        <f t="shared" si="60"/>
        <v>1.5</v>
      </c>
      <c r="L296">
        <f t="shared" si="61"/>
        <v>10.344827586206897</v>
      </c>
      <c r="M296" s="115">
        <f t="shared" si="52"/>
        <v>-73.5</v>
      </c>
      <c r="N296" s="13">
        <f t="shared" si="53"/>
        <v>-88.5</v>
      </c>
      <c r="O296" s="13">
        <f t="shared" si="54"/>
        <v>5402.25</v>
      </c>
      <c r="P296" s="13">
        <f t="shared" si="54"/>
        <v>7832.25</v>
      </c>
      <c r="Q296" s="109">
        <f t="shared" si="55"/>
        <v>6504.75</v>
      </c>
    </row>
    <row r="297" spans="1:17" x14ac:dyDescent="0.3">
      <c r="A297" s="2" t="s">
        <v>95</v>
      </c>
      <c r="B297" s="31" t="s">
        <v>60</v>
      </c>
      <c r="C297" s="37">
        <f>VLOOKUP(A297,'[1]Alergovet (Labor 3)'!A:CM,89,0)</f>
        <v>14</v>
      </c>
      <c r="D297" s="37">
        <f t="shared" si="62"/>
        <v>22</v>
      </c>
      <c r="E297" s="37">
        <f>VLOOKUP(A297,'[1]Alergovet (Labor 3)'!A:CM,90,0)</f>
        <v>20</v>
      </c>
      <c r="F297" s="37">
        <f t="shared" si="63"/>
        <v>42</v>
      </c>
      <c r="G297" s="59">
        <f t="shared" si="56"/>
        <v>-20</v>
      </c>
      <c r="H297" s="60">
        <f t="shared" si="57"/>
        <v>400</v>
      </c>
      <c r="I297">
        <f t="shared" si="58"/>
        <v>17</v>
      </c>
      <c r="J297">
        <f t="shared" si="59"/>
        <v>9</v>
      </c>
      <c r="K297">
        <f t="shared" si="60"/>
        <v>3</v>
      </c>
      <c r="L297">
        <f t="shared" si="61"/>
        <v>17.647058823529413</v>
      </c>
      <c r="M297" s="115">
        <f t="shared" si="52"/>
        <v>-83.5</v>
      </c>
      <c r="N297" s="13">
        <f t="shared" si="53"/>
        <v>-63.5</v>
      </c>
      <c r="O297" s="13">
        <f t="shared" si="54"/>
        <v>6972.25</v>
      </c>
      <c r="P297" s="13">
        <f t="shared" si="54"/>
        <v>4032.25</v>
      </c>
      <c r="Q297" s="109">
        <f t="shared" si="55"/>
        <v>5302.25</v>
      </c>
    </row>
    <row r="298" spans="1:17" x14ac:dyDescent="0.3">
      <c r="A298" s="2" t="s">
        <v>100</v>
      </c>
      <c r="B298" s="31" t="s">
        <v>60</v>
      </c>
      <c r="C298" s="37">
        <f>VLOOKUP(A298,'[1]Alergovet (Labor 3)'!A:CM,89,0)</f>
        <v>24</v>
      </c>
      <c r="D298" s="37">
        <f t="shared" si="62"/>
        <v>54.5</v>
      </c>
      <c r="E298" s="37">
        <f>VLOOKUP(A298,'[1]Alergovet (Labor 3)'!A:CM,90,0)</f>
        <v>24</v>
      </c>
      <c r="F298" s="37">
        <f t="shared" si="63"/>
        <v>57</v>
      </c>
      <c r="G298" s="59">
        <f t="shared" si="56"/>
        <v>-2.5</v>
      </c>
      <c r="H298" s="60">
        <f t="shared" si="57"/>
        <v>6.25</v>
      </c>
      <c r="I298">
        <f t="shared" si="58"/>
        <v>24</v>
      </c>
      <c r="J298">
        <f t="shared" si="59"/>
        <v>0</v>
      </c>
      <c r="K298">
        <f t="shared" si="60"/>
        <v>0</v>
      </c>
      <c r="L298">
        <f t="shared" si="61"/>
        <v>0</v>
      </c>
      <c r="M298" s="115">
        <f t="shared" si="52"/>
        <v>-51</v>
      </c>
      <c r="N298" s="13">
        <f t="shared" si="53"/>
        <v>-48.5</v>
      </c>
      <c r="O298" s="13">
        <f t="shared" si="54"/>
        <v>2601</v>
      </c>
      <c r="P298" s="13">
        <f t="shared" si="54"/>
        <v>2352.25</v>
      </c>
      <c r="Q298" s="109">
        <f t="shared" si="55"/>
        <v>2473.5</v>
      </c>
    </row>
    <row r="299" spans="1:17" x14ac:dyDescent="0.3">
      <c r="A299" s="2" t="s">
        <v>101</v>
      </c>
      <c r="B299" s="31" t="s">
        <v>60</v>
      </c>
      <c r="C299" s="37"/>
      <c r="D299" s="37"/>
      <c r="E299" s="37"/>
      <c r="F299" s="37"/>
      <c r="G299" s="59"/>
      <c r="H299" s="60"/>
      <c r="M299" s="115"/>
      <c r="N299" s="13"/>
      <c r="O299" s="13"/>
      <c r="P299" s="13"/>
      <c r="Q299" s="109"/>
    </row>
    <row r="300" spans="1:17" x14ac:dyDescent="0.3">
      <c r="A300" s="2" t="s">
        <v>102</v>
      </c>
      <c r="B300" s="31" t="s">
        <v>60</v>
      </c>
      <c r="C300" s="37"/>
      <c r="D300" s="37"/>
      <c r="E300" s="37"/>
      <c r="F300" s="37"/>
      <c r="G300" s="59"/>
      <c r="H300" s="60"/>
      <c r="M300" s="115"/>
      <c r="N300" s="13"/>
      <c r="O300" s="13"/>
      <c r="P300" s="13"/>
      <c r="Q300" s="109"/>
    </row>
    <row r="301" spans="1:17" ht="15" thickBot="1" x14ac:dyDescent="0.35">
      <c r="A301" s="2" t="s">
        <v>149</v>
      </c>
      <c r="B301" s="31" t="s">
        <v>60</v>
      </c>
      <c r="C301" s="37"/>
      <c r="D301" s="37"/>
      <c r="E301" s="37"/>
      <c r="F301" s="37"/>
      <c r="G301" s="59"/>
      <c r="H301" s="60"/>
      <c r="M301" s="104"/>
      <c r="N301" s="116"/>
      <c r="O301" s="116"/>
      <c r="P301" s="116"/>
      <c r="Q301" s="108"/>
    </row>
    <row r="302" spans="1:17" s="9" customFormat="1" x14ac:dyDescent="0.3">
      <c r="A302" s="10"/>
      <c r="B302" s="10"/>
      <c r="C302" s="10"/>
      <c r="D302" s="10"/>
      <c r="E302" s="10"/>
      <c r="F302" s="10"/>
      <c r="H302" s="10"/>
      <c r="M302" s="10"/>
      <c r="N302" s="10"/>
      <c r="O302" s="10"/>
      <c r="P302" s="10"/>
      <c r="Q302" s="10"/>
    </row>
    <row r="303" spans="1:17" x14ac:dyDescent="0.3">
      <c r="N303" s="22" t="s">
        <v>193</v>
      </c>
      <c r="O303" s="22">
        <f>SUM(O2:O301)</f>
        <v>771351</v>
      </c>
      <c r="P303" s="22">
        <f>SUM(P2:P301)</f>
        <v>771274.5</v>
      </c>
      <c r="Q303" s="22">
        <f>SUM(Q2:Q301)</f>
        <v>630444.75</v>
      </c>
    </row>
    <row r="304" spans="1:17" x14ac:dyDescent="0.3">
      <c r="D304" t="s">
        <v>192</v>
      </c>
      <c r="F304" t="s">
        <v>192</v>
      </c>
      <c r="N304" s="98" t="s">
        <v>194</v>
      </c>
      <c r="O304" s="98">
        <f>SQRT(O303)</f>
        <v>878.2659050652029</v>
      </c>
      <c r="P304" s="98">
        <f>SQRT(P303)</f>
        <v>878.22235225482621</v>
      </c>
    </row>
    <row r="305" spans="4:13" x14ac:dyDescent="0.3">
      <c r="D305">
        <f>AVERAGE(D2:D301)</f>
        <v>105.5</v>
      </c>
      <c r="F305">
        <f>AVERAGE(F2:F301)</f>
        <v>105.5</v>
      </c>
      <c r="H305">
        <f>SUM(H2:H301)</f>
        <v>281736</v>
      </c>
      <c r="I305" t="s">
        <v>139</v>
      </c>
    </row>
    <row r="306" spans="4:13" x14ac:dyDescent="0.3">
      <c r="H306" s="59">
        <f>(Q303/(O304*P304))</f>
        <v>0.81736591385946766</v>
      </c>
      <c r="I306" t="s">
        <v>140</v>
      </c>
      <c r="L306" s="63">
        <f>AVERAGE(L2:L301)</f>
        <v>15.379224198707558</v>
      </c>
      <c r="M306" t="s">
        <v>192</v>
      </c>
    </row>
    <row r="307" spans="4:13" x14ac:dyDescent="0.3">
      <c r="H307" s="23">
        <f>CORREL(D2:D301,F2:F301)</f>
        <v>0.81736591385946777</v>
      </c>
      <c r="I307" t="s">
        <v>195</v>
      </c>
    </row>
  </sheetData>
  <sortState ref="H2:H300">
    <sortCondition descending="1" ref="H2"/>
  </sortState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7B4BD-17D7-4BC9-89CD-283F8708E3F0}">
  <dimension ref="A1:Q337"/>
  <sheetViews>
    <sheetView topLeftCell="G326" workbookViewId="0">
      <selection activeCell="L336" sqref="L336"/>
    </sheetView>
  </sheetViews>
  <sheetFormatPr baseColWidth="10" defaultRowHeight="14.4" x14ac:dyDescent="0.3"/>
  <cols>
    <col min="1" max="1" width="19.77734375" customWidth="1"/>
    <col min="2" max="2" width="21.6640625" customWidth="1"/>
    <col min="12" max="12" width="18.44140625" customWidth="1"/>
    <col min="15" max="15" width="13.33203125" customWidth="1"/>
    <col min="16" max="16" width="13.77734375" customWidth="1"/>
  </cols>
  <sheetData>
    <row r="1" spans="1:17" ht="15" thickBot="1" x14ac:dyDescent="0.35">
      <c r="A1" s="48" t="s">
        <v>156</v>
      </c>
      <c r="B1" s="49" t="s">
        <v>125</v>
      </c>
      <c r="C1" s="50" t="s">
        <v>157</v>
      </c>
      <c r="D1" s="50" t="s">
        <v>158</v>
      </c>
      <c r="E1" s="50" t="s">
        <v>159</v>
      </c>
      <c r="F1" s="50" t="s">
        <v>160</v>
      </c>
      <c r="G1" s="52" t="s">
        <v>138</v>
      </c>
      <c r="H1" s="52" t="s">
        <v>141</v>
      </c>
      <c r="I1" s="52" t="s">
        <v>161</v>
      </c>
      <c r="J1" s="52" t="s">
        <v>162</v>
      </c>
      <c r="K1" s="52" t="s">
        <v>163</v>
      </c>
      <c r="L1" s="26" t="s">
        <v>164</v>
      </c>
      <c r="M1" s="112" t="s">
        <v>165</v>
      </c>
      <c r="N1" s="113" t="s">
        <v>166</v>
      </c>
      <c r="O1" s="113" t="s">
        <v>167</v>
      </c>
      <c r="P1" s="113" t="s">
        <v>168</v>
      </c>
      <c r="Q1" s="114" t="s">
        <v>169</v>
      </c>
    </row>
    <row r="2" spans="1:17" ht="15" thickTop="1" x14ac:dyDescent="0.3">
      <c r="A2" s="2" t="s">
        <v>80</v>
      </c>
      <c r="B2" s="31" t="s">
        <v>170</v>
      </c>
      <c r="C2" s="37">
        <f>VLOOKUP(A2,'[1]Alergovet (Labor 3)'!A:D,2,0)</f>
        <v>27</v>
      </c>
      <c r="D2" s="37">
        <f>_xlfn.RANK.AVG(C2,C$2:C$330,1)</f>
        <v>81</v>
      </c>
      <c r="E2" s="53">
        <f>VLOOKUP(A2,'[1]Alergovet (Labor 3)'!A:D,4,0)</f>
        <v>21</v>
      </c>
      <c r="F2" s="38">
        <f>_xlfn.RANK.AVG(E2,E$2:E$330,1)</f>
        <v>38.5</v>
      </c>
      <c r="G2" s="58">
        <f>D2-F2</f>
        <v>42.5</v>
      </c>
      <c r="H2" s="58">
        <f>G2^2</f>
        <v>1806.25</v>
      </c>
      <c r="I2">
        <f>(C2+E2)/2</f>
        <v>24</v>
      </c>
      <c r="J2">
        <f>((C2-I2)^2+(E2-I2)^2)/2</f>
        <v>9</v>
      </c>
      <c r="K2">
        <f>SQRT(J2)</f>
        <v>3</v>
      </c>
      <c r="L2">
        <f>(K2/I2)*100</f>
        <v>12.5</v>
      </c>
      <c r="M2" s="115">
        <f>(D2-$D$335)</f>
        <v>-39.5</v>
      </c>
      <c r="N2" s="13">
        <f>(F2-$F$335)</f>
        <v>-82</v>
      </c>
      <c r="O2" s="13">
        <f>(M2)^2</f>
        <v>1560.25</v>
      </c>
      <c r="P2" s="13">
        <f>(N2)^2</f>
        <v>6724</v>
      </c>
      <c r="Q2" s="109">
        <f>(M2*N2)</f>
        <v>3239</v>
      </c>
    </row>
    <row r="3" spans="1:17" x14ac:dyDescent="0.3">
      <c r="A3" s="2" t="s">
        <v>81</v>
      </c>
      <c r="B3" s="31" t="s">
        <v>44</v>
      </c>
      <c r="C3" s="37">
        <f>VLOOKUP(A3,'[1]Alergovet (Labor 3)'!A:D,2,0)</f>
        <v>18</v>
      </c>
      <c r="D3" s="37">
        <f t="shared" ref="D3:D80" si="0">_xlfn.RANK.AVG(C3,C$2:C$330,1)</f>
        <v>41</v>
      </c>
      <c r="E3">
        <f>VLOOKUP(A3,'[1]Alergovet (Labor 3)'!A:D,4,0)</f>
        <v>27</v>
      </c>
      <c r="F3" s="37">
        <f t="shared" ref="F3:F80" si="1">_xlfn.RANK.AVG(E3,E$2:E$330,1)</f>
        <v>79.5</v>
      </c>
      <c r="G3" s="60">
        <f t="shared" ref="G3:G80" si="2">D3-F3</f>
        <v>-38.5</v>
      </c>
      <c r="H3" s="60">
        <f t="shared" ref="H3:H80" si="3">G3^2</f>
        <v>1482.25</v>
      </c>
      <c r="I3">
        <f t="shared" ref="I3:I80" si="4">(C3+E3)/2</f>
        <v>22.5</v>
      </c>
      <c r="J3">
        <f t="shared" ref="J3:J80" si="5">((C3-I3)^2+(E3-I3)^2)/2</f>
        <v>20.25</v>
      </c>
      <c r="K3">
        <f t="shared" ref="K3:K80" si="6">SQRT(J3)</f>
        <v>4.5</v>
      </c>
      <c r="L3">
        <f t="shared" ref="L3:L80" si="7">(K3/I3)*100</f>
        <v>20</v>
      </c>
      <c r="M3" s="115">
        <f t="shared" ref="M3:M64" si="8">(D3-$D$335)</f>
        <v>-79.5</v>
      </c>
      <c r="N3" s="13">
        <f t="shared" ref="N3:N64" si="9">(F3-$F$335)</f>
        <v>-41</v>
      </c>
      <c r="O3" s="13">
        <f t="shared" ref="O3:P64" si="10">(M3)^2</f>
        <v>6320.25</v>
      </c>
      <c r="P3" s="13">
        <f t="shared" si="10"/>
        <v>1681</v>
      </c>
      <c r="Q3" s="109">
        <f t="shared" ref="Q3:Q64" si="11">(M3*N3)</f>
        <v>3259.5</v>
      </c>
    </row>
    <row r="4" spans="1:17" x14ac:dyDescent="0.3">
      <c r="A4" s="2" t="s">
        <v>82</v>
      </c>
      <c r="B4" s="31" t="s">
        <v>44</v>
      </c>
      <c r="C4" s="37">
        <f>VLOOKUP(A4,'[1]Alergovet (Labor 3)'!A:D,2,0)</f>
        <v>254</v>
      </c>
      <c r="D4" s="37">
        <f t="shared" si="0"/>
        <v>221</v>
      </c>
      <c r="E4">
        <f>VLOOKUP(A4,'[1]Alergovet (Labor 3)'!A:D,4,0)</f>
        <v>83</v>
      </c>
      <c r="F4" s="37">
        <f t="shared" si="1"/>
        <v>189</v>
      </c>
      <c r="G4" s="60">
        <f t="shared" si="2"/>
        <v>32</v>
      </c>
      <c r="H4" s="60">
        <f t="shared" si="3"/>
        <v>1024</v>
      </c>
      <c r="I4">
        <f t="shared" si="4"/>
        <v>168.5</v>
      </c>
      <c r="J4">
        <f t="shared" si="5"/>
        <v>7310.25</v>
      </c>
      <c r="K4">
        <f t="shared" si="6"/>
        <v>85.5</v>
      </c>
      <c r="L4">
        <f t="shared" si="7"/>
        <v>50.741839762611271</v>
      </c>
      <c r="M4" s="115">
        <f t="shared" si="8"/>
        <v>100.5</v>
      </c>
      <c r="N4" s="13">
        <f t="shared" si="9"/>
        <v>68.5</v>
      </c>
      <c r="O4" s="13">
        <f t="shared" si="10"/>
        <v>10100.25</v>
      </c>
      <c r="P4" s="13">
        <f t="shared" si="10"/>
        <v>4692.25</v>
      </c>
      <c r="Q4" s="109">
        <f t="shared" si="11"/>
        <v>6884.25</v>
      </c>
    </row>
    <row r="5" spans="1:17" x14ac:dyDescent="0.3">
      <c r="A5" s="2" t="s">
        <v>83</v>
      </c>
      <c r="B5" s="31" t="s">
        <v>44</v>
      </c>
      <c r="C5" s="37">
        <f>VLOOKUP(A5,'[1]Alergovet (Labor 3)'!A:D,2,0)</f>
        <v>52</v>
      </c>
      <c r="D5" s="37">
        <f t="shared" si="0"/>
        <v>139.5</v>
      </c>
      <c r="E5">
        <f>VLOOKUP(A5,'[1]Alergovet (Labor 3)'!A:D,4,0)</f>
        <v>47</v>
      </c>
      <c r="F5" s="37">
        <f t="shared" si="1"/>
        <v>130</v>
      </c>
      <c r="G5" s="60">
        <f t="shared" si="2"/>
        <v>9.5</v>
      </c>
      <c r="H5" s="60">
        <f t="shared" si="3"/>
        <v>90.25</v>
      </c>
      <c r="I5">
        <f t="shared" si="4"/>
        <v>49.5</v>
      </c>
      <c r="J5">
        <f t="shared" si="5"/>
        <v>6.25</v>
      </c>
      <c r="K5">
        <f t="shared" si="6"/>
        <v>2.5</v>
      </c>
      <c r="L5">
        <f t="shared" si="7"/>
        <v>5.0505050505050502</v>
      </c>
      <c r="M5" s="115">
        <f t="shared" si="8"/>
        <v>19</v>
      </c>
      <c r="N5" s="13">
        <f t="shared" si="9"/>
        <v>9.5</v>
      </c>
      <c r="O5" s="13">
        <f t="shared" si="10"/>
        <v>361</v>
      </c>
      <c r="P5" s="13">
        <f t="shared" si="10"/>
        <v>90.25</v>
      </c>
      <c r="Q5" s="109">
        <f t="shared" si="11"/>
        <v>180.5</v>
      </c>
    </row>
    <row r="6" spans="1:17" x14ac:dyDescent="0.3">
      <c r="A6" s="2" t="s">
        <v>84</v>
      </c>
      <c r="B6" s="31" t="s">
        <v>44</v>
      </c>
      <c r="C6" s="37">
        <f>VLOOKUP(A6,'[1]Alergovet (Labor 3)'!A:D,2,0)</f>
        <v>53</v>
      </c>
      <c r="D6" s="37">
        <f t="shared" si="0"/>
        <v>143</v>
      </c>
      <c r="E6">
        <f>VLOOKUP(A6,'[1]Alergovet (Labor 3)'!A:D,4,0)</f>
        <v>252</v>
      </c>
      <c r="F6" s="37">
        <f t="shared" si="1"/>
        <v>215</v>
      </c>
      <c r="G6" s="60">
        <f t="shared" si="2"/>
        <v>-72</v>
      </c>
      <c r="H6" s="60">
        <f t="shared" si="3"/>
        <v>5184</v>
      </c>
      <c r="I6">
        <f t="shared" si="4"/>
        <v>152.5</v>
      </c>
      <c r="J6">
        <f t="shared" si="5"/>
        <v>9900.25</v>
      </c>
      <c r="K6">
        <f t="shared" si="6"/>
        <v>99.5</v>
      </c>
      <c r="L6">
        <f t="shared" si="7"/>
        <v>65.245901639344268</v>
      </c>
      <c r="M6" s="115">
        <f t="shared" si="8"/>
        <v>22.5</v>
      </c>
      <c r="N6" s="13">
        <f t="shared" si="9"/>
        <v>94.5</v>
      </c>
      <c r="O6" s="13">
        <f t="shared" si="10"/>
        <v>506.25</v>
      </c>
      <c r="P6" s="13">
        <f t="shared" si="10"/>
        <v>8930.25</v>
      </c>
      <c r="Q6" s="109">
        <f t="shared" si="11"/>
        <v>2126.25</v>
      </c>
    </row>
    <row r="7" spans="1:17" x14ac:dyDescent="0.3">
      <c r="A7" s="2" t="s">
        <v>85</v>
      </c>
      <c r="B7" s="31" t="s">
        <v>44</v>
      </c>
      <c r="C7" s="37">
        <f>VLOOKUP(A7,'[1]Alergovet (Labor 3)'!A:D,2,0)</f>
        <v>53</v>
      </c>
      <c r="D7" s="37">
        <f t="shared" si="0"/>
        <v>143</v>
      </c>
      <c r="E7">
        <f>VLOOKUP(A7,'[1]Alergovet (Labor 3)'!A:D,4,0)</f>
        <v>83</v>
      </c>
      <c r="F7" s="37">
        <f t="shared" si="1"/>
        <v>189</v>
      </c>
      <c r="G7" s="60">
        <f t="shared" si="2"/>
        <v>-46</v>
      </c>
      <c r="H7" s="60">
        <f t="shared" si="3"/>
        <v>2116</v>
      </c>
      <c r="I7">
        <f t="shared" si="4"/>
        <v>68</v>
      </c>
      <c r="J7">
        <f t="shared" si="5"/>
        <v>225</v>
      </c>
      <c r="K7">
        <f t="shared" si="6"/>
        <v>15</v>
      </c>
      <c r="L7">
        <f t="shared" si="7"/>
        <v>22.058823529411764</v>
      </c>
      <c r="M7" s="115">
        <f t="shared" si="8"/>
        <v>22.5</v>
      </c>
      <c r="N7" s="13">
        <f t="shared" si="9"/>
        <v>68.5</v>
      </c>
      <c r="O7" s="13">
        <f t="shared" si="10"/>
        <v>506.25</v>
      </c>
      <c r="P7" s="13">
        <f t="shared" si="10"/>
        <v>4692.25</v>
      </c>
      <c r="Q7" s="109">
        <f t="shared" si="11"/>
        <v>1541.25</v>
      </c>
    </row>
    <row r="8" spans="1:17" x14ac:dyDescent="0.3">
      <c r="A8" s="2" t="s">
        <v>95</v>
      </c>
      <c r="B8" s="31" t="s">
        <v>44</v>
      </c>
      <c r="C8" s="37">
        <f>VLOOKUP(A8,'[1]Alergovet (Labor 3)'!A:D,2,0)</f>
        <v>22</v>
      </c>
      <c r="D8" s="37">
        <f t="shared" si="0"/>
        <v>50.5</v>
      </c>
      <c r="E8">
        <f>VLOOKUP(A8,'[1]Alergovet (Labor 3)'!A:D,4,0)</f>
        <v>21</v>
      </c>
      <c r="F8" s="37">
        <f t="shared" si="1"/>
        <v>38.5</v>
      </c>
      <c r="G8" s="60">
        <f t="shared" si="2"/>
        <v>12</v>
      </c>
      <c r="H8" s="60">
        <f t="shared" si="3"/>
        <v>144</v>
      </c>
      <c r="I8">
        <f t="shared" si="4"/>
        <v>21.5</v>
      </c>
      <c r="J8">
        <f t="shared" si="5"/>
        <v>0.25</v>
      </c>
      <c r="K8">
        <f t="shared" si="6"/>
        <v>0.5</v>
      </c>
      <c r="L8">
        <f t="shared" si="7"/>
        <v>2.3255813953488373</v>
      </c>
      <c r="M8" s="115">
        <f t="shared" si="8"/>
        <v>-70</v>
      </c>
      <c r="N8" s="13">
        <f t="shared" si="9"/>
        <v>-82</v>
      </c>
      <c r="O8" s="13">
        <f t="shared" si="10"/>
        <v>4900</v>
      </c>
      <c r="P8" s="13">
        <f t="shared" si="10"/>
        <v>6724</v>
      </c>
      <c r="Q8" s="109">
        <f t="shared" si="11"/>
        <v>5740</v>
      </c>
    </row>
    <row r="9" spans="1:17" x14ac:dyDescent="0.3">
      <c r="A9" s="2" t="s">
        <v>100</v>
      </c>
      <c r="B9" s="31" t="s">
        <v>44</v>
      </c>
      <c r="C9" s="37">
        <f>VLOOKUP(A9,'[1]Alergovet (Labor 3)'!A:D,2,0)</f>
        <v>21</v>
      </c>
      <c r="D9" s="37">
        <f t="shared" si="0"/>
        <v>48.5</v>
      </c>
      <c r="E9">
        <f>VLOOKUP(A9,'[1]Alergovet (Labor 3)'!A:D,4,0)</f>
        <v>20</v>
      </c>
      <c r="F9" s="37">
        <f t="shared" si="1"/>
        <v>33</v>
      </c>
      <c r="G9" s="60">
        <f t="shared" si="2"/>
        <v>15.5</v>
      </c>
      <c r="H9" s="60">
        <f t="shared" si="3"/>
        <v>240.25</v>
      </c>
      <c r="I9">
        <f t="shared" si="4"/>
        <v>20.5</v>
      </c>
      <c r="J9">
        <f t="shared" si="5"/>
        <v>0.25</v>
      </c>
      <c r="K9">
        <f t="shared" si="6"/>
        <v>0.5</v>
      </c>
      <c r="L9">
        <f t="shared" si="7"/>
        <v>2.4390243902439024</v>
      </c>
      <c r="M9" s="115">
        <f t="shared" si="8"/>
        <v>-72</v>
      </c>
      <c r="N9" s="13">
        <f t="shared" si="9"/>
        <v>-87.5</v>
      </c>
      <c r="O9" s="13">
        <f t="shared" si="10"/>
        <v>5184</v>
      </c>
      <c r="P9" s="13">
        <f t="shared" si="10"/>
        <v>7656.25</v>
      </c>
      <c r="Q9" s="109">
        <f t="shared" si="11"/>
        <v>6300</v>
      </c>
    </row>
    <row r="10" spans="1:17" x14ac:dyDescent="0.3">
      <c r="A10" s="2" t="s">
        <v>101</v>
      </c>
      <c r="B10" s="31" t="s">
        <v>44</v>
      </c>
      <c r="C10" s="37"/>
      <c r="D10" s="37"/>
      <c r="F10" s="37"/>
      <c r="G10" s="60"/>
      <c r="H10" s="60"/>
      <c r="M10" s="115"/>
      <c r="N10" s="13"/>
      <c r="O10" s="13"/>
      <c r="P10" s="13"/>
      <c r="Q10" s="109"/>
    </row>
    <row r="11" spans="1:17" x14ac:dyDescent="0.3">
      <c r="A11" s="2" t="s">
        <v>102</v>
      </c>
      <c r="B11" s="31" t="s">
        <v>44</v>
      </c>
      <c r="C11" s="37"/>
      <c r="D11" s="37"/>
      <c r="F11" s="37"/>
      <c r="G11" s="60"/>
      <c r="H11" s="60"/>
      <c r="M11" s="115"/>
      <c r="N11" s="13"/>
      <c r="O11" s="13"/>
      <c r="P11" s="13"/>
      <c r="Q11" s="109"/>
    </row>
    <row r="12" spans="1:17" ht="15" thickBot="1" x14ac:dyDescent="0.35">
      <c r="A12" s="2" t="s">
        <v>149</v>
      </c>
      <c r="B12" s="31" t="s">
        <v>44</v>
      </c>
      <c r="C12" s="37"/>
      <c r="D12" s="37"/>
      <c r="F12" s="37"/>
      <c r="G12" s="60"/>
      <c r="H12" s="60"/>
      <c r="M12" s="115"/>
      <c r="N12" s="13"/>
      <c r="O12" s="13"/>
      <c r="P12" s="13"/>
      <c r="Q12" s="109"/>
    </row>
    <row r="13" spans="1:17" ht="15" thickTop="1" x14ac:dyDescent="0.3">
      <c r="A13" s="30" t="s">
        <v>80</v>
      </c>
      <c r="B13" s="32" t="s">
        <v>171</v>
      </c>
      <c r="C13" s="38">
        <f>VLOOKUP(A13,'[1]Alergovet (Labor 3)'!A:G,5,0)</f>
        <v>58</v>
      </c>
      <c r="D13" s="38">
        <f t="shared" si="0"/>
        <v>159</v>
      </c>
      <c r="E13" s="53">
        <f>VLOOKUP(A13,'[1]Alergovet (Labor 3)'!A:G,7,0)</f>
        <v>73</v>
      </c>
      <c r="F13" s="38">
        <f t="shared" si="1"/>
        <v>169</v>
      </c>
      <c r="G13" s="60">
        <f t="shared" si="2"/>
        <v>-10</v>
      </c>
      <c r="H13" s="60">
        <f t="shared" si="3"/>
        <v>100</v>
      </c>
      <c r="I13">
        <f t="shared" si="4"/>
        <v>65.5</v>
      </c>
      <c r="J13">
        <f t="shared" si="5"/>
        <v>56.25</v>
      </c>
      <c r="K13">
        <f t="shared" si="6"/>
        <v>7.5</v>
      </c>
      <c r="L13">
        <f t="shared" si="7"/>
        <v>11.450381679389313</v>
      </c>
      <c r="M13" s="115">
        <f t="shared" si="8"/>
        <v>38.5</v>
      </c>
      <c r="N13" s="13">
        <f t="shared" si="9"/>
        <v>48.5</v>
      </c>
      <c r="O13" s="13">
        <f t="shared" si="10"/>
        <v>1482.25</v>
      </c>
      <c r="P13" s="13">
        <f t="shared" si="10"/>
        <v>2352.25</v>
      </c>
      <c r="Q13" s="109">
        <f t="shared" si="11"/>
        <v>1867.25</v>
      </c>
    </row>
    <row r="14" spans="1:17" x14ac:dyDescent="0.3">
      <c r="A14" s="2" t="s">
        <v>81</v>
      </c>
      <c r="B14" s="31" t="s">
        <v>68</v>
      </c>
      <c r="C14" s="37">
        <f>VLOOKUP(A14,'[1]Alergovet (Labor 3)'!A:G,5,0)</f>
        <v>57</v>
      </c>
      <c r="D14" s="37">
        <f t="shared" si="0"/>
        <v>157</v>
      </c>
      <c r="E14">
        <f>VLOOKUP(A14,'[1]Alergovet (Labor 3)'!A:G,7,0)</f>
        <v>51</v>
      </c>
      <c r="F14" s="37">
        <f t="shared" si="1"/>
        <v>133.5</v>
      </c>
      <c r="G14" s="60">
        <f t="shared" si="2"/>
        <v>23.5</v>
      </c>
      <c r="H14" s="60">
        <f t="shared" si="3"/>
        <v>552.25</v>
      </c>
      <c r="I14">
        <f t="shared" si="4"/>
        <v>54</v>
      </c>
      <c r="J14">
        <f t="shared" si="5"/>
        <v>9</v>
      </c>
      <c r="K14">
        <f t="shared" si="6"/>
        <v>3</v>
      </c>
      <c r="L14">
        <f t="shared" si="7"/>
        <v>5.5555555555555554</v>
      </c>
      <c r="M14" s="115">
        <f t="shared" si="8"/>
        <v>36.5</v>
      </c>
      <c r="N14" s="13">
        <f t="shared" si="9"/>
        <v>13</v>
      </c>
      <c r="O14" s="13">
        <f t="shared" si="10"/>
        <v>1332.25</v>
      </c>
      <c r="P14" s="13">
        <f t="shared" si="10"/>
        <v>169</v>
      </c>
      <c r="Q14" s="109">
        <f t="shared" si="11"/>
        <v>474.5</v>
      </c>
    </row>
    <row r="15" spans="1:17" x14ac:dyDescent="0.3">
      <c r="A15" s="2" t="s">
        <v>82</v>
      </c>
      <c r="B15" s="31" t="s">
        <v>68</v>
      </c>
      <c r="C15" s="37">
        <f>VLOOKUP(A15,'[1]Alergovet (Labor 3)'!A:G,5,0)</f>
        <v>553</v>
      </c>
      <c r="D15" s="37">
        <f t="shared" si="0"/>
        <v>238</v>
      </c>
      <c r="E15">
        <f>VLOOKUP(A15,'[1]Alergovet (Labor 3)'!A:G,7,0)</f>
        <v>622</v>
      </c>
      <c r="F15" s="37">
        <f t="shared" si="1"/>
        <v>233</v>
      </c>
      <c r="G15" s="60">
        <f t="shared" si="2"/>
        <v>5</v>
      </c>
      <c r="H15" s="60">
        <f t="shared" si="3"/>
        <v>25</v>
      </c>
      <c r="I15">
        <f t="shared" si="4"/>
        <v>587.5</v>
      </c>
      <c r="J15">
        <f t="shared" si="5"/>
        <v>1190.25</v>
      </c>
      <c r="K15">
        <f t="shared" si="6"/>
        <v>34.5</v>
      </c>
      <c r="L15">
        <f t="shared" si="7"/>
        <v>5.8723404255319149</v>
      </c>
      <c r="M15" s="115">
        <f t="shared" si="8"/>
        <v>117.5</v>
      </c>
      <c r="N15" s="13">
        <f t="shared" si="9"/>
        <v>112.5</v>
      </c>
      <c r="O15" s="13">
        <f t="shared" si="10"/>
        <v>13806.25</v>
      </c>
      <c r="P15" s="13">
        <f t="shared" si="10"/>
        <v>12656.25</v>
      </c>
      <c r="Q15" s="109">
        <f t="shared" si="11"/>
        <v>13218.75</v>
      </c>
    </row>
    <row r="16" spans="1:17" x14ac:dyDescent="0.3">
      <c r="A16" s="2" t="s">
        <v>83</v>
      </c>
      <c r="B16" s="31" t="s">
        <v>68</v>
      </c>
      <c r="C16" s="37">
        <f>VLOOKUP(A16,'[1]Alergovet (Labor 3)'!A:G,5,0)</f>
        <v>23</v>
      </c>
      <c r="D16" s="37">
        <f t="shared" si="0"/>
        <v>54</v>
      </c>
      <c r="E16">
        <f>VLOOKUP(A16,'[1]Alergovet (Labor 3)'!A:G,7,0)</f>
        <v>281</v>
      </c>
      <c r="F16" s="37">
        <f t="shared" si="1"/>
        <v>221</v>
      </c>
      <c r="G16" s="60">
        <f t="shared" si="2"/>
        <v>-167</v>
      </c>
      <c r="H16" s="60">
        <f t="shared" si="3"/>
        <v>27889</v>
      </c>
      <c r="I16">
        <f t="shared" si="4"/>
        <v>152</v>
      </c>
      <c r="J16">
        <f t="shared" si="5"/>
        <v>16641</v>
      </c>
      <c r="K16">
        <f t="shared" si="6"/>
        <v>129</v>
      </c>
      <c r="L16">
        <f t="shared" si="7"/>
        <v>84.868421052631575</v>
      </c>
      <c r="M16" s="115">
        <f t="shared" si="8"/>
        <v>-66.5</v>
      </c>
      <c r="N16" s="13">
        <f t="shared" si="9"/>
        <v>100.5</v>
      </c>
      <c r="O16" s="13">
        <f t="shared" si="10"/>
        <v>4422.25</v>
      </c>
      <c r="P16" s="13">
        <f t="shared" si="10"/>
        <v>10100.25</v>
      </c>
      <c r="Q16" s="109">
        <f t="shared" si="11"/>
        <v>-6683.25</v>
      </c>
    </row>
    <row r="17" spans="1:17" x14ac:dyDescent="0.3">
      <c r="A17" s="2" t="s">
        <v>84</v>
      </c>
      <c r="B17" s="31" t="s">
        <v>68</v>
      </c>
      <c r="C17" s="37">
        <f>VLOOKUP(A17,'[1]Alergovet (Labor 3)'!A:G,5,0)</f>
        <v>349</v>
      </c>
      <c r="D17" s="37">
        <f t="shared" si="0"/>
        <v>229</v>
      </c>
      <c r="E17">
        <f>VLOOKUP(A17,'[1]Alergovet (Labor 3)'!A:G,7,0)</f>
        <v>663</v>
      </c>
      <c r="F17" s="37">
        <f t="shared" si="1"/>
        <v>234</v>
      </c>
      <c r="G17" s="60">
        <f t="shared" si="2"/>
        <v>-5</v>
      </c>
      <c r="H17" s="60">
        <f t="shared" si="3"/>
        <v>25</v>
      </c>
      <c r="I17">
        <f t="shared" si="4"/>
        <v>506</v>
      </c>
      <c r="J17">
        <f t="shared" si="5"/>
        <v>24649</v>
      </c>
      <c r="K17">
        <f t="shared" si="6"/>
        <v>157</v>
      </c>
      <c r="L17">
        <f t="shared" si="7"/>
        <v>31.027667984189723</v>
      </c>
      <c r="M17" s="115">
        <f t="shared" si="8"/>
        <v>108.5</v>
      </c>
      <c r="N17" s="13">
        <f t="shared" si="9"/>
        <v>113.5</v>
      </c>
      <c r="O17" s="13">
        <f t="shared" si="10"/>
        <v>11772.25</v>
      </c>
      <c r="P17" s="13">
        <f t="shared" si="10"/>
        <v>12882.25</v>
      </c>
      <c r="Q17" s="109">
        <f t="shared" si="11"/>
        <v>12314.75</v>
      </c>
    </row>
    <row r="18" spans="1:17" x14ac:dyDescent="0.3">
      <c r="A18" s="2" t="s">
        <v>85</v>
      </c>
      <c r="B18" s="31" t="s">
        <v>68</v>
      </c>
      <c r="C18" s="37">
        <f>VLOOKUP(A18,'[1]Alergovet (Labor 3)'!A:G,5,0)</f>
        <v>282</v>
      </c>
      <c r="D18" s="37">
        <f t="shared" si="0"/>
        <v>226</v>
      </c>
      <c r="E18">
        <f>VLOOKUP(A18,'[1]Alergovet (Labor 3)'!A:G,7,0)</f>
        <v>30</v>
      </c>
      <c r="F18" s="37">
        <f t="shared" si="1"/>
        <v>89</v>
      </c>
      <c r="G18" s="60">
        <f t="shared" si="2"/>
        <v>137</v>
      </c>
      <c r="H18" s="60">
        <f t="shared" si="3"/>
        <v>18769</v>
      </c>
      <c r="I18">
        <f t="shared" si="4"/>
        <v>156</v>
      </c>
      <c r="J18">
        <f t="shared" si="5"/>
        <v>15876</v>
      </c>
      <c r="K18">
        <f t="shared" si="6"/>
        <v>126</v>
      </c>
      <c r="L18">
        <f t="shared" si="7"/>
        <v>80.769230769230774</v>
      </c>
      <c r="M18" s="115">
        <f t="shared" si="8"/>
        <v>105.5</v>
      </c>
      <c r="N18" s="13">
        <f t="shared" si="9"/>
        <v>-31.5</v>
      </c>
      <c r="O18" s="13">
        <f t="shared" si="10"/>
        <v>11130.25</v>
      </c>
      <c r="P18" s="13">
        <f t="shared" si="10"/>
        <v>992.25</v>
      </c>
      <c r="Q18" s="109">
        <f t="shared" si="11"/>
        <v>-3323.25</v>
      </c>
    </row>
    <row r="19" spans="1:17" x14ac:dyDescent="0.3">
      <c r="A19" s="2" t="s">
        <v>95</v>
      </c>
      <c r="B19" s="31" t="s">
        <v>68</v>
      </c>
      <c r="C19" s="37">
        <f>VLOOKUP(A19,'[1]Alergovet (Labor 3)'!A:G,5,0)</f>
        <v>33</v>
      </c>
      <c r="D19" s="37">
        <f t="shared" si="0"/>
        <v>92</v>
      </c>
      <c r="E19">
        <f>VLOOKUP(A19,'[1]Alergovet (Labor 3)'!A:G,7,0)</f>
        <v>33</v>
      </c>
      <c r="F19" s="37">
        <f t="shared" si="1"/>
        <v>97.5</v>
      </c>
      <c r="G19" s="60">
        <f t="shared" si="2"/>
        <v>-5.5</v>
      </c>
      <c r="H19" s="60">
        <f t="shared" si="3"/>
        <v>30.25</v>
      </c>
      <c r="I19">
        <f t="shared" si="4"/>
        <v>33</v>
      </c>
      <c r="J19">
        <f t="shared" si="5"/>
        <v>0</v>
      </c>
      <c r="K19">
        <f t="shared" si="6"/>
        <v>0</v>
      </c>
      <c r="L19">
        <f t="shared" si="7"/>
        <v>0</v>
      </c>
      <c r="M19" s="115">
        <f t="shared" si="8"/>
        <v>-28.5</v>
      </c>
      <c r="N19" s="13">
        <f t="shared" si="9"/>
        <v>-23</v>
      </c>
      <c r="O19" s="13">
        <f t="shared" si="10"/>
        <v>812.25</v>
      </c>
      <c r="P19" s="13">
        <f t="shared" si="10"/>
        <v>529</v>
      </c>
      <c r="Q19" s="109">
        <f t="shared" si="11"/>
        <v>655.5</v>
      </c>
    </row>
    <row r="20" spans="1:17" x14ac:dyDescent="0.3">
      <c r="A20" s="2" t="s">
        <v>100</v>
      </c>
      <c r="B20" s="31" t="s">
        <v>68</v>
      </c>
      <c r="C20" s="37">
        <f>VLOOKUP(A20,'[1]Alergovet (Labor 3)'!A:G,5,0)</f>
        <v>37</v>
      </c>
      <c r="D20" s="37">
        <f t="shared" si="0"/>
        <v>115.5</v>
      </c>
      <c r="E20">
        <f>VLOOKUP(A20,'[1]Alergovet (Labor 3)'!A:G,7,0)</f>
        <v>25</v>
      </c>
      <c r="F20" s="37">
        <f t="shared" si="1"/>
        <v>58</v>
      </c>
      <c r="G20" s="60">
        <f t="shared" si="2"/>
        <v>57.5</v>
      </c>
      <c r="H20" s="60">
        <f t="shared" si="3"/>
        <v>3306.25</v>
      </c>
      <c r="I20">
        <f t="shared" si="4"/>
        <v>31</v>
      </c>
      <c r="J20">
        <f t="shared" si="5"/>
        <v>36</v>
      </c>
      <c r="K20">
        <f t="shared" si="6"/>
        <v>6</v>
      </c>
      <c r="L20">
        <f t="shared" si="7"/>
        <v>19.35483870967742</v>
      </c>
      <c r="M20" s="115">
        <f t="shared" si="8"/>
        <v>-5</v>
      </c>
      <c r="N20" s="13">
        <f t="shared" si="9"/>
        <v>-62.5</v>
      </c>
      <c r="O20" s="13">
        <f t="shared" si="10"/>
        <v>25</v>
      </c>
      <c r="P20" s="13">
        <f t="shared" si="10"/>
        <v>3906.25</v>
      </c>
      <c r="Q20" s="109">
        <f t="shared" si="11"/>
        <v>312.5</v>
      </c>
    </row>
    <row r="21" spans="1:17" x14ac:dyDescent="0.3">
      <c r="A21" s="2" t="s">
        <v>101</v>
      </c>
      <c r="B21" s="31" t="s">
        <v>68</v>
      </c>
      <c r="C21" s="37"/>
      <c r="D21" s="37"/>
      <c r="F21" s="37"/>
      <c r="G21" s="60"/>
      <c r="H21" s="60"/>
      <c r="M21" s="115"/>
      <c r="N21" s="13"/>
      <c r="O21" s="13"/>
      <c r="P21" s="13"/>
      <c r="Q21" s="109"/>
    </row>
    <row r="22" spans="1:17" x14ac:dyDescent="0.3">
      <c r="A22" s="2" t="s">
        <v>102</v>
      </c>
      <c r="B22" s="31" t="s">
        <v>68</v>
      </c>
      <c r="C22" s="37"/>
      <c r="D22" s="37"/>
      <c r="F22" s="37"/>
      <c r="G22" s="60"/>
      <c r="H22" s="60"/>
      <c r="M22" s="115"/>
      <c r="N22" s="13"/>
      <c r="O22" s="13"/>
      <c r="P22" s="13"/>
      <c r="Q22" s="109"/>
    </row>
    <row r="23" spans="1:17" ht="15" thickBot="1" x14ac:dyDescent="0.35">
      <c r="A23" s="2" t="s">
        <v>149</v>
      </c>
      <c r="B23" s="31" t="s">
        <v>68</v>
      </c>
      <c r="C23" s="37"/>
      <c r="D23" s="37"/>
      <c r="F23" s="37"/>
      <c r="G23" s="60"/>
      <c r="H23" s="60"/>
      <c r="M23" s="115"/>
      <c r="N23" s="13"/>
      <c r="O23" s="13"/>
      <c r="P23" s="13"/>
      <c r="Q23" s="109"/>
    </row>
    <row r="24" spans="1:17" ht="15" thickTop="1" x14ac:dyDescent="0.3">
      <c r="A24" s="30" t="s">
        <v>80</v>
      </c>
      <c r="B24" s="32" t="s">
        <v>172</v>
      </c>
      <c r="C24" s="38">
        <f>VLOOKUP(A24,'[1]Alergovet (Labor 3)'!A:J,8,0)</f>
        <v>71</v>
      </c>
      <c r="D24" s="38">
        <f t="shared" si="0"/>
        <v>174</v>
      </c>
      <c r="E24" s="53">
        <f>VLOOKUP(A24,'[1]Alergovet (Labor 3)'!A:J,10,0)</f>
        <v>42</v>
      </c>
      <c r="F24" s="38">
        <f t="shared" si="1"/>
        <v>125</v>
      </c>
      <c r="G24" s="60">
        <f t="shared" si="2"/>
        <v>49</v>
      </c>
      <c r="H24" s="60">
        <f t="shared" si="3"/>
        <v>2401</v>
      </c>
      <c r="I24">
        <f t="shared" si="4"/>
        <v>56.5</v>
      </c>
      <c r="J24">
        <f t="shared" si="5"/>
        <v>210.25</v>
      </c>
      <c r="K24">
        <f t="shared" si="6"/>
        <v>14.5</v>
      </c>
      <c r="L24">
        <f t="shared" si="7"/>
        <v>25.663716814159294</v>
      </c>
      <c r="M24" s="115">
        <f t="shared" si="8"/>
        <v>53.5</v>
      </c>
      <c r="N24" s="13">
        <f t="shared" si="9"/>
        <v>4.5</v>
      </c>
      <c r="O24" s="13">
        <f t="shared" si="10"/>
        <v>2862.25</v>
      </c>
      <c r="P24" s="13">
        <f t="shared" si="10"/>
        <v>20.25</v>
      </c>
      <c r="Q24" s="109">
        <f t="shared" si="11"/>
        <v>240.75</v>
      </c>
    </row>
    <row r="25" spans="1:17" x14ac:dyDescent="0.3">
      <c r="A25" s="2" t="s">
        <v>81</v>
      </c>
      <c r="B25" s="31" t="s">
        <v>13</v>
      </c>
      <c r="C25" s="37">
        <f>VLOOKUP(A25,'[1]Alergovet (Labor 3)'!A:J,8,0)</f>
        <v>82</v>
      </c>
      <c r="D25" s="37">
        <f t="shared" si="0"/>
        <v>190.5</v>
      </c>
      <c r="E25">
        <f>VLOOKUP(A25,'[1]Alergovet (Labor 3)'!A:J,10,0)</f>
        <v>151</v>
      </c>
      <c r="F25" s="37">
        <f t="shared" si="1"/>
        <v>200</v>
      </c>
      <c r="G25" s="60">
        <f t="shared" si="2"/>
        <v>-9.5</v>
      </c>
      <c r="H25" s="60">
        <f t="shared" si="3"/>
        <v>90.25</v>
      </c>
      <c r="I25">
        <f t="shared" si="4"/>
        <v>116.5</v>
      </c>
      <c r="J25">
        <f t="shared" si="5"/>
        <v>1190.25</v>
      </c>
      <c r="K25">
        <f t="shared" si="6"/>
        <v>34.5</v>
      </c>
      <c r="L25">
        <f t="shared" si="7"/>
        <v>29.613733905579398</v>
      </c>
      <c r="M25" s="115">
        <f t="shared" si="8"/>
        <v>70</v>
      </c>
      <c r="N25" s="13">
        <f t="shared" si="9"/>
        <v>79.5</v>
      </c>
      <c r="O25" s="13">
        <f t="shared" si="10"/>
        <v>4900</v>
      </c>
      <c r="P25" s="13">
        <f t="shared" si="10"/>
        <v>6320.25</v>
      </c>
      <c r="Q25" s="109">
        <f t="shared" si="11"/>
        <v>5565</v>
      </c>
    </row>
    <row r="26" spans="1:17" x14ac:dyDescent="0.3">
      <c r="A26" s="2" t="s">
        <v>82</v>
      </c>
      <c r="B26" s="31" t="s">
        <v>13</v>
      </c>
      <c r="C26" s="37">
        <f>VLOOKUP(A26,'[1]Alergovet (Labor 3)'!A:J,8,0)</f>
        <v>267</v>
      </c>
      <c r="D26" s="37">
        <f t="shared" si="0"/>
        <v>222</v>
      </c>
      <c r="E26">
        <f>VLOOKUP(A26,'[1]Alergovet (Labor 3)'!A:J,10,0)</f>
        <v>486</v>
      </c>
      <c r="F26" s="37">
        <f t="shared" si="1"/>
        <v>230</v>
      </c>
      <c r="G26" s="60">
        <f t="shared" si="2"/>
        <v>-8</v>
      </c>
      <c r="H26" s="60">
        <f t="shared" si="3"/>
        <v>64</v>
      </c>
      <c r="I26">
        <f t="shared" si="4"/>
        <v>376.5</v>
      </c>
      <c r="J26">
        <f t="shared" si="5"/>
        <v>11990.25</v>
      </c>
      <c r="K26">
        <f t="shared" si="6"/>
        <v>109.5</v>
      </c>
      <c r="L26">
        <f t="shared" si="7"/>
        <v>29.083665338645421</v>
      </c>
      <c r="M26" s="115">
        <f t="shared" si="8"/>
        <v>101.5</v>
      </c>
      <c r="N26" s="13">
        <f t="shared" si="9"/>
        <v>109.5</v>
      </c>
      <c r="O26" s="13">
        <f t="shared" si="10"/>
        <v>10302.25</v>
      </c>
      <c r="P26" s="13">
        <f t="shared" si="10"/>
        <v>11990.25</v>
      </c>
      <c r="Q26" s="109">
        <f t="shared" si="11"/>
        <v>11114.25</v>
      </c>
    </row>
    <row r="27" spans="1:17" x14ac:dyDescent="0.3">
      <c r="A27" s="2" t="s">
        <v>83</v>
      </c>
      <c r="B27" s="31" t="s">
        <v>13</v>
      </c>
      <c r="C27" s="37">
        <f>VLOOKUP(A27,'[1]Alergovet (Labor 3)'!A:J,8,0)</f>
        <v>50</v>
      </c>
      <c r="D27" s="37">
        <f t="shared" si="0"/>
        <v>135.5</v>
      </c>
      <c r="E27">
        <f>VLOOKUP(A27,'[1]Alergovet (Labor 3)'!A:J,10,0)</f>
        <v>75</v>
      </c>
      <c r="F27" s="37">
        <f t="shared" si="1"/>
        <v>181.5</v>
      </c>
      <c r="G27" s="60">
        <f t="shared" si="2"/>
        <v>-46</v>
      </c>
      <c r="H27" s="60">
        <f t="shared" si="3"/>
        <v>2116</v>
      </c>
      <c r="I27">
        <f t="shared" si="4"/>
        <v>62.5</v>
      </c>
      <c r="J27">
        <f t="shared" si="5"/>
        <v>156.25</v>
      </c>
      <c r="K27">
        <f t="shared" si="6"/>
        <v>12.5</v>
      </c>
      <c r="L27">
        <f t="shared" si="7"/>
        <v>20</v>
      </c>
      <c r="M27" s="115">
        <f t="shared" si="8"/>
        <v>15</v>
      </c>
      <c r="N27" s="13">
        <f t="shared" si="9"/>
        <v>61</v>
      </c>
      <c r="O27" s="13">
        <f t="shared" si="10"/>
        <v>225</v>
      </c>
      <c r="P27" s="13">
        <f t="shared" si="10"/>
        <v>3721</v>
      </c>
      <c r="Q27" s="109">
        <f t="shared" si="11"/>
        <v>915</v>
      </c>
    </row>
    <row r="28" spans="1:17" x14ac:dyDescent="0.3">
      <c r="A28" s="2" t="s">
        <v>84</v>
      </c>
      <c r="B28" s="31" t="s">
        <v>13</v>
      </c>
      <c r="C28" s="37">
        <f>VLOOKUP(A28,'[1]Alergovet (Labor 3)'!A:J,8,0)</f>
        <v>462</v>
      </c>
      <c r="D28" s="37">
        <f t="shared" si="0"/>
        <v>234</v>
      </c>
      <c r="E28">
        <f>VLOOKUP(A28,'[1]Alergovet (Labor 3)'!A:J,10,0)</f>
        <v>594</v>
      </c>
      <c r="F28" s="37">
        <f t="shared" si="1"/>
        <v>232</v>
      </c>
      <c r="G28" s="60">
        <f t="shared" si="2"/>
        <v>2</v>
      </c>
      <c r="H28" s="60">
        <f t="shared" si="3"/>
        <v>4</v>
      </c>
      <c r="I28">
        <f t="shared" si="4"/>
        <v>528</v>
      </c>
      <c r="J28">
        <f t="shared" si="5"/>
        <v>4356</v>
      </c>
      <c r="K28">
        <f t="shared" si="6"/>
        <v>66</v>
      </c>
      <c r="L28">
        <f t="shared" si="7"/>
        <v>12.5</v>
      </c>
      <c r="M28" s="115">
        <f t="shared" si="8"/>
        <v>113.5</v>
      </c>
      <c r="N28" s="13">
        <f t="shared" si="9"/>
        <v>111.5</v>
      </c>
      <c r="O28" s="13">
        <f t="shared" si="10"/>
        <v>12882.25</v>
      </c>
      <c r="P28" s="13">
        <f t="shared" si="10"/>
        <v>12432.25</v>
      </c>
      <c r="Q28" s="109">
        <f t="shared" si="11"/>
        <v>12655.25</v>
      </c>
    </row>
    <row r="29" spans="1:17" x14ac:dyDescent="0.3">
      <c r="A29" s="2" t="s">
        <v>85</v>
      </c>
      <c r="B29" s="31" t="s">
        <v>13</v>
      </c>
      <c r="C29" s="37">
        <f>VLOOKUP(A29,'[1]Alergovet (Labor 3)'!A:J,8,0)</f>
        <v>342</v>
      </c>
      <c r="D29" s="37">
        <f t="shared" si="0"/>
        <v>228</v>
      </c>
      <c r="E29">
        <f>VLOOKUP(A29,'[1]Alergovet (Labor 3)'!A:J,10,0)</f>
        <v>352</v>
      </c>
      <c r="F29" s="37">
        <f t="shared" si="1"/>
        <v>226</v>
      </c>
      <c r="G29" s="60">
        <f t="shared" si="2"/>
        <v>2</v>
      </c>
      <c r="H29" s="60">
        <f t="shared" si="3"/>
        <v>4</v>
      </c>
      <c r="I29">
        <f t="shared" si="4"/>
        <v>347</v>
      </c>
      <c r="J29">
        <f t="shared" si="5"/>
        <v>25</v>
      </c>
      <c r="K29">
        <f t="shared" si="6"/>
        <v>5</v>
      </c>
      <c r="L29">
        <f t="shared" si="7"/>
        <v>1.4409221902017291</v>
      </c>
      <c r="M29" s="115">
        <f t="shared" si="8"/>
        <v>107.5</v>
      </c>
      <c r="N29" s="13">
        <f t="shared" si="9"/>
        <v>105.5</v>
      </c>
      <c r="O29" s="13">
        <f t="shared" si="10"/>
        <v>11556.25</v>
      </c>
      <c r="P29" s="13">
        <f t="shared" si="10"/>
        <v>11130.25</v>
      </c>
      <c r="Q29" s="109">
        <f t="shared" si="11"/>
        <v>11341.25</v>
      </c>
    </row>
    <row r="30" spans="1:17" x14ac:dyDescent="0.3">
      <c r="A30" s="2" t="s">
        <v>95</v>
      </c>
      <c r="B30" s="31" t="s">
        <v>13</v>
      </c>
      <c r="C30" s="37">
        <f>VLOOKUP(A30,'[1]Alergovet (Labor 3)'!A:J,8,0)</f>
        <v>47</v>
      </c>
      <c r="D30" s="37">
        <f t="shared" si="0"/>
        <v>130</v>
      </c>
      <c r="E30">
        <f>VLOOKUP(A30,'[1]Alergovet (Labor 3)'!A:J,10,0)</f>
        <v>51</v>
      </c>
      <c r="F30" s="37">
        <f t="shared" si="1"/>
        <v>133.5</v>
      </c>
      <c r="G30" s="60">
        <f t="shared" si="2"/>
        <v>-3.5</v>
      </c>
      <c r="H30" s="60">
        <f t="shared" si="3"/>
        <v>12.25</v>
      </c>
      <c r="I30">
        <f t="shared" si="4"/>
        <v>49</v>
      </c>
      <c r="J30">
        <f t="shared" si="5"/>
        <v>4</v>
      </c>
      <c r="K30">
        <f t="shared" si="6"/>
        <v>2</v>
      </c>
      <c r="L30">
        <f t="shared" si="7"/>
        <v>4.0816326530612246</v>
      </c>
      <c r="M30" s="115">
        <f t="shared" si="8"/>
        <v>9.5</v>
      </c>
      <c r="N30" s="13">
        <f t="shared" si="9"/>
        <v>13</v>
      </c>
      <c r="O30" s="13">
        <f t="shared" si="10"/>
        <v>90.25</v>
      </c>
      <c r="P30" s="13">
        <f t="shared" si="10"/>
        <v>169</v>
      </c>
      <c r="Q30" s="109">
        <f t="shared" si="11"/>
        <v>123.5</v>
      </c>
    </row>
    <row r="31" spans="1:17" x14ac:dyDescent="0.3">
      <c r="A31" s="2" t="s">
        <v>100</v>
      </c>
      <c r="B31" s="31" t="s">
        <v>13</v>
      </c>
      <c r="C31" s="37">
        <f>VLOOKUP(A31,'[1]Alergovet (Labor 3)'!A:J,8,0)</f>
        <v>47</v>
      </c>
      <c r="D31" s="37">
        <f t="shared" si="0"/>
        <v>130</v>
      </c>
      <c r="E31">
        <f>VLOOKUP(A31,'[1]Alergovet (Labor 3)'!A:J,10,0)</f>
        <v>37</v>
      </c>
      <c r="F31" s="37">
        <f t="shared" si="1"/>
        <v>113</v>
      </c>
      <c r="G31" s="60">
        <f t="shared" si="2"/>
        <v>17</v>
      </c>
      <c r="H31" s="60">
        <f t="shared" si="3"/>
        <v>289</v>
      </c>
      <c r="I31">
        <f t="shared" si="4"/>
        <v>42</v>
      </c>
      <c r="J31">
        <f t="shared" si="5"/>
        <v>25</v>
      </c>
      <c r="K31">
        <f t="shared" si="6"/>
        <v>5</v>
      </c>
      <c r="L31">
        <f t="shared" si="7"/>
        <v>11.904761904761903</v>
      </c>
      <c r="M31" s="115">
        <f t="shared" si="8"/>
        <v>9.5</v>
      </c>
      <c r="N31" s="13">
        <f t="shared" si="9"/>
        <v>-7.5</v>
      </c>
      <c r="O31" s="13">
        <f t="shared" si="10"/>
        <v>90.25</v>
      </c>
      <c r="P31" s="13">
        <f t="shared" si="10"/>
        <v>56.25</v>
      </c>
      <c r="Q31" s="109">
        <f t="shared" si="11"/>
        <v>-71.25</v>
      </c>
    </row>
    <row r="32" spans="1:17" x14ac:dyDescent="0.3">
      <c r="A32" s="2" t="s">
        <v>101</v>
      </c>
      <c r="B32" s="31" t="s">
        <v>13</v>
      </c>
      <c r="C32" s="37"/>
      <c r="D32" s="37"/>
      <c r="F32" s="37"/>
      <c r="G32" s="60"/>
      <c r="H32" s="60"/>
      <c r="M32" s="115"/>
      <c r="N32" s="13"/>
      <c r="O32" s="13"/>
      <c r="P32" s="13"/>
      <c r="Q32" s="109"/>
    </row>
    <row r="33" spans="1:17" x14ac:dyDescent="0.3">
      <c r="A33" s="2" t="s">
        <v>102</v>
      </c>
      <c r="B33" s="31" t="s">
        <v>13</v>
      </c>
      <c r="C33" s="37"/>
      <c r="D33" s="37"/>
      <c r="F33" s="37"/>
      <c r="G33" s="60"/>
      <c r="H33" s="60"/>
      <c r="M33" s="115"/>
      <c r="N33" s="13"/>
      <c r="O33" s="13"/>
      <c r="P33" s="13"/>
      <c r="Q33" s="109"/>
    </row>
    <row r="34" spans="1:17" ht="15" thickBot="1" x14ac:dyDescent="0.35">
      <c r="A34" s="2" t="s">
        <v>149</v>
      </c>
      <c r="B34" s="31" t="s">
        <v>13</v>
      </c>
      <c r="C34" s="37"/>
      <c r="D34" s="37"/>
      <c r="F34" s="37"/>
      <c r="G34" s="60"/>
      <c r="H34" s="60"/>
      <c r="M34" s="115"/>
      <c r="N34" s="13"/>
      <c r="O34" s="13"/>
      <c r="P34" s="13"/>
      <c r="Q34" s="109"/>
    </row>
    <row r="35" spans="1:17" ht="15" thickTop="1" x14ac:dyDescent="0.3">
      <c r="A35" s="30" t="s">
        <v>80</v>
      </c>
      <c r="B35" s="32" t="s">
        <v>173</v>
      </c>
      <c r="C35" s="38">
        <f>VLOOKUP(A35,'[1]Alergovet (Labor 3)'!A:M,11,0)</f>
        <v>32</v>
      </c>
      <c r="D35" s="38">
        <f t="shared" si="0"/>
        <v>88.5</v>
      </c>
      <c r="E35" s="53">
        <f>VLOOKUP(A35,'[1]Alergovet (Labor 3)'!A:M,13,0)</f>
        <v>21</v>
      </c>
      <c r="F35" s="38">
        <f t="shared" si="1"/>
        <v>38.5</v>
      </c>
      <c r="G35" s="60">
        <f t="shared" si="2"/>
        <v>50</v>
      </c>
      <c r="H35" s="60">
        <f t="shared" si="3"/>
        <v>2500</v>
      </c>
      <c r="I35">
        <f t="shared" si="4"/>
        <v>26.5</v>
      </c>
      <c r="J35">
        <f t="shared" si="5"/>
        <v>30.25</v>
      </c>
      <c r="K35">
        <f t="shared" si="6"/>
        <v>5.5</v>
      </c>
      <c r="L35">
        <f t="shared" si="7"/>
        <v>20.754716981132077</v>
      </c>
      <c r="M35" s="115">
        <f t="shared" si="8"/>
        <v>-32</v>
      </c>
      <c r="N35" s="13">
        <f t="shared" si="9"/>
        <v>-82</v>
      </c>
      <c r="O35" s="13">
        <f t="shared" si="10"/>
        <v>1024</v>
      </c>
      <c r="P35" s="13">
        <f t="shared" si="10"/>
        <v>6724</v>
      </c>
      <c r="Q35" s="109">
        <f t="shared" si="11"/>
        <v>2624</v>
      </c>
    </row>
    <row r="36" spans="1:17" x14ac:dyDescent="0.3">
      <c r="A36" s="2" t="s">
        <v>81</v>
      </c>
      <c r="B36" s="31" t="s">
        <v>48</v>
      </c>
      <c r="C36" s="37">
        <f>VLOOKUP(A36,'[1]Alergovet (Labor 3)'!A:M,11,0)</f>
        <v>29</v>
      </c>
      <c r="D36" s="37">
        <f t="shared" si="0"/>
        <v>83</v>
      </c>
      <c r="E36">
        <f>VLOOKUP(A36,'[1]Alergovet (Labor 3)'!A:M,13,0)</f>
        <v>22</v>
      </c>
      <c r="F36" s="37">
        <f t="shared" si="1"/>
        <v>44.5</v>
      </c>
      <c r="G36" s="60">
        <f t="shared" si="2"/>
        <v>38.5</v>
      </c>
      <c r="H36" s="60">
        <f t="shared" si="3"/>
        <v>1482.25</v>
      </c>
      <c r="I36">
        <f t="shared" si="4"/>
        <v>25.5</v>
      </c>
      <c r="J36">
        <f t="shared" si="5"/>
        <v>12.25</v>
      </c>
      <c r="K36">
        <f t="shared" si="6"/>
        <v>3.5</v>
      </c>
      <c r="L36">
        <f t="shared" si="7"/>
        <v>13.725490196078432</v>
      </c>
      <c r="M36" s="115">
        <f t="shared" si="8"/>
        <v>-37.5</v>
      </c>
      <c r="N36" s="13">
        <f t="shared" si="9"/>
        <v>-76</v>
      </c>
      <c r="O36" s="13">
        <f t="shared" si="10"/>
        <v>1406.25</v>
      </c>
      <c r="P36" s="13">
        <f t="shared" si="10"/>
        <v>5776</v>
      </c>
      <c r="Q36" s="109">
        <f t="shared" si="11"/>
        <v>2850</v>
      </c>
    </row>
    <row r="37" spans="1:17" x14ac:dyDescent="0.3">
      <c r="A37" s="2" t="s">
        <v>82</v>
      </c>
      <c r="B37" s="31" t="s">
        <v>48</v>
      </c>
      <c r="C37" s="37">
        <f>VLOOKUP(A37,'[1]Alergovet (Labor 3)'!A:M,11,0)</f>
        <v>43</v>
      </c>
      <c r="D37" s="37">
        <f t="shared" si="0"/>
        <v>123.5</v>
      </c>
      <c r="E37">
        <f>VLOOKUP(A37,'[1]Alergovet (Labor 3)'!A:M,13,0)</f>
        <v>72</v>
      </c>
      <c r="F37" s="37">
        <f t="shared" si="1"/>
        <v>167</v>
      </c>
      <c r="G37" s="60">
        <f t="shared" si="2"/>
        <v>-43.5</v>
      </c>
      <c r="H37" s="60">
        <f t="shared" si="3"/>
        <v>1892.25</v>
      </c>
      <c r="I37">
        <f t="shared" si="4"/>
        <v>57.5</v>
      </c>
      <c r="J37">
        <f t="shared" si="5"/>
        <v>210.25</v>
      </c>
      <c r="K37">
        <f t="shared" si="6"/>
        <v>14.5</v>
      </c>
      <c r="L37">
        <f t="shared" si="7"/>
        <v>25.217391304347824</v>
      </c>
      <c r="M37" s="115">
        <f t="shared" si="8"/>
        <v>3</v>
      </c>
      <c r="N37" s="13">
        <f t="shared" si="9"/>
        <v>46.5</v>
      </c>
      <c r="O37" s="13">
        <f t="shared" si="10"/>
        <v>9</v>
      </c>
      <c r="P37" s="13">
        <f t="shared" si="10"/>
        <v>2162.25</v>
      </c>
      <c r="Q37" s="109">
        <f t="shared" si="11"/>
        <v>139.5</v>
      </c>
    </row>
    <row r="38" spans="1:17" x14ac:dyDescent="0.3">
      <c r="A38" s="2" t="s">
        <v>83</v>
      </c>
      <c r="B38" s="31" t="s">
        <v>48</v>
      </c>
      <c r="C38" s="37">
        <f>VLOOKUP(A38,'[1]Alergovet (Labor 3)'!A:M,11,0)</f>
        <v>18</v>
      </c>
      <c r="D38" s="37">
        <f t="shared" si="0"/>
        <v>41</v>
      </c>
      <c r="E38">
        <f>VLOOKUP(A38,'[1]Alergovet (Labor 3)'!A:M,13,0)</f>
        <v>75</v>
      </c>
      <c r="F38" s="37">
        <f t="shared" si="1"/>
        <v>181.5</v>
      </c>
      <c r="G38" s="60">
        <f t="shared" si="2"/>
        <v>-140.5</v>
      </c>
      <c r="H38" s="60">
        <f t="shared" si="3"/>
        <v>19740.25</v>
      </c>
      <c r="I38">
        <f t="shared" si="4"/>
        <v>46.5</v>
      </c>
      <c r="J38">
        <f t="shared" si="5"/>
        <v>812.25</v>
      </c>
      <c r="K38">
        <f t="shared" si="6"/>
        <v>28.5</v>
      </c>
      <c r="L38">
        <f t="shared" si="7"/>
        <v>61.29032258064516</v>
      </c>
      <c r="M38" s="115">
        <f t="shared" si="8"/>
        <v>-79.5</v>
      </c>
      <c r="N38" s="13">
        <f t="shared" si="9"/>
        <v>61</v>
      </c>
      <c r="O38" s="13">
        <f t="shared" si="10"/>
        <v>6320.25</v>
      </c>
      <c r="P38" s="13">
        <f t="shared" si="10"/>
        <v>3721</v>
      </c>
      <c r="Q38" s="109">
        <f t="shared" si="11"/>
        <v>-4849.5</v>
      </c>
    </row>
    <row r="39" spans="1:17" x14ac:dyDescent="0.3">
      <c r="A39" s="2" t="s">
        <v>84</v>
      </c>
      <c r="B39" s="31" t="s">
        <v>48</v>
      </c>
      <c r="C39" s="37">
        <f>VLOOKUP(A39,'[1]Alergovet (Labor 3)'!A:M,11,0)</f>
        <v>87</v>
      </c>
      <c r="D39" s="37">
        <f t="shared" si="0"/>
        <v>194</v>
      </c>
      <c r="E39">
        <f>VLOOKUP(A39,'[1]Alergovet (Labor 3)'!A:M,13,0)</f>
        <v>254</v>
      </c>
      <c r="F39" s="37">
        <f t="shared" si="1"/>
        <v>216</v>
      </c>
      <c r="G39" s="60">
        <f t="shared" si="2"/>
        <v>-22</v>
      </c>
      <c r="H39" s="60">
        <f t="shared" si="3"/>
        <v>484</v>
      </c>
      <c r="I39">
        <f t="shared" si="4"/>
        <v>170.5</v>
      </c>
      <c r="J39">
        <f t="shared" si="5"/>
        <v>6972.25</v>
      </c>
      <c r="K39">
        <f t="shared" si="6"/>
        <v>83.5</v>
      </c>
      <c r="L39">
        <f t="shared" si="7"/>
        <v>48.97360703812317</v>
      </c>
      <c r="M39" s="115">
        <f t="shared" si="8"/>
        <v>73.5</v>
      </c>
      <c r="N39" s="13">
        <f t="shared" si="9"/>
        <v>95.5</v>
      </c>
      <c r="O39" s="13">
        <f t="shared" si="10"/>
        <v>5402.25</v>
      </c>
      <c r="P39" s="13">
        <f t="shared" si="10"/>
        <v>9120.25</v>
      </c>
      <c r="Q39" s="109">
        <f t="shared" si="11"/>
        <v>7019.25</v>
      </c>
    </row>
    <row r="40" spans="1:17" x14ac:dyDescent="0.3">
      <c r="A40" s="2" t="s">
        <v>85</v>
      </c>
      <c r="B40" s="31" t="s">
        <v>48</v>
      </c>
      <c r="C40" s="37">
        <f>VLOOKUP(A40,'[1]Alergovet (Labor 3)'!A:M,11,0)</f>
        <v>54</v>
      </c>
      <c r="D40" s="37">
        <f t="shared" si="0"/>
        <v>148.5</v>
      </c>
      <c r="E40">
        <f>VLOOKUP(A40,'[1]Alergovet (Labor 3)'!A:M,13,0)</f>
        <v>83</v>
      </c>
      <c r="F40" s="37">
        <f t="shared" si="1"/>
        <v>189</v>
      </c>
      <c r="G40" s="60">
        <f t="shared" si="2"/>
        <v>-40.5</v>
      </c>
      <c r="H40" s="60">
        <f t="shared" si="3"/>
        <v>1640.25</v>
      </c>
      <c r="I40">
        <f t="shared" si="4"/>
        <v>68.5</v>
      </c>
      <c r="J40">
        <f t="shared" si="5"/>
        <v>210.25</v>
      </c>
      <c r="K40">
        <f t="shared" si="6"/>
        <v>14.5</v>
      </c>
      <c r="L40">
        <f t="shared" si="7"/>
        <v>21.167883211678831</v>
      </c>
      <c r="M40" s="115">
        <f t="shared" si="8"/>
        <v>28</v>
      </c>
      <c r="N40" s="13">
        <f t="shared" si="9"/>
        <v>68.5</v>
      </c>
      <c r="O40" s="13">
        <f t="shared" si="10"/>
        <v>784</v>
      </c>
      <c r="P40" s="13">
        <f t="shared" si="10"/>
        <v>4692.25</v>
      </c>
      <c r="Q40" s="109">
        <f t="shared" si="11"/>
        <v>1918</v>
      </c>
    </row>
    <row r="41" spans="1:17" x14ac:dyDescent="0.3">
      <c r="A41" s="2" t="s">
        <v>95</v>
      </c>
      <c r="B41" s="31" t="s">
        <v>48</v>
      </c>
      <c r="C41" s="37">
        <f>VLOOKUP(A41,'[1]Alergovet (Labor 3)'!A:M,11,0)</f>
        <v>26</v>
      </c>
      <c r="D41" s="37">
        <f t="shared" si="0"/>
        <v>77.5</v>
      </c>
      <c r="E41">
        <f>VLOOKUP(A41,'[1]Alergovet (Labor 3)'!A:M,13,0)</f>
        <v>22</v>
      </c>
      <c r="F41" s="37">
        <f t="shared" si="1"/>
        <v>44.5</v>
      </c>
      <c r="G41" s="60">
        <f t="shared" si="2"/>
        <v>33</v>
      </c>
      <c r="H41" s="60">
        <f t="shared" si="3"/>
        <v>1089</v>
      </c>
      <c r="I41">
        <f t="shared" si="4"/>
        <v>24</v>
      </c>
      <c r="J41">
        <f t="shared" si="5"/>
        <v>4</v>
      </c>
      <c r="K41">
        <f t="shared" si="6"/>
        <v>2</v>
      </c>
      <c r="L41">
        <f t="shared" si="7"/>
        <v>8.3333333333333321</v>
      </c>
      <c r="M41" s="115">
        <f t="shared" si="8"/>
        <v>-43</v>
      </c>
      <c r="N41" s="13">
        <f t="shared" si="9"/>
        <v>-76</v>
      </c>
      <c r="O41" s="13">
        <f t="shared" si="10"/>
        <v>1849</v>
      </c>
      <c r="P41" s="13">
        <f t="shared" si="10"/>
        <v>5776</v>
      </c>
      <c r="Q41" s="109">
        <f t="shared" si="11"/>
        <v>3268</v>
      </c>
    </row>
    <row r="42" spans="1:17" x14ac:dyDescent="0.3">
      <c r="A42" s="2" t="s">
        <v>100</v>
      </c>
      <c r="B42" s="31" t="s">
        <v>48</v>
      </c>
      <c r="C42" s="37">
        <f>VLOOKUP(A42,'[1]Alergovet (Labor 3)'!A:M,11,0)</f>
        <v>30</v>
      </c>
      <c r="D42" s="37">
        <f t="shared" si="0"/>
        <v>84.5</v>
      </c>
      <c r="E42">
        <f>VLOOKUP(A42,'[1]Alergovet (Labor 3)'!A:M,13,0)</f>
        <v>27</v>
      </c>
      <c r="F42" s="37">
        <f t="shared" si="1"/>
        <v>79.5</v>
      </c>
      <c r="G42" s="60">
        <f t="shared" si="2"/>
        <v>5</v>
      </c>
      <c r="H42" s="60">
        <f t="shared" si="3"/>
        <v>25</v>
      </c>
      <c r="I42">
        <f t="shared" si="4"/>
        <v>28.5</v>
      </c>
      <c r="J42">
        <f t="shared" si="5"/>
        <v>2.25</v>
      </c>
      <c r="K42">
        <f t="shared" si="6"/>
        <v>1.5</v>
      </c>
      <c r="L42">
        <f t="shared" si="7"/>
        <v>5.2631578947368416</v>
      </c>
      <c r="M42" s="115">
        <f t="shared" si="8"/>
        <v>-36</v>
      </c>
      <c r="N42" s="13">
        <f t="shared" si="9"/>
        <v>-41</v>
      </c>
      <c r="O42" s="13">
        <f t="shared" si="10"/>
        <v>1296</v>
      </c>
      <c r="P42" s="13">
        <f t="shared" si="10"/>
        <v>1681</v>
      </c>
      <c r="Q42" s="109">
        <f t="shared" si="11"/>
        <v>1476</v>
      </c>
    </row>
    <row r="43" spans="1:17" x14ac:dyDescent="0.3">
      <c r="A43" s="2" t="s">
        <v>101</v>
      </c>
      <c r="B43" s="31" t="s">
        <v>48</v>
      </c>
      <c r="C43" s="37"/>
      <c r="D43" s="37"/>
      <c r="F43" s="37"/>
      <c r="G43" s="60"/>
      <c r="H43" s="60"/>
      <c r="M43" s="115"/>
      <c r="N43" s="13"/>
      <c r="O43" s="13"/>
      <c r="P43" s="13"/>
      <c r="Q43" s="109"/>
    </row>
    <row r="44" spans="1:17" x14ac:dyDescent="0.3">
      <c r="A44" s="2" t="s">
        <v>102</v>
      </c>
      <c r="B44" s="31" t="s">
        <v>48</v>
      </c>
      <c r="C44" s="37"/>
      <c r="D44" s="37"/>
      <c r="F44" s="37"/>
      <c r="G44" s="60"/>
      <c r="H44" s="60"/>
      <c r="M44" s="115"/>
      <c r="N44" s="13"/>
      <c r="O44" s="13"/>
      <c r="P44" s="13"/>
      <c r="Q44" s="109"/>
    </row>
    <row r="45" spans="1:17" ht="15" thickBot="1" x14ac:dyDescent="0.35">
      <c r="A45" s="2" t="s">
        <v>149</v>
      </c>
      <c r="B45" s="31" t="s">
        <v>48</v>
      </c>
      <c r="C45" s="37"/>
      <c r="D45" s="37"/>
      <c r="F45" s="37"/>
      <c r="G45" s="60"/>
      <c r="H45" s="60"/>
      <c r="M45" s="115"/>
      <c r="N45" s="13"/>
      <c r="O45" s="13"/>
      <c r="P45" s="13"/>
      <c r="Q45" s="109"/>
    </row>
    <row r="46" spans="1:17" ht="15" thickTop="1" x14ac:dyDescent="0.3">
      <c r="A46" s="30" t="s">
        <v>80</v>
      </c>
      <c r="B46" s="32" t="s">
        <v>174</v>
      </c>
      <c r="C46" s="38">
        <f>VLOOKUP(A46,'[1]Alergovet (Labor 3)'!A:P,14,0)</f>
        <v>6</v>
      </c>
      <c r="D46" s="38">
        <f t="shared" si="0"/>
        <v>2.5</v>
      </c>
      <c r="E46" s="53">
        <f>VLOOKUP(A46,'[1]Alergovet (Labor 3)'!A:P,16,0)</f>
        <v>7</v>
      </c>
      <c r="F46" s="38">
        <f t="shared" si="1"/>
        <v>4.5</v>
      </c>
      <c r="G46" s="60">
        <f t="shared" si="2"/>
        <v>-2</v>
      </c>
      <c r="H46" s="60">
        <f t="shared" si="3"/>
        <v>4</v>
      </c>
      <c r="I46">
        <f t="shared" si="4"/>
        <v>6.5</v>
      </c>
      <c r="J46">
        <f t="shared" si="5"/>
        <v>0.25</v>
      </c>
      <c r="K46">
        <f t="shared" si="6"/>
        <v>0.5</v>
      </c>
      <c r="L46">
        <f t="shared" si="7"/>
        <v>7.6923076923076925</v>
      </c>
      <c r="M46" s="115">
        <f t="shared" si="8"/>
        <v>-118</v>
      </c>
      <c r="N46" s="13">
        <f t="shared" si="9"/>
        <v>-116</v>
      </c>
      <c r="O46" s="13">
        <f t="shared" si="10"/>
        <v>13924</v>
      </c>
      <c r="P46" s="13">
        <f t="shared" si="10"/>
        <v>13456</v>
      </c>
      <c r="Q46" s="109">
        <f t="shared" si="11"/>
        <v>13688</v>
      </c>
    </row>
    <row r="47" spans="1:17" x14ac:dyDescent="0.3">
      <c r="A47" s="2" t="s">
        <v>81</v>
      </c>
      <c r="B47" s="31" t="s">
        <v>69</v>
      </c>
      <c r="C47" s="37">
        <f>VLOOKUP(A47,'[1]Alergovet (Labor 3)'!A:P,14,0)</f>
        <v>8</v>
      </c>
      <c r="D47" s="37">
        <f t="shared" si="0"/>
        <v>5</v>
      </c>
      <c r="E47">
        <f>VLOOKUP(A47,'[1]Alergovet (Labor 3)'!A:P,16,0)</f>
        <v>9</v>
      </c>
      <c r="F47" s="37">
        <f t="shared" si="1"/>
        <v>10</v>
      </c>
      <c r="G47" s="60">
        <f t="shared" si="2"/>
        <v>-5</v>
      </c>
      <c r="H47" s="60">
        <f t="shared" si="3"/>
        <v>25</v>
      </c>
      <c r="I47">
        <f t="shared" si="4"/>
        <v>8.5</v>
      </c>
      <c r="J47">
        <f t="shared" si="5"/>
        <v>0.25</v>
      </c>
      <c r="K47">
        <f t="shared" si="6"/>
        <v>0.5</v>
      </c>
      <c r="L47">
        <f t="shared" si="7"/>
        <v>5.8823529411764701</v>
      </c>
      <c r="M47" s="115">
        <f t="shared" si="8"/>
        <v>-115.5</v>
      </c>
      <c r="N47" s="13">
        <f t="shared" si="9"/>
        <v>-110.5</v>
      </c>
      <c r="O47" s="13">
        <f t="shared" si="10"/>
        <v>13340.25</v>
      </c>
      <c r="P47" s="13">
        <f t="shared" si="10"/>
        <v>12210.25</v>
      </c>
      <c r="Q47" s="109">
        <f t="shared" si="11"/>
        <v>12762.75</v>
      </c>
    </row>
    <row r="48" spans="1:17" x14ac:dyDescent="0.3">
      <c r="A48" s="2" t="s">
        <v>82</v>
      </c>
      <c r="B48" s="31" t="s">
        <v>69</v>
      </c>
      <c r="C48" s="37">
        <f>VLOOKUP(A48,'[1]Alergovet (Labor 3)'!A:P,14,0)</f>
        <v>16</v>
      </c>
      <c r="D48" s="37">
        <f t="shared" si="0"/>
        <v>33.5</v>
      </c>
      <c r="E48">
        <f>VLOOKUP(A48,'[1]Alergovet (Labor 3)'!A:P,16,0)</f>
        <v>11</v>
      </c>
      <c r="F48" s="37">
        <f t="shared" si="1"/>
        <v>12.5</v>
      </c>
      <c r="G48" s="60">
        <f t="shared" si="2"/>
        <v>21</v>
      </c>
      <c r="H48" s="60">
        <f t="shared" si="3"/>
        <v>441</v>
      </c>
      <c r="I48">
        <f t="shared" si="4"/>
        <v>13.5</v>
      </c>
      <c r="J48">
        <f t="shared" si="5"/>
        <v>6.25</v>
      </c>
      <c r="K48">
        <f t="shared" si="6"/>
        <v>2.5</v>
      </c>
      <c r="L48">
        <f t="shared" si="7"/>
        <v>18.518518518518519</v>
      </c>
      <c r="M48" s="115">
        <f t="shared" si="8"/>
        <v>-87</v>
      </c>
      <c r="N48" s="13">
        <f t="shared" si="9"/>
        <v>-108</v>
      </c>
      <c r="O48" s="13">
        <f t="shared" si="10"/>
        <v>7569</v>
      </c>
      <c r="P48" s="13">
        <f t="shared" si="10"/>
        <v>11664</v>
      </c>
      <c r="Q48" s="109">
        <f t="shared" si="11"/>
        <v>9396</v>
      </c>
    </row>
    <row r="49" spans="1:17" x14ac:dyDescent="0.3">
      <c r="A49" s="2" t="s">
        <v>83</v>
      </c>
      <c r="B49" s="31" t="s">
        <v>69</v>
      </c>
      <c r="C49" s="37">
        <f>VLOOKUP(A49,'[1]Alergovet (Labor 3)'!A:P,14,0)</f>
        <v>56</v>
      </c>
      <c r="D49" s="37">
        <f t="shared" si="0"/>
        <v>155.5</v>
      </c>
      <c r="E49">
        <f>VLOOKUP(A49,'[1]Alergovet (Labor 3)'!A:P,16,0)</f>
        <v>20</v>
      </c>
      <c r="F49" s="37">
        <f t="shared" si="1"/>
        <v>33</v>
      </c>
      <c r="G49" s="60">
        <f t="shared" si="2"/>
        <v>122.5</v>
      </c>
      <c r="H49" s="60">
        <f t="shared" si="3"/>
        <v>15006.25</v>
      </c>
      <c r="I49">
        <f t="shared" si="4"/>
        <v>38</v>
      </c>
      <c r="J49">
        <f t="shared" si="5"/>
        <v>324</v>
      </c>
      <c r="K49">
        <f t="shared" si="6"/>
        <v>18</v>
      </c>
      <c r="L49">
        <f t="shared" si="7"/>
        <v>47.368421052631575</v>
      </c>
      <c r="M49" s="115">
        <f t="shared" si="8"/>
        <v>35</v>
      </c>
      <c r="N49" s="13">
        <f t="shared" si="9"/>
        <v>-87.5</v>
      </c>
      <c r="O49" s="13">
        <f t="shared" si="10"/>
        <v>1225</v>
      </c>
      <c r="P49" s="13">
        <f t="shared" si="10"/>
        <v>7656.25</v>
      </c>
      <c r="Q49" s="109">
        <f t="shared" si="11"/>
        <v>-3062.5</v>
      </c>
    </row>
    <row r="50" spans="1:17" x14ac:dyDescent="0.3">
      <c r="A50" s="2" t="s">
        <v>84</v>
      </c>
      <c r="B50" s="31" t="s">
        <v>69</v>
      </c>
      <c r="C50" s="37">
        <f>VLOOKUP(A50,'[1]Alergovet (Labor 3)'!A:P,14,0)</f>
        <v>48</v>
      </c>
      <c r="D50" s="37">
        <f t="shared" si="0"/>
        <v>133.5</v>
      </c>
      <c r="E50">
        <f>VLOOKUP(A50,'[1]Alergovet (Labor 3)'!A:P,16,0)</f>
        <v>26</v>
      </c>
      <c r="F50" s="37">
        <f t="shared" si="1"/>
        <v>72</v>
      </c>
      <c r="G50" s="60">
        <f t="shared" si="2"/>
        <v>61.5</v>
      </c>
      <c r="H50" s="60">
        <f t="shared" si="3"/>
        <v>3782.25</v>
      </c>
      <c r="I50">
        <f t="shared" si="4"/>
        <v>37</v>
      </c>
      <c r="J50">
        <f t="shared" si="5"/>
        <v>121</v>
      </c>
      <c r="K50">
        <f t="shared" si="6"/>
        <v>11</v>
      </c>
      <c r="L50">
        <f t="shared" si="7"/>
        <v>29.72972972972973</v>
      </c>
      <c r="M50" s="115">
        <f t="shared" si="8"/>
        <v>13</v>
      </c>
      <c r="N50" s="13">
        <f t="shared" si="9"/>
        <v>-48.5</v>
      </c>
      <c r="O50" s="13">
        <f t="shared" si="10"/>
        <v>169</v>
      </c>
      <c r="P50" s="13">
        <f t="shared" si="10"/>
        <v>2352.25</v>
      </c>
      <c r="Q50" s="109">
        <f t="shared" si="11"/>
        <v>-630.5</v>
      </c>
    </row>
    <row r="51" spans="1:17" x14ac:dyDescent="0.3">
      <c r="A51" s="2" t="s">
        <v>85</v>
      </c>
      <c r="B51" s="31" t="s">
        <v>69</v>
      </c>
      <c r="C51" s="37">
        <f>VLOOKUP(A51,'[1]Alergovet (Labor 3)'!A:P,14,0)</f>
        <v>19</v>
      </c>
      <c r="D51" s="37">
        <f t="shared" si="0"/>
        <v>44.5</v>
      </c>
      <c r="E51">
        <f>VLOOKUP(A51,'[1]Alergovet (Labor 3)'!A:P,16,0)</f>
        <v>33</v>
      </c>
      <c r="F51" s="37">
        <f t="shared" si="1"/>
        <v>97.5</v>
      </c>
      <c r="G51" s="60">
        <f t="shared" si="2"/>
        <v>-53</v>
      </c>
      <c r="H51" s="60">
        <f t="shared" si="3"/>
        <v>2809</v>
      </c>
      <c r="I51">
        <f t="shared" si="4"/>
        <v>26</v>
      </c>
      <c r="J51">
        <f t="shared" si="5"/>
        <v>49</v>
      </c>
      <c r="K51">
        <f t="shared" si="6"/>
        <v>7</v>
      </c>
      <c r="L51">
        <f t="shared" si="7"/>
        <v>26.923076923076923</v>
      </c>
      <c r="M51" s="115">
        <f t="shared" si="8"/>
        <v>-76</v>
      </c>
      <c r="N51" s="13">
        <f t="shared" si="9"/>
        <v>-23</v>
      </c>
      <c r="O51" s="13">
        <f t="shared" si="10"/>
        <v>5776</v>
      </c>
      <c r="P51" s="13">
        <f t="shared" si="10"/>
        <v>529</v>
      </c>
      <c r="Q51" s="109">
        <f t="shared" si="11"/>
        <v>1748</v>
      </c>
    </row>
    <row r="52" spans="1:17" x14ac:dyDescent="0.3">
      <c r="A52" s="2" t="s">
        <v>95</v>
      </c>
      <c r="B52" s="31" t="s">
        <v>69</v>
      </c>
      <c r="C52" s="37">
        <f>VLOOKUP(A52,'[1]Alergovet (Labor 3)'!A:P,14,0)</f>
        <v>21</v>
      </c>
      <c r="D52" s="37">
        <f t="shared" si="0"/>
        <v>48.5</v>
      </c>
      <c r="E52">
        <f>VLOOKUP(A52,'[1]Alergovet (Labor 3)'!A:P,16,0)</f>
        <v>21</v>
      </c>
      <c r="F52" s="37">
        <f t="shared" si="1"/>
        <v>38.5</v>
      </c>
      <c r="G52" s="60">
        <f t="shared" si="2"/>
        <v>10</v>
      </c>
      <c r="H52" s="60">
        <f t="shared" si="3"/>
        <v>100</v>
      </c>
      <c r="I52">
        <f t="shared" si="4"/>
        <v>21</v>
      </c>
      <c r="J52">
        <f t="shared" si="5"/>
        <v>0</v>
      </c>
      <c r="K52">
        <f t="shared" si="6"/>
        <v>0</v>
      </c>
      <c r="L52">
        <f t="shared" si="7"/>
        <v>0</v>
      </c>
      <c r="M52" s="115">
        <f t="shared" si="8"/>
        <v>-72</v>
      </c>
      <c r="N52" s="13">
        <f t="shared" si="9"/>
        <v>-82</v>
      </c>
      <c r="O52" s="13">
        <f t="shared" si="10"/>
        <v>5184</v>
      </c>
      <c r="P52" s="13">
        <f t="shared" si="10"/>
        <v>6724</v>
      </c>
      <c r="Q52" s="109">
        <f t="shared" si="11"/>
        <v>5904</v>
      </c>
    </row>
    <row r="53" spans="1:17" x14ac:dyDescent="0.3">
      <c r="A53" s="2" t="s">
        <v>100</v>
      </c>
      <c r="B53" s="31" t="s">
        <v>69</v>
      </c>
      <c r="C53" s="37">
        <f>VLOOKUP(A53,'[1]Alergovet (Labor 3)'!A:P,14,0)</f>
        <v>104</v>
      </c>
      <c r="D53" s="37">
        <f t="shared" si="0"/>
        <v>199</v>
      </c>
      <c r="E53">
        <f>VLOOKUP(A53,'[1]Alergovet (Labor 3)'!A:P,16,0)</f>
        <v>26</v>
      </c>
      <c r="F53" s="37">
        <f t="shared" si="1"/>
        <v>72</v>
      </c>
      <c r="G53" s="60">
        <f t="shared" si="2"/>
        <v>127</v>
      </c>
      <c r="H53" s="60">
        <f t="shared" si="3"/>
        <v>16129</v>
      </c>
      <c r="I53">
        <f t="shared" si="4"/>
        <v>65</v>
      </c>
      <c r="J53">
        <f t="shared" si="5"/>
        <v>1521</v>
      </c>
      <c r="K53">
        <f t="shared" si="6"/>
        <v>39</v>
      </c>
      <c r="L53">
        <f t="shared" si="7"/>
        <v>60</v>
      </c>
      <c r="M53" s="115">
        <f t="shared" si="8"/>
        <v>78.5</v>
      </c>
      <c r="N53" s="13">
        <f t="shared" si="9"/>
        <v>-48.5</v>
      </c>
      <c r="O53" s="13">
        <f t="shared" si="10"/>
        <v>6162.25</v>
      </c>
      <c r="P53" s="13">
        <f t="shared" si="10"/>
        <v>2352.25</v>
      </c>
      <c r="Q53" s="109">
        <f t="shared" si="11"/>
        <v>-3807.25</v>
      </c>
    </row>
    <row r="54" spans="1:17" x14ac:dyDescent="0.3">
      <c r="A54" s="2" t="s">
        <v>101</v>
      </c>
      <c r="B54" s="31" t="s">
        <v>69</v>
      </c>
      <c r="C54" s="37"/>
      <c r="D54" s="37"/>
      <c r="F54" s="37"/>
      <c r="G54" s="60"/>
      <c r="H54" s="60"/>
      <c r="M54" s="115"/>
      <c r="N54" s="13"/>
      <c r="O54" s="13"/>
      <c r="P54" s="13"/>
      <c r="Q54" s="109"/>
    </row>
    <row r="55" spans="1:17" x14ac:dyDescent="0.3">
      <c r="A55" s="2" t="s">
        <v>102</v>
      </c>
      <c r="B55" s="31" t="s">
        <v>69</v>
      </c>
      <c r="C55" s="37"/>
      <c r="D55" s="37"/>
      <c r="F55" s="37"/>
      <c r="G55" s="60"/>
      <c r="H55" s="60"/>
      <c r="M55" s="115"/>
      <c r="N55" s="13"/>
      <c r="O55" s="13"/>
      <c r="P55" s="13"/>
      <c r="Q55" s="109"/>
    </row>
    <row r="56" spans="1:17" ht="15" thickBot="1" x14ac:dyDescent="0.35">
      <c r="A56" s="2" t="s">
        <v>149</v>
      </c>
      <c r="B56" s="31" t="s">
        <v>69</v>
      </c>
      <c r="C56" s="37"/>
      <c r="D56" s="37"/>
      <c r="F56" s="37"/>
      <c r="G56" s="60"/>
      <c r="H56" s="60"/>
      <c r="M56" s="115"/>
      <c r="N56" s="13"/>
      <c r="O56" s="13"/>
      <c r="P56" s="13"/>
      <c r="Q56" s="109"/>
    </row>
    <row r="57" spans="1:17" ht="15" thickTop="1" x14ac:dyDescent="0.3">
      <c r="A57" s="30" t="s">
        <v>80</v>
      </c>
      <c r="B57" s="32" t="s">
        <v>175</v>
      </c>
      <c r="C57" s="38">
        <f>VLOOKUP(A57,'[1]Alergovet (Labor 3)'!A:S,17,0)</f>
        <v>10</v>
      </c>
      <c r="D57" s="38">
        <f t="shared" si="0"/>
        <v>10.5</v>
      </c>
      <c r="E57" s="53">
        <f>VLOOKUP(A57,'[1]Alergovet (Labor 3)'!A:S,19,0)</f>
        <v>8</v>
      </c>
      <c r="F57" s="38">
        <f t="shared" si="1"/>
        <v>7.5</v>
      </c>
      <c r="G57" s="60">
        <f t="shared" si="2"/>
        <v>3</v>
      </c>
      <c r="H57" s="60">
        <f t="shared" si="3"/>
        <v>9</v>
      </c>
      <c r="I57">
        <f t="shared" si="4"/>
        <v>9</v>
      </c>
      <c r="J57">
        <f t="shared" si="5"/>
        <v>1</v>
      </c>
      <c r="K57">
        <f t="shared" si="6"/>
        <v>1</v>
      </c>
      <c r="L57">
        <f t="shared" si="7"/>
        <v>11.111111111111111</v>
      </c>
      <c r="M57" s="115">
        <f t="shared" si="8"/>
        <v>-110</v>
      </c>
      <c r="N57" s="13">
        <f t="shared" si="9"/>
        <v>-113</v>
      </c>
      <c r="O57" s="13">
        <f t="shared" si="10"/>
        <v>12100</v>
      </c>
      <c r="P57" s="13">
        <f t="shared" si="10"/>
        <v>12769</v>
      </c>
      <c r="Q57" s="109">
        <f t="shared" si="11"/>
        <v>12430</v>
      </c>
    </row>
    <row r="58" spans="1:17" x14ac:dyDescent="0.3">
      <c r="A58" s="2" t="s">
        <v>81</v>
      </c>
      <c r="B58" s="31" t="s">
        <v>16</v>
      </c>
      <c r="C58" s="37">
        <f>VLOOKUP(A58,'[1]Alergovet (Labor 3)'!A:S,17,0)</f>
        <v>34</v>
      </c>
      <c r="D58" s="37">
        <f t="shared" si="0"/>
        <v>95.5</v>
      </c>
      <c r="E58">
        <f>VLOOKUP(A58,'[1]Alergovet (Labor 3)'!A:S,19,0)</f>
        <v>40</v>
      </c>
      <c r="F58" s="37">
        <f t="shared" si="1"/>
        <v>119</v>
      </c>
      <c r="G58" s="60">
        <f t="shared" si="2"/>
        <v>-23.5</v>
      </c>
      <c r="H58" s="60">
        <f t="shared" si="3"/>
        <v>552.25</v>
      </c>
      <c r="I58">
        <f t="shared" si="4"/>
        <v>37</v>
      </c>
      <c r="J58">
        <f t="shared" si="5"/>
        <v>9</v>
      </c>
      <c r="K58">
        <f t="shared" si="6"/>
        <v>3</v>
      </c>
      <c r="L58">
        <f t="shared" si="7"/>
        <v>8.1081081081081088</v>
      </c>
      <c r="M58" s="115">
        <f t="shared" si="8"/>
        <v>-25</v>
      </c>
      <c r="N58" s="13">
        <f t="shared" si="9"/>
        <v>-1.5</v>
      </c>
      <c r="O58" s="13">
        <f t="shared" si="10"/>
        <v>625</v>
      </c>
      <c r="P58" s="13">
        <f t="shared" si="10"/>
        <v>2.25</v>
      </c>
      <c r="Q58" s="109">
        <f t="shared" si="11"/>
        <v>37.5</v>
      </c>
    </row>
    <row r="59" spans="1:17" x14ac:dyDescent="0.3">
      <c r="A59" s="2" t="s">
        <v>82</v>
      </c>
      <c r="B59" s="31" t="s">
        <v>16</v>
      </c>
      <c r="C59" s="37">
        <f>VLOOKUP(A59,'[1]Alergovet (Labor 3)'!A:S,17,0)</f>
        <v>72</v>
      </c>
      <c r="D59" s="37">
        <f t="shared" si="0"/>
        <v>175</v>
      </c>
      <c r="E59">
        <f>VLOOKUP(A59,'[1]Alergovet (Labor 3)'!A:S,19,0)</f>
        <v>177</v>
      </c>
      <c r="F59" s="37">
        <f t="shared" si="1"/>
        <v>204</v>
      </c>
      <c r="G59" s="60">
        <f t="shared" si="2"/>
        <v>-29</v>
      </c>
      <c r="H59" s="60">
        <f t="shared" si="3"/>
        <v>841</v>
      </c>
      <c r="I59">
        <f t="shared" si="4"/>
        <v>124.5</v>
      </c>
      <c r="J59">
        <f t="shared" si="5"/>
        <v>2756.25</v>
      </c>
      <c r="K59">
        <f t="shared" si="6"/>
        <v>52.5</v>
      </c>
      <c r="L59">
        <f t="shared" si="7"/>
        <v>42.168674698795186</v>
      </c>
      <c r="M59" s="115">
        <f t="shared" si="8"/>
        <v>54.5</v>
      </c>
      <c r="N59" s="13">
        <f t="shared" si="9"/>
        <v>83.5</v>
      </c>
      <c r="O59" s="13">
        <f t="shared" si="10"/>
        <v>2970.25</v>
      </c>
      <c r="P59" s="13">
        <f t="shared" si="10"/>
        <v>6972.25</v>
      </c>
      <c r="Q59" s="109">
        <f t="shared" si="11"/>
        <v>4550.75</v>
      </c>
    </row>
    <row r="60" spans="1:17" x14ac:dyDescent="0.3">
      <c r="A60" s="2" t="s">
        <v>83</v>
      </c>
      <c r="B60" s="31" t="s">
        <v>16</v>
      </c>
      <c r="C60" s="37">
        <f>VLOOKUP(A60,'[1]Alergovet (Labor 3)'!A:S,17,0)</f>
        <v>35</v>
      </c>
      <c r="D60" s="37">
        <f t="shared" si="0"/>
        <v>103</v>
      </c>
      <c r="E60">
        <f>VLOOKUP(A60,'[1]Alergovet (Labor 3)'!A:S,19,0)</f>
        <v>35</v>
      </c>
      <c r="F60" s="37">
        <f t="shared" si="1"/>
        <v>105</v>
      </c>
      <c r="G60" s="60">
        <f t="shared" si="2"/>
        <v>-2</v>
      </c>
      <c r="H60" s="60">
        <f t="shared" si="3"/>
        <v>4</v>
      </c>
      <c r="I60">
        <f t="shared" si="4"/>
        <v>35</v>
      </c>
      <c r="J60">
        <f t="shared" si="5"/>
        <v>0</v>
      </c>
      <c r="K60">
        <f t="shared" si="6"/>
        <v>0</v>
      </c>
      <c r="L60">
        <f t="shared" si="7"/>
        <v>0</v>
      </c>
      <c r="M60" s="115">
        <f t="shared" si="8"/>
        <v>-17.5</v>
      </c>
      <c r="N60" s="13">
        <f t="shared" si="9"/>
        <v>-15.5</v>
      </c>
      <c r="O60" s="13">
        <f t="shared" si="10"/>
        <v>306.25</v>
      </c>
      <c r="P60" s="13">
        <f t="shared" si="10"/>
        <v>240.25</v>
      </c>
      <c r="Q60" s="109">
        <f t="shared" si="11"/>
        <v>271.25</v>
      </c>
    </row>
    <row r="61" spans="1:17" x14ac:dyDescent="0.3">
      <c r="A61" s="2" t="s">
        <v>84</v>
      </c>
      <c r="B61" s="31" t="s">
        <v>16</v>
      </c>
      <c r="C61" s="37">
        <f>VLOOKUP(A61,'[1]Alergovet (Labor 3)'!A:S,17,0)</f>
        <v>236</v>
      </c>
      <c r="D61" s="37">
        <f t="shared" si="0"/>
        <v>215.5</v>
      </c>
      <c r="E61">
        <f>VLOOKUP(A61,'[1]Alergovet (Labor 3)'!A:S,19,0)</f>
        <v>291</v>
      </c>
      <c r="F61" s="37">
        <f t="shared" si="1"/>
        <v>223</v>
      </c>
      <c r="G61" s="60">
        <f t="shared" si="2"/>
        <v>-7.5</v>
      </c>
      <c r="H61" s="60">
        <f t="shared" si="3"/>
        <v>56.25</v>
      </c>
      <c r="I61">
        <f t="shared" si="4"/>
        <v>263.5</v>
      </c>
      <c r="J61">
        <f t="shared" si="5"/>
        <v>756.25</v>
      </c>
      <c r="K61">
        <f t="shared" si="6"/>
        <v>27.5</v>
      </c>
      <c r="L61">
        <f t="shared" si="7"/>
        <v>10.436432637571158</v>
      </c>
      <c r="M61" s="115">
        <f t="shared" si="8"/>
        <v>95</v>
      </c>
      <c r="N61" s="13">
        <f t="shared" si="9"/>
        <v>102.5</v>
      </c>
      <c r="O61" s="13">
        <f t="shared" si="10"/>
        <v>9025</v>
      </c>
      <c r="P61" s="13">
        <f t="shared" si="10"/>
        <v>10506.25</v>
      </c>
      <c r="Q61" s="109">
        <f t="shared" si="11"/>
        <v>9737.5</v>
      </c>
    </row>
    <row r="62" spans="1:17" x14ac:dyDescent="0.3">
      <c r="A62" s="2" t="s">
        <v>85</v>
      </c>
      <c r="B62" s="31" t="s">
        <v>16</v>
      </c>
      <c r="C62" s="37">
        <f>VLOOKUP(A62,'[1]Alergovet (Labor 3)'!A:S,17,0)</f>
        <v>143</v>
      </c>
      <c r="D62" s="37">
        <f t="shared" si="0"/>
        <v>201</v>
      </c>
      <c r="E62">
        <f>VLOOKUP(A62,'[1]Alergovet (Labor 3)'!A:S,19,0)</f>
        <v>78</v>
      </c>
      <c r="F62" s="37">
        <f t="shared" si="1"/>
        <v>183.5</v>
      </c>
      <c r="G62" s="60">
        <f t="shared" si="2"/>
        <v>17.5</v>
      </c>
      <c r="H62" s="60">
        <f t="shared" si="3"/>
        <v>306.25</v>
      </c>
      <c r="I62">
        <f t="shared" si="4"/>
        <v>110.5</v>
      </c>
      <c r="J62">
        <f t="shared" si="5"/>
        <v>1056.25</v>
      </c>
      <c r="K62">
        <f t="shared" si="6"/>
        <v>32.5</v>
      </c>
      <c r="L62">
        <f t="shared" si="7"/>
        <v>29.411764705882355</v>
      </c>
      <c r="M62" s="115">
        <f t="shared" si="8"/>
        <v>80.5</v>
      </c>
      <c r="N62" s="13">
        <f t="shared" si="9"/>
        <v>63</v>
      </c>
      <c r="O62" s="13">
        <f t="shared" si="10"/>
        <v>6480.25</v>
      </c>
      <c r="P62" s="13">
        <f t="shared" si="10"/>
        <v>3969</v>
      </c>
      <c r="Q62" s="109">
        <f t="shared" si="11"/>
        <v>5071.5</v>
      </c>
    </row>
    <row r="63" spans="1:17" x14ac:dyDescent="0.3">
      <c r="A63" s="2" t="s">
        <v>95</v>
      </c>
      <c r="B63" s="31" t="s">
        <v>16</v>
      </c>
      <c r="C63" s="37">
        <f>VLOOKUP(A63,'[1]Alergovet (Labor 3)'!A:S,17,0)</f>
        <v>15</v>
      </c>
      <c r="D63" s="37">
        <f t="shared" si="0"/>
        <v>27</v>
      </c>
      <c r="E63">
        <f>VLOOKUP(A63,'[1]Alergovet (Labor 3)'!A:S,19,0)</f>
        <v>27</v>
      </c>
      <c r="F63" s="37">
        <f t="shared" si="1"/>
        <v>79.5</v>
      </c>
      <c r="G63" s="60">
        <f t="shared" si="2"/>
        <v>-52.5</v>
      </c>
      <c r="H63" s="60">
        <f t="shared" si="3"/>
        <v>2756.25</v>
      </c>
      <c r="I63">
        <f t="shared" si="4"/>
        <v>21</v>
      </c>
      <c r="J63">
        <f t="shared" si="5"/>
        <v>36</v>
      </c>
      <c r="K63">
        <f t="shared" si="6"/>
        <v>6</v>
      </c>
      <c r="L63">
        <f t="shared" si="7"/>
        <v>28.571428571428569</v>
      </c>
      <c r="M63" s="115">
        <f t="shared" si="8"/>
        <v>-93.5</v>
      </c>
      <c r="N63" s="13">
        <f t="shared" si="9"/>
        <v>-41</v>
      </c>
      <c r="O63" s="13">
        <f t="shared" si="10"/>
        <v>8742.25</v>
      </c>
      <c r="P63" s="13">
        <f t="shared" si="10"/>
        <v>1681</v>
      </c>
      <c r="Q63" s="109">
        <f t="shared" si="11"/>
        <v>3833.5</v>
      </c>
    </row>
    <row r="64" spans="1:17" x14ac:dyDescent="0.3">
      <c r="A64" s="2" t="s">
        <v>100</v>
      </c>
      <c r="B64" s="31" t="s">
        <v>16</v>
      </c>
      <c r="C64" s="37">
        <f>VLOOKUP(A64,'[1]Alergovet (Labor 3)'!A:S,17,0)</f>
        <v>23</v>
      </c>
      <c r="D64" s="37">
        <f t="shared" si="0"/>
        <v>54</v>
      </c>
      <c r="E64">
        <f>VLOOKUP(A64,'[1]Alergovet (Labor 3)'!A:S,19,0)</f>
        <v>29</v>
      </c>
      <c r="F64" s="37">
        <f t="shared" si="1"/>
        <v>85.5</v>
      </c>
      <c r="G64" s="60">
        <f t="shared" si="2"/>
        <v>-31.5</v>
      </c>
      <c r="H64" s="60">
        <f t="shared" si="3"/>
        <v>992.25</v>
      </c>
      <c r="I64">
        <f t="shared" si="4"/>
        <v>26</v>
      </c>
      <c r="J64">
        <f t="shared" si="5"/>
        <v>9</v>
      </c>
      <c r="K64">
        <f t="shared" si="6"/>
        <v>3</v>
      </c>
      <c r="L64">
        <f t="shared" si="7"/>
        <v>11.538461538461538</v>
      </c>
      <c r="M64" s="115">
        <f t="shared" si="8"/>
        <v>-66.5</v>
      </c>
      <c r="N64" s="13">
        <f t="shared" si="9"/>
        <v>-35</v>
      </c>
      <c r="O64" s="13">
        <f t="shared" si="10"/>
        <v>4422.25</v>
      </c>
      <c r="P64" s="13">
        <f t="shared" si="10"/>
        <v>1225</v>
      </c>
      <c r="Q64" s="109">
        <f t="shared" si="11"/>
        <v>2327.5</v>
      </c>
    </row>
    <row r="65" spans="1:17" x14ac:dyDescent="0.3">
      <c r="A65" s="2" t="s">
        <v>101</v>
      </c>
      <c r="B65" s="31" t="s">
        <v>16</v>
      </c>
      <c r="C65" s="37"/>
      <c r="D65" s="37"/>
      <c r="F65" s="37"/>
      <c r="G65" s="60"/>
      <c r="H65" s="60"/>
      <c r="M65" s="115"/>
      <c r="N65" s="13"/>
      <c r="O65" s="13"/>
      <c r="P65" s="13"/>
      <c r="Q65" s="109"/>
    </row>
    <row r="66" spans="1:17" x14ac:dyDescent="0.3">
      <c r="A66" s="2" t="s">
        <v>102</v>
      </c>
      <c r="B66" s="31" t="s">
        <v>16</v>
      </c>
      <c r="C66" s="37"/>
      <c r="D66" s="37"/>
      <c r="F66" s="37"/>
      <c r="G66" s="60"/>
      <c r="H66" s="60"/>
      <c r="M66" s="115"/>
      <c r="N66" s="13"/>
      <c r="O66" s="13"/>
      <c r="P66" s="13"/>
      <c r="Q66" s="109"/>
    </row>
    <row r="67" spans="1:17" ht="15" thickBot="1" x14ac:dyDescent="0.35">
      <c r="A67" s="2" t="s">
        <v>149</v>
      </c>
      <c r="B67" s="31" t="s">
        <v>16</v>
      </c>
      <c r="C67" s="37"/>
      <c r="D67" s="37"/>
      <c r="F67" s="37"/>
      <c r="G67" s="60"/>
      <c r="H67" s="60"/>
      <c r="M67" s="115"/>
      <c r="N67" s="13"/>
      <c r="O67" s="13"/>
      <c r="P67" s="13"/>
      <c r="Q67" s="109"/>
    </row>
    <row r="68" spans="1:17" ht="15" thickTop="1" x14ac:dyDescent="0.3">
      <c r="A68" s="30" t="s">
        <v>80</v>
      </c>
      <c r="B68" s="32" t="s">
        <v>176</v>
      </c>
      <c r="C68" s="38">
        <f>VLOOKUP(A68,'[1]Alergovet (Labor 3)'!A:V,20,0)</f>
        <v>43</v>
      </c>
      <c r="D68" s="38">
        <f t="shared" si="0"/>
        <v>123.5</v>
      </c>
      <c r="E68" s="53">
        <f>VLOOKUP(A68,'[1]Alergovet (Labor 3)'!A:V,22,0)</f>
        <v>64</v>
      </c>
      <c r="F68" s="38">
        <f t="shared" si="1"/>
        <v>159.5</v>
      </c>
      <c r="G68" s="60">
        <f t="shared" si="2"/>
        <v>-36</v>
      </c>
      <c r="H68" s="60">
        <f t="shared" si="3"/>
        <v>1296</v>
      </c>
      <c r="I68">
        <f t="shared" si="4"/>
        <v>53.5</v>
      </c>
      <c r="J68">
        <f t="shared" si="5"/>
        <v>110.25</v>
      </c>
      <c r="K68">
        <f t="shared" si="6"/>
        <v>10.5</v>
      </c>
      <c r="L68">
        <f t="shared" si="7"/>
        <v>19.626168224299064</v>
      </c>
      <c r="M68" s="115">
        <f t="shared" ref="M68:M130" si="12">(D68-$D$335)</f>
        <v>3</v>
      </c>
      <c r="N68" s="13">
        <f t="shared" ref="N68:N130" si="13">(F68-$F$335)</f>
        <v>39</v>
      </c>
      <c r="O68" s="13">
        <f t="shared" ref="O68:P130" si="14">(M68)^2</f>
        <v>9</v>
      </c>
      <c r="P68" s="13">
        <f t="shared" si="14"/>
        <v>1521</v>
      </c>
      <c r="Q68" s="109">
        <f t="shared" ref="Q68:Q130" si="15">(M68*N68)</f>
        <v>117</v>
      </c>
    </row>
    <row r="69" spans="1:17" x14ac:dyDescent="0.3">
      <c r="A69" s="2" t="s">
        <v>81</v>
      </c>
      <c r="B69" s="31" t="s">
        <v>70</v>
      </c>
      <c r="C69" s="37">
        <f>VLOOKUP(A69,'[1]Alergovet (Labor 3)'!A:V,20,0)</f>
        <v>173</v>
      </c>
      <c r="D69" s="37">
        <f t="shared" si="0"/>
        <v>204</v>
      </c>
      <c r="E69">
        <f>VLOOKUP(A69,'[1]Alergovet (Labor 3)'!A:V,22,0)</f>
        <v>64</v>
      </c>
      <c r="F69" s="37">
        <f t="shared" si="1"/>
        <v>159.5</v>
      </c>
      <c r="G69" s="60">
        <f t="shared" si="2"/>
        <v>44.5</v>
      </c>
      <c r="H69" s="60">
        <f t="shared" si="3"/>
        <v>1980.25</v>
      </c>
      <c r="I69">
        <f t="shared" si="4"/>
        <v>118.5</v>
      </c>
      <c r="J69">
        <f t="shared" si="5"/>
        <v>2970.25</v>
      </c>
      <c r="K69">
        <f t="shared" si="6"/>
        <v>54.5</v>
      </c>
      <c r="L69">
        <f t="shared" si="7"/>
        <v>45.991561181434598</v>
      </c>
      <c r="M69" s="115">
        <f t="shared" si="12"/>
        <v>83.5</v>
      </c>
      <c r="N69" s="13">
        <f t="shared" si="13"/>
        <v>39</v>
      </c>
      <c r="O69" s="13">
        <f t="shared" si="14"/>
        <v>6972.25</v>
      </c>
      <c r="P69" s="13">
        <f t="shared" si="14"/>
        <v>1521</v>
      </c>
      <c r="Q69" s="109">
        <f t="shared" si="15"/>
        <v>3256.5</v>
      </c>
    </row>
    <row r="70" spans="1:17" x14ac:dyDescent="0.3">
      <c r="A70" s="2" t="s">
        <v>82</v>
      </c>
      <c r="B70" s="31" t="s">
        <v>70</v>
      </c>
      <c r="C70" s="37">
        <f>VLOOKUP(A70,'[1]Alergovet (Labor 3)'!A:V,20,0)</f>
        <v>507</v>
      </c>
      <c r="D70" s="37">
        <f t="shared" si="0"/>
        <v>235</v>
      </c>
      <c r="E70">
        <f>VLOOKUP(A70,'[1]Alergovet (Labor 3)'!A:V,22,0)</f>
        <v>168</v>
      </c>
      <c r="F70" s="37">
        <f t="shared" si="1"/>
        <v>202</v>
      </c>
      <c r="G70" s="60">
        <f t="shared" si="2"/>
        <v>33</v>
      </c>
      <c r="H70" s="60">
        <f t="shared" si="3"/>
        <v>1089</v>
      </c>
      <c r="I70">
        <f t="shared" si="4"/>
        <v>337.5</v>
      </c>
      <c r="J70">
        <f t="shared" si="5"/>
        <v>28730.25</v>
      </c>
      <c r="K70">
        <f t="shared" si="6"/>
        <v>169.5</v>
      </c>
      <c r="L70">
        <f t="shared" si="7"/>
        <v>50.222222222222221</v>
      </c>
      <c r="M70" s="115">
        <f t="shared" si="12"/>
        <v>114.5</v>
      </c>
      <c r="N70" s="13">
        <f t="shared" si="13"/>
        <v>81.5</v>
      </c>
      <c r="O70" s="13">
        <f t="shared" si="14"/>
        <v>13110.25</v>
      </c>
      <c r="P70" s="13">
        <f t="shared" si="14"/>
        <v>6642.25</v>
      </c>
      <c r="Q70" s="109">
        <f t="shared" si="15"/>
        <v>9331.75</v>
      </c>
    </row>
    <row r="71" spans="1:17" x14ac:dyDescent="0.3">
      <c r="A71" s="2" t="s">
        <v>83</v>
      </c>
      <c r="B71" s="31" t="s">
        <v>70</v>
      </c>
      <c r="C71" s="37">
        <f>VLOOKUP(A71,'[1]Alergovet (Labor 3)'!A:V,20,0)</f>
        <v>16</v>
      </c>
      <c r="D71" s="37">
        <f t="shared" si="0"/>
        <v>33.5</v>
      </c>
      <c r="E71">
        <f>VLOOKUP(A71,'[1]Alergovet (Labor 3)'!A:V,22,0)</f>
        <v>40</v>
      </c>
      <c r="F71" s="37">
        <f t="shared" si="1"/>
        <v>119</v>
      </c>
      <c r="G71" s="60">
        <f t="shared" si="2"/>
        <v>-85.5</v>
      </c>
      <c r="H71" s="60">
        <f t="shared" si="3"/>
        <v>7310.25</v>
      </c>
      <c r="I71">
        <f t="shared" si="4"/>
        <v>28</v>
      </c>
      <c r="J71">
        <f t="shared" si="5"/>
        <v>144</v>
      </c>
      <c r="K71">
        <f t="shared" si="6"/>
        <v>12</v>
      </c>
      <c r="L71">
        <f t="shared" si="7"/>
        <v>42.857142857142854</v>
      </c>
      <c r="M71" s="115">
        <f t="shared" si="12"/>
        <v>-87</v>
      </c>
      <c r="N71" s="13">
        <f t="shared" si="13"/>
        <v>-1.5</v>
      </c>
      <c r="O71" s="13">
        <f t="shared" si="14"/>
        <v>7569</v>
      </c>
      <c r="P71" s="13">
        <f t="shared" si="14"/>
        <v>2.25</v>
      </c>
      <c r="Q71" s="109">
        <f t="shared" si="15"/>
        <v>130.5</v>
      </c>
    </row>
    <row r="72" spans="1:17" x14ac:dyDescent="0.3">
      <c r="A72" s="2" t="s">
        <v>84</v>
      </c>
      <c r="B72" s="31" t="s">
        <v>70</v>
      </c>
      <c r="C72" s="37">
        <f>VLOOKUP(A72,'[1]Alergovet (Labor 3)'!A:V,20,0)</f>
        <v>550</v>
      </c>
      <c r="D72" s="37">
        <f t="shared" si="0"/>
        <v>237</v>
      </c>
      <c r="E72">
        <f>VLOOKUP(A72,'[1]Alergovet (Labor 3)'!A:V,22,0)</f>
        <v>748</v>
      </c>
      <c r="F72" s="37">
        <f t="shared" si="1"/>
        <v>238</v>
      </c>
      <c r="G72" s="60">
        <f t="shared" si="2"/>
        <v>-1</v>
      </c>
      <c r="H72" s="60">
        <f t="shared" si="3"/>
        <v>1</v>
      </c>
      <c r="I72">
        <f t="shared" si="4"/>
        <v>649</v>
      </c>
      <c r="J72">
        <f t="shared" si="5"/>
        <v>9801</v>
      </c>
      <c r="K72">
        <f t="shared" si="6"/>
        <v>99</v>
      </c>
      <c r="L72">
        <f t="shared" si="7"/>
        <v>15.254237288135593</v>
      </c>
      <c r="M72" s="115">
        <f t="shared" si="12"/>
        <v>116.5</v>
      </c>
      <c r="N72" s="13">
        <f t="shared" si="13"/>
        <v>117.5</v>
      </c>
      <c r="O72" s="13">
        <f t="shared" si="14"/>
        <v>13572.25</v>
      </c>
      <c r="P72" s="13">
        <f t="shared" si="14"/>
        <v>13806.25</v>
      </c>
      <c r="Q72" s="109">
        <f t="shared" si="15"/>
        <v>13688.75</v>
      </c>
    </row>
    <row r="73" spans="1:17" x14ac:dyDescent="0.3">
      <c r="A73" s="2" t="s">
        <v>85</v>
      </c>
      <c r="B73" s="31" t="s">
        <v>70</v>
      </c>
      <c r="C73" s="37">
        <f>VLOOKUP(A73,'[1]Alergovet (Labor 3)'!A:V,20,0)</f>
        <v>560</v>
      </c>
      <c r="D73" s="37">
        <f t="shared" si="0"/>
        <v>239</v>
      </c>
      <c r="E73">
        <f>VLOOKUP(A73,'[1]Alergovet (Labor 3)'!A:V,22,0)</f>
        <v>475</v>
      </c>
      <c r="F73" s="37">
        <f t="shared" si="1"/>
        <v>229</v>
      </c>
      <c r="G73" s="60">
        <f t="shared" si="2"/>
        <v>10</v>
      </c>
      <c r="H73" s="60">
        <f t="shared" si="3"/>
        <v>100</v>
      </c>
      <c r="I73">
        <f t="shared" si="4"/>
        <v>517.5</v>
      </c>
      <c r="J73">
        <f t="shared" si="5"/>
        <v>1806.25</v>
      </c>
      <c r="K73">
        <f t="shared" si="6"/>
        <v>42.5</v>
      </c>
      <c r="L73">
        <f t="shared" si="7"/>
        <v>8.2125603864734309</v>
      </c>
      <c r="M73" s="115">
        <f t="shared" si="12"/>
        <v>118.5</v>
      </c>
      <c r="N73" s="13">
        <f t="shared" si="13"/>
        <v>108.5</v>
      </c>
      <c r="O73" s="13">
        <f t="shared" si="14"/>
        <v>14042.25</v>
      </c>
      <c r="P73" s="13">
        <f t="shared" si="14"/>
        <v>11772.25</v>
      </c>
      <c r="Q73" s="109">
        <f t="shared" si="15"/>
        <v>12857.25</v>
      </c>
    </row>
    <row r="74" spans="1:17" x14ac:dyDescent="0.3">
      <c r="A74" s="2" t="s">
        <v>95</v>
      </c>
      <c r="B74" s="31" t="s">
        <v>70</v>
      </c>
      <c r="C74" s="37">
        <f>VLOOKUP(A74,'[1]Alergovet (Labor 3)'!A:V,20,0)</f>
        <v>16</v>
      </c>
      <c r="D74" s="37">
        <f t="shared" si="0"/>
        <v>33.5</v>
      </c>
      <c r="E74">
        <f>VLOOKUP(A74,'[1]Alergovet (Labor 3)'!A:V,22,0)</f>
        <v>54</v>
      </c>
      <c r="F74" s="37">
        <f t="shared" si="1"/>
        <v>142</v>
      </c>
      <c r="G74" s="60">
        <f t="shared" si="2"/>
        <v>-108.5</v>
      </c>
      <c r="H74" s="60">
        <f t="shared" si="3"/>
        <v>11772.25</v>
      </c>
      <c r="I74">
        <f t="shared" si="4"/>
        <v>35</v>
      </c>
      <c r="J74">
        <f t="shared" si="5"/>
        <v>361</v>
      </c>
      <c r="K74">
        <f t="shared" si="6"/>
        <v>19</v>
      </c>
      <c r="L74">
        <f t="shared" si="7"/>
        <v>54.285714285714285</v>
      </c>
      <c r="M74" s="115">
        <f t="shared" si="12"/>
        <v>-87</v>
      </c>
      <c r="N74" s="13">
        <f t="shared" si="13"/>
        <v>21.5</v>
      </c>
      <c r="O74" s="13">
        <f t="shared" si="14"/>
        <v>7569</v>
      </c>
      <c r="P74" s="13">
        <f t="shared" si="14"/>
        <v>462.25</v>
      </c>
      <c r="Q74" s="109">
        <f t="shared" si="15"/>
        <v>-1870.5</v>
      </c>
    </row>
    <row r="75" spans="1:17" x14ac:dyDescent="0.3">
      <c r="A75" s="2" t="s">
        <v>100</v>
      </c>
      <c r="B75" s="31" t="s">
        <v>70</v>
      </c>
      <c r="C75" s="37">
        <f>VLOOKUP(A75,'[1]Alergovet (Labor 3)'!A:V,20,0)</f>
        <v>25</v>
      </c>
      <c r="D75" s="37">
        <f t="shared" si="0"/>
        <v>68</v>
      </c>
      <c r="E75">
        <f>VLOOKUP(A75,'[1]Alergovet (Labor 3)'!A:V,22,0)</f>
        <v>26</v>
      </c>
      <c r="F75" s="37">
        <f t="shared" si="1"/>
        <v>72</v>
      </c>
      <c r="G75" s="60">
        <f t="shared" si="2"/>
        <v>-4</v>
      </c>
      <c r="H75" s="60">
        <f t="shared" si="3"/>
        <v>16</v>
      </c>
      <c r="I75">
        <f t="shared" si="4"/>
        <v>25.5</v>
      </c>
      <c r="J75">
        <f t="shared" si="5"/>
        <v>0.25</v>
      </c>
      <c r="K75">
        <f t="shared" si="6"/>
        <v>0.5</v>
      </c>
      <c r="L75">
        <f t="shared" si="7"/>
        <v>1.9607843137254901</v>
      </c>
      <c r="M75" s="115">
        <f t="shared" si="12"/>
        <v>-52.5</v>
      </c>
      <c r="N75" s="13">
        <f t="shared" si="13"/>
        <v>-48.5</v>
      </c>
      <c r="O75" s="13">
        <f t="shared" si="14"/>
        <v>2756.25</v>
      </c>
      <c r="P75" s="13">
        <f t="shared" si="14"/>
        <v>2352.25</v>
      </c>
      <c r="Q75" s="109">
        <f t="shared" si="15"/>
        <v>2546.25</v>
      </c>
    </row>
    <row r="76" spans="1:17" x14ac:dyDescent="0.3">
      <c r="A76" s="2" t="s">
        <v>101</v>
      </c>
      <c r="B76" s="31" t="s">
        <v>70</v>
      </c>
      <c r="C76" s="37"/>
      <c r="D76" s="37"/>
      <c r="F76" s="37"/>
      <c r="G76" s="60"/>
      <c r="H76" s="60"/>
      <c r="M76" s="115"/>
      <c r="N76" s="13"/>
      <c r="O76" s="13"/>
      <c r="P76" s="13"/>
      <c r="Q76" s="109"/>
    </row>
    <row r="77" spans="1:17" x14ac:dyDescent="0.3">
      <c r="A77" s="2" t="s">
        <v>102</v>
      </c>
      <c r="B77" s="31" t="s">
        <v>70</v>
      </c>
      <c r="C77" s="37"/>
      <c r="D77" s="37"/>
      <c r="F77" s="37"/>
      <c r="G77" s="60"/>
      <c r="H77" s="60"/>
      <c r="M77" s="115"/>
      <c r="N77" s="13"/>
      <c r="O77" s="13"/>
      <c r="P77" s="13"/>
      <c r="Q77" s="109"/>
    </row>
    <row r="78" spans="1:17" ht="15" thickBot="1" x14ac:dyDescent="0.35">
      <c r="A78" s="2" t="s">
        <v>149</v>
      </c>
      <c r="B78" s="31" t="s">
        <v>70</v>
      </c>
      <c r="C78" s="37"/>
      <c r="D78" s="37"/>
      <c r="F78" s="37"/>
      <c r="G78" s="60"/>
      <c r="H78" s="60"/>
      <c r="M78" s="115"/>
      <c r="N78" s="13"/>
      <c r="O78" s="13"/>
      <c r="P78" s="13"/>
      <c r="Q78" s="109"/>
    </row>
    <row r="79" spans="1:17" ht="15" thickTop="1" x14ac:dyDescent="0.3">
      <c r="A79" s="30" t="s">
        <v>80</v>
      </c>
      <c r="B79" s="32" t="s">
        <v>177</v>
      </c>
      <c r="C79" s="38">
        <f>VLOOKUP(A79,'[1]Alergovet (Labor 3)'!A:Y,23,0)</f>
        <v>16</v>
      </c>
      <c r="D79" s="38">
        <f t="shared" si="0"/>
        <v>33.5</v>
      </c>
      <c r="E79" s="53">
        <f>VLOOKUP(A79,'[1]Alergovet (Labor 3)'!A:Y,25,0)</f>
        <v>13</v>
      </c>
      <c r="F79" s="38">
        <f t="shared" si="1"/>
        <v>16.5</v>
      </c>
      <c r="G79" s="60">
        <f t="shared" si="2"/>
        <v>17</v>
      </c>
      <c r="H79" s="60">
        <f t="shared" si="3"/>
        <v>289</v>
      </c>
      <c r="I79">
        <f t="shared" si="4"/>
        <v>14.5</v>
      </c>
      <c r="J79">
        <f t="shared" si="5"/>
        <v>2.25</v>
      </c>
      <c r="K79">
        <f t="shared" si="6"/>
        <v>1.5</v>
      </c>
      <c r="L79">
        <f t="shared" si="7"/>
        <v>10.344827586206897</v>
      </c>
      <c r="M79" s="115">
        <f t="shared" si="12"/>
        <v>-87</v>
      </c>
      <c r="N79" s="13">
        <f t="shared" si="13"/>
        <v>-104</v>
      </c>
      <c r="O79" s="13">
        <f t="shared" si="14"/>
        <v>7569</v>
      </c>
      <c r="P79" s="13">
        <f t="shared" si="14"/>
        <v>10816</v>
      </c>
      <c r="Q79" s="109">
        <f t="shared" si="15"/>
        <v>9048</v>
      </c>
    </row>
    <row r="80" spans="1:17" x14ac:dyDescent="0.3">
      <c r="A80" s="2" t="s">
        <v>81</v>
      </c>
      <c r="B80" s="31" t="s">
        <v>20</v>
      </c>
      <c r="C80" s="37">
        <f>VLOOKUP(A80,'[1]Alergovet (Labor 3)'!A:Y,23,0)</f>
        <v>16</v>
      </c>
      <c r="D80" s="37">
        <f t="shared" si="0"/>
        <v>33.5</v>
      </c>
      <c r="E80">
        <f>VLOOKUP(A80,'[1]Alergovet (Labor 3)'!A:Y,25,0)</f>
        <v>27</v>
      </c>
      <c r="F80" s="37">
        <f t="shared" si="1"/>
        <v>79.5</v>
      </c>
      <c r="G80" s="60">
        <f t="shared" si="2"/>
        <v>-46</v>
      </c>
      <c r="H80" s="60">
        <f t="shared" si="3"/>
        <v>2116</v>
      </c>
      <c r="I80">
        <f t="shared" si="4"/>
        <v>21.5</v>
      </c>
      <c r="J80">
        <f t="shared" si="5"/>
        <v>30.25</v>
      </c>
      <c r="K80">
        <f t="shared" si="6"/>
        <v>5.5</v>
      </c>
      <c r="L80">
        <f t="shared" si="7"/>
        <v>25.581395348837212</v>
      </c>
      <c r="M80" s="115">
        <f t="shared" si="12"/>
        <v>-87</v>
      </c>
      <c r="N80" s="13">
        <f t="shared" si="13"/>
        <v>-41</v>
      </c>
      <c r="O80" s="13">
        <f t="shared" si="14"/>
        <v>7569</v>
      </c>
      <c r="P80" s="13">
        <f t="shared" si="14"/>
        <v>1681</v>
      </c>
      <c r="Q80" s="109">
        <f t="shared" si="15"/>
        <v>3567</v>
      </c>
    </row>
    <row r="81" spans="1:17" x14ac:dyDescent="0.3">
      <c r="A81" s="2" t="s">
        <v>82</v>
      </c>
      <c r="B81" s="31" t="s">
        <v>20</v>
      </c>
      <c r="C81" s="37">
        <f>VLOOKUP(A81,'[1]Alergovet (Labor 3)'!A:Y,23,0)</f>
        <v>40</v>
      </c>
      <c r="D81" s="37">
        <f t="shared" ref="D81:D158" si="16">_xlfn.RANK.AVG(C81,C$2:C$330,1)</f>
        <v>118.5</v>
      </c>
      <c r="E81">
        <f>VLOOKUP(A81,'[1]Alergovet (Labor 3)'!A:Y,25,0)</f>
        <v>41</v>
      </c>
      <c r="F81" s="37">
        <f t="shared" ref="F81:F158" si="17">_xlfn.RANK.AVG(E81,E$2:E$330,1)</f>
        <v>122</v>
      </c>
      <c r="G81" s="60">
        <f t="shared" ref="G81:G158" si="18">D81-F81</f>
        <v>-3.5</v>
      </c>
      <c r="H81" s="60">
        <f t="shared" ref="H81:H158" si="19">G81^2</f>
        <v>12.25</v>
      </c>
      <c r="I81">
        <f t="shared" ref="I81:I158" si="20">(C81+E81)/2</f>
        <v>40.5</v>
      </c>
      <c r="J81">
        <f t="shared" ref="J81:J158" si="21">((C81-I81)^2+(E81-I81)^2)/2</f>
        <v>0.25</v>
      </c>
      <c r="K81">
        <f t="shared" ref="K81:K158" si="22">SQRT(J81)</f>
        <v>0.5</v>
      </c>
      <c r="L81">
        <f t="shared" ref="L81:L158" si="23">(K81/I81)*100</f>
        <v>1.2345679012345678</v>
      </c>
      <c r="M81" s="115">
        <f t="shared" si="12"/>
        <v>-2</v>
      </c>
      <c r="N81" s="13">
        <f t="shared" si="13"/>
        <v>1.5</v>
      </c>
      <c r="O81" s="13">
        <f t="shared" si="14"/>
        <v>4</v>
      </c>
      <c r="P81" s="13">
        <f t="shared" si="14"/>
        <v>2.25</v>
      </c>
      <c r="Q81" s="109">
        <f t="shared" si="15"/>
        <v>-3</v>
      </c>
    </row>
    <row r="82" spans="1:17" x14ac:dyDescent="0.3">
      <c r="A82" s="2" t="s">
        <v>83</v>
      </c>
      <c r="B82" s="31" t="s">
        <v>20</v>
      </c>
      <c r="C82" s="37">
        <f>VLOOKUP(A82,'[1]Alergovet (Labor 3)'!A:Y,23,0)</f>
        <v>97</v>
      </c>
      <c r="D82" s="37">
        <f t="shared" si="16"/>
        <v>196.5</v>
      </c>
      <c r="E82">
        <f>VLOOKUP(A82,'[1]Alergovet (Labor 3)'!A:Y,25,0)</f>
        <v>63</v>
      </c>
      <c r="F82" s="37">
        <f t="shared" si="17"/>
        <v>156.5</v>
      </c>
      <c r="G82" s="60">
        <f t="shared" si="18"/>
        <v>40</v>
      </c>
      <c r="H82" s="60">
        <f t="shared" si="19"/>
        <v>1600</v>
      </c>
      <c r="I82">
        <f t="shared" si="20"/>
        <v>80</v>
      </c>
      <c r="J82">
        <f t="shared" si="21"/>
        <v>289</v>
      </c>
      <c r="K82">
        <f t="shared" si="22"/>
        <v>17</v>
      </c>
      <c r="L82">
        <f t="shared" si="23"/>
        <v>21.25</v>
      </c>
      <c r="M82" s="115">
        <f t="shared" si="12"/>
        <v>76</v>
      </c>
      <c r="N82" s="13">
        <f t="shared" si="13"/>
        <v>36</v>
      </c>
      <c r="O82" s="13">
        <f t="shared" si="14"/>
        <v>5776</v>
      </c>
      <c r="P82" s="13">
        <f t="shared" si="14"/>
        <v>1296</v>
      </c>
      <c r="Q82" s="109">
        <f t="shared" si="15"/>
        <v>2736</v>
      </c>
    </row>
    <row r="83" spans="1:17" x14ac:dyDescent="0.3">
      <c r="A83" s="2" t="s">
        <v>84</v>
      </c>
      <c r="B83" s="31" t="s">
        <v>20</v>
      </c>
      <c r="C83" s="37">
        <f>VLOOKUP(A83,'[1]Alergovet (Labor 3)'!A:Y,23,0)</f>
        <v>167</v>
      </c>
      <c r="D83" s="37">
        <f t="shared" si="16"/>
        <v>202</v>
      </c>
      <c r="E83">
        <f>VLOOKUP(A83,'[1]Alergovet (Labor 3)'!A:Y,25,0)</f>
        <v>54</v>
      </c>
      <c r="F83" s="37">
        <f t="shared" si="17"/>
        <v>142</v>
      </c>
      <c r="G83" s="60">
        <f t="shared" si="18"/>
        <v>60</v>
      </c>
      <c r="H83" s="60">
        <f t="shared" si="19"/>
        <v>3600</v>
      </c>
      <c r="I83">
        <f t="shared" si="20"/>
        <v>110.5</v>
      </c>
      <c r="J83">
        <f t="shared" si="21"/>
        <v>3192.25</v>
      </c>
      <c r="K83">
        <f t="shared" si="22"/>
        <v>56.5</v>
      </c>
      <c r="L83">
        <f t="shared" si="23"/>
        <v>51.13122171945701</v>
      </c>
      <c r="M83" s="115">
        <f t="shared" si="12"/>
        <v>81.5</v>
      </c>
      <c r="N83" s="13">
        <f t="shared" si="13"/>
        <v>21.5</v>
      </c>
      <c r="O83" s="13">
        <f t="shared" si="14"/>
        <v>6642.25</v>
      </c>
      <c r="P83" s="13">
        <f t="shared" si="14"/>
        <v>462.25</v>
      </c>
      <c r="Q83" s="109">
        <f t="shared" si="15"/>
        <v>1752.25</v>
      </c>
    </row>
    <row r="84" spans="1:17" x14ac:dyDescent="0.3">
      <c r="A84" s="2" t="s">
        <v>85</v>
      </c>
      <c r="B84" s="31" t="s">
        <v>20</v>
      </c>
      <c r="C84" s="37">
        <f>VLOOKUP(A84,'[1]Alergovet (Labor 3)'!A:Y,23,0)</f>
        <v>27</v>
      </c>
      <c r="D84" s="37">
        <f t="shared" si="16"/>
        <v>81</v>
      </c>
      <c r="E84">
        <f>VLOOKUP(A84,'[1]Alergovet (Labor 3)'!A:Y,25,0)</f>
        <v>22</v>
      </c>
      <c r="F84" s="37">
        <f t="shared" si="17"/>
        <v>44.5</v>
      </c>
      <c r="G84" s="60">
        <f t="shared" si="18"/>
        <v>36.5</v>
      </c>
      <c r="H84" s="60">
        <f t="shared" si="19"/>
        <v>1332.25</v>
      </c>
      <c r="I84">
        <f t="shared" si="20"/>
        <v>24.5</v>
      </c>
      <c r="J84">
        <f t="shared" si="21"/>
        <v>6.25</v>
      </c>
      <c r="K84">
        <f t="shared" si="22"/>
        <v>2.5</v>
      </c>
      <c r="L84">
        <f t="shared" si="23"/>
        <v>10.204081632653061</v>
      </c>
      <c r="M84" s="115">
        <f t="shared" si="12"/>
        <v>-39.5</v>
      </c>
      <c r="N84" s="13">
        <f t="shared" si="13"/>
        <v>-76</v>
      </c>
      <c r="O84" s="13">
        <f t="shared" si="14"/>
        <v>1560.25</v>
      </c>
      <c r="P84" s="13">
        <f t="shared" si="14"/>
        <v>5776</v>
      </c>
      <c r="Q84" s="109">
        <f t="shared" si="15"/>
        <v>3002</v>
      </c>
    </row>
    <row r="85" spans="1:17" x14ac:dyDescent="0.3">
      <c r="A85" s="2" t="s">
        <v>95</v>
      </c>
      <c r="B85" s="31" t="s">
        <v>20</v>
      </c>
      <c r="C85" s="37">
        <f>VLOOKUP(A85,'[1]Alergovet (Labor 3)'!A:Y,23,0)</f>
        <v>10</v>
      </c>
      <c r="D85" s="37">
        <f t="shared" si="16"/>
        <v>10.5</v>
      </c>
      <c r="E85">
        <f>VLOOKUP(A85,'[1]Alergovet (Labor 3)'!A:Y,25,0)</f>
        <v>15</v>
      </c>
      <c r="F85" s="37">
        <f t="shared" si="17"/>
        <v>20.5</v>
      </c>
      <c r="G85" s="60">
        <f t="shared" si="18"/>
        <v>-10</v>
      </c>
      <c r="H85" s="60">
        <f t="shared" si="19"/>
        <v>100</v>
      </c>
      <c r="I85">
        <f t="shared" si="20"/>
        <v>12.5</v>
      </c>
      <c r="J85">
        <f t="shared" si="21"/>
        <v>6.25</v>
      </c>
      <c r="K85">
        <f t="shared" si="22"/>
        <v>2.5</v>
      </c>
      <c r="L85">
        <f t="shared" si="23"/>
        <v>20</v>
      </c>
      <c r="M85" s="115">
        <f t="shared" si="12"/>
        <v>-110</v>
      </c>
      <c r="N85" s="13">
        <f t="shared" si="13"/>
        <v>-100</v>
      </c>
      <c r="O85" s="13">
        <f t="shared" si="14"/>
        <v>12100</v>
      </c>
      <c r="P85" s="13">
        <f t="shared" si="14"/>
        <v>10000</v>
      </c>
      <c r="Q85" s="109">
        <f t="shared" si="15"/>
        <v>11000</v>
      </c>
    </row>
    <row r="86" spans="1:17" x14ac:dyDescent="0.3">
      <c r="A86" s="2" t="s">
        <v>100</v>
      </c>
      <c r="B86" s="31" t="s">
        <v>20</v>
      </c>
      <c r="C86" s="37">
        <f>VLOOKUP(A86,'[1]Alergovet (Labor 3)'!A:Y,23,0)</f>
        <v>24</v>
      </c>
      <c r="D86" s="37">
        <f t="shared" si="16"/>
        <v>58.5</v>
      </c>
      <c r="E86">
        <f>VLOOKUP(A86,'[1]Alergovet (Labor 3)'!A:Y,25,0)</f>
        <v>16</v>
      </c>
      <c r="F86" s="37">
        <f t="shared" si="17"/>
        <v>25</v>
      </c>
      <c r="G86" s="60">
        <f t="shared" si="18"/>
        <v>33.5</v>
      </c>
      <c r="H86" s="60">
        <f t="shared" si="19"/>
        <v>1122.25</v>
      </c>
      <c r="I86">
        <f t="shared" si="20"/>
        <v>20</v>
      </c>
      <c r="J86">
        <f t="shared" si="21"/>
        <v>16</v>
      </c>
      <c r="K86">
        <f t="shared" si="22"/>
        <v>4</v>
      </c>
      <c r="L86">
        <f t="shared" si="23"/>
        <v>20</v>
      </c>
      <c r="M86" s="115">
        <f t="shared" si="12"/>
        <v>-62</v>
      </c>
      <c r="N86" s="13">
        <f t="shared" si="13"/>
        <v>-95.5</v>
      </c>
      <c r="O86" s="13">
        <f t="shared" si="14"/>
        <v>3844</v>
      </c>
      <c r="P86" s="13">
        <f t="shared" si="14"/>
        <v>9120.25</v>
      </c>
      <c r="Q86" s="109">
        <f t="shared" si="15"/>
        <v>5921</v>
      </c>
    </row>
    <row r="87" spans="1:17" x14ac:dyDescent="0.3">
      <c r="A87" s="2" t="s">
        <v>101</v>
      </c>
      <c r="B87" s="31" t="s">
        <v>20</v>
      </c>
      <c r="C87" s="37"/>
      <c r="D87" s="37"/>
      <c r="F87" s="37"/>
      <c r="G87" s="60"/>
      <c r="H87" s="60"/>
      <c r="M87" s="115"/>
      <c r="N87" s="13"/>
      <c r="O87" s="13"/>
      <c r="P87" s="13"/>
      <c r="Q87" s="109"/>
    </row>
    <row r="88" spans="1:17" x14ac:dyDescent="0.3">
      <c r="A88" s="2" t="s">
        <v>102</v>
      </c>
      <c r="B88" s="31" t="s">
        <v>20</v>
      </c>
      <c r="C88" s="37"/>
      <c r="D88" s="37"/>
      <c r="F88" s="37"/>
      <c r="G88" s="60"/>
      <c r="H88" s="60"/>
      <c r="M88" s="115"/>
      <c r="N88" s="13"/>
      <c r="O88" s="13"/>
      <c r="P88" s="13"/>
      <c r="Q88" s="109"/>
    </row>
    <row r="89" spans="1:17" ht="15" thickBot="1" x14ac:dyDescent="0.35">
      <c r="A89" s="2" t="s">
        <v>149</v>
      </c>
      <c r="B89" s="31" t="s">
        <v>20</v>
      </c>
      <c r="C89" s="37"/>
      <c r="D89" s="37"/>
      <c r="F89" s="37"/>
      <c r="G89" s="60"/>
      <c r="H89" s="60"/>
      <c r="M89" s="115"/>
      <c r="N89" s="13"/>
      <c r="O89" s="13"/>
      <c r="P89" s="13"/>
      <c r="Q89" s="109"/>
    </row>
    <row r="90" spans="1:17" ht="15" thickTop="1" x14ac:dyDescent="0.3">
      <c r="A90" s="30" t="s">
        <v>80</v>
      </c>
      <c r="B90" s="32" t="s">
        <v>178</v>
      </c>
      <c r="C90" s="38">
        <f>VLOOKUP(A90,'[1]Alergovet (Labor 3)'!A:AB,26,0)</f>
        <v>30</v>
      </c>
      <c r="D90" s="38">
        <f t="shared" si="16"/>
        <v>84.5</v>
      </c>
      <c r="E90" s="53">
        <f>VLOOKUP(A90,'[1]Alergovet (Labor 3)'!A:AB,28,0)</f>
        <v>25</v>
      </c>
      <c r="F90" s="38">
        <f t="shared" si="17"/>
        <v>58</v>
      </c>
      <c r="G90" s="60">
        <f t="shared" si="18"/>
        <v>26.5</v>
      </c>
      <c r="H90" s="60">
        <f t="shared" si="19"/>
        <v>702.25</v>
      </c>
      <c r="I90">
        <f t="shared" si="20"/>
        <v>27.5</v>
      </c>
      <c r="J90">
        <f t="shared" si="21"/>
        <v>6.25</v>
      </c>
      <c r="K90">
        <f t="shared" si="22"/>
        <v>2.5</v>
      </c>
      <c r="L90">
        <f t="shared" si="23"/>
        <v>9.0909090909090917</v>
      </c>
      <c r="M90" s="115">
        <f t="shared" si="12"/>
        <v>-36</v>
      </c>
      <c r="N90" s="13">
        <f t="shared" si="13"/>
        <v>-62.5</v>
      </c>
      <c r="O90" s="13">
        <f t="shared" si="14"/>
        <v>1296</v>
      </c>
      <c r="P90" s="13">
        <f t="shared" si="14"/>
        <v>3906.25</v>
      </c>
      <c r="Q90" s="109">
        <f t="shared" si="15"/>
        <v>2250</v>
      </c>
    </row>
    <row r="91" spans="1:17" x14ac:dyDescent="0.3">
      <c r="A91" s="2" t="s">
        <v>81</v>
      </c>
      <c r="B91" s="31" t="s">
        <v>18</v>
      </c>
      <c r="C91" s="37">
        <f>VLOOKUP(A91,'[1]Alergovet (Labor 3)'!A:AB,26,0)</f>
        <v>54</v>
      </c>
      <c r="D91" s="37">
        <f t="shared" si="16"/>
        <v>148.5</v>
      </c>
      <c r="E91">
        <f>VLOOKUP(A91,'[1]Alergovet (Labor 3)'!A:AB,28,0)</f>
        <v>54</v>
      </c>
      <c r="F91" s="37">
        <f t="shared" si="17"/>
        <v>142</v>
      </c>
      <c r="G91" s="60">
        <f t="shared" si="18"/>
        <v>6.5</v>
      </c>
      <c r="H91" s="60">
        <f t="shared" si="19"/>
        <v>42.25</v>
      </c>
      <c r="I91">
        <f t="shared" si="20"/>
        <v>54</v>
      </c>
      <c r="J91">
        <f t="shared" si="21"/>
        <v>0</v>
      </c>
      <c r="K91">
        <f t="shared" si="22"/>
        <v>0</v>
      </c>
      <c r="L91">
        <f t="shared" si="23"/>
        <v>0</v>
      </c>
      <c r="M91" s="115">
        <f t="shared" si="12"/>
        <v>28</v>
      </c>
      <c r="N91" s="13">
        <f t="shared" si="13"/>
        <v>21.5</v>
      </c>
      <c r="O91" s="13">
        <f t="shared" si="14"/>
        <v>784</v>
      </c>
      <c r="P91" s="13">
        <f t="shared" si="14"/>
        <v>462.25</v>
      </c>
      <c r="Q91" s="109">
        <f t="shared" si="15"/>
        <v>602</v>
      </c>
    </row>
    <row r="92" spans="1:17" x14ac:dyDescent="0.3">
      <c r="A92" s="2" t="s">
        <v>82</v>
      </c>
      <c r="B92" s="31" t="s">
        <v>18</v>
      </c>
      <c r="C92" s="37">
        <f>VLOOKUP(A92,'[1]Alergovet (Labor 3)'!A:AB,26,0)</f>
        <v>54</v>
      </c>
      <c r="D92" s="37">
        <f t="shared" si="16"/>
        <v>148.5</v>
      </c>
      <c r="E92">
        <f>VLOOKUP(A92,'[1]Alergovet (Labor 3)'!A:AB,28,0)</f>
        <v>63</v>
      </c>
      <c r="F92" s="37">
        <f t="shared" si="17"/>
        <v>156.5</v>
      </c>
      <c r="G92" s="60">
        <f t="shared" si="18"/>
        <v>-8</v>
      </c>
      <c r="H92" s="60">
        <f t="shared" si="19"/>
        <v>64</v>
      </c>
      <c r="I92">
        <f t="shared" si="20"/>
        <v>58.5</v>
      </c>
      <c r="J92">
        <f t="shared" si="21"/>
        <v>20.25</v>
      </c>
      <c r="K92">
        <f t="shared" si="22"/>
        <v>4.5</v>
      </c>
      <c r="L92">
        <f t="shared" si="23"/>
        <v>7.6923076923076925</v>
      </c>
      <c r="M92" s="115">
        <f t="shared" si="12"/>
        <v>28</v>
      </c>
      <c r="N92" s="13">
        <f t="shared" si="13"/>
        <v>36</v>
      </c>
      <c r="O92" s="13">
        <f t="shared" si="14"/>
        <v>784</v>
      </c>
      <c r="P92" s="13">
        <f t="shared" si="14"/>
        <v>1296</v>
      </c>
      <c r="Q92" s="109">
        <f t="shared" si="15"/>
        <v>1008</v>
      </c>
    </row>
    <row r="93" spans="1:17" x14ac:dyDescent="0.3">
      <c r="A93" s="2" t="s">
        <v>83</v>
      </c>
      <c r="B93" s="31" t="s">
        <v>18</v>
      </c>
      <c r="C93" s="37">
        <f>VLOOKUP(A93,'[1]Alergovet (Labor 3)'!A:AB,26,0)</f>
        <v>54</v>
      </c>
      <c r="D93" s="37">
        <f t="shared" si="16"/>
        <v>148.5</v>
      </c>
      <c r="E93">
        <f>VLOOKUP(A93,'[1]Alergovet (Labor 3)'!A:AB,28,0)</f>
        <v>54</v>
      </c>
      <c r="F93" s="37">
        <f t="shared" si="17"/>
        <v>142</v>
      </c>
      <c r="G93" s="60">
        <f t="shared" si="18"/>
        <v>6.5</v>
      </c>
      <c r="H93" s="60">
        <f t="shared" si="19"/>
        <v>42.25</v>
      </c>
      <c r="I93">
        <f t="shared" si="20"/>
        <v>54</v>
      </c>
      <c r="J93">
        <f t="shared" si="21"/>
        <v>0</v>
      </c>
      <c r="K93">
        <f t="shared" si="22"/>
        <v>0</v>
      </c>
      <c r="L93">
        <f t="shared" si="23"/>
        <v>0</v>
      </c>
      <c r="M93" s="115">
        <f t="shared" si="12"/>
        <v>28</v>
      </c>
      <c r="N93" s="13">
        <f t="shared" si="13"/>
        <v>21.5</v>
      </c>
      <c r="O93" s="13">
        <f t="shared" si="14"/>
        <v>784</v>
      </c>
      <c r="P93" s="13">
        <f t="shared" si="14"/>
        <v>462.25</v>
      </c>
      <c r="Q93" s="109">
        <f t="shared" si="15"/>
        <v>602</v>
      </c>
    </row>
    <row r="94" spans="1:17" x14ac:dyDescent="0.3">
      <c r="A94" s="2" t="s">
        <v>84</v>
      </c>
      <c r="B94" s="31" t="s">
        <v>18</v>
      </c>
      <c r="C94" s="37">
        <f>VLOOKUP(A94,'[1]Alergovet (Labor 3)'!A:AB,26,0)</f>
        <v>54</v>
      </c>
      <c r="D94" s="37">
        <f t="shared" si="16"/>
        <v>148.5</v>
      </c>
      <c r="E94">
        <f>VLOOKUP(A94,'[1]Alergovet (Labor 3)'!A:AB,28,0)</f>
        <v>63</v>
      </c>
      <c r="F94" s="37">
        <f t="shared" si="17"/>
        <v>156.5</v>
      </c>
      <c r="G94" s="60">
        <f t="shared" si="18"/>
        <v>-8</v>
      </c>
      <c r="H94" s="60">
        <f t="shared" si="19"/>
        <v>64</v>
      </c>
      <c r="I94">
        <f t="shared" si="20"/>
        <v>58.5</v>
      </c>
      <c r="J94">
        <f t="shared" si="21"/>
        <v>20.25</v>
      </c>
      <c r="K94">
        <f t="shared" si="22"/>
        <v>4.5</v>
      </c>
      <c r="L94">
        <f t="shared" si="23"/>
        <v>7.6923076923076925</v>
      </c>
      <c r="M94" s="115">
        <f t="shared" si="12"/>
        <v>28</v>
      </c>
      <c r="N94" s="13">
        <f t="shared" si="13"/>
        <v>36</v>
      </c>
      <c r="O94" s="13">
        <f t="shared" si="14"/>
        <v>784</v>
      </c>
      <c r="P94" s="13">
        <f t="shared" si="14"/>
        <v>1296</v>
      </c>
      <c r="Q94" s="109">
        <f t="shared" si="15"/>
        <v>1008</v>
      </c>
    </row>
    <row r="95" spans="1:17" x14ac:dyDescent="0.3">
      <c r="A95" s="2" t="s">
        <v>85</v>
      </c>
      <c r="B95" s="31" t="s">
        <v>18</v>
      </c>
      <c r="C95" s="37">
        <f>VLOOKUP(A95,'[1]Alergovet (Labor 3)'!A:AB,26,0)</f>
        <v>31</v>
      </c>
      <c r="D95" s="37">
        <f t="shared" si="16"/>
        <v>86</v>
      </c>
      <c r="E95">
        <f>VLOOKUP(A95,'[1]Alergovet (Labor 3)'!A:AB,28,0)</f>
        <v>31</v>
      </c>
      <c r="F95" s="37">
        <f t="shared" si="17"/>
        <v>91.5</v>
      </c>
      <c r="G95" s="60">
        <f t="shared" si="18"/>
        <v>-5.5</v>
      </c>
      <c r="H95" s="60">
        <f t="shared" si="19"/>
        <v>30.25</v>
      </c>
      <c r="I95">
        <f t="shared" si="20"/>
        <v>31</v>
      </c>
      <c r="J95">
        <f t="shared" si="21"/>
        <v>0</v>
      </c>
      <c r="K95">
        <f t="shared" si="22"/>
        <v>0</v>
      </c>
      <c r="L95">
        <f t="shared" si="23"/>
        <v>0</v>
      </c>
      <c r="M95" s="115">
        <f t="shared" si="12"/>
        <v>-34.5</v>
      </c>
      <c r="N95" s="13">
        <f t="shared" si="13"/>
        <v>-29</v>
      </c>
      <c r="O95" s="13">
        <f t="shared" si="14"/>
        <v>1190.25</v>
      </c>
      <c r="P95" s="13">
        <f t="shared" si="14"/>
        <v>841</v>
      </c>
      <c r="Q95" s="109">
        <f t="shared" si="15"/>
        <v>1000.5</v>
      </c>
    </row>
    <row r="96" spans="1:17" x14ac:dyDescent="0.3">
      <c r="A96" s="2" t="s">
        <v>95</v>
      </c>
      <c r="B96" s="31" t="s">
        <v>18</v>
      </c>
      <c r="C96" s="37">
        <f>VLOOKUP(A96,'[1]Alergovet (Labor 3)'!A:AB,26,0)</f>
        <v>82</v>
      </c>
      <c r="D96" s="37">
        <f t="shared" si="16"/>
        <v>190.5</v>
      </c>
      <c r="E96">
        <f>VLOOKUP(A96,'[1]Alergovet (Labor 3)'!A:AB,28,0)</f>
        <v>49</v>
      </c>
      <c r="F96" s="37">
        <f t="shared" si="17"/>
        <v>132</v>
      </c>
      <c r="G96" s="60">
        <f t="shared" si="18"/>
        <v>58.5</v>
      </c>
      <c r="H96" s="60">
        <f t="shared" si="19"/>
        <v>3422.25</v>
      </c>
      <c r="I96">
        <f t="shared" si="20"/>
        <v>65.5</v>
      </c>
      <c r="J96">
        <f t="shared" si="21"/>
        <v>272.25</v>
      </c>
      <c r="K96">
        <f t="shared" si="22"/>
        <v>16.5</v>
      </c>
      <c r="L96">
        <f t="shared" si="23"/>
        <v>25.190839694656486</v>
      </c>
      <c r="M96" s="115">
        <f t="shared" si="12"/>
        <v>70</v>
      </c>
      <c r="N96" s="13">
        <f t="shared" si="13"/>
        <v>11.5</v>
      </c>
      <c r="O96" s="13">
        <f t="shared" si="14"/>
        <v>4900</v>
      </c>
      <c r="P96" s="13">
        <f t="shared" si="14"/>
        <v>132.25</v>
      </c>
      <c r="Q96" s="109">
        <f t="shared" si="15"/>
        <v>805</v>
      </c>
    </row>
    <row r="97" spans="1:17" x14ac:dyDescent="0.3">
      <c r="A97" s="2" t="s">
        <v>100</v>
      </c>
      <c r="B97" s="31" t="s">
        <v>18</v>
      </c>
      <c r="C97" s="37">
        <f>VLOOKUP(A97,'[1]Alergovet (Labor 3)'!A:AB,26,0)</f>
        <v>54</v>
      </c>
      <c r="D97" s="37">
        <f t="shared" si="16"/>
        <v>148.5</v>
      </c>
      <c r="E97">
        <f>VLOOKUP(A97,'[1]Alergovet (Labor 3)'!A:AB,28,0)</f>
        <v>46</v>
      </c>
      <c r="F97" s="37">
        <f t="shared" si="17"/>
        <v>127.5</v>
      </c>
      <c r="G97" s="60">
        <f t="shared" si="18"/>
        <v>21</v>
      </c>
      <c r="H97" s="60">
        <f t="shared" si="19"/>
        <v>441</v>
      </c>
      <c r="I97">
        <f t="shared" si="20"/>
        <v>50</v>
      </c>
      <c r="J97">
        <f t="shared" si="21"/>
        <v>16</v>
      </c>
      <c r="K97">
        <f t="shared" si="22"/>
        <v>4</v>
      </c>
      <c r="L97">
        <f t="shared" si="23"/>
        <v>8</v>
      </c>
      <c r="M97" s="115">
        <f t="shared" si="12"/>
        <v>28</v>
      </c>
      <c r="N97" s="13">
        <f t="shared" si="13"/>
        <v>7</v>
      </c>
      <c r="O97" s="13">
        <f t="shared" si="14"/>
        <v>784</v>
      </c>
      <c r="P97" s="13">
        <f t="shared" si="14"/>
        <v>49</v>
      </c>
      <c r="Q97" s="109">
        <f t="shared" si="15"/>
        <v>196</v>
      </c>
    </row>
    <row r="98" spans="1:17" x14ac:dyDescent="0.3">
      <c r="A98" s="2" t="s">
        <v>101</v>
      </c>
      <c r="B98" s="31" t="s">
        <v>18</v>
      </c>
      <c r="C98" s="37"/>
      <c r="D98" s="37"/>
      <c r="F98" s="37"/>
      <c r="G98" s="60"/>
      <c r="H98" s="60"/>
      <c r="M98" s="115"/>
      <c r="N98" s="13"/>
      <c r="O98" s="13"/>
      <c r="P98" s="13"/>
      <c r="Q98" s="109"/>
    </row>
    <row r="99" spans="1:17" x14ac:dyDescent="0.3">
      <c r="A99" s="2" t="s">
        <v>102</v>
      </c>
      <c r="B99" s="31" t="s">
        <v>18</v>
      </c>
      <c r="C99" s="37"/>
      <c r="D99" s="37"/>
      <c r="F99" s="37"/>
      <c r="G99" s="60"/>
      <c r="H99" s="60"/>
      <c r="M99" s="115"/>
      <c r="N99" s="13"/>
      <c r="O99" s="13"/>
      <c r="P99" s="13"/>
      <c r="Q99" s="109"/>
    </row>
    <row r="100" spans="1:17" ht="15" thickBot="1" x14ac:dyDescent="0.35">
      <c r="A100" s="2" t="s">
        <v>149</v>
      </c>
      <c r="B100" s="31" t="s">
        <v>18</v>
      </c>
      <c r="C100" s="37"/>
      <c r="D100" s="37"/>
      <c r="F100" s="37"/>
      <c r="G100" s="60"/>
      <c r="H100" s="60"/>
      <c r="M100" s="115"/>
      <c r="N100" s="13"/>
      <c r="O100" s="13"/>
      <c r="P100" s="13"/>
      <c r="Q100" s="109"/>
    </row>
    <row r="101" spans="1:17" ht="15" thickTop="1" x14ac:dyDescent="0.3">
      <c r="A101" s="30" t="s">
        <v>80</v>
      </c>
      <c r="B101" s="32" t="s">
        <v>179</v>
      </c>
      <c r="C101" s="38">
        <f>VLOOKUP(A101,'[1]Alergovet (Labor 3)'!A:AE,29,0)</f>
        <v>25</v>
      </c>
      <c r="D101" s="38">
        <f t="shared" si="16"/>
        <v>68</v>
      </c>
      <c r="E101" s="53">
        <f>VLOOKUP(A101,'[1]Alergovet (Labor 3)'!A:AE,31,0)</f>
        <v>39</v>
      </c>
      <c r="F101" s="38">
        <f t="shared" si="17"/>
        <v>117</v>
      </c>
      <c r="G101" s="60">
        <f t="shared" si="18"/>
        <v>-49</v>
      </c>
      <c r="H101" s="60">
        <f t="shared" si="19"/>
        <v>2401</v>
      </c>
      <c r="I101">
        <f t="shared" si="20"/>
        <v>32</v>
      </c>
      <c r="J101">
        <f t="shared" si="21"/>
        <v>49</v>
      </c>
      <c r="K101">
        <f t="shared" si="22"/>
        <v>7</v>
      </c>
      <c r="L101">
        <f t="shared" si="23"/>
        <v>21.875</v>
      </c>
      <c r="M101" s="115">
        <f t="shared" si="12"/>
        <v>-52.5</v>
      </c>
      <c r="N101" s="13">
        <f t="shared" si="13"/>
        <v>-3.5</v>
      </c>
      <c r="O101" s="13">
        <f t="shared" si="14"/>
        <v>2756.25</v>
      </c>
      <c r="P101" s="13">
        <f t="shared" si="14"/>
        <v>12.25</v>
      </c>
      <c r="Q101" s="109">
        <f t="shared" si="15"/>
        <v>183.75</v>
      </c>
    </row>
    <row r="102" spans="1:17" x14ac:dyDescent="0.3">
      <c r="A102" s="2" t="s">
        <v>81</v>
      </c>
      <c r="B102" s="31" t="s">
        <v>71</v>
      </c>
      <c r="C102" s="37">
        <f>VLOOKUP(A102,'[1]Alergovet (Labor 3)'!A:AE,29,0)</f>
        <v>23</v>
      </c>
      <c r="D102" s="37">
        <f t="shared" si="16"/>
        <v>54</v>
      </c>
      <c r="E102">
        <f>VLOOKUP(A102,'[1]Alergovet (Labor 3)'!A:AE,31,0)</f>
        <v>22</v>
      </c>
      <c r="F102" s="37">
        <f t="shared" si="17"/>
        <v>44.5</v>
      </c>
      <c r="G102" s="60">
        <f t="shared" si="18"/>
        <v>9.5</v>
      </c>
      <c r="H102" s="60">
        <f t="shared" si="19"/>
        <v>90.25</v>
      </c>
      <c r="I102">
        <f t="shared" si="20"/>
        <v>22.5</v>
      </c>
      <c r="J102">
        <f t="shared" si="21"/>
        <v>0.25</v>
      </c>
      <c r="K102">
        <f t="shared" si="22"/>
        <v>0.5</v>
      </c>
      <c r="L102">
        <f t="shared" si="23"/>
        <v>2.2222222222222223</v>
      </c>
      <c r="M102" s="115">
        <f t="shared" si="12"/>
        <v>-66.5</v>
      </c>
      <c r="N102" s="13">
        <f t="shared" si="13"/>
        <v>-76</v>
      </c>
      <c r="O102" s="13">
        <f t="shared" si="14"/>
        <v>4422.25</v>
      </c>
      <c r="P102" s="13">
        <f t="shared" si="14"/>
        <v>5776</v>
      </c>
      <c r="Q102" s="109">
        <f t="shared" si="15"/>
        <v>5054</v>
      </c>
    </row>
    <row r="103" spans="1:17" x14ac:dyDescent="0.3">
      <c r="A103" s="2" t="s">
        <v>82</v>
      </c>
      <c r="B103" s="31" t="s">
        <v>71</v>
      </c>
      <c r="C103" s="37">
        <f>VLOOKUP(A103,'[1]Alergovet (Labor 3)'!A:AE,29,0)</f>
        <v>60</v>
      </c>
      <c r="D103" s="37">
        <f t="shared" si="16"/>
        <v>162</v>
      </c>
      <c r="E103">
        <f>VLOOKUP(A103,'[1]Alergovet (Labor 3)'!A:AE,31,0)</f>
        <v>69</v>
      </c>
      <c r="F103" s="37">
        <f t="shared" si="17"/>
        <v>163</v>
      </c>
      <c r="G103" s="60">
        <f t="shared" si="18"/>
        <v>-1</v>
      </c>
      <c r="H103" s="60">
        <f t="shared" si="19"/>
        <v>1</v>
      </c>
      <c r="I103">
        <f t="shared" si="20"/>
        <v>64.5</v>
      </c>
      <c r="J103">
        <f t="shared" si="21"/>
        <v>20.25</v>
      </c>
      <c r="K103">
        <f t="shared" si="22"/>
        <v>4.5</v>
      </c>
      <c r="L103">
        <f t="shared" si="23"/>
        <v>6.9767441860465116</v>
      </c>
      <c r="M103" s="115">
        <f t="shared" si="12"/>
        <v>41.5</v>
      </c>
      <c r="N103" s="13">
        <f t="shared" si="13"/>
        <v>42.5</v>
      </c>
      <c r="O103" s="13">
        <f t="shared" si="14"/>
        <v>1722.25</v>
      </c>
      <c r="P103" s="13">
        <f t="shared" si="14"/>
        <v>1806.25</v>
      </c>
      <c r="Q103" s="109">
        <f t="shared" si="15"/>
        <v>1763.75</v>
      </c>
    </row>
    <row r="104" spans="1:17" x14ac:dyDescent="0.3">
      <c r="A104" s="2" t="s">
        <v>83</v>
      </c>
      <c r="B104" s="31" t="s">
        <v>71</v>
      </c>
      <c r="C104" s="37">
        <f>VLOOKUP(A104,'[1]Alergovet (Labor 3)'!A:AE,29,0)</f>
        <v>47</v>
      </c>
      <c r="D104" s="37">
        <f t="shared" si="16"/>
        <v>130</v>
      </c>
      <c r="E104">
        <f>VLOOKUP(A104,'[1]Alergovet (Labor 3)'!A:AE,31,0)</f>
        <v>59</v>
      </c>
      <c r="F104" s="37">
        <f t="shared" si="17"/>
        <v>153.5</v>
      </c>
      <c r="G104" s="60">
        <f t="shared" si="18"/>
        <v>-23.5</v>
      </c>
      <c r="H104" s="60">
        <f t="shared" si="19"/>
        <v>552.25</v>
      </c>
      <c r="I104">
        <f t="shared" si="20"/>
        <v>53</v>
      </c>
      <c r="J104">
        <f t="shared" si="21"/>
        <v>36</v>
      </c>
      <c r="K104">
        <f t="shared" si="22"/>
        <v>6</v>
      </c>
      <c r="L104">
        <f t="shared" si="23"/>
        <v>11.320754716981133</v>
      </c>
      <c r="M104" s="115">
        <f t="shared" si="12"/>
        <v>9.5</v>
      </c>
      <c r="N104" s="13">
        <f t="shared" si="13"/>
        <v>33</v>
      </c>
      <c r="O104" s="13">
        <f t="shared" si="14"/>
        <v>90.25</v>
      </c>
      <c r="P104" s="13">
        <f t="shared" si="14"/>
        <v>1089</v>
      </c>
      <c r="Q104" s="109">
        <f t="shared" si="15"/>
        <v>313.5</v>
      </c>
    </row>
    <row r="105" spans="1:17" x14ac:dyDescent="0.3">
      <c r="A105" s="2" t="s">
        <v>84</v>
      </c>
      <c r="B105" s="31" t="s">
        <v>71</v>
      </c>
      <c r="C105" s="37">
        <f>VLOOKUP(A105,'[1]Alergovet (Labor 3)'!A:AE,29,0)</f>
        <v>82</v>
      </c>
      <c r="D105" s="37">
        <f t="shared" si="16"/>
        <v>190.5</v>
      </c>
      <c r="E105">
        <f>VLOOKUP(A105,'[1]Alergovet (Labor 3)'!A:AE,31,0)</f>
        <v>93</v>
      </c>
      <c r="F105" s="37">
        <f t="shared" si="17"/>
        <v>194.5</v>
      </c>
      <c r="G105" s="60">
        <f t="shared" si="18"/>
        <v>-4</v>
      </c>
      <c r="H105" s="60">
        <f t="shared" si="19"/>
        <v>16</v>
      </c>
      <c r="I105">
        <f t="shared" si="20"/>
        <v>87.5</v>
      </c>
      <c r="J105">
        <f t="shared" si="21"/>
        <v>30.25</v>
      </c>
      <c r="K105">
        <f t="shared" si="22"/>
        <v>5.5</v>
      </c>
      <c r="L105">
        <f t="shared" si="23"/>
        <v>6.2857142857142865</v>
      </c>
      <c r="M105" s="115">
        <f t="shared" si="12"/>
        <v>70</v>
      </c>
      <c r="N105" s="13">
        <f t="shared" si="13"/>
        <v>74</v>
      </c>
      <c r="O105" s="13">
        <f t="shared" si="14"/>
        <v>4900</v>
      </c>
      <c r="P105" s="13">
        <f t="shared" si="14"/>
        <v>5476</v>
      </c>
      <c r="Q105" s="109">
        <f t="shared" si="15"/>
        <v>5180</v>
      </c>
    </row>
    <row r="106" spans="1:17" x14ac:dyDescent="0.3">
      <c r="A106" s="2" t="s">
        <v>85</v>
      </c>
      <c r="B106" s="31" t="s">
        <v>71</v>
      </c>
      <c r="C106" s="37">
        <f>VLOOKUP(A106,'[1]Alergovet (Labor 3)'!A:AE,29,0)</f>
        <v>50</v>
      </c>
      <c r="D106" s="37">
        <f t="shared" si="16"/>
        <v>135.5</v>
      </c>
      <c r="E106">
        <f>VLOOKUP(A106,'[1]Alergovet (Labor 3)'!A:AE,31,0)</f>
        <v>71</v>
      </c>
      <c r="F106" s="37">
        <f t="shared" si="17"/>
        <v>165.5</v>
      </c>
      <c r="G106" s="60">
        <f t="shared" si="18"/>
        <v>-30</v>
      </c>
      <c r="H106" s="60">
        <f t="shared" si="19"/>
        <v>900</v>
      </c>
      <c r="I106">
        <f t="shared" si="20"/>
        <v>60.5</v>
      </c>
      <c r="J106">
        <f t="shared" si="21"/>
        <v>110.25</v>
      </c>
      <c r="K106">
        <f t="shared" si="22"/>
        <v>10.5</v>
      </c>
      <c r="L106">
        <f t="shared" si="23"/>
        <v>17.355371900826448</v>
      </c>
      <c r="M106" s="115">
        <f t="shared" si="12"/>
        <v>15</v>
      </c>
      <c r="N106" s="13">
        <f t="shared" si="13"/>
        <v>45</v>
      </c>
      <c r="O106" s="13">
        <f t="shared" si="14"/>
        <v>225</v>
      </c>
      <c r="P106" s="13">
        <f t="shared" si="14"/>
        <v>2025</v>
      </c>
      <c r="Q106" s="109">
        <f t="shared" si="15"/>
        <v>675</v>
      </c>
    </row>
    <row r="107" spans="1:17" x14ac:dyDescent="0.3">
      <c r="A107" s="2" t="s">
        <v>95</v>
      </c>
      <c r="B107" s="31" t="s">
        <v>71</v>
      </c>
      <c r="C107" s="37">
        <f>VLOOKUP(A107,'[1]Alergovet (Labor 3)'!A:AE,29,0)</f>
        <v>23</v>
      </c>
      <c r="D107" s="37">
        <f t="shared" si="16"/>
        <v>54</v>
      </c>
      <c r="E107">
        <f>VLOOKUP(A107,'[1]Alergovet (Labor 3)'!A:AE,31,0)</f>
        <v>27</v>
      </c>
      <c r="F107" s="37">
        <f t="shared" si="17"/>
        <v>79.5</v>
      </c>
      <c r="G107" s="60">
        <f t="shared" si="18"/>
        <v>-25.5</v>
      </c>
      <c r="H107" s="60">
        <f t="shared" si="19"/>
        <v>650.25</v>
      </c>
      <c r="I107">
        <f t="shared" si="20"/>
        <v>25</v>
      </c>
      <c r="J107">
        <f t="shared" si="21"/>
        <v>4</v>
      </c>
      <c r="K107">
        <f t="shared" si="22"/>
        <v>2</v>
      </c>
      <c r="L107">
        <f t="shared" si="23"/>
        <v>8</v>
      </c>
      <c r="M107" s="115">
        <f t="shared" si="12"/>
        <v>-66.5</v>
      </c>
      <c r="N107" s="13">
        <f t="shared" si="13"/>
        <v>-41</v>
      </c>
      <c r="O107" s="13">
        <f t="shared" si="14"/>
        <v>4422.25</v>
      </c>
      <c r="P107" s="13">
        <f t="shared" si="14"/>
        <v>1681</v>
      </c>
      <c r="Q107" s="109">
        <f t="shared" si="15"/>
        <v>2726.5</v>
      </c>
    </row>
    <row r="108" spans="1:17" x14ac:dyDescent="0.3">
      <c r="A108" s="2" t="s">
        <v>100</v>
      </c>
      <c r="B108" s="31" t="s">
        <v>71</v>
      </c>
      <c r="C108" s="37">
        <f>VLOOKUP(A108,'[1]Alergovet (Labor 3)'!A:AE,29,0)</f>
        <v>15</v>
      </c>
      <c r="D108" s="37">
        <f t="shared" si="16"/>
        <v>27</v>
      </c>
      <c r="E108">
        <f>VLOOKUP(A108,'[1]Alergovet (Labor 3)'!A:AE,31,0)</f>
        <v>18</v>
      </c>
      <c r="F108" s="37">
        <f t="shared" si="17"/>
        <v>29.5</v>
      </c>
      <c r="G108" s="60">
        <f t="shared" si="18"/>
        <v>-2.5</v>
      </c>
      <c r="H108" s="60">
        <f t="shared" si="19"/>
        <v>6.25</v>
      </c>
      <c r="I108">
        <f t="shared" si="20"/>
        <v>16.5</v>
      </c>
      <c r="J108">
        <f t="shared" si="21"/>
        <v>2.25</v>
      </c>
      <c r="K108">
        <f t="shared" si="22"/>
        <v>1.5</v>
      </c>
      <c r="L108">
        <f t="shared" si="23"/>
        <v>9.0909090909090917</v>
      </c>
      <c r="M108" s="115">
        <f t="shared" si="12"/>
        <v>-93.5</v>
      </c>
      <c r="N108" s="13">
        <f t="shared" si="13"/>
        <v>-91</v>
      </c>
      <c r="O108" s="13">
        <f t="shared" si="14"/>
        <v>8742.25</v>
      </c>
      <c r="P108" s="13">
        <f t="shared" si="14"/>
        <v>8281</v>
      </c>
      <c r="Q108" s="109">
        <f t="shared" si="15"/>
        <v>8508.5</v>
      </c>
    </row>
    <row r="109" spans="1:17" x14ac:dyDescent="0.3">
      <c r="A109" s="2" t="s">
        <v>101</v>
      </c>
      <c r="B109" s="31" t="s">
        <v>71</v>
      </c>
      <c r="C109" s="37"/>
      <c r="D109" s="37"/>
      <c r="F109" s="37"/>
      <c r="G109" s="60"/>
      <c r="H109" s="60"/>
      <c r="M109" s="115"/>
      <c r="N109" s="13"/>
      <c r="O109" s="13"/>
      <c r="P109" s="13"/>
      <c r="Q109" s="109"/>
    </row>
    <row r="110" spans="1:17" x14ac:dyDescent="0.3">
      <c r="A110" s="2" t="s">
        <v>102</v>
      </c>
      <c r="B110" s="31" t="s">
        <v>71</v>
      </c>
      <c r="C110" s="37"/>
      <c r="D110" s="37"/>
      <c r="F110" s="37"/>
      <c r="G110" s="60"/>
      <c r="H110" s="60"/>
      <c r="M110" s="115"/>
      <c r="N110" s="13"/>
      <c r="O110" s="13"/>
      <c r="P110" s="13"/>
      <c r="Q110" s="109"/>
    </row>
    <row r="111" spans="1:17" ht="15" thickBot="1" x14ac:dyDescent="0.35">
      <c r="A111" s="2" t="s">
        <v>149</v>
      </c>
      <c r="B111" s="31" t="s">
        <v>71</v>
      </c>
      <c r="C111" s="37"/>
      <c r="D111" s="37"/>
      <c r="F111" s="37"/>
      <c r="G111" s="60"/>
      <c r="H111" s="60"/>
      <c r="M111" s="115"/>
      <c r="N111" s="13"/>
      <c r="O111" s="13"/>
      <c r="P111" s="13"/>
      <c r="Q111" s="109"/>
    </row>
    <row r="112" spans="1:17" ht="15" thickTop="1" x14ac:dyDescent="0.3">
      <c r="A112" s="30" t="s">
        <v>80</v>
      </c>
      <c r="B112" s="32" t="s">
        <v>180</v>
      </c>
      <c r="C112" s="38">
        <f>VLOOKUP(A112,'[1]Alergovet (Labor 3)'!A:AH,32,0)</f>
        <v>64</v>
      </c>
      <c r="D112" s="38">
        <f t="shared" si="16"/>
        <v>165.5</v>
      </c>
      <c r="E112" s="53">
        <f>VLOOKUP(A112,'[1]Alergovet (Labor 3)'!A:AH,34,0)</f>
        <v>36</v>
      </c>
      <c r="F112" s="38">
        <f t="shared" si="17"/>
        <v>111.5</v>
      </c>
      <c r="G112" s="60">
        <f t="shared" si="18"/>
        <v>54</v>
      </c>
      <c r="H112" s="60">
        <f t="shared" si="19"/>
        <v>2916</v>
      </c>
      <c r="I112">
        <f t="shared" si="20"/>
        <v>50</v>
      </c>
      <c r="J112">
        <f t="shared" si="21"/>
        <v>196</v>
      </c>
      <c r="K112">
        <f t="shared" si="22"/>
        <v>14</v>
      </c>
      <c r="L112">
        <f t="shared" si="23"/>
        <v>28.000000000000004</v>
      </c>
      <c r="M112" s="115">
        <f t="shared" si="12"/>
        <v>45</v>
      </c>
      <c r="N112" s="13">
        <f t="shared" si="13"/>
        <v>-9</v>
      </c>
      <c r="O112" s="13">
        <f t="shared" si="14"/>
        <v>2025</v>
      </c>
      <c r="P112" s="13">
        <f t="shared" si="14"/>
        <v>81</v>
      </c>
      <c r="Q112" s="109">
        <f t="shared" si="15"/>
        <v>-405</v>
      </c>
    </row>
    <row r="113" spans="1:17" x14ac:dyDescent="0.3">
      <c r="A113" s="2" t="s">
        <v>81</v>
      </c>
      <c r="B113" s="31" t="s">
        <v>72</v>
      </c>
      <c r="C113" s="37">
        <f>VLOOKUP(A113,'[1]Alergovet (Labor 3)'!A:AH,32,0)</f>
        <v>26</v>
      </c>
      <c r="D113" s="37">
        <f t="shared" si="16"/>
        <v>77.5</v>
      </c>
      <c r="E113">
        <f>VLOOKUP(A113,'[1]Alergovet (Labor 3)'!A:AH,34,0)</f>
        <v>26</v>
      </c>
      <c r="F113" s="37">
        <f t="shared" si="17"/>
        <v>72</v>
      </c>
      <c r="G113" s="60">
        <f t="shared" si="18"/>
        <v>5.5</v>
      </c>
      <c r="H113" s="60">
        <f t="shared" si="19"/>
        <v>30.25</v>
      </c>
      <c r="I113">
        <f t="shared" si="20"/>
        <v>26</v>
      </c>
      <c r="J113">
        <f t="shared" si="21"/>
        <v>0</v>
      </c>
      <c r="K113">
        <f t="shared" si="22"/>
        <v>0</v>
      </c>
      <c r="L113">
        <f t="shared" si="23"/>
        <v>0</v>
      </c>
      <c r="M113" s="115">
        <f t="shared" si="12"/>
        <v>-43</v>
      </c>
      <c r="N113" s="13">
        <f t="shared" si="13"/>
        <v>-48.5</v>
      </c>
      <c r="O113" s="13">
        <f t="shared" si="14"/>
        <v>1849</v>
      </c>
      <c r="P113" s="13">
        <f t="shared" si="14"/>
        <v>2352.25</v>
      </c>
      <c r="Q113" s="109">
        <f t="shared" si="15"/>
        <v>2085.5</v>
      </c>
    </row>
    <row r="114" spans="1:17" x14ac:dyDescent="0.3">
      <c r="A114" s="2" t="s">
        <v>82</v>
      </c>
      <c r="B114" s="31" t="s">
        <v>72</v>
      </c>
      <c r="C114" s="37">
        <f>VLOOKUP(A114,'[1]Alergovet (Labor 3)'!A:AH,32,0)</f>
        <v>25</v>
      </c>
      <c r="D114" s="37">
        <f t="shared" si="16"/>
        <v>68</v>
      </c>
      <c r="E114">
        <f>VLOOKUP(A114,'[1]Alergovet (Labor 3)'!A:AH,34,0)</f>
        <v>54</v>
      </c>
      <c r="F114" s="37">
        <f t="shared" si="17"/>
        <v>142</v>
      </c>
      <c r="G114" s="60">
        <f t="shared" si="18"/>
        <v>-74</v>
      </c>
      <c r="H114" s="60">
        <f t="shared" si="19"/>
        <v>5476</v>
      </c>
      <c r="I114">
        <f t="shared" si="20"/>
        <v>39.5</v>
      </c>
      <c r="J114">
        <f t="shared" si="21"/>
        <v>210.25</v>
      </c>
      <c r="K114">
        <f t="shared" si="22"/>
        <v>14.5</v>
      </c>
      <c r="L114">
        <f t="shared" si="23"/>
        <v>36.708860759493675</v>
      </c>
      <c r="M114" s="115">
        <f t="shared" si="12"/>
        <v>-52.5</v>
      </c>
      <c r="N114" s="13">
        <f t="shared" si="13"/>
        <v>21.5</v>
      </c>
      <c r="O114" s="13">
        <f t="shared" si="14"/>
        <v>2756.25</v>
      </c>
      <c r="P114" s="13">
        <f t="shared" si="14"/>
        <v>462.25</v>
      </c>
      <c r="Q114" s="109">
        <f t="shared" si="15"/>
        <v>-1128.75</v>
      </c>
    </row>
    <row r="115" spans="1:17" x14ac:dyDescent="0.3">
      <c r="A115" s="2" t="s">
        <v>83</v>
      </c>
      <c r="B115" s="31" t="s">
        <v>72</v>
      </c>
      <c r="C115" s="37">
        <f>VLOOKUP(A115,'[1]Alergovet (Labor 3)'!A:AH,32,0)</f>
        <v>25</v>
      </c>
      <c r="D115" s="37">
        <f t="shared" si="16"/>
        <v>68</v>
      </c>
      <c r="E115">
        <f>VLOOKUP(A115,'[1]Alergovet (Labor 3)'!A:AH,34,0)</f>
        <v>25</v>
      </c>
      <c r="F115" s="37">
        <f t="shared" si="17"/>
        <v>58</v>
      </c>
      <c r="G115" s="60">
        <f t="shared" si="18"/>
        <v>10</v>
      </c>
      <c r="H115" s="60">
        <f t="shared" si="19"/>
        <v>100</v>
      </c>
      <c r="I115">
        <f t="shared" si="20"/>
        <v>25</v>
      </c>
      <c r="J115">
        <f t="shared" si="21"/>
        <v>0</v>
      </c>
      <c r="K115">
        <f t="shared" si="22"/>
        <v>0</v>
      </c>
      <c r="L115">
        <f t="shared" si="23"/>
        <v>0</v>
      </c>
      <c r="M115" s="115">
        <f t="shared" si="12"/>
        <v>-52.5</v>
      </c>
      <c r="N115" s="13">
        <f t="shared" si="13"/>
        <v>-62.5</v>
      </c>
      <c r="O115" s="13">
        <f t="shared" si="14"/>
        <v>2756.25</v>
      </c>
      <c r="P115" s="13">
        <f t="shared" si="14"/>
        <v>3906.25</v>
      </c>
      <c r="Q115" s="109">
        <f t="shared" si="15"/>
        <v>3281.25</v>
      </c>
    </row>
    <row r="116" spans="1:17" x14ac:dyDescent="0.3">
      <c r="A116" s="2" t="s">
        <v>84</v>
      </c>
      <c r="B116" s="31" t="s">
        <v>72</v>
      </c>
      <c r="C116" s="37">
        <f>VLOOKUP(A116,'[1]Alergovet (Labor 3)'!A:AH,32,0)</f>
        <v>25</v>
      </c>
      <c r="D116" s="37">
        <f t="shared" si="16"/>
        <v>68</v>
      </c>
      <c r="E116">
        <f>VLOOKUP(A116,'[1]Alergovet (Labor 3)'!A:AH,34,0)</f>
        <v>25</v>
      </c>
      <c r="F116" s="37">
        <f t="shared" si="17"/>
        <v>58</v>
      </c>
      <c r="G116" s="60">
        <f t="shared" si="18"/>
        <v>10</v>
      </c>
      <c r="H116" s="60">
        <f t="shared" si="19"/>
        <v>100</v>
      </c>
      <c r="I116">
        <f t="shared" si="20"/>
        <v>25</v>
      </c>
      <c r="J116">
        <f t="shared" si="21"/>
        <v>0</v>
      </c>
      <c r="K116">
        <f t="shared" si="22"/>
        <v>0</v>
      </c>
      <c r="L116">
        <f t="shared" si="23"/>
        <v>0</v>
      </c>
      <c r="M116" s="115">
        <f t="shared" si="12"/>
        <v>-52.5</v>
      </c>
      <c r="N116" s="13">
        <f t="shared" si="13"/>
        <v>-62.5</v>
      </c>
      <c r="O116" s="13">
        <f t="shared" si="14"/>
        <v>2756.25</v>
      </c>
      <c r="P116" s="13">
        <f t="shared" si="14"/>
        <v>3906.25</v>
      </c>
      <c r="Q116" s="109">
        <f t="shared" si="15"/>
        <v>3281.25</v>
      </c>
    </row>
    <row r="117" spans="1:17" x14ac:dyDescent="0.3">
      <c r="A117" s="2" t="s">
        <v>85</v>
      </c>
      <c r="B117" s="31" t="s">
        <v>72</v>
      </c>
      <c r="C117" s="37">
        <f>VLOOKUP(A117,'[1]Alergovet (Labor 3)'!A:AH,32,0)</f>
        <v>56</v>
      </c>
      <c r="D117" s="37">
        <f t="shared" si="16"/>
        <v>155.5</v>
      </c>
      <c r="E117">
        <f>VLOOKUP(A117,'[1]Alergovet (Labor 3)'!A:AH,34,0)</f>
        <v>52</v>
      </c>
      <c r="F117" s="37">
        <f t="shared" si="17"/>
        <v>136</v>
      </c>
      <c r="G117" s="60">
        <f t="shared" si="18"/>
        <v>19.5</v>
      </c>
      <c r="H117" s="60">
        <f t="shared" si="19"/>
        <v>380.25</v>
      </c>
      <c r="I117">
        <f t="shared" si="20"/>
        <v>54</v>
      </c>
      <c r="J117">
        <f t="shared" si="21"/>
        <v>4</v>
      </c>
      <c r="K117">
        <f t="shared" si="22"/>
        <v>2</v>
      </c>
      <c r="L117">
        <f t="shared" si="23"/>
        <v>3.7037037037037033</v>
      </c>
      <c r="M117" s="115">
        <f t="shared" si="12"/>
        <v>35</v>
      </c>
      <c r="N117" s="13">
        <f t="shared" si="13"/>
        <v>15.5</v>
      </c>
      <c r="O117" s="13">
        <f t="shared" si="14"/>
        <v>1225</v>
      </c>
      <c r="P117" s="13">
        <f t="shared" si="14"/>
        <v>240.25</v>
      </c>
      <c r="Q117" s="109">
        <f t="shared" si="15"/>
        <v>542.5</v>
      </c>
    </row>
    <row r="118" spans="1:17" x14ac:dyDescent="0.3">
      <c r="A118" s="2" t="s">
        <v>95</v>
      </c>
      <c r="B118" s="31" t="s">
        <v>72</v>
      </c>
      <c r="C118" s="37">
        <f>VLOOKUP(A118,'[1]Alergovet (Labor 3)'!A:AH,32,0)</f>
        <v>36</v>
      </c>
      <c r="D118" s="37">
        <f t="shared" si="16"/>
        <v>111.5</v>
      </c>
      <c r="E118">
        <f>VLOOKUP(A118,'[1]Alergovet (Labor 3)'!A:AH,34,0)</f>
        <v>32</v>
      </c>
      <c r="F118" s="37">
        <f t="shared" si="17"/>
        <v>94</v>
      </c>
      <c r="G118" s="60">
        <f t="shared" si="18"/>
        <v>17.5</v>
      </c>
      <c r="H118" s="60">
        <f t="shared" si="19"/>
        <v>306.25</v>
      </c>
      <c r="I118">
        <f t="shared" si="20"/>
        <v>34</v>
      </c>
      <c r="J118">
        <f t="shared" si="21"/>
        <v>4</v>
      </c>
      <c r="K118">
        <f t="shared" si="22"/>
        <v>2</v>
      </c>
      <c r="L118">
        <f t="shared" si="23"/>
        <v>5.8823529411764701</v>
      </c>
      <c r="M118" s="115">
        <f t="shared" si="12"/>
        <v>-9</v>
      </c>
      <c r="N118" s="13">
        <f t="shared" si="13"/>
        <v>-26.5</v>
      </c>
      <c r="O118" s="13">
        <f t="shared" si="14"/>
        <v>81</v>
      </c>
      <c r="P118" s="13">
        <f t="shared" si="14"/>
        <v>702.25</v>
      </c>
      <c r="Q118" s="109">
        <f t="shared" si="15"/>
        <v>238.5</v>
      </c>
    </row>
    <row r="119" spans="1:17" x14ac:dyDescent="0.3">
      <c r="A119" s="2" t="s">
        <v>100</v>
      </c>
      <c r="B119" s="31" t="s">
        <v>72</v>
      </c>
      <c r="C119" s="37">
        <f>VLOOKUP(A119,'[1]Alergovet (Labor 3)'!A:AH,32,0)</f>
        <v>78</v>
      </c>
      <c r="D119" s="37">
        <f t="shared" si="16"/>
        <v>187</v>
      </c>
      <c r="E119">
        <f>VLOOKUP(A119,'[1]Alergovet (Labor 3)'!A:AH,34,0)</f>
        <v>25</v>
      </c>
      <c r="F119" s="37">
        <f t="shared" si="17"/>
        <v>58</v>
      </c>
      <c r="G119" s="60">
        <f t="shared" si="18"/>
        <v>129</v>
      </c>
      <c r="H119" s="60">
        <f t="shared" si="19"/>
        <v>16641</v>
      </c>
      <c r="I119">
        <f t="shared" si="20"/>
        <v>51.5</v>
      </c>
      <c r="J119">
        <f t="shared" si="21"/>
        <v>702.25</v>
      </c>
      <c r="K119">
        <f t="shared" si="22"/>
        <v>26.5</v>
      </c>
      <c r="L119">
        <f t="shared" si="23"/>
        <v>51.456310679611647</v>
      </c>
      <c r="M119" s="115">
        <f t="shared" si="12"/>
        <v>66.5</v>
      </c>
      <c r="N119" s="13">
        <f t="shared" si="13"/>
        <v>-62.5</v>
      </c>
      <c r="O119" s="13">
        <f t="shared" si="14"/>
        <v>4422.25</v>
      </c>
      <c r="P119" s="13">
        <f t="shared" si="14"/>
        <v>3906.25</v>
      </c>
      <c r="Q119" s="109">
        <f t="shared" si="15"/>
        <v>-4156.25</v>
      </c>
    </row>
    <row r="120" spans="1:17" x14ac:dyDescent="0.3">
      <c r="A120" s="2" t="s">
        <v>101</v>
      </c>
      <c r="B120" s="31" t="s">
        <v>72</v>
      </c>
      <c r="C120" s="37"/>
      <c r="D120" s="37"/>
      <c r="F120" s="37"/>
      <c r="G120" s="60"/>
      <c r="H120" s="60"/>
      <c r="M120" s="115"/>
      <c r="N120" s="13"/>
      <c r="O120" s="13"/>
      <c r="P120" s="13"/>
      <c r="Q120" s="109"/>
    </row>
    <row r="121" spans="1:17" x14ac:dyDescent="0.3">
      <c r="A121" s="2" t="s">
        <v>102</v>
      </c>
      <c r="B121" s="31" t="s">
        <v>72</v>
      </c>
      <c r="C121" s="37"/>
      <c r="D121" s="37"/>
      <c r="F121" s="37"/>
      <c r="G121" s="60"/>
      <c r="H121" s="60"/>
      <c r="M121" s="115"/>
      <c r="N121" s="13"/>
      <c r="O121" s="13"/>
      <c r="P121" s="13"/>
      <c r="Q121" s="109"/>
    </row>
    <row r="122" spans="1:17" ht="15" thickBot="1" x14ac:dyDescent="0.35">
      <c r="A122" s="2" t="s">
        <v>149</v>
      </c>
      <c r="B122" s="31" t="s">
        <v>72</v>
      </c>
      <c r="C122" s="37"/>
      <c r="D122" s="37"/>
      <c r="F122" s="37"/>
      <c r="G122" s="60"/>
      <c r="H122" s="60"/>
      <c r="M122" s="115"/>
      <c r="N122" s="13"/>
      <c r="O122" s="13"/>
      <c r="P122" s="13"/>
      <c r="Q122" s="109"/>
    </row>
    <row r="123" spans="1:17" ht="15" thickTop="1" x14ac:dyDescent="0.3">
      <c r="A123" s="30" t="s">
        <v>80</v>
      </c>
      <c r="B123" s="32" t="s">
        <v>181</v>
      </c>
      <c r="C123" s="38">
        <f>VLOOKUP(A123,'[1]Alergovet (Labor 3)'!A:AK,35,0)</f>
        <v>90</v>
      </c>
      <c r="D123" s="38">
        <f t="shared" si="16"/>
        <v>195</v>
      </c>
      <c r="E123" s="53">
        <f>VLOOKUP(A123,'[1]Alergovet (Labor 3)'!A:AK,37,0)</f>
        <v>106</v>
      </c>
      <c r="F123" s="38">
        <f t="shared" si="17"/>
        <v>199</v>
      </c>
      <c r="G123" s="60">
        <f t="shared" si="18"/>
        <v>-4</v>
      </c>
      <c r="H123" s="60">
        <f t="shared" si="19"/>
        <v>16</v>
      </c>
      <c r="I123">
        <f t="shared" si="20"/>
        <v>98</v>
      </c>
      <c r="J123">
        <f t="shared" si="21"/>
        <v>64</v>
      </c>
      <c r="K123">
        <f t="shared" si="22"/>
        <v>8</v>
      </c>
      <c r="L123">
        <f t="shared" si="23"/>
        <v>8.1632653061224492</v>
      </c>
      <c r="M123" s="115">
        <f t="shared" si="12"/>
        <v>74.5</v>
      </c>
      <c r="N123" s="13">
        <f t="shared" si="13"/>
        <v>78.5</v>
      </c>
      <c r="O123" s="13">
        <f t="shared" si="14"/>
        <v>5550.25</v>
      </c>
      <c r="P123" s="13">
        <f t="shared" si="14"/>
        <v>6162.25</v>
      </c>
      <c r="Q123" s="109">
        <f t="shared" si="15"/>
        <v>5848.25</v>
      </c>
    </row>
    <row r="124" spans="1:17" x14ac:dyDescent="0.3">
      <c r="A124" s="2" t="s">
        <v>81</v>
      </c>
      <c r="B124" s="31" t="s">
        <v>0</v>
      </c>
      <c r="C124" s="37">
        <f>VLOOKUP(A124,'[1]Alergovet (Labor 3)'!A:AK,35,0)</f>
        <v>38</v>
      </c>
      <c r="D124" s="37">
        <f t="shared" si="16"/>
        <v>117</v>
      </c>
      <c r="E124">
        <f>VLOOKUP(A124,'[1]Alergovet (Labor 3)'!A:AK,37,0)</f>
        <v>40</v>
      </c>
      <c r="F124" s="37">
        <f t="shared" si="17"/>
        <v>119</v>
      </c>
      <c r="G124" s="60">
        <f t="shared" si="18"/>
        <v>-2</v>
      </c>
      <c r="H124" s="60">
        <f t="shared" si="19"/>
        <v>4</v>
      </c>
      <c r="I124">
        <f t="shared" si="20"/>
        <v>39</v>
      </c>
      <c r="J124">
        <f t="shared" si="21"/>
        <v>1</v>
      </c>
      <c r="K124">
        <f t="shared" si="22"/>
        <v>1</v>
      </c>
      <c r="L124">
        <f t="shared" si="23"/>
        <v>2.5641025641025639</v>
      </c>
      <c r="M124" s="115">
        <f t="shared" si="12"/>
        <v>-3.5</v>
      </c>
      <c r="N124" s="13">
        <f t="shared" si="13"/>
        <v>-1.5</v>
      </c>
      <c r="O124" s="13">
        <f t="shared" si="14"/>
        <v>12.25</v>
      </c>
      <c r="P124" s="13">
        <f t="shared" si="14"/>
        <v>2.25</v>
      </c>
      <c r="Q124" s="109">
        <f t="shared" si="15"/>
        <v>5.25</v>
      </c>
    </row>
    <row r="125" spans="1:17" x14ac:dyDescent="0.3">
      <c r="A125" s="2" t="s">
        <v>82</v>
      </c>
      <c r="B125" s="31" t="s">
        <v>0</v>
      </c>
      <c r="C125" s="37">
        <f>VLOOKUP(A125,'[1]Alergovet (Labor 3)'!A:AK,35,0)</f>
        <v>360</v>
      </c>
      <c r="D125" s="37">
        <f t="shared" si="16"/>
        <v>230.5</v>
      </c>
      <c r="E125">
        <f>VLOOKUP(A125,'[1]Alergovet (Labor 3)'!A:AK,37,0)</f>
        <v>221</v>
      </c>
      <c r="F125" s="37">
        <f t="shared" si="17"/>
        <v>207</v>
      </c>
      <c r="G125" s="60">
        <f t="shared" si="18"/>
        <v>23.5</v>
      </c>
      <c r="H125" s="60">
        <f t="shared" si="19"/>
        <v>552.25</v>
      </c>
      <c r="I125">
        <f t="shared" si="20"/>
        <v>290.5</v>
      </c>
      <c r="J125">
        <f t="shared" si="21"/>
        <v>4830.25</v>
      </c>
      <c r="K125">
        <f t="shared" si="22"/>
        <v>69.5</v>
      </c>
      <c r="L125">
        <f t="shared" si="23"/>
        <v>23.924268502581754</v>
      </c>
      <c r="M125" s="115">
        <f t="shared" si="12"/>
        <v>110</v>
      </c>
      <c r="N125" s="13">
        <f t="shared" si="13"/>
        <v>86.5</v>
      </c>
      <c r="O125" s="13">
        <f t="shared" si="14"/>
        <v>12100</v>
      </c>
      <c r="P125" s="13">
        <f t="shared" si="14"/>
        <v>7482.25</v>
      </c>
      <c r="Q125" s="109">
        <f t="shared" si="15"/>
        <v>9515</v>
      </c>
    </row>
    <row r="126" spans="1:17" x14ac:dyDescent="0.3">
      <c r="A126" s="2" t="s">
        <v>83</v>
      </c>
      <c r="B126" s="31" t="s">
        <v>0</v>
      </c>
      <c r="C126" s="37">
        <f>VLOOKUP(A126,'[1]Alergovet (Labor 3)'!A:AK,35,0)</f>
        <v>36</v>
      </c>
      <c r="D126" s="37">
        <f t="shared" si="16"/>
        <v>111.5</v>
      </c>
      <c r="E126">
        <f>VLOOKUP(A126,'[1]Alergovet (Labor 3)'!A:AK,37,0)</f>
        <v>33</v>
      </c>
      <c r="F126" s="37">
        <f t="shared" si="17"/>
        <v>97.5</v>
      </c>
      <c r="G126" s="60">
        <f t="shared" si="18"/>
        <v>14</v>
      </c>
      <c r="H126" s="60">
        <f t="shared" si="19"/>
        <v>196</v>
      </c>
      <c r="I126">
        <f t="shared" si="20"/>
        <v>34.5</v>
      </c>
      <c r="J126">
        <f t="shared" si="21"/>
        <v>2.25</v>
      </c>
      <c r="K126">
        <f t="shared" si="22"/>
        <v>1.5</v>
      </c>
      <c r="L126">
        <f t="shared" si="23"/>
        <v>4.3478260869565215</v>
      </c>
      <c r="M126" s="115">
        <f t="shared" si="12"/>
        <v>-9</v>
      </c>
      <c r="N126" s="13">
        <f t="shared" si="13"/>
        <v>-23</v>
      </c>
      <c r="O126" s="13">
        <f t="shared" si="14"/>
        <v>81</v>
      </c>
      <c r="P126" s="13">
        <f t="shared" si="14"/>
        <v>529</v>
      </c>
      <c r="Q126" s="109">
        <f t="shared" si="15"/>
        <v>207</v>
      </c>
    </row>
    <row r="127" spans="1:17" x14ac:dyDescent="0.3">
      <c r="A127" s="2" t="s">
        <v>84</v>
      </c>
      <c r="B127" s="31" t="s">
        <v>0</v>
      </c>
      <c r="C127" s="37">
        <f>VLOOKUP(A127,'[1]Alergovet (Labor 3)'!A:AK,35,0)</f>
        <v>246</v>
      </c>
      <c r="D127" s="37">
        <f t="shared" si="16"/>
        <v>219.5</v>
      </c>
      <c r="E127">
        <f>VLOOKUP(A127,'[1]Alergovet (Labor 3)'!A:AK,37,0)</f>
        <v>1539</v>
      </c>
      <c r="F127" s="37">
        <f t="shared" si="17"/>
        <v>240</v>
      </c>
      <c r="G127" s="60">
        <f t="shared" si="18"/>
        <v>-20.5</v>
      </c>
      <c r="H127" s="60">
        <f t="shared" si="19"/>
        <v>420.25</v>
      </c>
      <c r="I127">
        <f t="shared" si="20"/>
        <v>892.5</v>
      </c>
      <c r="J127">
        <f t="shared" si="21"/>
        <v>417962.25</v>
      </c>
      <c r="K127">
        <f t="shared" si="22"/>
        <v>646.5</v>
      </c>
      <c r="L127">
        <f t="shared" si="23"/>
        <v>72.436974789915965</v>
      </c>
      <c r="M127" s="115">
        <f t="shared" si="12"/>
        <v>99</v>
      </c>
      <c r="N127" s="13">
        <f t="shared" si="13"/>
        <v>119.5</v>
      </c>
      <c r="O127" s="13">
        <f t="shared" si="14"/>
        <v>9801</v>
      </c>
      <c r="P127" s="13">
        <f t="shared" si="14"/>
        <v>14280.25</v>
      </c>
      <c r="Q127" s="109">
        <f t="shared" si="15"/>
        <v>11830.5</v>
      </c>
    </row>
    <row r="128" spans="1:17" x14ac:dyDescent="0.3">
      <c r="A128" s="2" t="s">
        <v>85</v>
      </c>
      <c r="B128" s="31" t="s">
        <v>0</v>
      </c>
      <c r="C128" s="37">
        <f>VLOOKUP(A128,'[1]Alergovet (Labor 3)'!A:AK,35,0)</f>
        <v>168</v>
      </c>
      <c r="D128" s="37">
        <f t="shared" si="16"/>
        <v>203</v>
      </c>
      <c r="E128">
        <f>VLOOKUP(A128,'[1]Alergovet (Labor 3)'!A:AK,37,0)</f>
        <v>156</v>
      </c>
      <c r="F128" s="37">
        <f t="shared" si="17"/>
        <v>201</v>
      </c>
      <c r="G128" s="60">
        <f t="shared" si="18"/>
        <v>2</v>
      </c>
      <c r="H128" s="60">
        <f t="shared" si="19"/>
        <v>4</v>
      </c>
      <c r="I128">
        <f t="shared" si="20"/>
        <v>162</v>
      </c>
      <c r="J128">
        <f t="shared" si="21"/>
        <v>36</v>
      </c>
      <c r="K128">
        <f t="shared" si="22"/>
        <v>6</v>
      </c>
      <c r="L128">
        <f t="shared" si="23"/>
        <v>3.7037037037037033</v>
      </c>
      <c r="M128" s="115">
        <f t="shared" si="12"/>
        <v>82.5</v>
      </c>
      <c r="N128" s="13">
        <f t="shared" si="13"/>
        <v>80.5</v>
      </c>
      <c r="O128" s="13">
        <f t="shared" si="14"/>
        <v>6806.25</v>
      </c>
      <c r="P128" s="13">
        <f t="shared" si="14"/>
        <v>6480.25</v>
      </c>
      <c r="Q128" s="109">
        <f t="shared" si="15"/>
        <v>6641.25</v>
      </c>
    </row>
    <row r="129" spans="1:17" x14ac:dyDescent="0.3">
      <c r="A129" s="2" t="s">
        <v>95</v>
      </c>
      <c r="B129" s="31" t="s">
        <v>0</v>
      </c>
      <c r="C129" s="37">
        <f>VLOOKUP(A129,'[1]Alergovet (Labor 3)'!A:AK,35,0)</f>
        <v>34</v>
      </c>
      <c r="D129" s="37">
        <f t="shared" si="16"/>
        <v>95.5</v>
      </c>
      <c r="E129">
        <f>VLOOKUP(A129,'[1]Alergovet (Labor 3)'!A:AK,37,0)</f>
        <v>79</v>
      </c>
      <c r="F129" s="37">
        <f t="shared" si="17"/>
        <v>185</v>
      </c>
      <c r="G129" s="60">
        <f t="shared" si="18"/>
        <v>-89.5</v>
      </c>
      <c r="H129" s="60">
        <f t="shared" si="19"/>
        <v>8010.25</v>
      </c>
      <c r="I129">
        <f t="shared" si="20"/>
        <v>56.5</v>
      </c>
      <c r="J129">
        <f t="shared" si="21"/>
        <v>506.25</v>
      </c>
      <c r="K129">
        <f t="shared" si="22"/>
        <v>22.5</v>
      </c>
      <c r="L129">
        <f t="shared" si="23"/>
        <v>39.823008849557525</v>
      </c>
      <c r="M129" s="115">
        <f t="shared" si="12"/>
        <v>-25</v>
      </c>
      <c r="N129" s="13">
        <f t="shared" si="13"/>
        <v>64.5</v>
      </c>
      <c r="O129" s="13">
        <f t="shared" si="14"/>
        <v>625</v>
      </c>
      <c r="P129" s="13">
        <f t="shared" si="14"/>
        <v>4160.25</v>
      </c>
      <c r="Q129" s="109">
        <f t="shared" si="15"/>
        <v>-1612.5</v>
      </c>
    </row>
    <row r="130" spans="1:17" x14ac:dyDescent="0.3">
      <c r="A130" s="2" t="s">
        <v>100</v>
      </c>
      <c r="B130" s="31" t="s">
        <v>0</v>
      </c>
      <c r="C130" s="37">
        <f>VLOOKUP(A130,'[1]Alergovet (Labor 3)'!A:AK,35,0)</f>
        <v>40</v>
      </c>
      <c r="D130" s="37">
        <f t="shared" si="16"/>
        <v>118.5</v>
      </c>
      <c r="E130">
        <f>VLOOKUP(A130,'[1]Alergovet (Labor 3)'!A:AK,37,0)</f>
        <v>33</v>
      </c>
      <c r="F130" s="37">
        <f t="shared" si="17"/>
        <v>97.5</v>
      </c>
      <c r="G130" s="60">
        <f t="shared" si="18"/>
        <v>21</v>
      </c>
      <c r="H130" s="60">
        <f t="shared" si="19"/>
        <v>441</v>
      </c>
      <c r="I130">
        <f t="shared" si="20"/>
        <v>36.5</v>
      </c>
      <c r="J130">
        <f t="shared" si="21"/>
        <v>12.25</v>
      </c>
      <c r="K130">
        <f t="shared" si="22"/>
        <v>3.5</v>
      </c>
      <c r="L130">
        <f t="shared" si="23"/>
        <v>9.5890410958904102</v>
      </c>
      <c r="M130" s="115">
        <f t="shared" si="12"/>
        <v>-2</v>
      </c>
      <c r="N130" s="13">
        <f t="shared" si="13"/>
        <v>-23</v>
      </c>
      <c r="O130" s="13">
        <f t="shared" si="14"/>
        <v>4</v>
      </c>
      <c r="P130" s="13">
        <f t="shared" si="14"/>
        <v>529</v>
      </c>
      <c r="Q130" s="109">
        <f t="shared" si="15"/>
        <v>46</v>
      </c>
    </row>
    <row r="131" spans="1:17" x14ac:dyDescent="0.3">
      <c r="A131" s="2" t="s">
        <v>101</v>
      </c>
      <c r="B131" s="31" t="s">
        <v>0</v>
      </c>
      <c r="C131" s="37"/>
      <c r="D131" s="37"/>
      <c r="F131" s="37"/>
      <c r="G131" s="60"/>
      <c r="H131" s="60"/>
      <c r="M131" s="115"/>
      <c r="N131" s="13"/>
      <c r="O131" s="13"/>
      <c r="P131" s="13"/>
      <c r="Q131" s="109"/>
    </row>
    <row r="132" spans="1:17" x14ac:dyDescent="0.3">
      <c r="A132" s="2" t="s">
        <v>102</v>
      </c>
      <c r="B132" s="31" t="s">
        <v>0</v>
      </c>
      <c r="C132" s="37"/>
      <c r="D132" s="37"/>
      <c r="F132" s="37"/>
      <c r="G132" s="60"/>
      <c r="H132" s="60"/>
      <c r="M132" s="115"/>
      <c r="N132" s="13"/>
      <c r="O132" s="13"/>
      <c r="P132" s="13"/>
      <c r="Q132" s="109"/>
    </row>
    <row r="133" spans="1:17" ht="15" thickBot="1" x14ac:dyDescent="0.35">
      <c r="A133" s="2" t="s">
        <v>149</v>
      </c>
      <c r="B133" s="31" t="s">
        <v>0</v>
      </c>
      <c r="C133" s="37"/>
      <c r="D133" s="37"/>
      <c r="F133" s="37"/>
      <c r="G133" s="60"/>
      <c r="H133" s="60"/>
      <c r="M133" s="115"/>
      <c r="N133" s="13"/>
      <c r="O133" s="13"/>
      <c r="P133" s="13"/>
      <c r="Q133" s="109"/>
    </row>
    <row r="134" spans="1:17" ht="15" thickTop="1" x14ac:dyDescent="0.3">
      <c r="A134" s="30" t="s">
        <v>80</v>
      </c>
      <c r="B134" s="32" t="s">
        <v>182</v>
      </c>
      <c r="C134" s="38">
        <f>VLOOKUP(A134,'[1]Alergovet (Labor 3)'!A:AN,38,0)</f>
        <v>55</v>
      </c>
      <c r="D134" s="38">
        <f t="shared" si="16"/>
        <v>153.5</v>
      </c>
      <c r="E134" s="53">
        <f>VLOOKUP(A134,'[1]Alergovet (Labor 3)'!A:AN,40,0)</f>
        <v>78</v>
      </c>
      <c r="F134" s="38">
        <f t="shared" si="17"/>
        <v>183.5</v>
      </c>
      <c r="G134" s="60">
        <f t="shared" si="18"/>
        <v>-30</v>
      </c>
      <c r="H134" s="60">
        <f t="shared" si="19"/>
        <v>900</v>
      </c>
      <c r="I134">
        <f t="shared" si="20"/>
        <v>66.5</v>
      </c>
      <c r="J134">
        <f t="shared" si="21"/>
        <v>132.25</v>
      </c>
      <c r="K134">
        <f t="shared" si="22"/>
        <v>11.5</v>
      </c>
      <c r="L134">
        <f t="shared" si="23"/>
        <v>17.293233082706767</v>
      </c>
      <c r="M134" s="115">
        <f t="shared" ref="M134:M196" si="24">(D134-$D$335)</f>
        <v>33</v>
      </c>
      <c r="N134" s="13">
        <f t="shared" ref="N134:N196" si="25">(F134-$F$335)</f>
        <v>63</v>
      </c>
      <c r="O134" s="13">
        <f t="shared" ref="O134:P194" si="26">(M134)^2</f>
        <v>1089</v>
      </c>
      <c r="P134" s="13">
        <f t="shared" si="26"/>
        <v>3969</v>
      </c>
      <c r="Q134" s="109">
        <f t="shared" ref="Q134:Q196" si="27">(M134*N134)</f>
        <v>2079</v>
      </c>
    </row>
    <row r="135" spans="1:17" x14ac:dyDescent="0.3">
      <c r="A135" s="2" t="s">
        <v>81</v>
      </c>
      <c r="B135" s="31" t="s">
        <v>73</v>
      </c>
      <c r="C135" s="37">
        <f>VLOOKUP(A135,'[1]Alergovet (Labor 3)'!A:AN,38,0)</f>
        <v>36</v>
      </c>
      <c r="D135" s="37">
        <f t="shared" si="16"/>
        <v>111.5</v>
      </c>
      <c r="E135">
        <f>VLOOKUP(A135,'[1]Alergovet (Labor 3)'!A:AN,40,0)</f>
        <v>25</v>
      </c>
      <c r="F135" s="37">
        <f t="shared" si="17"/>
        <v>58</v>
      </c>
      <c r="G135" s="60">
        <f t="shared" si="18"/>
        <v>53.5</v>
      </c>
      <c r="H135" s="60">
        <f t="shared" si="19"/>
        <v>2862.25</v>
      </c>
      <c r="I135">
        <f t="shared" si="20"/>
        <v>30.5</v>
      </c>
      <c r="J135">
        <f t="shared" si="21"/>
        <v>30.25</v>
      </c>
      <c r="K135">
        <f t="shared" si="22"/>
        <v>5.5</v>
      </c>
      <c r="L135">
        <f t="shared" si="23"/>
        <v>18.032786885245901</v>
      </c>
      <c r="M135" s="115">
        <f t="shared" si="24"/>
        <v>-9</v>
      </c>
      <c r="N135" s="13">
        <f t="shared" si="25"/>
        <v>-62.5</v>
      </c>
      <c r="O135" s="13">
        <f t="shared" si="26"/>
        <v>81</v>
      </c>
      <c r="P135" s="13">
        <f t="shared" si="26"/>
        <v>3906.25</v>
      </c>
      <c r="Q135" s="109">
        <f t="shared" si="27"/>
        <v>562.5</v>
      </c>
    </row>
    <row r="136" spans="1:17" x14ac:dyDescent="0.3">
      <c r="A136" s="2" t="s">
        <v>82</v>
      </c>
      <c r="B136" s="31" t="s">
        <v>73</v>
      </c>
      <c r="C136" s="37">
        <f>VLOOKUP(A136,'[1]Alergovet (Labor 3)'!A:AN,38,0)</f>
        <v>36</v>
      </c>
      <c r="D136" s="37">
        <f t="shared" si="16"/>
        <v>111.5</v>
      </c>
      <c r="E136">
        <f>VLOOKUP(A136,'[1]Alergovet (Labor 3)'!A:AN,40,0)</f>
        <v>25</v>
      </c>
      <c r="F136" s="37">
        <f t="shared" si="17"/>
        <v>58</v>
      </c>
      <c r="G136" s="60">
        <f t="shared" si="18"/>
        <v>53.5</v>
      </c>
      <c r="H136" s="60">
        <f t="shared" si="19"/>
        <v>2862.25</v>
      </c>
      <c r="I136">
        <f t="shared" si="20"/>
        <v>30.5</v>
      </c>
      <c r="J136">
        <f t="shared" si="21"/>
        <v>30.25</v>
      </c>
      <c r="K136">
        <f t="shared" si="22"/>
        <v>5.5</v>
      </c>
      <c r="L136">
        <f t="shared" si="23"/>
        <v>18.032786885245901</v>
      </c>
      <c r="M136" s="115">
        <f t="shared" si="24"/>
        <v>-9</v>
      </c>
      <c r="N136" s="13">
        <f t="shared" si="25"/>
        <v>-62.5</v>
      </c>
      <c r="O136" s="13">
        <f t="shared" si="26"/>
        <v>81</v>
      </c>
      <c r="P136" s="13">
        <f t="shared" si="26"/>
        <v>3906.25</v>
      </c>
      <c r="Q136" s="109">
        <f t="shared" si="27"/>
        <v>562.5</v>
      </c>
    </row>
    <row r="137" spans="1:17" x14ac:dyDescent="0.3">
      <c r="A137" s="2" t="s">
        <v>83</v>
      </c>
      <c r="B137" s="31" t="s">
        <v>73</v>
      </c>
      <c r="C137" s="37">
        <f>VLOOKUP(A137,'[1]Alergovet (Labor 3)'!A:AN,38,0)</f>
        <v>65</v>
      </c>
      <c r="D137" s="37">
        <f t="shared" si="16"/>
        <v>168</v>
      </c>
      <c r="E137">
        <f>VLOOKUP(A137,'[1]Alergovet (Labor 3)'!A:AN,40,0)</f>
        <v>63</v>
      </c>
      <c r="F137" s="37">
        <f t="shared" si="17"/>
        <v>156.5</v>
      </c>
      <c r="G137" s="60">
        <f t="shared" si="18"/>
        <v>11.5</v>
      </c>
      <c r="H137" s="60">
        <f t="shared" si="19"/>
        <v>132.25</v>
      </c>
      <c r="I137">
        <f t="shared" si="20"/>
        <v>64</v>
      </c>
      <c r="J137">
        <f t="shared" si="21"/>
        <v>1</v>
      </c>
      <c r="K137">
        <f t="shared" si="22"/>
        <v>1</v>
      </c>
      <c r="L137">
        <f t="shared" si="23"/>
        <v>1.5625</v>
      </c>
      <c r="M137" s="115">
        <f t="shared" si="24"/>
        <v>47.5</v>
      </c>
      <c r="N137" s="13">
        <f t="shared" si="25"/>
        <v>36</v>
      </c>
      <c r="O137" s="13">
        <f t="shared" si="26"/>
        <v>2256.25</v>
      </c>
      <c r="P137" s="13">
        <f t="shared" si="26"/>
        <v>1296</v>
      </c>
      <c r="Q137" s="109">
        <f t="shared" si="27"/>
        <v>1710</v>
      </c>
    </row>
    <row r="138" spans="1:17" x14ac:dyDescent="0.3">
      <c r="A138" s="2" t="s">
        <v>84</v>
      </c>
      <c r="B138" s="31" t="s">
        <v>73</v>
      </c>
      <c r="C138" s="37">
        <f>VLOOKUP(A138,'[1]Alergovet (Labor 3)'!A:AN,38,0)</f>
        <v>65</v>
      </c>
      <c r="D138" s="37">
        <f t="shared" si="16"/>
        <v>168</v>
      </c>
      <c r="E138">
        <f>VLOOKUP(A138,'[1]Alergovet (Labor 3)'!A:AN,40,0)</f>
        <v>54</v>
      </c>
      <c r="F138" s="37">
        <f t="shared" si="17"/>
        <v>142</v>
      </c>
      <c r="G138" s="60">
        <f t="shared" si="18"/>
        <v>26</v>
      </c>
      <c r="H138" s="60">
        <f t="shared" si="19"/>
        <v>676</v>
      </c>
      <c r="I138">
        <f t="shared" si="20"/>
        <v>59.5</v>
      </c>
      <c r="J138">
        <f t="shared" si="21"/>
        <v>30.25</v>
      </c>
      <c r="K138">
        <f t="shared" si="22"/>
        <v>5.5</v>
      </c>
      <c r="L138">
        <f t="shared" si="23"/>
        <v>9.2436974789915975</v>
      </c>
      <c r="M138" s="115">
        <f t="shared" si="24"/>
        <v>47.5</v>
      </c>
      <c r="N138" s="13">
        <f t="shared" si="25"/>
        <v>21.5</v>
      </c>
      <c r="O138" s="13">
        <f t="shared" si="26"/>
        <v>2256.25</v>
      </c>
      <c r="P138" s="13">
        <f t="shared" si="26"/>
        <v>462.25</v>
      </c>
      <c r="Q138" s="109">
        <f t="shared" si="27"/>
        <v>1021.25</v>
      </c>
    </row>
    <row r="139" spans="1:17" x14ac:dyDescent="0.3">
      <c r="A139" s="2" t="s">
        <v>85</v>
      </c>
      <c r="B139" s="31" t="s">
        <v>73</v>
      </c>
      <c r="C139" s="37">
        <f>VLOOKUP(A139,'[1]Alergovet (Labor 3)'!A:AN,38,0)</f>
        <v>55</v>
      </c>
      <c r="D139" s="37">
        <f t="shared" si="16"/>
        <v>153.5</v>
      </c>
      <c r="E139">
        <f>VLOOKUP(A139,'[1]Alergovet (Labor 3)'!A:AN,40,0)</f>
        <v>87</v>
      </c>
      <c r="F139" s="37">
        <f t="shared" si="17"/>
        <v>192.5</v>
      </c>
      <c r="G139" s="60">
        <f t="shared" si="18"/>
        <v>-39</v>
      </c>
      <c r="H139" s="60">
        <f t="shared" si="19"/>
        <v>1521</v>
      </c>
      <c r="I139">
        <f t="shared" si="20"/>
        <v>71</v>
      </c>
      <c r="J139">
        <f t="shared" si="21"/>
        <v>256</v>
      </c>
      <c r="K139">
        <f t="shared" si="22"/>
        <v>16</v>
      </c>
      <c r="L139">
        <f t="shared" si="23"/>
        <v>22.535211267605636</v>
      </c>
      <c r="M139" s="115">
        <f t="shared" si="24"/>
        <v>33</v>
      </c>
      <c r="N139" s="13">
        <f t="shared" si="25"/>
        <v>72</v>
      </c>
      <c r="O139" s="13">
        <f t="shared" si="26"/>
        <v>1089</v>
      </c>
      <c r="P139" s="13">
        <f t="shared" si="26"/>
        <v>5184</v>
      </c>
      <c r="Q139" s="109">
        <f t="shared" si="27"/>
        <v>2376</v>
      </c>
    </row>
    <row r="140" spans="1:17" x14ac:dyDescent="0.3">
      <c r="A140" s="2" t="s">
        <v>95</v>
      </c>
      <c r="B140" s="31" t="s">
        <v>73</v>
      </c>
      <c r="C140" s="37">
        <f>VLOOKUP(A140,'[1]Alergovet (Labor 3)'!A:AN,38,0)</f>
        <v>74</v>
      </c>
      <c r="D140" s="37">
        <f t="shared" si="16"/>
        <v>180.5</v>
      </c>
      <c r="E140">
        <f>VLOOKUP(A140,'[1]Alergovet (Labor 3)'!A:AN,40,0)</f>
        <v>52</v>
      </c>
      <c r="F140" s="37">
        <f t="shared" si="17"/>
        <v>136</v>
      </c>
      <c r="G140" s="60">
        <f t="shared" si="18"/>
        <v>44.5</v>
      </c>
      <c r="H140" s="60">
        <f t="shared" si="19"/>
        <v>1980.25</v>
      </c>
      <c r="I140">
        <f t="shared" si="20"/>
        <v>63</v>
      </c>
      <c r="J140">
        <f t="shared" si="21"/>
        <v>121</v>
      </c>
      <c r="K140">
        <f t="shared" si="22"/>
        <v>11</v>
      </c>
      <c r="L140">
        <f t="shared" si="23"/>
        <v>17.460317460317459</v>
      </c>
      <c r="M140" s="115">
        <f t="shared" si="24"/>
        <v>60</v>
      </c>
      <c r="N140" s="13">
        <f t="shared" si="25"/>
        <v>15.5</v>
      </c>
      <c r="O140" s="13">
        <f t="shared" si="26"/>
        <v>3600</v>
      </c>
      <c r="P140" s="13">
        <f t="shared" si="26"/>
        <v>240.25</v>
      </c>
      <c r="Q140" s="109">
        <f t="shared" si="27"/>
        <v>930</v>
      </c>
    </row>
    <row r="141" spans="1:17" x14ac:dyDescent="0.3">
      <c r="A141" s="2" t="s">
        <v>100</v>
      </c>
      <c r="B141" s="31" t="s">
        <v>73</v>
      </c>
      <c r="C141" s="37">
        <f>VLOOKUP(A141,'[1]Alergovet (Labor 3)'!A:AN,38,0)</f>
        <v>32</v>
      </c>
      <c r="D141" s="37">
        <f t="shared" si="16"/>
        <v>88.5</v>
      </c>
      <c r="E141">
        <f>VLOOKUP(A141,'[1]Alergovet (Labor 3)'!A:AN,40,0)</f>
        <v>96</v>
      </c>
      <c r="F141" s="37">
        <f t="shared" si="17"/>
        <v>196</v>
      </c>
      <c r="G141" s="60">
        <f t="shared" si="18"/>
        <v>-107.5</v>
      </c>
      <c r="H141" s="60">
        <f t="shared" si="19"/>
        <v>11556.25</v>
      </c>
      <c r="I141">
        <f t="shared" si="20"/>
        <v>64</v>
      </c>
      <c r="J141">
        <f t="shared" si="21"/>
        <v>1024</v>
      </c>
      <c r="K141">
        <f t="shared" si="22"/>
        <v>32</v>
      </c>
      <c r="L141">
        <f t="shared" si="23"/>
        <v>50</v>
      </c>
      <c r="M141" s="115">
        <f t="shared" si="24"/>
        <v>-32</v>
      </c>
      <c r="N141" s="13">
        <f t="shared" si="25"/>
        <v>75.5</v>
      </c>
      <c r="O141" s="13">
        <f t="shared" si="26"/>
        <v>1024</v>
      </c>
      <c r="P141" s="13">
        <f t="shared" si="26"/>
        <v>5700.25</v>
      </c>
      <c r="Q141" s="109">
        <f t="shared" si="27"/>
        <v>-2416</v>
      </c>
    </row>
    <row r="142" spans="1:17" x14ac:dyDescent="0.3">
      <c r="A142" s="2" t="s">
        <v>101</v>
      </c>
      <c r="B142" s="31" t="s">
        <v>73</v>
      </c>
      <c r="C142" s="37"/>
      <c r="D142" s="37"/>
      <c r="F142" s="37"/>
      <c r="G142" s="60"/>
      <c r="H142" s="60"/>
      <c r="M142" s="115"/>
      <c r="N142" s="13"/>
      <c r="O142" s="13"/>
      <c r="P142" s="13"/>
      <c r="Q142" s="109"/>
    </row>
    <row r="143" spans="1:17" x14ac:dyDescent="0.3">
      <c r="A143" s="2" t="s">
        <v>102</v>
      </c>
      <c r="B143" s="31" t="s">
        <v>73</v>
      </c>
      <c r="C143" s="37"/>
      <c r="D143" s="37"/>
      <c r="F143" s="37"/>
      <c r="G143" s="60"/>
      <c r="H143" s="60"/>
      <c r="M143" s="115"/>
      <c r="N143" s="13"/>
      <c r="O143" s="13"/>
      <c r="P143" s="13"/>
      <c r="Q143" s="109"/>
    </row>
    <row r="144" spans="1:17" ht="15" thickBot="1" x14ac:dyDescent="0.35">
      <c r="A144" s="2" t="s">
        <v>149</v>
      </c>
      <c r="B144" s="31" t="s">
        <v>73</v>
      </c>
      <c r="C144" s="37"/>
      <c r="D144" s="37"/>
      <c r="F144" s="37"/>
      <c r="G144" s="60"/>
      <c r="H144" s="60"/>
      <c r="M144" s="115"/>
      <c r="N144" s="13"/>
      <c r="O144" s="13"/>
      <c r="P144" s="13"/>
      <c r="Q144" s="109"/>
    </row>
    <row r="145" spans="1:17" ht="15" thickTop="1" x14ac:dyDescent="0.3">
      <c r="A145" s="30" t="s">
        <v>80</v>
      </c>
      <c r="B145" s="32" t="s">
        <v>183</v>
      </c>
      <c r="C145" s="38">
        <f>VLOOKUP(A145,'[1]Alergovet (Labor 3)'!A:AQ,41,0)</f>
        <v>64</v>
      </c>
      <c r="D145" s="38">
        <f t="shared" si="16"/>
        <v>165.5</v>
      </c>
      <c r="E145" s="53">
        <f>VLOOKUP(A145,'[1]Alergovet (Labor 3)'!A:AQ,43,0)</f>
        <v>81</v>
      </c>
      <c r="F145" s="38">
        <f t="shared" si="17"/>
        <v>187</v>
      </c>
      <c r="G145" s="60">
        <f t="shared" si="18"/>
        <v>-21.5</v>
      </c>
      <c r="H145" s="60">
        <f t="shared" si="19"/>
        <v>462.25</v>
      </c>
      <c r="I145">
        <f t="shared" si="20"/>
        <v>72.5</v>
      </c>
      <c r="J145">
        <f t="shared" si="21"/>
        <v>72.25</v>
      </c>
      <c r="K145">
        <f t="shared" si="22"/>
        <v>8.5</v>
      </c>
      <c r="L145">
        <f t="shared" si="23"/>
        <v>11.724137931034482</v>
      </c>
      <c r="M145" s="115">
        <f t="shared" si="24"/>
        <v>45</v>
      </c>
      <c r="N145" s="13">
        <f t="shared" si="25"/>
        <v>66.5</v>
      </c>
      <c r="O145" s="13">
        <f t="shared" si="26"/>
        <v>2025</v>
      </c>
      <c r="P145" s="13">
        <f t="shared" si="26"/>
        <v>4422.25</v>
      </c>
      <c r="Q145" s="109">
        <f t="shared" si="27"/>
        <v>2992.5</v>
      </c>
    </row>
    <row r="146" spans="1:17" x14ac:dyDescent="0.3">
      <c r="A146" s="2" t="s">
        <v>81</v>
      </c>
      <c r="B146" s="31" t="s">
        <v>74</v>
      </c>
      <c r="C146" s="37">
        <f>VLOOKUP(A146,'[1]Alergovet (Labor 3)'!A:AQ,41,0)</f>
        <v>183</v>
      </c>
      <c r="D146" s="37">
        <f t="shared" si="16"/>
        <v>205</v>
      </c>
      <c r="E146">
        <f>VLOOKUP(A146,'[1]Alergovet (Labor 3)'!A:AQ,43,0)</f>
        <v>93</v>
      </c>
      <c r="F146" s="37">
        <f t="shared" si="17"/>
        <v>194.5</v>
      </c>
      <c r="G146" s="60">
        <f t="shared" si="18"/>
        <v>10.5</v>
      </c>
      <c r="H146" s="60">
        <f t="shared" si="19"/>
        <v>110.25</v>
      </c>
      <c r="I146">
        <f t="shared" si="20"/>
        <v>138</v>
      </c>
      <c r="J146">
        <f t="shared" si="21"/>
        <v>2025</v>
      </c>
      <c r="K146">
        <f t="shared" si="22"/>
        <v>45</v>
      </c>
      <c r="L146">
        <f t="shared" si="23"/>
        <v>32.608695652173914</v>
      </c>
      <c r="M146" s="115">
        <f t="shared" si="24"/>
        <v>84.5</v>
      </c>
      <c r="N146" s="13">
        <f t="shared" si="25"/>
        <v>74</v>
      </c>
      <c r="O146" s="13">
        <f t="shared" si="26"/>
        <v>7140.25</v>
      </c>
      <c r="P146" s="13">
        <f t="shared" si="26"/>
        <v>5476</v>
      </c>
      <c r="Q146" s="109">
        <f t="shared" si="27"/>
        <v>6253</v>
      </c>
    </row>
    <row r="147" spans="1:17" x14ac:dyDescent="0.3">
      <c r="A147" s="2" t="s">
        <v>82</v>
      </c>
      <c r="B147" s="31" t="s">
        <v>74</v>
      </c>
      <c r="C147" s="37">
        <f>VLOOKUP(A147,'[1]Alergovet (Labor 3)'!A:AQ,41,0)</f>
        <v>436</v>
      </c>
      <c r="D147" s="37">
        <f t="shared" si="16"/>
        <v>233</v>
      </c>
      <c r="E147">
        <f>VLOOKUP(A147,'[1]Alergovet (Labor 3)'!A:AQ,43,0)</f>
        <v>222</v>
      </c>
      <c r="F147" s="37">
        <f t="shared" si="17"/>
        <v>208.5</v>
      </c>
      <c r="G147" s="60">
        <f t="shared" si="18"/>
        <v>24.5</v>
      </c>
      <c r="H147" s="60">
        <f t="shared" si="19"/>
        <v>600.25</v>
      </c>
      <c r="I147">
        <f t="shared" si="20"/>
        <v>329</v>
      </c>
      <c r="J147">
        <f t="shared" si="21"/>
        <v>11449</v>
      </c>
      <c r="K147">
        <f t="shared" si="22"/>
        <v>107</v>
      </c>
      <c r="L147">
        <f t="shared" si="23"/>
        <v>32.52279635258359</v>
      </c>
      <c r="M147" s="115">
        <f t="shared" si="24"/>
        <v>112.5</v>
      </c>
      <c r="N147" s="13">
        <f t="shared" si="25"/>
        <v>88</v>
      </c>
      <c r="O147" s="13">
        <f t="shared" si="26"/>
        <v>12656.25</v>
      </c>
      <c r="P147" s="13">
        <f t="shared" si="26"/>
        <v>7744</v>
      </c>
      <c r="Q147" s="109">
        <f t="shared" si="27"/>
        <v>9900</v>
      </c>
    </row>
    <row r="148" spans="1:17" x14ac:dyDescent="0.3">
      <c r="A148" s="2" t="s">
        <v>83</v>
      </c>
      <c r="B148" s="31" t="s">
        <v>74</v>
      </c>
      <c r="C148" s="37">
        <f>VLOOKUP(A148,'[1]Alergovet (Labor 3)'!A:AQ,41,0)</f>
        <v>32</v>
      </c>
      <c r="D148" s="37">
        <f t="shared" si="16"/>
        <v>88.5</v>
      </c>
      <c r="E148">
        <f>VLOOKUP(A148,'[1]Alergovet (Labor 3)'!A:AQ,43,0)</f>
        <v>29</v>
      </c>
      <c r="F148" s="37">
        <f t="shared" si="17"/>
        <v>85.5</v>
      </c>
      <c r="G148" s="60">
        <f t="shared" si="18"/>
        <v>3</v>
      </c>
      <c r="H148" s="60">
        <f t="shared" si="19"/>
        <v>9</v>
      </c>
      <c r="I148">
        <f t="shared" si="20"/>
        <v>30.5</v>
      </c>
      <c r="J148">
        <f t="shared" si="21"/>
        <v>2.25</v>
      </c>
      <c r="K148">
        <f t="shared" si="22"/>
        <v>1.5</v>
      </c>
      <c r="L148">
        <f t="shared" si="23"/>
        <v>4.918032786885246</v>
      </c>
      <c r="M148" s="115">
        <f t="shared" si="24"/>
        <v>-32</v>
      </c>
      <c r="N148" s="13">
        <f t="shared" si="25"/>
        <v>-35</v>
      </c>
      <c r="O148" s="13">
        <f t="shared" si="26"/>
        <v>1024</v>
      </c>
      <c r="P148" s="13">
        <f t="shared" si="26"/>
        <v>1225</v>
      </c>
      <c r="Q148" s="109">
        <f t="shared" si="27"/>
        <v>1120</v>
      </c>
    </row>
    <row r="149" spans="1:17" x14ac:dyDescent="0.3">
      <c r="A149" s="2" t="s">
        <v>84</v>
      </c>
      <c r="B149" s="31" t="s">
        <v>74</v>
      </c>
      <c r="C149" s="37">
        <f>VLOOKUP(A149,'[1]Alergovet (Labor 3)'!A:AQ,41,0)</f>
        <v>227</v>
      </c>
      <c r="D149" s="37">
        <f t="shared" si="16"/>
        <v>214</v>
      </c>
      <c r="E149">
        <f>VLOOKUP(A149,'[1]Alergovet (Labor 3)'!A:AQ,43,0)</f>
        <v>917</v>
      </c>
      <c r="F149" s="37">
        <f t="shared" si="17"/>
        <v>239</v>
      </c>
      <c r="G149" s="60">
        <f t="shared" si="18"/>
        <v>-25</v>
      </c>
      <c r="H149" s="60">
        <f t="shared" si="19"/>
        <v>625</v>
      </c>
      <c r="I149">
        <f t="shared" si="20"/>
        <v>572</v>
      </c>
      <c r="J149">
        <f t="shared" si="21"/>
        <v>119025</v>
      </c>
      <c r="K149">
        <f t="shared" si="22"/>
        <v>345</v>
      </c>
      <c r="L149">
        <f t="shared" si="23"/>
        <v>60.314685314685313</v>
      </c>
      <c r="M149" s="115">
        <f t="shared" si="24"/>
        <v>93.5</v>
      </c>
      <c r="N149" s="13">
        <f t="shared" si="25"/>
        <v>118.5</v>
      </c>
      <c r="O149" s="13">
        <f t="shared" si="26"/>
        <v>8742.25</v>
      </c>
      <c r="P149" s="13">
        <f t="shared" si="26"/>
        <v>14042.25</v>
      </c>
      <c r="Q149" s="109">
        <f t="shared" si="27"/>
        <v>11079.75</v>
      </c>
    </row>
    <row r="150" spans="1:17" x14ac:dyDescent="0.3">
      <c r="A150" s="2" t="s">
        <v>85</v>
      </c>
      <c r="B150" s="31" t="s">
        <v>74</v>
      </c>
      <c r="C150" s="37">
        <f>VLOOKUP(A150,'[1]Alergovet (Labor 3)'!A:AQ,41,0)</f>
        <v>315</v>
      </c>
      <c r="D150" s="37">
        <f t="shared" si="16"/>
        <v>227</v>
      </c>
      <c r="E150">
        <f>VLOOKUP(A150,'[1]Alergovet (Labor 3)'!A:AQ,43,0)</f>
        <v>370</v>
      </c>
      <c r="F150" s="37">
        <f t="shared" si="17"/>
        <v>227</v>
      </c>
      <c r="G150" s="60">
        <f t="shared" si="18"/>
        <v>0</v>
      </c>
      <c r="H150" s="60">
        <f t="shared" si="19"/>
        <v>0</v>
      </c>
      <c r="I150">
        <f t="shared" si="20"/>
        <v>342.5</v>
      </c>
      <c r="J150">
        <f t="shared" si="21"/>
        <v>756.25</v>
      </c>
      <c r="K150">
        <f t="shared" si="22"/>
        <v>27.5</v>
      </c>
      <c r="L150">
        <f t="shared" si="23"/>
        <v>8.0291970802919703</v>
      </c>
      <c r="M150" s="115">
        <f t="shared" si="24"/>
        <v>106.5</v>
      </c>
      <c r="N150" s="13">
        <f t="shared" si="25"/>
        <v>106.5</v>
      </c>
      <c r="O150" s="13">
        <f t="shared" si="26"/>
        <v>11342.25</v>
      </c>
      <c r="P150" s="13">
        <f t="shared" si="26"/>
        <v>11342.25</v>
      </c>
      <c r="Q150" s="109">
        <f t="shared" si="27"/>
        <v>11342.25</v>
      </c>
    </row>
    <row r="151" spans="1:17" x14ac:dyDescent="0.3">
      <c r="A151" s="2" t="s">
        <v>95</v>
      </c>
      <c r="B151" s="31" t="s">
        <v>74</v>
      </c>
      <c r="C151" s="37">
        <f>VLOOKUP(A151,'[1]Alergovet (Labor 3)'!A:AQ,41,0)</f>
        <v>58</v>
      </c>
      <c r="D151" s="37">
        <f t="shared" si="16"/>
        <v>159</v>
      </c>
      <c r="E151">
        <f>VLOOKUP(A151,'[1]Alergovet (Labor 3)'!A:AQ,43,0)</f>
        <v>59</v>
      </c>
      <c r="F151" s="37">
        <f t="shared" si="17"/>
        <v>153.5</v>
      </c>
      <c r="G151" s="60">
        <f t="shared" si="18"/>
        <v>5.5</v>
      </c>
      <c r="H151" s="60">
        <f t="shared" si="19"/>
        <v>30.25</v>
      </c>
      <c r="I151">
        <f t="shared" si="20"/>
        <v>58.5</v>
      </c>
      <c r="J151">
        <f t="shared" si="21"/>
        <v>0.25</v>
      </c>
      <c r="K151">
        <f t="shared" si="22"/>
        <v>0.5</v>
      </c>
      <c r="L151">
        <f t="shared" si="23"/>
        <v>0.85470085470085477</v>
      </c>
      <c r="M151" s="115">
        <f t="shared" si="24"/>
        <v>38.5</v>
      </c>
      <c r="N151" s="13">
        <f t="shared" si="25"/>
        <v>33</v>
      </c>
      <c r="O151" s="13">
        <f t="shared" si="26"/>
        <v>1482.25</v>
      </c>
      <c r="P151" s="13">
        <f t="shared" si="26"/>
        <v>1089</v>
      </c>
      <c r="Q151" s="109">
        <f t="shared" si="27"/>
        <v>1270.5</v>
      </c>
    </row>
    <row r="152" spans="1:17" x14ac:dyDescent="0.3">
      <c r="A152" s="2" t="s">
        <v>100</v>
      </c>
      <c r="B152" s="31" t="s">
        <v>74</v>
      </c>
      <c r="C152" s="37">
        <f>VLOOKUP(A152,'[1]Alergovet (Labor 3)'!A:AQ,41,0)</f>
        <v>48</v>
      </c>
      <c r="D152" s="37">
        <f t="shared" si="16"/>
        <v>133.5</v>
      </c>
      <c r="E152">
        <f>VLOOKUP(A152,'[1]Alergovet (Labor 3)'!A:AQ,43,0)</f>
        <v>35</v>
      </c>
      <c r="F152" s="37">
        <f t="shared" si="17"/>
        <v>105</v>
      </c>
      <c r="G152" s="60">
        <f t="shared" si="18"/>
        <v>28.5</v>
      </c>
      <c r="H152" s="60">
        <f t="shared" si="19"/>
        <v>812.25</v>
      </c>
      <c r="I152">
        <f t="shared" si="20"/>
        <v>41.5</v>
      </c>
      <c r="J152">
        <f t="shared" si="21"/>
        <v>42.25</v>
      </c>
      <c r="K152">
        <f t="shared" si="22"/>
        <v>6.5</v>
      </c>
      <c r="L152">
        <f t="shared" si="23"/>
        <v>15.66265060240964</v>
      </c>
      <c r="M152" s="115">
        <f t="shared" si="24"/>
        <v>13</v>
      </c>
      <c r="N152" s="13">
        <f t="shared" si="25"/>
        <v>-15.5</v>
      </c>
      <c r="O152" s="13">
        <f t="shared" si="26"/>
        <v>169</v>
      </c>
      <c r="P152" s="13">
        <f t="shared" si="26"/>
        <v>240.25</v>
      </c>
      <c r="Q152" s="109">
        <f t="shared" si="27"/>
        <v>-201.5</v>
      </c>
    </row>
    <row r="153" spans="1:17" x14ac:dyDescent="0.3">
      <c r="A153" s="2" t="s">
        <v>101</v>
      </c>
      <c r="B153" s="31" t="s">
        <v>74</v>
      </c>
      <c r="C153" s="37"/>
      <c r="D153" s="37"/>
      <c r="F153" s="37"/>
      <c r="G153" s="60"/>
      <c r="H153" s="60"/>
      <c r="M153" s="115"/>
      <c r="N153" s="13"/>
      <c r="O153" s="13"/>
      <c r="P153" s="13"/>
      <c r="Q153" s="109"/>
    </row>
    <row r="154" spans="1:17" x14ac:dyDescent="0.3">
      <c r="A154" s="2" t="s">
        <v>102</v>
      </c>
      <c r="B154" s="31" t="s">
        <v>74</v>
      </c>
      <c r="C154" s="37"/>
      <c r="D154" s="37"/>
      <c r="F154" s="37"/>
      <c r="G154" s="60"/>
      <c r="H154" s="60"/>
      <c r="M154" s="115"/>
      <c r="N154" s="13"/>
      <c r="O154" s="13"/>
      <c r="P154" s="13"/>
      <c r="Q154" s="109"/>
    </row>
    <row r="155" spans="1:17" ht="15" thickBot="1" x14ac:dyDescent="0.35">
      <c r="A155" s="2" t="s">
        <v>149</v>
      </c>
      <c r="B155" s="31" t="s">
        <v>74</v>
      </c>
      <c r="C155" s="37"/>
      <c r="D155" s="37"/>
      <c r="F155" s="37"/>
      <c r="G155" s="60"/>
      <c r="H155" s="60"/>
      <c r="M155" s="115"/>
      <c r="N155" s="13"/>
      <c r="O155" s="13"/>
      <c r="P155" s="13"/>
      <c r="Q155" s="109"/>
    </row>
    <row r="156" spans="1:17" ht="15" thickTop="1" x14ac:dyDescent="0.3">
      <c r="A156" s="30" t="s">
        <v>80</v>
      </c>
      <c r="B156" s="32" t="s">
        <v>184</v>
      </c>
      <c r="C156" s="38">
        <f>VLOOKUP(A156,'[1]Alergovet (Labor 3)'!A:AT,44,0)</f>
        <v>10</v>
      </c>
      <c r="D156" s="38">
        <f t="shared" si="16"/>
        <v>10.5</v>
      </c>
      <c r="E156" s="53">
        <f>VLOOKUP(A156,'[1]Alergovet (Labor 3)'!A:AT,46,0)</f>
        <v>8</v>
      </c>
      <c r="F156" s="38">
        <f t="shared" si="17"/>
        <v>7.5</v>
      </c>
      <c r="G156" s="60">
        <f t="shared" si="18"/>
        <v>3</v>
      </c>
      <c r="H156" s="60">
        <f t="shared" si="19"/>
        <v>9</v>
      </c>
      <c r="I156">
        <f t="shared" si="20"/>
        <v>9</v>
      </c>
      <c r="J156">
        <f t="shared" si="21"/>
        <v>1</v>
      </c>
      <c r="K156">
        <f t="shared" si="22"/>
        <v>1</v>
      </c>
      <c r="L156">
        <f t="shared" si="23"/>
        <v>11.111111111111111</v>
      </c>
      <c r="M156" s="115">
        <f t="shared" si="24"/>
        <v>-110</v>
      </c>
      <c r="N156" s="13">
        <f t="shared" si="25"/>
        <v>-113</v>
      </c>
      <c r="O156" s="13">
        <f t="shared" si="26"/>
        <v>12100</v>
      </c>
      <c r="P156" s="13">
        <f t="shared" si="26"/>
        <v>12769</v>
      </c>
      <c r="Q156" s="109">
        <f t="shared" si="27"/>
        <v>12430</v>
      </c>
    </row>
    <row r="157" spans="1:17" x14ac:dyDescent="0.3">
      <c r="A157" s="2" t="s">
        <v>81</v>
      </c>
      <c r="B157" s="31" t="s">
        <v>75</v>
      </c>
      <c r="C157" s="37">
        <f>VLOOKUP(A157,'[1]Alergovet (Labor 3)'!A:AT,44,0)</f>
        <v>9</v>
      </c>
      <c r="D157" s="37">
        <f t="shared" si="16"/>
        <v>6.5</v>
      </c>
      <c r="E157">
        <f>VLOOKUP(A157,'[1]Alergovet (Labor 3)'!A:AT,46,0)</f>
        <v>8</v>
      </c>
      <c r="F157" s="37">
        <f t="shared" si="17"/>
        <v>7.5</v>
      </c>
      <c r="G157" s="60">
        <f t="shared" si="18"/>
        <v>-1</v>
      </c>
      <c r="H157" s="60">
        <f t="shared" si="19"/>
        <v>1</v>
      </c>
      <c r="I157">
        <f t="shared" si="20"/>
        <v>8.5</v>
      </c>
      <c r="J157">
        <f t="shared" si="21"/>
        <v>0.25</v>
      </c>
      <c r="K157">
        <f t="shared" si="22"/>
        <v>0.5</v>
      </c>
      <c r="L157">
        <f t="shared" si="23"/>
        <v>5.8823529411764701</v>
      </c>
      <c r="M157" s="115">
        <f t="shared" si="24"/>
        <v>-114</v>
      </c>
      <c r="N157" s="13">
        <f t="shared" si="25"/>
        <v>-113</v>
      </c>
      <c r="O157" s="13">
        <f t="shared" si="26"/>
        <v>12996</v>
      </c>
      <c r="P157" s="13">
        <f t="shared" si="26"/>
        <v>12769</v>
      </c>
      <c r="Q157" s="109">
        <f t="shared" si="27"/>
        <v>12882</v>
      </c>
    </row>
    <row r="158" spans="1:17" x14ac:dyDescent="0.3">
      <c r="A158" s="2" t="s">
        <v>82</v>
      </c>
      <c r="B158" s="31" t="s">
        <v>75</v>
      </c>
      <c r="C158" s="37">
        <f>VLOOKUP(A158,'[1]Alergovet (Labor 3)'!A:AT,44,0)</f>
        <v>25</v>
      </c>
      <c r="D158" s="37">
        <f t="shared" si="16"/>
        <v>68</v>
      </c>
      <c r="E158">
        <f>VLOOKUP(A158,'[1]Alergovet (Labor 3)'!A:AT,46,0)</f>
        <v>26</v>
      </c>
      <c r="F158" s="37">
        <f t="shared" si="17"/>
        <v>72</v>
      </c>
      <c r="G158" s="60">
        <f t="shared" si="18"/>
        <v>-4</v>
      </c>
      <c r="H158" s="60">
        <f t="shared" si="19"/>
        <v>16</v>
      </c>
      <c r="I158">
        <f t="shared" si="20"/>
        <v>25.5</v>
      </c>
      <c r="J158">
        <f t="shared" si="21"/>
        <v>0.25</v>
      </c>
      <c r="K158">
        <f t="shared" si="22"/>
        <v>0.5</v>
      </c>
      <c r="L158">
        <f t="shared" si="23"/>
        <v>1.9607843137254901</v>
      </c>
      <c r="M158" s="115">
        <f t="shared" si="24"/>
        <v>-52.5</v>
      </c>
      <c r="N158" s="13">
        <f t="shared" si="25"/>
        <v>-48.5</v>
      </c>
      <c r="O158" s="13">
        <f t="shared" si="26"/>
        <v>2756.25</v>
      </c>
      <c r="P158" s="13">
        <f t="shared" si="26"/>
        <v>2352.25</v>
      </c>
      <c r="Q158" s="109">
        <f t="shared" si="27"/>
        <v>2546.25</v>
      </c>
    </row>
    <row r="159" spans="1:17" x14ac:dyDescent="0.3">
      <c r="A159" s="2" t="s">
        <v>83</v>
      </c>
      <c r="B159" s="31" t="s">
        <v>75</v>
      </c>
      <c r="C159" s="37">
        <f>VLOOKUP(A159,'[1]Alergovet (Labor 3)'!A:AT,44,0)</f>
        <v>47</v>
      </c>
      <c r="D159" s="37">
        <f t="shared" ref="D159:D222" si="28">_xlfn.RANK.AVG(C159,C$2:C$330,1)</f>
        <v>130</v>
      </c>
      <c r="E159">
        <f>VLOOKUP(A159,'[1]Alergovet (Labor 3)'!A:AT,46,0)</f>
        <v>86</v>
      </c>
      <c r="F159" s="37">
        <f t="shared" ref="F159:F222" si="29">_xlfn.RANK.AVG(E159,E$2:E$330,1)</f>
        <v>191</v>
      </c>
      <c r="G159" s="60">
        <f t="shared" ref="G159:G222" si="30">D159-F159</f>
        <v>-61</v>
      </c>
      <c r="H159" s="60">
        <f t="shared" ref="H159:H222" si="31">G159^2</f>
        <v>3721</v>
      </c>
      <c r="I159">
        <f t="shared" ref="I159:I222" si="32">(C159+E159)/2</f>
        <v>66.5</v>
      </c>
      <c r="J159">
        <f t="shared" ref="J159:J222" si="33">((C159-I159)^2+(E159-I159)^2)/2</f>
        <v>380.25</v>
      </c>
      <c r="K159">
        <f t="shared" ref="K159:K222" si="34">SQRT(J159)</f>
        <v>19.5</v>
      </c>
      <c r="L159">
        <f t="shared" ref="L159:L222" si="35">(K159/I159)*100</f>
        <v>29.323308270676691</v>
      </c>
      <c r="M159" s="115">
        <f t="shared" si="24"/>
        <v>9.5</v>
      </c>
      <c r="N159" s="13">
        <f t="shared" si="25"/>
        <v>70.5</v>
      </c>
      <c r="O159" s="13">
        <f t="shared" si="26"/>
        <v>90.25</v>
      </c>
      <c r="P159" s="13">
        <f t="shared" si="26"/>
        <v>4970.25</v>
      </c>
      <c r="Q159" s="109">
        <f t="shared" si="27"/>
        <v>669.75</v>
      </c>
    </row>
    <row r="160" spans="1:17" x14ac:dyDescent="0.3">
      <c r="A160" s="2" t="s">
        <v>84</v>
      </c>
      <c r="B160" s="31" t="s">
        <v>75</v>
      </c>
      <c r="C160" s="37">
        <f>VLOOKUP(A160,'[1]Alergovet (Labor 3)'!A:AT,44,0)</f>
        <v>77</v>
      </c>
      <c r="D160" s="37">
        <f t="shared" si="28"/>
        <v>186</v>
      </c>
      <c r="E160">
        <f>VLOOKUP(A160,'[1]Alergovet (Labor 3)'!A:AT,46,0)</f>
        <v>222</v>
      </c>
      <c r="F160" s="37">
        <f t="shared" si="29"/>
        <v>208.5</v>
      </c>
      <c r="G160" s="60">
        <f t="shared" si="30"/>
        <v>-22.5</v>
      </c>
      <c r="H160" s="60">
        <f t="shared" si="31"/>
        <v>506.25</v>
      </c>
      <c r="I160">
        <f t="shared" si="32"/>
        <v>149.5</v>
      </c>
      <c r="J160">
        <f t="shared" si="33"/>
        <v>5256.25</v>
      </c>
      <c r="K160">
        <f t="shared" si="34"/>
        <v>72.5</v>
      </c>
      <c r="L160">
        <f t="shared" si="35"/>
        <v>48.494983277591977</v>
      </c>
      <c r="M160" s="115">
        <f t="shared" si="24"/>
        <v>65.5</v>
      </c>
      <c r="N160" s="13">
        <f t="shared" si="25"/>
        <v>88</v>
      </c>
      <c r="O160" s="13">
        <f t="shared" si="26"/>
        <v>4290.25</v>
      </c>
      <c r="P160" s="13">
        <f t="shared" si="26"/>
        <v>7744</v>
      </c>
      <c r="Q160" s="109">
        <f t="shared" si="27"/>
        <v>5764</v>
      </c>
    </row>
    <row r="161" spans="1:17" x14ac:dyDescent="0.3">
      <c r="A161" s="2" t="s">
        <v>85</v>
      </c>
      <c r="B161" s="31" t="s">
        <v>75</v>
      </c>
      <c r="C161" s="37">
        <f>VLOOKUP(A161,'[1]Alergovet (Labor 3)'!A:AT,44,0)</f>
        <v>26</v>
      </c>
      <c r="D161" s="37">
        <f t="shared" si="28"/>
        <v>77.5</v>
      </c>
      <c r="E161">
        <f>VLOOKUP(A161,'[1]Alergovet (Labor 3)'!A:AT,46,0)</f>
        <v>29</v>
      </c>
      <c r="F161" s="37">
        <f t="shared" si="29"/>
        <v>85.5</v>
      </c>
      <c r="G161" s="60">
        <f t="shared" si="30"/>
        <v>-8</v>
      </c>
      <c r="H161" s="60">
        <f t="shared" si="31"/>
        <v>64</v>
      </c>
      <c r="I161">
        <f t="shared" si="32"/>
        <v>27.5</v>
      </c>
      <c r="J161">
        <f t="shared" si="33"/>
        <v>2.25</v>
      </c>
      <c r="K161">
        <f t="shared" si="34"/>
        <v>1.5</v>
      </c>
      <c r="L161">
        <f t="shared" si="35"/>
        <v>5.4545454545454541</v>
      </c>
      <c r="M161" s="115">
        <f t="shared" si="24"/>
        <v>-43</v>
      </c>
      <c r="N161" s="13">
        <f t="shared" si="25"/>
        <v>-35</v>
      </c>
      <c r="O161" s="13">
        <f t="shared" si="26"/>
        <v>1849</v>
      </c>
      <c r="P161" s="13">
        <f t="shared" si="26"/>
        <v>1225</v>
      </c>
      <c r="Q161" s="109">
        <f t="shared" si="27"/>
        <v>1505</v>
      </c>
    </row>
    <row r="162" spans="1:17" x14ac:dyDescent="0.3">
      <c r="A162" s="2" t="s">
        <v>95</v>
      </c>
      <c r="B162" s="31" t="s">
        <v>75</v>
      </c>
      <c r="C162" s="37">
        <f>VLOOKUP(A162,'[1]Alergovet (Labor 3)'!A:AT,44,0)</f>
        <v>9</v>
      </c>
      <c r="D162" s="37">
        <f t="shared" si="28"/>
        <v>6.5</v>
      </c>
      <c r="E162">
        <f>VLOOKUP(A162,'[1]Alergovet (Labor 3)'!A:AT,46,0)</f>
        <v>11</v>
      </c>
      <c r="F162" s="37">
        <f t="shared" si="29"/>
        <v>12.5</v>
      </c>
      <c r="G162" s="60">
        <f t="shared" si="30"/>
        <v>-6</v>
      </c>
      <c r="H162" s="60">
        <f t="shared" si="31"/>
        <v>36</v>
      </c>
      <c r="I162">
        <f t="shared" si="32"/>
        <v>10</v>
      </c>
      <c r="J162">
        <f t="shared" si="33"/>
        <v>1</v>
      </c>
      <c r="K162">
        <f t="shared" si="34"/>
        <v>1</v>
      </c>
      <c r="L162">
        <f t="shared" si="35"/>
        <v>10</v>
      </c>
      <c r="M162" s="115">
        <f t="shared" si="24"/>
        <v>-114</v>
      </c>
      <c r="N162" s="13">
        <f t="shared" si="25"/>
        <v>-108</v>
      </c>
      <c r="O162" s="13">
        <f t="shared" si="26"/>
        <v>12996</v>
      </c>
      <c r="P162" s="13">
        <f t="shared" si="26"/>
        <v>11664</v>
      </c>
      <c r="Q162" s="109">
        <f t="shared" si="27"/>
        <v>12312</v>
      </c>
    </row>
    <row r="163" spans="1:17" x14ac:dyDescent="0.3">
      <c r="A163" s="2" t="s">
        <v>100</v>
      </c>
      <c r="B163" s="31" t="s">
        <v>75</v>
      </c>
      <c r="C163" s="37">
        <f>VLOOKUP(A163,'[1]Alergovet (Labor 3)'!A:AT,44,0)</f>
        <v>13</v>
      </c>
      <c r="D163" s="37">
        <f t="shared" si="28"/>
        <v>20.5</v>
      </c>
      <c r="E163">
        <f>VLOOKUP(A163,'[1]Alergovet (Labor 3)'!A:AT,46,0)</f>
        <v>24</v>
      </c>
      <c r="F163" s="37">
        <f t="shared" si="29"/>
        <v>47.5</v>
      </c>
      <c r="G163" s="60">
        <f t="shared" si="30"/>
        <v>-27</v>
      </c>
      <c r="H163" s="60">
        <f t="shared" si="31"/>
        <v>729</v>
      </c>
      <c r="I163">
        <f t="shared" si="32"/>
        <v>18.5</v>
      </c>
      <c r="J163">
        <f t="shared" si="33"/>
        <v>30.25</v>
      </c>
      <c r="K163">
        <f t="shared" si="34"/>
        <v>5.5</v>
      </c>
      <c r="L163">
        <f t="shared" si="35"/>
        <v>29.72972972972973</v>
      </c>
      <c r="M163" s="115">
        <f t="shared" si="24"/>
        <v>-100</v>
      </c>
      <c r="N163" s="13">
        <f t="shared" si="25"/>
        <v>-73</v>
      </c>
      <c r="O163" s="13">
        <f t="shared" si="26"/>
        <v>10000</v>
      </c>
      <c r="P163" s="13">
        <f t="shared" si="26"/>
        <v>5329</v>
      </c>
      <c r="Q163" s="109">
        <f t="shared" si="27"/>
        <v>7300</v>
      </c>
    </row>
    <row r="164" spans="1:17" x14ac:dyDescent="0.3">
      <c r="A164" s="2" t="s">
        <v>101</v>
      </c>
      <c r="B164" s="31" t="s">
        <v>75</v>
      </c>
      <c r="C164" s="37"/>
      <c r="D164" s="37"/>
      <c r="F164" s="37"/>
      <c r="G164" s="60"/>
      <c r="H164" s="60"/>
      <c r="M164" s="115"/>
      <c r="N164" s="13"/>
      <c r="O164" s="13"/>
      <c r="P164" s="13"/>
      <c r="Q164" s="109"/>
    </row>
    <row r="165" spans="1:17" x14ac:dyDescent="0.3">
      <c r="A165" s="2" t="s">
        <v>102</v>
      </c>
      <c r="B165" s="31" t="s">
        <v>75</v>
      </c>
      <c r="C165" s="37"/>
      <c r="D165" s="37"/>
      <c r="F165" s="37"/>
      <c r="G165" s="60"/>
      <c r="H165" s="60"/>
      <c r="M165" s="115"/>
      <c r="N165" s="13"/>
      <c r="O165" s="13"/>
      <c r="P165" s="13"/>
      <c r="Q165" s="109"/>
    </row>
    <row r="166" spans="1:17" ht="15" thickBot="1" x14ac:dyDescent="0.35">
      <c r="A166" s="2" t="s">
        <v>149</v>
      </c>
      <c r="B166" s="31" t="s">
        <v>75</v>
      </c>
      <c r="C166" s="37"/>
      <c r="D166" s="37"/>
      <c r="F166" s="37"/>
      <c r="G166" s="60"/>
      <c r="H166" s="60"/>
      <c r="M166" s="115"/>
      <c r="N166" s="13"/>
      <c r="O166" s="13"/>
      <c r="P166" s="13"/>
      <c r="Q166" s="109"/>
    </row>
    <row r="167" spans="1:17" ht="15" thickTop="1" x14ac:dyDescent="0.3">
      <c r="A167" s="30" t="s">
        <v>80</v>
      </c>
      <c r="B167" s="32" t="s">
        <v>185</v>
      </c>
      <c r="C167" s="38">
        <f>VLOOKUP(A167,'[1]Alergovet (Labor 3)'!A:AW,47,0)</f>
        <v>24</v>
      </c>
      <c r="D167" s="38">
        <f t="shared" si="28"/>
        <v>58.5</v>
      </c>
      <c r="E167" s="53">
        <f>VLOOKUP(A167,'[1]Alergovet (Labor 3)'!A:AW,49,0)</f>
        <v>21</v>
      </c>
      <c r="F167" s="38">
        <f t="shared" si="29"/>
        <v>38.5</v>
      </c>
      <c r="G167" s="60">
        <f t="shared" si="30"/>
        <v>20</v>
      </c>
      <c r="H167" s="60">
        <f t="shared" si="31"/>
        <v>400</v>
      </c>
      <c r="I167">
        <f t="shared" si="32"/>
        <v>22.5</v>
      </c>
      <c r="J167">
        <f t="shared" si="33"/>
        <v>2.25</v>
      </c>
      <c r="K167">
        <f t="shared" si="34"/>
        <v>1.5</v>
      </c>
      <c r="L167">
        <f t="shared" si="35"/>
        <v>6.666666666666667</v>
      </c>
      <c r="M167" s="115">
        <f t="shared" si="24"/>
        <v>-62</v>
      </c>
      <c r="N167" s="13">
        <f t="shared" si="25"/>
        <v>-82</v>
      </c>
      <c r="O167" s="13">
        <f t="shared" si="26"/>
        <v>3844</v>
      </c>
      <c r="P167" s="13">
        <f t="shared" si="26"/>
        <v>6724</v>
      </c>
      <c r="Q167" s="109">
        <f t="shared" si="27"/>
        <v>5084</v>
      </c>
    </row>
    <row r="168" spans="1:17" x14ac:dyDescent="0.3">
      <c r="A168" s="2" t="s">
        <v>81</v>
      </c>
      <c r="B168" s="31" t="s">
        <v>55</v>
      </c>
      <c r="C168" s="37">
        <f>VLOOKUP(A168,'[1]Alergovet (Labor 3)'!A:AW,47,0)</f>
        <v>23</v>
      </c>
      <c r="D168" s="37">
        <f t="shared" si="28"/>
        <v>54</v>
      </c>
      <c r="E168">
        <f>VLOOKUP(A168,'[1]Alergovet (Labor 3)'!A:AW,49,0)</f>
        <v>18</v>
      </c>
      <c r="F168" s="37">
        <f t="shared" si="29"/>
        <v>29.5</v>
      </c>
      <c r="G168" s="60">
        <f t="shared" si="30"/>
        <v>24.5</v>
      </c>
      <c r="H168" s="60">
        <f t="shared" si="31"/>
        <v>600.25</v>
      </c>
      <c r="I168">
        <f t="shared" si="32"/>
        <v>20.5</v>
      </c>
      <c r="J168">
        <f t="shared" si="33"/>
        <v>6.25</v>
      </c>
      <c r="K168">
        <f t="shared" si="34"/>
        <v>2.5</v>
      </c>
      <c r="L168">
        <f t="shared" si="35"/>
        <v>12.195121951219512</v>
      </c>
      <c r="M168" s="115">
        <f t="shared" si="24"/>
        <v>-66.5</v>
      </c>
      <c r="N168" s="13">
        <f t="shared" si="25"/>
        <v>-91</v>
      </c>
      <c r="O168" s="13">
        <f t="shared" si="26"/>
        <v>4422.25</v>
      </c>
      <c r="P168" s="13">
        <f t="shared" si="26"/>
        <v>8281</v>
      </c>
      <c r="Q168" s="109">
        <f t="shared" si="27"/>
        <v>6051.5</v>
      </c>
    </row>
    <row r="169" spans="1:17" x14ac:dyDescent="0.3">
      <c r="A169" s="2" t="s">
        <v>82</v>
      </c>
      <c r="B169" s="31" t="s">
        <v>55</v>
      </c>
      <c r="C169" s="37">
        <f>VLOOKUP(A169,'[1]Alergovet (Labor 3)'!A:AW,47,0)</f>
        <v>98</v>
      </c>
      <c r="D169" s="37">
        <f t="shared" si="28"/>
        <v>198</v>
      </c>
      <c r="E169">
        <f>VLOOKUP(A169,'[1]Alergovet (Labor 3)'!A:AW,49,0)</f>
        <v>99</v>
      </c>
      <c r="F169" s="37">
        <f t="shared" si="29"/>
        <v>198</v>
      </c>
      <c r="G169" s="60">
        <f t="shared" si="30"/>
        <v>0</v>
      </c>
      <c r="H169" s="60">
        <f t="shared" si="31"/>
        <v>0</v>
      </c>
      <c r="I169">
        <f t="shared" si="32"/>
        <v>98.5</v>
      </c>
      <c r="J169">
        <f t="shared" si="33"/>
        <v>0.25</v>
      </c>
      <c r="K169">
        <f t="shared" si="34"/>
        <v>0.5</v>
      </c>
      <c r="L169">
        <f t="shared" si="35"/>
        <v>0.50761421319796951</v>
      </c>
      <c r="M169" s="115">
        <f t="shared" si="24"/>
        <v>77.5</v>
      </c>
      <c r="N169" s="13">
        <f t="shared" si="25"/>
        <v>77.5</v>
      </c>
      <c r="O169" s="13">
        <f t="shared" si="26"/>
        <v>6006.25</v>
      </c>
      <c r="P169" s="13">
        <f t="shared" si="26"/>
        <v>6006.25</v>
      </c>
      <c r="Q169" s="109">
        <f t="shared" si="27"/>
        <v>6006.25</v>
      </c>
    </row>
    <row r="170" spans="1:17" x14ac:dyDescent="0.3">
      <c r="A170" s="2" t="s">
        <v>83</v>
      </c>
      <c r="B170" s="31" t="s">
        <v>55</v>
      </c>
      <c r="C170" s="37">
        <f>VLOOKUP(A170,'[1]Alergovet (Labor 3)'!A:AW,47,0)</f>
        <v>41</v>
      </c>
      <c r="D170" s="37">
        <f t="shared" si="28"/>
        <v>121</v>
      </c>
      <c r="E170">
        <f>VLOOKUP(A170,'[1]Alergovet (Labor 3)'!A:AW,49,0)</f>
        <v>54</v>
      </c>
      <c r="F170" s="37">
        <f t="shared" si="29"/>
        <v>142</v>
      </c>
      <c r="G170" s="60">
        <f t="shared" si="30"/>
        <v>-21</v>
      </c>
      <c r="H170" s="60">
        <f t="shared" si="31"/>
        <v>441</v>
      </c>
      <c r="I170">
        <f t="shared" si="32"/>
        <v>47.5</v>
      </c>
      <c r="J170">
        <f t="shared" si="33"/>
        <v>42.25</v>
      </c>
      <c r="K170">
        <f t="shared" si="34"/>
        <v>6.5</v>
      </c>
      <c r="L170">
        <f t="shared" si="35"/>
        <v>13.684210526315791</v>
      </c>
      <c r="M170" s="115">
        <f t="shared" si="24"/>
        <v>0.5</v>
      </c>
      <c r="N170" s="13">
        <f t="shared" si="25"/>
        <v>21.5</v>
      </c>
      <c r="O170" s="13">
        <f t="shared" si="26"/>
        <v>0.25</v>
      </c>
      <c r="P170" s="13">
        <f t="shared" si="26"/>
        <v>462.25</v>
      </c>
      <c r="Q170" s="109">
        <f t="shared" si="27"/>
        <v>10.75</v>
      </c>
    </row>
    <row r="171" spans="1:17" x14ac:dyDescent="0.3">
      <c r="A171" s="2" t="s">
        <v>84</v>
      </c>
      <c r="B171" s="31" t="s">
        <v>55</v>
      </c>
      <c r="C171" s="37">
        <f>VLOOKUP(A171,'[1]Alergovet (Labor 3)'!A:AW,47,0)</f>
        <v>271</v>
      </c>
      <c r="D171" s="37">
        <f t="shared" si="28"/>
        <v>224</v>
      </c>
      <c r="E171">
        <f>VLOOKUP(A171,'[1]Alergovet (Labor 3)'!A:AW,49,0)</f>
        <v>171</v>
      </c>
      <c r="F171" s="37">
        <f t="shared" si="29"/>
        <v>203</v>
      </c>
      <c r="G171" s="60">
        <f t="shared" si="30"/>
        <v>21</v>
      </c>
      <c r="H171" s="60">
        <f t="shared" si="31"/>
        <v>441</v>
      </c>
      <c r="I171">
        <f t="shared" si="32"/>
        <v>221</v>
      </c>
      <c r="J171">
        <f t="shared" si="33"/>
        <v>2500</v>
      </c>
      <c r="K171">
        <f t="shared" si="34"/>
        <v>50</v>
      </c>
      <c r="L171">
        <f t="shared" si="35"/>
        <v>22.624434389140273</v>
      </c>
      <c r="M171" s="115">
        <f t="shared" si="24"/>
        <v>103.5</v>
      </c>
      <c r="N171" s="13">
        <f t="shared" si="25"/>
        <v>82.5</v>
      </c>
      <c r="O171" s="13">
        <f t="shared" si="26"/>
        <v>10712.25</v>
      </c>
      <c r="P171" s="13">
        <f t="shared" si="26"/>
        <v>6806.25</v>
      </c>
      <c r="Q171" s="109">
        <f t="shared" si="27"/>
        <v>8538.75</v>
      </c>
    </row>
    <row r="172" spans="1:17" x14ac:dyDescent="0.3">
      <c r="A172" s="2" t="s">
        <v>85</v>
      </c>
      <c r="B172" s="31" t="s">
        <v>55</v>
      </c>
      <c r="C172" s="37">
        <f>VLOOKUP(A172,'[1]Alergovet (Labor 3)'!A:AW,47,0)</f>
        <v>69</v>
      </c>
      <c r="D172" s="37">
        <f t="shared" si="28"/>
        <v>172</v>
      </c>
      <c r="E172">
        <f>VLOOKUP(A172,'[1]Alergovet (Labor 3)'!A:AW,49,0)</f>
        <v>27</v>
      </c>
      <c r="F172" s="37">
        <f t="shared" si="29"/>
        <v>79.5</v>
      </c>
      <c r="G172" s="60">
        <f t="shared" si="30"/>
        <v>92.5</v>
      </c>
      <c r="H172" s="60">
        <f t="shared" si="31"/>
        <v>8556.25</v>
      </c>
      <c r="I172">
        <f t="shared" si="32"/>
        <v>48</v>
      </c>
      <c r="J172">
        <f t="shared" si="33"/>
        <v>441</v>
      </c>
      <c r="K172">
        <f t="shared" si="34"/>
        <v>21</v>
      </c>
      <c r="L172">
        <f t="shared" si="35"/>
        <v>43.75</v>
      </c>
      <c r="M172" s="115">
        <f t="shared" si="24"/>
        <v>51.5</v>
      </c>
      <c r="N172" s="13">
        <f t="shared" si="25"/>
        <v>-41</v>
      </c>
      <c r="O172" s="13">
        <f t="shared" si="26"/>
        <v>2652.25</v>
      </c>
      <c r="P172" s="13">
        <f t="shared" si="26"/>
        <v>1681</v>
      </c>
      <c r="Q172" s="109">
        <f t="shared" si="27"/>
        <v>-2111.5</v>
      </c>
    </row>
    <row r="173" spans="1:17" x14ac:dyDescent="0.3">
      <c r="A173" s="2" t="s">
        <v>95</v>
      </c>
      <c r="B173" s="31" t="s">
        <v>55</v>
      </c>
      <c r="C173" s="37">
        <f>VLOOKUP(A173,'[1]Alergovet (Labor 3)'!A:AW,47,0)</f>
        <v>20</v>
      </c>
      <c r="D173" s="37">
        <f t="shared" si="28"/>
        <v>46.5</v>
      </c>
      <c r="E173">
        <f>VLOOKUP(A173,'[1]Alergovet (Labor 3)'!A:AW,49,0)</f>
        <v>21</v>
      </c>
      <c r="F173" s="37">
        <f t="shared" si="29"/>
        <v>38.5</v>
      </c>
      <c r="G173" s="60">
        <f t="shared" si="30"/>
        <v>8</v>
      </c>
      <c r="H173" s="60">
        <f t="shared" si="31"/>
        <v>64</v>
      </c>
      <c r="I173">
        <f t="shared" si="32"/>
        <v>20.5</v>
      </c>
      <c r="J173">
        <f t="shared" si="33"/>
        <v>0.25</v>
      </c>
      <c r="K173">
        <f t="shared" si="34"/>
        <v>0.5</v>
      </c>
      <c r="L173">
        <f t="shared" si="35"/>
        <v>2.4390243902439024</v>
      </c>
      <c r="M173" s="115">
        <f t="shared" si="24"/>
        <v>-74</v>
      </c>
      <c r="N173" s="13">
        <f t="shared" si="25"/>
        <v>-82</v>
      </c>
      <c r="O173" s="13">
        <f t="shared" si="26"/>
        <v>5476</v>
      </c>
      <c r="P173" s="13">
        <f t="shared" si="26"/>
        <v>6724</v>
      </c>
      <c r="Q173" s="109">
        <f t="shared" si="27"/>
        <v>6068</v>
      </c>
    </row>
    <row r="174" spans="1:17" x14ac:dyDescent="0.3">
      <c r="A174" s="2" t="s">
        <v>100</v>
      </c>
      <c r="B174" s="31" t="s">
        <v>55</v>
      </c>
      <c r="C174" s="37">
        <f>VLOOKUP(A174,'[1]Alergovet (Labor 3)'!A:AW,47,0)</f>
        <v>32</v>
      </c>
      <c r="D174" s="37">
        <f t="shared" si="28"/>
        <v>88.5</v>
      </c>
      <c r="E174">
        <f>VLOOKUP(A174,'[1]Alergovet (Labor 3)'!A:AW,49,0)</f>
        <v>25</v>
      </c>
      <c r="F174" s="37">
        <f t="shared" si="29"/>
        <v>58</v>
      </c>
      <c r="G174" s="60">
        <f t="shared" si="30"/>
        <v>30.5</v>
      </c>
      <c r="H174" s="60">
        <f t="shared" si="31"/>
        <v>930.25</v>
      </c>
      <c r="I174">
        <f t="shared" si="32"/>
        <v>28.5</v>
      </c>
      <c r="J174">
        <f t="shared" si="33"/>
        <v>12.25</v>
      </c>
      <c r="K174">
        <f t="shared" si="34"/>
        <v>3.5</v>
      </c>
      <c r="L174">
        <f t="shared" si="35"/>
        <v>12.280701754385964</v>
      </c>
      <c r="M174" s="115">
        <f t="shared" si="24"/>
        <v>-32</v>
      </c>
      <c r="N174" s="13">
        <f t="shared" si="25"/>
        <v>-62.5</v>
      </c>
      <c r="O174" s="13">
        <f t="shared" si="26"/>
        <v>1024</v>
      </c>
      <c r="P174" s="13">
        <f t="shared" si="26"/>
        <v>3906.25</v>
      </c>
      <c r="Q174" s="109">
        <f t="shared" si="27"/>
        <v>2000</v>
      </c>
    </row>
    <row r="175" spans="1:17" x14ac:dyDescent="0.3">
      <c r="A175" s="2" t="s">
        <v>101</v>
      </c>
      <c r="B175" s="31" t="s">
        <v>55</v>
      </c>
      <c r="C175" s="37"/>
      <c r="D175" s="37"/>
      <c r="F175" s="37"/>
      <c r="G175" s="60"/>
      <c r="H175" s="60"/>
      <c r="M175" s="115"/>
      <c r="N175" s="13"/>
      <c r="O175" s="13"/>
      <c r="P175" s="13"/>
      <c r="Q175" s="109"/>
    </row>
    <row r="176" spans="1:17" x14ac:dyDescent="0.3">
      <c r="A176" s="2" t="s">
        <v>102</v>
      </c>
      <c r="B176" s="31" t="s">
        <v>55</v>
      </c>
      <c r="C176" s="37"/>
      <c r="D176" s="37"/>
      <c r="F176" s="37"/>
      <c r="G176" s="60"/>
      <c r="H176" s="60"/>
      <c r="M176" s="115"/>
      <c r="N176" s="13"/>
      <c r="O176" s="13"/>
      <c r="P176" s="13"/>
      <c r="Q176" s="109"/>
    </row>
    <row r="177" spans="1:17" ht="15" thickBot="1" x14ac:dyDescent="0.35">
      <c r="A177" s="2" t="s">
        <v>149</v>
      </c>
      <c r="B177" s="31" t="s">
        <v>55</v>
      </c>
      <c r="C177" s="37"/>
      <c r="D177" s="37"/>
      <c r="F177" s="37"/>
      <c r="G177" s="60"/>
      <c r="H177" s="60"/>
      <c r="M177" s="115"/>
      <c r="N177" s="13"/>
      <c r="O177" s="13"/>
      <c r="P177" s="13"/>
      <c r="Q177" s="109"/>
    </row>
    <row r="178" spans="1:17" ht="15" thickTop="1" x14ac:dyDescent="0.3">
      <c r="A178" s="30" t="s">
        <v>80</v>
      </c>
      <c r="B178" s="32" t="s">
        <v>186</v>
      </c>
      <c r="C178" s="38">
        <f>VLOOKUP(A178,'[1]Alergovet (Labor 3)'!A:AZ,50,0)</f>
        <v>16</v>
      </c>
      <c r="D178" s="38">
        <f t="shared" si="28"/>
        <v>33.5</v>
      </c>
      <c r="E178" s="53">
        <f>VLOOKUP(A178,'[1]Alergovet (Labor 3)'!A:AZ,52,0)</f>
        <v>36</v>
      </c>
      <c r="F178" s="38">
        <f t="shared" si="29"/>
        <v>111.5</v>
      </c>
      <c r="G178" s="60">
        <f t="shared" si="30"/>
        <v>-78</v>
      </c>
      <c r="H178" s="60">
        <f t="shared" si="31"/>
        <v>6084</v>
      </c>
      <c r="I178">
        <f t="shared" si="32"/>
        <v>26</v>
      </c>
      <c r="J178">
        <f t="shared" si="33"/>
        <v>100</v>
      </c>
      <c r="K178">
        <f t="shared" si="34"/>
        <v>10</v>
      </c>
      <c r="L178">
        <f t="shared" si="35"/>
        <v>38.461538461538467</v>
      </c>
      <c r="M178" s="115">
        <f t="shared" si="24"/>
        <v>-87</v>
      </c>
      <c r="N178" s="13">
        <f t="shared" si="25"/>
        <v>-9</v>
      </c>
      <c r="O178" s="13">
        <f t="shared" si="26"/>
        <v>7569</v>
      </c>
      <c r="P178" s="13">
        <f t="shared" si="26"/>
        <v>81</v>
      </c>
      <c r="Q178" s="109">
        <f t="shared" si="27"/>
        <v>783</v>
      </c>
    </row>
    <row r="179" spans="1:17" x14ac:dyDescent="0.3">
      <c r="A179" s="2" t="s">
        <v>81</v>
      </c>
      <c r="B179" s="31" t="s">
        <v>7</v>
      </c>
      <c r="C179" s="37">
        <f>VLOOKUP(A179,'[1]Alergovet (Labor 3)'!A:AZ,50,0)</f>
        <v>52</v>
      </c>
      <c r="D179" s="37">
        <f t="shared" si="28"/>
        <v>139.5</v>
      </c>
      <c r="E179">
        <f>VLOOKUP(A179,'[1]Alergovet (Labor 3)'!A:AZ,52,0)</f>
        <v>54</v>
      </c>
      <c r="F179" s="37">
        <f t="shared" si="29"/>
        <v>142</v>
      </c>
      <c r="G179" s="60">
        <f t="shared" si="30"/>
        <v>-2.5</v>
      </c>
      <c r="H179" s="60">
        <f t="shared" si="31"/>
        <v>6.25</v>
      </c>
      <c r="I179">
        <f t="shared" si="32"/>
        <v>53</v>
      </c>
      <c r="J179">
        <f t="shared" si="33"/>
        <v>1</v>
      </c>
      <c r="K179">
        <f t="shared" si="34"/>
        <v>1</v>
      </c>
      <c r="L179">
        <f t="shared" si="35"/>
        <v>1.8867924528301887</v>
      </c>
      <c r="M179" s="115">
        <f t="shared" si="24"/>
        <v>19</v>
      </c>
      <c r="N179" s="13">
        <f t="shared" si="25"/>
        <v>21.5</v>
      </c>
      <c r="O179" s="13">
        <f t="shared" si="26"/>
        <v>361</v>
      </c>
      <c r="P179" s="13">
        <f t="shared" si="26"/>
        <v>462.25</v>
      </c>
      <c r="Q179" s="109">
        <f t="shared" si="27"/>
        <v>408.5</v>
      </c>
    </row>
    <row r="180" spans="1:17" x14ac:dyDescent="0.3">
      <c r="A180" s="2" t="s">
        <v>82</v>
      </c>
      <c r="B180" s="31" t="s">
        <v>7</v>
      </c>
      <c r="C180" s="37">
        <f>VLOOKUP(A180,'[1]Alergovet (Labor 3)'!A:AZ,50,0)</f>
        <v>52</v>
      </c>
      <c r="D180" s="37">
        <f t="shared" si="28"/>
        <v>139.5</v>
      </c>
      <c r="E180">
        <f>VLOOKUP(A180,'[1]Alergovet (Labor 3)'!A:AZ,52,0)</f>
        <v>54</v>
      </c>
      <c r="F180" s="37">
        <f t="shared" si="29"/>
        <v>142</v>
      </c>
      <c r="G180" s="60">
        <f t="shared" si="30"/>
        <v>-2.5</v>
      </c>
      <c r="H180" s="60">
        <f t="shared" si="31"/>
        <v>6.25</v>
      </c>
      <c r="I180">
        <f t="shared" si="32"/>
        <v>53</v>
      </c>
      <c r="J180">
        <f t="shared" si="33"/>
        <v>1</v>
      </c>
      <c r="K180">
        <f t="shared" si="34"/>
        <v>1</v>
      </c>
      <c r="L180">
        <f t="shared" si="35"/>
        <v>1.8867924528301887</v>
      </c>
      <c r="M180" s="115">
        <f t="shared" si="24"/>
        <v>19</v>
      </c>
      <c r="N180" s="13">
        <f t="shared" si="25"/>
        <v>21.5</v>
      </c>
      <c r="O180" s="13">
        <f t="shared" si="26"/>
        <v>361</v>
      </c>
      <c r="P180" s="13">
        <f t="shared" si="26"/>
        <v>462.25</v>
      </c>
      <c r="Q180" s="109">
        <f t="shared" si="27"/>
        <v>408.5</v>
      </c>
    </row>
    <row r="181" spans="1:17" x14ac:dyDescent="0.3">
      <c r="A181" s="2" t="s">
        <v>83</v>
      </c>
      <c r="B181" s="31" t="s">
        <v>7</v>
      </c>
      <c r="C181" s="37">
        <f>VLOOKUP(A181,'[1]Alergovet (Labor 3)'!A:AZ,50,0)</f>
        <v>25</v>
      </c>
      <c r="D181" s="37">
        <f t="shared" si="28"/>
        <v>68</v>
      </c>
      <c r="E181">
        <f>VLOOKUP(A181,'[1]Alergovet (Labor 3)'!A:AZ,52,0)</f>
        <v>74</v>
      </c>
      <c r="F181" s="37">
        <f t="shared" si="29"/>
        <v>175.5</v>
      </c>
      <c r="G181" s="60">
        <f t="shared" si="30"/>
        <v>-107.5</v>
      </c>
      <c r="H181" s="60">
        <f t="shared" si="31"/>
        <v>11556.25</v>
      </c>
      <c r="I181">
        <f t="shared" si="32"/>
        <v>49.5</v>
      </c>
      <c r="J181">
        <f t="shared" si="33"/>
        <v>600.25</v>
      </c>
      <c r="K181">
        <f t="shared" si="34"/>
        <v>24.5</v>
      </c>
      <c r="L181">
        <f t="shared" si="35"/>
        <v>49.494949494949495</v>
      </c>
      <c r="M181" s="115">
        <f t="shared" si="24"/>
        <v>-52.5</v>
      </c>
      <c r="N181" s="13">
        <f t="shared" si="25"/>
        <v>55</v>
      </c>
      <c r="O181" s="13">
        <f t="shared" si="26"/>
        <v>2756.25</v>
      </c>
      <c r="P181" s="13">
        <f t="shared" si="26"/>
        <v>3025</v>
      </c>
      <c r="Q181" s="109">
        <f t="shared" si="27"/>
        <v>-2887.5</v>
      </c>
    </row>
    <row r="182" spans="1:17" x14ac:dyDescent="0.3">
      <c r="A182" s="2" t="s">
        <v>84</v>
      </c>
      <c r="B182" s="31" t="s">
        <v>7</v>
      </c>
      <c r="C182" s="37">
        <f>VLOOKUP(A182,'[1]Alergovet (Labor 3)'!A:AZ,50,0)</f>
        <v>63</v>
      </c>
      <c r="D182" s="37">
        <f t="shared" si="28"/>
        <v>164</v>
      </c>
      <c r="E182">
        <f>VLOOKUP(A182,'[1]Alergovet (Labor 3)'!A:AZ,52,0)</f>
        <v>55</v>
      </c>
      <c r="F182" s="37">
        <f t="shared" si="29"/>
        <v>147</v>
      </c>
      <c r="G182" s="60">
        <f t="shared" si="30"/>
        <v>17</v>
      </c>
      <c r="H182" s="60">
        <f t="shared" si="31"/>
        <v>289</v>
      </c>
      <c r="I182">
        <f t="shared" si="32"/>
        <v>59</v>
      </c>
      <c r="J182">
        <f t="shared" si="33"/>
        <v>16</v>
      </c>
      <c r="K182">
        <f t="shared" si="34"/>
        <v>4</v>
      </c>
      <c r="L182">
        <f t="shared" si="35"/>
        <v>6.7796610169491522</v>
      </c>
      <c r="M182" s="115">
        <f t="shared" si="24"/>
        <v>43.5</v>
      </c>
      <c r="N182" s="13">
        <f t="shared" si="25"/>
        <v>26.5</v>
      </c>
      <c r="O182" s="13">
        <f t="shared" si="26"/>
        <v>1892.25</v>
      </c>
      <c r="P182" s="13">
        <f t="shared" si="26"/>
        <v>702.25</v>
      </c>
      <c r="Q182" s="109">
        <f t="shared" si="27"/>
        <v>1152.75</v>
      </c>
    </row>
    <row r="183" spans="1:17" x14ac:dyDescent="0.3">
      <c r="A183" s="2" t="s">
        <v>85</v>
      </c>
      <c r="B183" s="31" t="s">
        <v>7</v>
      </c>
      <c r="C183" s="37">
        <f>VLOOKUP(A183,'[1]Alergovet (Labor 3)'!A:AZ,50,0)</f>
        <v>36</v>
      </c>
      <c r="D183" s="37">
        <f t="shared" si="28"/>
        <v>111.5</v>
      </c>
      <c r="E183">
        <f>VLOOKUP(A183,'[1]Alergovet (Labor 3)'!A:AZ,52,0)</f>
        <v>31</v>
      </c>
      <c r="F183" s="37">
        <f t="shared" si="29"/>
        <v>91.5</v>
      </c>
      <c r="G183" s="60">
        <f t="shared" si="30"/>
        <v>20</v>
      </c>
      <c r="H183" s="60">
        <f t="shared" si="31"/>
        <v>400</v>
      </c>
      <c r="I183">
        <f t="shared" si="32"/>
        <v>33.5</v>
      </c>
      <c r="J183">
        <f t="shared" si="33"/>
        <v>6.25</v>
      </c>
      <c r="K183">
        <f t="shared" si="34"/>
        <v>2.5</v>
      </c>
      <c r="L183">
        <f t="shared" si="35"/>
        <v>7.4626865671641784</v>
      </c>
      <c r="M183" s="115">
        <f t="shared" si="24"/>
        <v>-9</v>
      </c>
      <c r="N183" s="13">
        <f t="shared" si="25"/>
        <v>-29</v>
      </c>
      <c r="O183" s="13">
        <f t="shared" si="26"/>
        <v>81</v>
      </c>
      <c r="P183" s="13">
        <f t="shared" si="26"/>
        <v>841</v>
      </c>
      <c r="Q183" s="109">
        <f t="shared" si="27"/>
        <v>261</v>
      </c>
    </row>
    <row r="184" spans="1:17" x14ac:dyDescent="0.3">
      <c r="A184" s="2" t="s">
        <v>95</v>
      </c>
      <c r="B184" s="31" t="s">
        <v>7</v>
      </c>
      <c r="C184" s="37">
        <f>VLOOKUP(A184,'[1]Alergovet (Labor 3)'!A:AZ,50,0)</f>
        <v>18</v>
      </c>
      <c r="D184" s="37">
        <f t="shared" si="28"/>
        <v>41</v>
      </c>
      <c r="E184">
        <f>VLOOKUP(A184,'[1]Alergovet (Labor 3)'!A:AZ,52,0)</f>
        <v>87</v>
      </c>
      <c r="F184" s="37">
        <f t="shared" si="29"/>
        <v>192.5</v>
      </c>
      <c r="G184" s="60">
        <f t="shared" si="30"/>
        <v>-151.5</v>
      </c>
      <c r="H184" s="60">
        <f t="shared" si="31"/>
        <v>22952.25</v>
      </c>
      <c r="I184">
        <f t="shared" si="32"/>
        <v>52.5</v>
      </c>
      <c r="J184">
        <f t="shared" si="33"/>
        <v>1190.25</v>
      </c>
      <c r="K184">
        <f t="shared" si="34"/>
        <v>34.5</v>
      </c>
      <c r="L184">
        <f t="shared" si="35"/>
        <v>65.714285714285708</v>
      </c>
      <c r="M184" s="115">
        <f t="shared" si="24"/>
        <v>-79.5</v>
      </c>
      <c r="N184" s="13">
        <f t="shared" si="25"/>
        <v>72</v>
      </c>
      <c r="O184" s="13">
        <f t="shared" si="26"/>
        <v>6320.25</v>
      </c>
      <c r="P184" s="13">
        <f t="shared" si="26"/>
        <v>5184</v>
      </c>
      <c r="Q184" s="109">
        <f t="shared" si="27"/>
        <v>-5724</v>
      </c>
    </row>
    <row r="185" spans="1:17" x14ac:dyDescent="0.3">
      <c r="A185" s="2" t="s">
        <v>100</v>
      </c>
      <c r="B185" s="31" t="s">
        <v>7</v>
      </c>
      <c r="C185" s="37">
        <f>VLOOKUP(A185,'[1]Alergovet (Labor 3)'!A:AZ,50,0)</f>
        <v>52</v>
      </c>
      <c r="D185" s="37">
        <f t="shared" si="28"/>
        <v>139.5</v>
      </c>
      <c r="E185">
        <f>VLOOKUP(A185,'[1]Alergovet (Labor 3)'!A:AZ,52,0)</f>
        <v>73</v>
      </c>
      <c r="F185" s="37">
        <f t="shared" si="29"/>
        <v>169</v>
      </c>
      <c r="G185" s="60">
        <f t="shared" si="30"/>
        <v>-29.5</v>
      </c>
      <c r="H185" s="60">
        <f t="shared" si="31"/>
        <v>870.25</v>
      </c>
      <c r="I185">
        <f t="shared" si="32"/>
        <v>62.5</v>
      </c>
      <c r="J185">
        <f t="shared" si="33"/>
        <v>110.25</v>
      </c>
      <c r="K185">
        <f t="shared" si="34"/>
        <v>10.5</v>
      </c>
      <c r="L185">
        <f t="shared" si="35"/>
        <v>16.8</v>
      </c>
      <c r="M185" s="115">
        <f t="shared" si="24"/>
        <v>19</v>
      </c>
      <c r="N185" s="13">
        <f t="shared" si="25"/>
        <v>48.5</v>
      </c>
      <c r="O185" s="13">
        <f t="shared" si="26"/>
        <v>361</v>
      </c>
      <c r="P185" s="13">
        <f t="shared" si="26"/>
        <v>2352.25</v>
      </c>
      <c r="Q185" s="109">
        <f t="shared" si="27"/>
        <v>921.5</v>
      </c>
    </row>
    <row r="186" spans="1:17" x14ac:dyDescent="0.3">
      <c r="A186" s="2" t="s">
        <v>101</v>
      </c>
      <c r="B186" s="31" t="s">
        <v>7</v>
      </c>
      <c r="C186" s="37"/>
      <c r="D186" s="37"/>
      <c r="F186" s="37"/>
      <c r="G186" s="60"/>
      <c r="H186" s="60"/>
      <c r="M186" s="115"/>
      <c r="N186" s="13"/>
      <c r="O186" s="13"/>
      <c r="P186" s="13"/>
      <c r="Q186" s="109"/>
    </row>
    <row r="187" spans="1:17" x14ac:dyDescent="0.3">
      <c r="A187" s="2" t="s">
        <v>102</v>
      </c>
      <c r="B187" s="31" t="s">
        <v>7</v>
      </c>
      <c r="C187" s="37"/>
      <c r="D187" s="37"/>
      <c r="F187" s="37"/>
      <c r="G187" s="60"/>
      <c r="H187" s="60"/>
      <c r="M187" s="115"/>
      <c r="N187" s="13"/>
      <c r="O187" s="13"/>
      <c r="P187" s="13"/>
      <c r="Q187" s="109"/>
    </row>
    <row r="188" spans="1:17" ht="15" thickBot="1" x14ac:dyDescent="0.35">
      <c r="A188" s="2" t="s">
        <v>149</v>
      </c>
      <c r="B188" s="31" t="s">
        <v>7</v>
      </c>
      <c r="C188" s="37"/>
      <c r="D188" s="37"/>
      <c r="F188" s="37"/>
      <c r="G188" s="60"/>
      <c r="H188" s="60"/>
      <c r="M188" s="115"/>
      <c r="N188" s="13"/>
      <c r="O188" s="13"/>
      <c r="P188" s="13"/>
      <c r="Q188" s="109"/>
    </row>
    <row r="189" spans="1:17" ht="15" thickTop="1" x14ac:dyDescent="0.3">
      <c r="A189" s="30" t="s">
        <v>80</v>
      </c>
      <c r="B189" s="32" t="s">
        <v>187</v>
      </c>
      <c r="C189" s="38">
        <f>VLOOKUP(A189,'[1]Alergovet (Labor 3)'!A:BC,53,0)</f>
        <v>34</v>
      </c>
      <c r="D189" s="38">
        <f t="shared" si="28"/>
        <v>95.5</v>
      </c>
      <c r="E189" s="53">
        <f>VLOOKUP(A189,'[1]Alergovet (Labor 3)'!A:BC,55,0)</f>
        <v>73</v>
      </c>
      <c r="F189" s="38">
        <f t="shared" si="29"/>
        <v>169</v>
      </c>
      <c r="G189" s="60">
        <f t="shared" si="30"/>
        <v>-73.5</v>
      </c>
      <c r="H189" s="60">
        <f t="shared" si="31"/>
        <v>5402.25</v>
      </c>
      <c r="I189">
        <f t="shared" si="32"/>
        <v>53.5</v>
      </c>
      <c r="J189">
        <f t="shared" si="33"/>
        <v>380.25</v>
      </c>
      <c r="K189">
        <f t="shared" si="34"/>
        <v>19.5</v>
      </c>
      <c r="L189">
        <f t="shared" si="35"/>
        <v>36.44859813084112</v>
      </c>
      <c r="M189" s="115">
        <f t="shared" si="24"/>
        <v>-25</v>
      </c>
      <c r="N189" s="13">
        <f t="shared" si="25"/>
        <v>48.5</v>
      </c>
      <c r="O189" s="13">
        <f t="shared" si="26"/>
        <v>625</v>
      </c>
      <c r="P189" s="13">
        <f t="shared" si="26"/>
        <v>2352.25</v>
      </c>
      <c r="Q189" s="109">
        <f t="shared" si="27"/>
        <v>-1212.5</v>
      </c>
    </row>
    <row r="190" spans="1:17" x14ac:dyDescent="0.3">
      <c r="A190" s="2" t="s">
        <v>81</v>
      </c>
      <c r="B190" s="31" t="s">
        <v>2</v>
      </c>
      <c r="C190" s="37">
        <f>VLOOKUP(A190,'[1]Alergovet (Labor 3)'!A:BC,53,0)</f>
        <v>62</v>
      </c>
      <c r="D190" s="37">
        <f t="shared" si="28"/>
        <v>163</v>
      </c>
      <c r="E190">
        <f>VLOOKUP(A190,'[1]Alergovet (Labor 3)'!A:BC,55,0)</f>
        <v>56</v>
      </c>
      <c r="F190" s="37">
        <f t="shared" si="29"/>
        <v>148.5</v>
      </c>
      <c r="G190" s="60">
        <f t="shared" si="30"/>
        <v>14.5</v>
      </c>
      <c r="H190" s="60">
        <f t="shared" si="31"/>
        <v>210.25</v>
      </c>
      <c r="I190">
        <f t="shared" si="32"/>
        <v>59</v>
      </c>
      <c r="J190">
        <f t="shared" si="33"/>
        <v>9</v>
      </c>
      <c r="K190">
        <f t="shared" si="34"/>
        <v>3</v>
      </c>
      <c r="L190">
        <f t="shared" si="35"/>
        <v>5.0847457627118651</v>
      </c>
      <c r="M190" s="115">
        <f t="shared" si="24"/>
        <v>42.5</v>
      </c>
      <c r="N190" s="13">
        <f t="shared" si="25"/>
        <v>28</v>
      </c>
      <c r="O190" s="13">
        <f t="shared" si="26"/>
        <v>1806.25</v>
      </c>
      <c r="P190" s="13">
        <f t="shared" si="26"/>
        <v>784</v>
      </c>
      <c r="Q190" s="109">
        <f t="shared" si="27"/>
        <v>1190</v>
      </c>
    </row>
    <row r="191" spans="1:17" x14ac:dyDescent="0.3">
      <c r="A191" s="2" t="s">
        <v>82</v>
      </c>
      <c r="B191" s="31" t="s">
        <v>2</v>
      </c>
      <c r="C191" s="37">
        <f>VLOOKUP(A191,'[1]Alergovet (Labor 3)'!A:BC,53,0)</f>
        <v>245</v>
      </c>
      <c r="D191" s="37">
        <f t="shared" si="28"/>
        <v>217.5</v>
      </c>
      <c r="E191">
        <f>VLOOKUP(A191,'[1]Alergovet (Labor 3)'!A:BC,55,0)</f>
        <v>226</v>
      </c>
      <c r="F191" s="37">
        <f t="shared" si="29"/>
        <v>211</v>
      </c>
      <c r="G191" s="60">
        <f t="shared" si="30"/>
        <v>6.5</v>
      </c>
      <c r="H191" s="60">
        <f t="shared" si="31"/>
        <v>42.25</v>
      </c>
      <c r="I191">
        <f t="shared" si="32"/>
        <v>235.5</v>
      </c>
      <c r="J191">
        <f t="shared" si="33"/>
        <v>90.25</v>
      </c>
      <c r="K191">
        <f t="shared" si="34"/>
        <v>9.5</v>
      </c>
      <c r="L191">
        <f t="shared" si="35"/>
        <v>4.0339702760084926</v>
      </c>
      <c r="M191" s="115">
        <f t="shared" si="24"/>
        <v>97</v>
      </c>
      <c r="N191" s="13">
        <f t="shared" si="25"/>
        <v>90.5</v>
      </c>
      <c r="O191" s="13">
        <f t="shared" si="26"/>
        <v>9409</v>
      </c>
      <c r="P191" s="13">
        <f t="shared" si="26"/>
        <v>8190.25</v>
      </c>
      <c r="Q191" s="109">
        <f t="shared" si="27"/>
        <v>8778.5</v>
      </c>
    </row>
    <row r="192" spans="1:17" x14ac:dyDescent="0.3">
      <c r="A192" s="2" t="s">
        <v>83</v>
      </c>
      <c r="B192" s="31" t="s">
        <v>2</v>
      </c>
      <c r="C192" s="37">
        <f>VLOOKUP(A192,'[1]Alergovet (Labor 3)'!A:BC,53,0)</f>
        <v>45</v>
      </c>
      <c r="D192" s="37">
        <f t="shared" si="28"/>
        <v>125.5</v>
      </c>
      <c r="E192">
        <f>VLOOKUP(A192,'[1]Alergovet (Labor 3)'!A:BC,55,0)</f>
        <v>41</v>
      </c>
      <c r="F192" s="37">
        <f t="shared" si="29"/>
        <v>122</v>
      </c>
      <c r="G192" s="60">
        <f t="shared" si="30"/>
        <v>3.5</v>
      </c>
      <c r="H192" s="60">
        <f t="shared" si="31"/>
        <v>12.25</v>
      </c>
      <c r="I192">
        <f t="shared" si="32"/>
        <v>43</v>
      </c>
      <c r="J192">
        <f t="shared" si="33"/>
        <v>4</v>
      </c>
      <c r="K192">
        <f t="shared" si="34"/>
        <v>2</v>
      </c>
      <c r="L192">
        <f t="shared" si="35"/>
        <v>4.6511627906976747</v>
      </c>
      <c r="M192" s="115">
        <f t="shared" si="24"/>
        <v>5</v>
      </c>
      <c r="N192" s="13">
        <f t="shared" si="25"/>
        <v>1.5</v>
      </c>
      <c r="O192" s="13">
        <f t="shared" si="26"/>
        <v>25</v>
      </c>
      <c r="P192" s="13">
        <f t="shared" si="26"/>
        <v>2.25</v>
      </c>
      <c r="Q192" s="109">
        <f t="shared" si="27"/>
        <v>7.5</v>
      </c>
    </row>
    <row r="193" spans="1:17" x14ac:dyDescent="0.3">
      <c r="A193" s="2" t="s">
        <v>84</v>
      </c>
      <c r="B193" s="31" t="s">
        <v>2</v>
      </c>
      <c r="C193" s="37">
        <f>VLOOKUP(A193,'[1]Alergovet (Labor 3)'!A:BC,53,0)</f>
        <v>206</v>
      </c>
      <c r="D193" s="37">
        <f t="shared" si="28"/>
        <v>207.5</v>
      </c>
      <c r="E193">
        <f>VLOOKUP(A193,'[1]Alergovet (Labor 3)'!A:BC,55,0)</f>
        <v>533</v>
      </c>
      <c r="F193" s="37">
        <f t="shared" si="29"/>
        <v>231</v>
      </c>
      <c r="G193" s="60">
        <f t="shared" si="30"/>
        <v>-23.5</v>
      </c>
      <c r="H193" s="60">
        <f t="shared" si="31"/>
        <v>552.25</v>
      </c>
      <c r="I193">
        <f t="shared" si="32"/>
        <v>369.5</v>
      </c>
      <c r="J193">
        <f t="shared" si="33"/>
        <v>26732.25</v>
      </c>
      <c r="K193">
        <f t="shared" si="34"/>
        <v>163.5</v>
      </c>
      <c r="L193">
        <f t="shared" si="35"/>
        <v>44.248985115020297</v>
      </c>
      <c r="M193" s="115">
        <f t="shared" si="24"/>
        <v>87</v>
      </c>
      <c r="N193" s="13">
        <f t="shared" si="25"/>
        <v>110.5</v>
      </c>
      <c r="O193" s="13">
        <f t="shared" si="26"/>
        <v>7569</v>
      </c>
      <c r="P193" s="13">
        <f t="shared" si="26"/>
        <v>12210.25</v>
      </c>
      <c r="Q193" s="109">
        <f t="shared" si="27"/>
        <v>9613.5</v>
      </c>
    </row>
    <row r="194" spans="1:17" x14ac:dyDescent="0.3">
      <c r="A194" s="2" t="s">
        <v>85</v>
      </c>
      <c r="B194" s="31" t="s">
        <v>2</v>
      </c>
      <c r="C194" s="37">
        <f>VLOOKUP(A194,'[1]Alergovet (Labor 3)'!A:BC,53,0)</f>
        <v>113</v>
      </c>
      <c r="D194" s="37">
        <f t="shared" si="28"/>
        <v>200</v>
      </c>
      <c r="E194">
        <f>VLOOKUP(A194,'[1]Alergovet (Labor 3)'!A:BC,55,0)</f>
        <v>262</v>
      </c>
      <c r="F194" s="37">
        <f t="shared" si="29"/>
        <v>219.5</v>
      </c>
      <c r="G194" s="60">
        <f t="shared" si="30"/>
        <v>-19.5</v>
      </c>
      <c r="H194" s="60">
        <f t="shared" si="31"/>
        <v>380.25</v>
      </c>
      <c r="I194">
        <f t="shared" si="32"/>
        <v>187.5</v>
      </c>
      <c r="J194">
        <f t="shared" si="33"/>
        <v>5550.25</v>
      </c>
      <c r="K194">
        <f t="shared" si="34"/>
        <v>74.5</v>
      </c>
      <c r="L194">
        <f t="shared" si="35"/>
        <v>39.733333333333334</v>
      </c>
      <c r="M194" s="115">
        <f t="shared" si="24"/>
        <v>79.5</v>
      </c>
      <c r="N194" s="13">
        <f t="shared" si="25"/>
        <v>99</v>
      </c>
      <c r="O194" s="13">
        <f t="shared" si="26"/>
        <v>6320.25</v>
      </c>
      <c r="P194" s="13">
        <f t="shared" si="26"/>
        <v>9801</v>
      </c>
      <c r="Q194" s="109">
        <f t="shared" si="27"/>
        <v>7870.5</v>
      </c>
    </row>
    <row r="195" spans="1:17" x14ac:dyDescent="0.3">
      <c r="A195" s="2" t="s">
        <v>95</v>
      </c>
      <c r="B195" s="31" t="s">
        <v>2</v>
      </c>
      <c r="C195" s="37">
        <f>VLOOKUP(A195,'[1]Alergovet (Labor 3)'!A:BC,53,0)</f>
        <v>41</v>
      </c>
      <c r="D195" s="37">
        <f t="shared" si="28"/>
        <v>121</v>
      </c>
      <c r="E195">
        <f>VLOOKUP(A195,'[1]Alergovet (Labor 3)'!A:BC,55,0)</f>
        <v>41</v>
      </c>
      <c r="F195" s="37">
        <f t="shared" si="29"/>
        <v>122</v>
      </c>
      <c r="G195" s="60">
        <f t="shared" si="30"/>
        <v>-1</v>
      </c>
      <c r="H195" s="60">
        <f t="shared" si="31"/>
        <v>1</v>
      </c>
      <c r="I195">
        <f t="shared" si="32"/>
        <v>41</v>
      </c>
      <c r="J195">
        <f t="shared" si="33"/>
        <v>0</v>
      </c>
      <c r="K195">
        <f t="shared" si="34"/>
        <v>0</v>
      </c>
      <c r="L195">
        <f t="shared" si="35"/>
        <v>0</v>
      </c>
      <c r="M195" s="115">
        <f t="shared" si="24"/>
        <v>0.5</v>
      </c>
      <c r="N195" s="13">
        <f t="shared" si="25"/>
        <v>1.5</v>
      </c>
      <c r="O195" s="13">
        <f t="shared" ref="O195:P258" si="36">(M195)^2</f>
        <v>0.25</v>
      </c>
      <c r="P195" s="13">
        <f t="shared" si="36"/>
        <v>2.25</v>
      </c>
      <c r="Q195" s="109">
        <f t="shared" si="27"/>
        <v>0.75</v>
      </c>
    </row>
    <row r="196" spans="1:17" x14ac:dyDescent="0.3">
      <c r="A196" s="2" t="s">
        <v>100</v>
      </c>
      <c r="B196" s="31" t="s">
        <v>2</v>
      </c>
      <c r="C196" s="37">
        <f>VLOOKUP(A196,'[1]Alergovet (Labor 3)'!A:BC,53,0)</f>
        <v>37</v>
      </c>
      <c r="D196" s="37">
        <f t="shared" si="28"/>
        <v>115.5</v>
      </c>
      <c r="E196">
        <f>VLOOKUP(A196,'[1]Alergovet (Labor 3)'!A:BC,55,0)</f>
        <v>30</v>
      </c>
      <c r="F196" s="37">
        <f t="shared" si="29"/>
        <v>89</v>
      </c>
      <c r="G196" s="60">
        <f t="shared" si="30"/>
        <v>26.5</v>
      </c>
      <c r="H196" s="60">
        <f t="shared" si="31"/>
        <v>702.25</v>
      </c>
      <c r="I196">
        <f t="shared" si="32"/>
        <v>33.5</v>
      </c>
      <c r="J196">
        <f t="shared" si="33"/>
        <v>12.25</v>
      </c>
      <c r="K196">
        <f t="shared" si="34"/>
        <v>3.5</v>
      </c>
      <c r="L196">
        <f t="shared" si="35"/>
        <v>10.44776119402985</v>
      </c>
      <c r="M196" s="115">
        <f t="shared" si="24"/>
        <v>-5</v>
      </c>
      <c r="N196" s="13">
        <f t="shared" si="25"/>
        <v>-31.5</v>
      </c>
      <c r="O196" s="13">
        <f t="shared" si="36"/>
        <v>25</v>
      </c>
      <c r="P196" s="13">
        <f t="shared" si="36"/>
        <v>992.25</v>
      </c>
      <c r="Q196" s="109">
        <f t="shared" si="27"/>
        <v>157.5</v>
      </c>
    </row>
    <row r="197" spans="1:17" x14ac:dyDescent="0.3">
      <c r="A197" s="2" t="s">
        <v>101</v>
      </c>
      <c r="B197" s="31" t="s">
        <v>2</v>
      </c>
      <c r="C197" s="37"/>
      <c r="D197" s="37"/>
      <c r="F197" s="37"/>
      <c r="G197" s="60"/>
      <c r="H197" s="60"/>
      <c r="M197" s="115"/>
      <c r="N197" s="13"/>
      <c r="O197" s="13"/>
      <c r="P197" s="13"/>
      <c r="Q197" s="109"/>
    </row>
    <row r="198" spans="1:17" x14ac:dyDescent="0.3">
      <c r="A198" s="2" t="s">
        <v>102</v>
      </c>
      <c r="B198" s="31" t="s">
        <v>2</v>
      </c>
      <c r="C198" s="37"/>
      <c r="D198" s="37"/>
      <c r="F198" s="37"/>
      <c r="G198" s="60"/>
      <c r="H198" s="60"/>
      <c r="M198" s="115"/>
      <c r="N198" s="13"/>
      <c r="O198" s="13"/>
      <c r="P198" s="13"/>
      <c r="Q198" s="109"/>
    </row>
    <row r="199" spans="1:17" ht="15" thickBot="1" x14ac:dyDescent="0.35">
      <c r="A199" s="2" t="s">
        <v>149</v>
      </c>
      <c r="B199" s="31" t="s">
        <v>2</v>
      </c>
      <c r="C199" s="37"/>
      <c r="D199" s="37"/>
      <c r="F199" s="37"/>
      <c r="G199" s="60"/>
      <c r="H199" s="60"/>
      <c r="M199" s="115"/>
      <c r="N199" s="13"/>
      <c r="O199" s="13"/>
      <c r="P199" s="13"/>
      <c r="Q199" s="109"/>
    </row>
    <row r="200" spans="1:17" ht="15" thickTop="1" x14ac:dyDescent="0.3">
      <c r="A200" s="30" t="s">
        <v>80</v>
      </c>
      <c r="B200" s="32" t="s">
        <v>188</v>
      </c>
      <c r="C200" s="38">
        <f>VLOOKUP(A200,'[1]Alergovet (Labor 3)'!A:BF,56,0)</f>
        <v>34</v>
      </c>
      <c r="D200" s="38">
        <f t="shared" si="28"/>
        <v>95.5</v>
      </c>
      <c r="E200" s="53">
        <f>VLOOKUP(A200,'[1]Alergovet (Labor 3)'!A:BF,58,0)</f>
        <v>58</v>
      </c>
      <c r="F200" s="38">
        <f t="shared" si="29"/>
        <v>151.5</v>
      </c>
      <c r="G200" s="60">
        <f t="shared" si="30"/>
        <v>-56</v>
      </c>
      <c r="H200" s="60">
        <f t="shared" si="31"/>
        <v>3136</v>
      </c>
      <c r="I200">
        <f t="shared" si="32"/>
        <v>46</v>
      </c>
      <c r="J200">
        <f t="shared" si="33"/>
        <v>144</v>
      </c>
      <c r="K200">
        <f t="shared" si="34"/>
        <v>12</v>
      </c>
      <c r="L200">
        <f t="shared" si="35"/>
        <v>26.086956521739129</v>
      </c>
      <c r="M200" s="115">
        <f t="shared" ref="M200:M263" si="37">(D200-$D$335)</f>
        <v>-25</v>
      </c>
      <c r="N200" s="13">
        <f t="shared" ref="N200:N263" si="38">(F200-$F$335)</f>
        <v>31</v>
      </c>
      <c r="O200" s="13">
        <f t="shared" si="36"/>
        <v>625</v>
      </c>
      <c r="P200" s="13">
        <f t="shared" si="36"/>
        <v>961</v>
      </c>
      <c r="Q200" s="109">
        <f t="shared" ref="Q200:Q263" si="39">(M200*N200)</f>
        <v>-775</v>
      </c>
    </row>
    <row r="201" spans="1:17" x14ac:dyDescent="0.3">
      <c r="A201" s="2" t="s">
        <v>81</v>
      </c>
      <c r="B201" s="31" t="s">
        <v>135</v>
      </c>
      <c r="C201" s="37">
        <f>VLOOKUP(A201,'[1]Alergovet (Labor 3)'!A:BF,56,0)</f>
        <v>54</v>
      </c>
      <c r="D201" s="37">
        <f t="shared" si="28"/>
        <v>148.5</v>
      </c>
      <c r="E201">
        <f>VLOOKUP(A201,'[1]Alergovet (Labor 3)'!A:BF,58,0)</f>
        <v>25</v>
      </c>
      <c r="F201" s="37">
        <f t="shared" si="29"/>
        <v>58</v>
      </c>
      <c r="G201" s="60">
        <f t="shared" si="30"/>
        <v>90.5</v>
      </c>
      <c r="H201" s="60">
        <f t="shared" si="31"/>
        <v>8190.25</v>
      </c>
      <c r="I201">
        <f t="shared" si="32"/>
        <v>39.5</v>
      </c>
      <c r="J201">
        <f t="shared" si="33"/>
        <v>210.25</v>
      </c>
      <c r="K201">
        <f t="shared" si="34"/>
        <v>14.5</v>
      </c>
      <c r="L201">
        <f t="shared" si="35"/>
        <v>36.708860759493675</v>
      </c>
      <c r="M201" s="115">
        <f t="shared" si="37"/>
        <v>28</v>
      </c>
      <c r="N201" s="13">
        <f t="shared" si="38"/>
        <v>-62.5</v>
      </c>
      <c r="O201" s="13">
        <f t="shared" si="36"/>
        <v>784</v>
      </c>
      <c r="P201" s="13">
        <f t="shared" si="36"/>
        <v>3906.25</v>
      </c>
      <c r="Q201" s="109">
        <f t="shared" si="39"/>
        <v>-1750</v>
      </c>
    </row>
    <row r="202" spans="1:17" x14ac:dyDescent="0.3">
      <c r="A202" s="2" t="s">
        <v>82</v>
      </c>
      <c r="B202" s="31" t="s">
        <v>135</v>
      </c>
      <c r="C202" s="37">
        <f>VLOOKUP(A202,'[1]Alergovet (Labor 3)'!A:BF,56,0)</f>
        <v>36</v>
      </c>
      <c r="D202" s="37">
        <f t="shared" si="28"/>
        <v>111.5</v>
      </c>
      <c r="E202">
        <f>VLOOKUP(A202,'[1]Alergovet (Labor 3)'!A:BF,58,0)</f>
        <v>52</v>
      </c>
      <c r="F202" s="37">
        <f t="shared" si="29"/>
        <v>136</v>
      </c>
      <c r="G202" s="60">
        <f t="shared" si="30"/>
        <v>-24.5</v>
      </c>
      <c r="H202" s="60">
        <f t="shared" si="31"/>
        <v>600.25</v>
      </c>
      <c r="I202">
        <f t="shared" si="32"/>
        <v>44</v>
      </c>
      <c r="J202">
        <f t="shared" si="33"/>
        <v>64</v>
      </c>
      <c r="K202">
        <f t="shared" si="34"/>
        <v>8</v>
      </c>
      <c r="L202">
        <f t="shared" si="35"/>
        <v>18.181818181818183</v>
      </c>
      <c r="M202" s="115">
        <f t="shared" si="37"/>
        <v>-9</v>
      </c>
      <c r="N202" s="13">
        <f t="shared" si="38"/>
        <v>15.5</v>
      </c>
      <c r="O202" s="13">
        <f t="shared" si="36"/>
        <v>81</v>
      </c>
      <c r="P202" s="13">
        <f t="shared" si="36"/>
        <v>240.25</v>
      </c>
      <c r="Q202" s="109">
        <f t="shared" si="39"/>
        <v>-139.5</v>
      </c>
    </row>
    <row r="203" spans="1:17" x14ac:dyDescent="0.3">
      <c r="A203" s="2" t="s">
        <v>83</v>
      </c>
      <c r="B203" s="31" t="s">
        <v>135</v>
      </c>
      <c r="C203" s="37">
        <f>VLOOKUP(A203,'[1]Alergovet (Labor 3)'!A:BF,56,0)</f>
        <v>41</v>
      </c>
      <c r="D203" s="37">
        <f t="shared" si="28"/>
        <v>121</v>
      </c>
      <c r="E203">
        <f>VLOOKUP(A203,'[1]Alergovet (Labor 3)'!A:BF,58,0)</f>
        <v>25</v>
      </c>
      <c r="F203" s="37">
        <f t="shared" si="29"/>
        <v>58</v>
      </c>
      <c r="G203" s="60">
        <f t="shared" si="30"/>
        <v>63</v>
      </c>
      <c r="H203" s="60">
        <f t="shared" si="31"/>
        <v>3969</v>
      </c>
      <c r="I203">
        <f t="shared" si="32"/>
        <v>33</v>
      </c>
      <c r="J203">
        <f t="shared" si="33"/>
        <v>64</v>
      </c>
      <c r="K203">
        <f t="shared" si="34"/>
        <v>8</v>
      </c>
      <c r="L203">
        <f t="shared" si="35"/>
        <v>24.242424242424242</v>
      </c>
      <c r="M203" s="115">
        <f t="shared" si="37"/>
        <v>0.5</v>
      </c>
      <c r="N203" s="13">
        <f t="shared" si="38"/>
        <v>-62.5</v>
      </c>
      <c r="O203" s="13">
        <f t="shared" si="36"/>
        <v>0.25</v>
      </c>
      <c r="P203" s="13">
        <f t="shared" si="36"/>
        <v>3906.25</v>
      </c>
      <c r="Q203" s="109">
        <f t="shared" si="39"/>
        <v>-31.25</v>
      </c>
    </row>
    <row r="204" spans="1:17" x14ac:dyDescent="0.3">
      <c r="A204" s="2" t="s">
        <v>84</v>
      </c>
      <c r="B204" s="31" t="s">
        <v>135</v>
      </c>
      <c r="C204" s="37">
        <f>VLOOKUP(A204,'[1]Alergovet (Labor 3)'!A:BF,56,0)</f>
        <v>54</v>
      </c>
      <c r="D204" s="37">
        <f t="shared" si="28"/>
        <v>148.5</v>
      </c>
      <c r="E204">
        <f>VLOOKUP(A204,'[1]Alergovet (Labor 3)'!A:BF,58,0)</f>
        <v>74</v>
      </c>
      <c r="F204" s="37">
        <f t="shared" si="29"/>
        <v>175.5</v>
      </c>
      <c r="G204" s="60">
        <f t="shared" si="30"/>
        <v>-27</v>
      </c>
      <c r="H204" s="60">
        <f t="shared" si="31"/>
        <v>729</v>
      </c>
      <c r="I204">
        <f t="shared" si="32"/>
        <v>64</v>
      </c>
      <c r="J204">
        <f t="shared" si="33"/>
        <v>100</v>
      </c>
      <c r="K204">
        <f t="shared" si="34"/>
        <v>10</v>
      </c>
      <c r="L204">
        <f t="shared" si="35"/>
        <v>15.625</v>
      </c>
      <c r="M204" s="115">
        <f t="shared" si="37"/>
        <v>28</v>
      </c>
      <c r="N204" s="13">
        <f t="shared" si="38"/>
        <v>55</v>
      </c>
      <c r="O204" s="13">
        <f t="shared" si="36"/>
        <v>784</v>
      </c>
      <c r="P204" s="13">
        <f t="shared" si="36"/>
        <v>3025</v>
      </c>
      <c r="Q204" s="109">
        <f t="shared" si="39"/>
        <v>1540</v>
      </c>
    </row>
    <row r="205" spans="1:17" x14ac:dyDescent="0.3">
      <c r="A205" s="2" t="s">
        <v>85</v>
      </c>
      <c r="B205" s="31" t="s">
        <v>135</v>
      </c>
      <c r="C205" s="37">
        <f>VLOOKUP(A205,'[1]Alergovet (Labor 3)'!A:BF,56,0)</f>
        <v>85</v>
      </c>
      <c r="D205" s="37">
        <f t="shared" si="28"/>
        <v>193</v>
      </c>
      <c r="E205">
        <f>VLOOKUP(A205,'[1]Alergovet (Labor 3)'!A:BF,58,0)</f>
        <v>42</v>
      </c>
      <c r="F205" s="37">
        <f t="shared" si="29"/>
        <v>125</v>
      </c>
      <c r="G205" s="60">
        <f t="shared" si="30"/>
        <v>68</v>
      </c>
      <c r="H205" s="60">
        <f t="shared" si="31"/>
        <v>4624</v>
      </c>
      <c r="I205">
        <f t="shared" si="32"/>
        <v>63.5</v>
      </c>
      <c r="J205">
        <f t="shared" si="33"/>
        <v>462.25</v>
      </c>
      <c r="K205">
        <f t="shared" si="34"/>
        <v>21.5</v>
      </c>
      <c r="L205">
        <f t="shared" si="35"/>
        <v>33.858267716535437</v>
      </c>
      <c r="M205" s="115">
        <f t="shared" si="37"/>
        <v>72.5</v>
      </c>
      <c r="N205" s="13">
        <f t="shared" si="38"/>
        <v>4.5</v>
      </c>
      <c r="O205" s="13">
        <f t="shared" si="36"/>
        <v>5256.25</v>
      </c>
      <c r="P205" s="13">
        <f t="shared" si="36"/>
        <v>20.25</v>
      </c>
      <c r="Q205" s="109">
        <f t="shared" si="39"/>
        <v>326.25</v>
      </c>
    </row>
    <row r="206" spans="1:17" x14ac:dyDescent="0.3">
      <c r="A206" s="2" t="s">
        <v>95</v>
      </c>
      <c r="B206" s="31" t="s">
        <v>135</v>
      </c>
      <c r="C206" s="37">
        <f>VLOOKUP(A206,'[1]Alergovet (Labor 3)'!A:BF,56,0)</f>
        <v>35</v>
      </c>
      <c r="D206" s="37">
        <f t="shared" si="28"/>
        <v>103</v>
      </c>
      <c r="E206">
        <f>VLOOKUP(A206,'[1]Alergovet (Labor 3)'!A:BF,58,0)</f>
        <v>35</v>
      </c>
      <c r="F206" s="37">
        <f t="shared" si="29"/>
        <v>105</v>
      </c>
      <c r="G206" s="60">
        <f t="shared" si="30"/>
        <v>-2</v>
      </c>
      <c r="H206" s="60">
        <f t="shared" si="31"/>
        <v>4</v>
      </c>
      <c r="I206">
        <f t="shared" si="32"/>
        <v>35</v>
      </c>
      <c r="J206">
        <f t="shared" si="33"/>
        <v>0</v>
      </c>
      <c r="K206">
        <f t="shared" si="34"/>
        <v>0</v>
      </c>
      <c r="L206">
        <f t="shared" si="35"/>
        <v>0</v>
      </c>
      <c r="M206" s="115">
        <f t="shared" si="37"/>
        <v>-17.5</v>
      </c>
      <c r="N206" s="13">
        <f t="shared" si="38"/>
        <v>-15.5</v>
      </c>
      <c r="O206" s="13">
        <f t="shared" si="36"/>
        <v>306.25</v>
      </c>
      <c r="P206" s="13">
        <f t="shared" si="36"/>
        <v>240.25</v>
      </c>
      <c r="Q206" s="109">
        <f t="shared" si="39"/>
        <v>271.25</v>
      </c>
    </row>
    <row r="207" spans="1:17" x14ac:dyDescent="0.3">
      <c r="A207" s="2" t="s">
        <v>100</v>
      </c>
      <c r="B207" s="31" t="s">
        <v>135</v>
      </c>
      <c r="C207" s="37">
        <f>VLOOKUP(A207,'[1]Alergovet (Labor 3)'!A:BF,56,0)</f>
        <v>69</v>
      </c>
      <c r="D207" s="37">
        <f t="shared" si="28"/>
        <v>172</v>
      </c>
      <c r="E207">
        <f>VLOOKUP(A207,'[1]Alergovet (Labor 3)'!A:BF,58,0)</f>
        <v>21</v>
      </c>
      <c r="F207" s="37">
        <f t="shared" si="29"/>
        <v>38.5</v>
      </c>
      <c r="G207" s="60">
        <f t="shared" si="30"/>
        <v>133.5</v>
      </c>
      <c r="H207" s="60">
        <f t="shared" si="31"/>
        <v>17822.25</v>
      </c>
      <c r="I207">
        <f t="shared" si="32"/>
        <v>45</v>
      </c>
      <c r="J207">
        <f t="shared" si="33"/>
        <v>576</v>
      </c>
      <c r="K207">
        <f t="shared" si="34"/>
        <v>24</v>
      </c>
      <c r="L207">
        <f t="shared" si="35"/>
        <v>53.333333333333336</v>
      </c>
      <c r="M207" s="115">
        <f t="shared" si="37"/>
        <v>51.5</v>
      </c>
      <c r="N207" s="13">
        <f t="shared" si="38"/>
        <v>-82</v>
      </c>
      <c r="O207" s="13">
        <f t="shared" si="36"/>
        <v>2652.25</v>
      </c>
      <c r="P207" s="13">
        <f t="shared" si="36"/>
        <v>6724</v>
      </c>
      <c r="Q207" s="109">
        <f t="shared" si="39"/>
        <v>-4223</v>
      </c>
    </row>
    <row r="208" spans="1:17" x14ac:dyDescent="0.3">
      <c r="A208" s="2" t="s">
        <v>101</v>
      </c>
      <c r="B208" s="31" t="s">
        <v>135</v>
      </c>
      <c r="C208" s="37"/>
      <c r="D208" s="37"/>
      <c r="F208" s="37"/>
      <c r="G208" s="60"/>
      <c r="H208" s="60"/>
      <c r="M208" s="115"/>
      <c r="N208" s="13"/>
      <c r="O208" s="13"/>
      <c r="P208" s="13"/>
      <c r="Q208" s="109"/>
    </row>
    <row r="209" spans="1:17" x14ac:dyDescent="0.3">
      <c r="A209" s="2" t="s">
        <v>102</v>
      </c>
      <c r="B209" s="31" t="s">
        <v>135</v>
      </c>
      <c r="C209" s="37"/>
      <c r="D209" s="37"/>
      <c r="F209" s="37"/>
      <c r="G209" s="60"/>
      <c r="H209" s="60"/>
      <c r="M209" s="115"/>
      <c r="N209" s="13"/>
      <c r="O209" s="13"/>
      <c r="P209" s="13"/>
      <c r="Q209" s="109"/>
    </row>
    <row r="210" spans="1:17" ht="15" thickBot="1" x14ac:dyDescent="0.35">
      <c r="A210" s="2" t="s">
        <v>149</v>
      </c>
      <c r="B210" s="31" t="s">
        <v>135</v>
      </c>
      <c r="C210" s="37"/>
      <c r="D210" s="37"/>
      <c r="F210" s="37"/>
      <c r="G210" s="60"/>
      <c r="H210" s="60"/>
      <c r="M210" s="115"/>
      <c r="N210" s="13"/>
      <c r="O210" s="13"/>
      <c r="P210" s="13"/>
      <c r="Q210" s="109"/>
    </row>
    <row r="211" spans="1:17" ht="15" thickTop="1" x14ac:dyDescent="0.3">
      <c r="A211" s="30" t="s">
        <v>80</v>
      </c>
      <c r="B211" s="32" t="s">
        <v>76</v>
      </c>
      <c r="C211" s="38">
        <f>VLOOKUP(A211,'[1]Alergovet (Labor 3)'!A:BI,59,0)</f>
        <v>7</v>
      </c>
      <c r="D211" s="38">
        <f t="shared" si="28"/>
        <v>4</v>
      </c>
      <c r="E211" s="53">
        <f>VLOOKUP(A211,'[1]Alergovet (Labor 3)'!A:BI,61,0)</f>
        <v>7</v>
      </c>
      <c r="F211" s="38">
        <f t="shared" si="29"/>
        <v>4.5</v>
      </c>
      <c r="G211" s="60">
        <f t="shared" si="30"/>
        <v>-0.5</v>
      </c>
      <c r="H211" s="60">
        <f t="shared" si="31"/>
        <v>0.25</v>
      </c>
      <c r="I211">
        <f t="shared" si="32"/>
        <v>7</v>
      </c>
      <c r="J211">
        <f t="shared" si="33"/>
        <v>0</v>
      </c>
      <c r="K211">
        <f t="shared" si="34"/>
        <v>0</v>
      </c>
      <c r="L211">
        <f t="shared" si="35"/>
        <v>0</v>
      </c>
      <c r="M211" s="115">
        <f t="shared" si="37"/>
        <v>-116.5</v>
      </c>
      <c r="N211" s="13">
        <f t="shared" si="38"/>
        <v>-116</v>
      </c>
      <c r="O211" s="13">
        <f t="shared" si="36"/>
        <v>13572.25</v>
      </c>
      <c r="P211" s="13">
        <f t="shared" si="36"/>
        <v>13456</v>
      </c>
      <c r="Q211" s="109">
        <f t="shared" si="39"/>
        <v>13514</v>
      </c>
    </row>
    <row r="212" spans="1:17" x14ac:dyDescent="0.3">
      <c r="A212" s="2" t="s">
        <v>81</v>
      </c>
      <c r="B212" s="31" t="s">
        <v>76</v>
      </c>
      <c r="C212" s="37">
        <f>VLOOKUP(A212,'[1]Alergovet (Labor 3)'!A:BI,59,0)</f>
        <v>68</v>
      </c>
      <c r="D212" s="37">
        <f t="shared" si="28"/>
        <v>170</v>
      </c>
      <c r="E212">
        <f>VLOOKUP(A212,'[1]Alergovet (Labor 3)'!A:BI,61,0)</f>
        <v>4</v>
      </c>
      <c r="F212" s="37">
        <f t="shared" si="29"/>
        <v>1</v>
      </c>
      <c r="G212" s="60">
        <f t="shared" si="30"/>
        <v>169</v>
      </c>
      <c r="H212" s="60">
        <f t="shared" si="31"/>
        <v>28561</v>
      </c>
      <c r="I212">
        <f t="shared" si="32"/>
        <v>36</v>
      </c>
      <c r="J212">
        <f t="shared" si="33"/>
        <v>1024</v>
      </c>
      <c r="K212">
        <f t="shared" si="34"/>
        <v>32</v>
      </c>
      <c r="L212">
        <f t="shared" si="35"/>
        <v>88.888888888888886</v>
      </c>
      <c r="M212" s="115">
        <f t="shared" si="37"/>
        <v>49.5</v>
      </c>
      <c r="N212" s="13">
        <f t="shared" si="38"/>
        <v>-119.5</v>
      </c>
      <c r="O212" s="13">
        <f t="shared" si="36"/>
        <v>2450.25</v>
      </c>
      <c r="P212" s="13">
        <f t="shared" si="36"/>
        <v>14280.25</v>
      </c>
      <c r="Q212" s="109">
        <f t="shared" si="39"/>
        <v>-5915.25</v>
      </c>
    </row>
    <row r="213" spans="1:17" x14ac:dyDescent="0.3">
      <c r="A213" s="2" t="s">
        <v>82</v>
      </c>
      <c r="B213" s="31" t="s">
        <v>76</v>
      </c>
      <c r="C213" s="37">
        <f>VLOOKUP(A213,'[1]Alergovet (Labor 3)'!A:BI,59,0)</f>
        <v>10</v>
      </c>
      <c r="D213" s="37">
        <f t="shared" si="28"/>
        <v>10.5</v>
      </c>
      <c r="E213">
        <f>VLOOKUP(A213,'[1]Alergovet (Labor 3)'!A:BI,61,0)</f>
        <v>70</v>
      </c>
      <c r="F213" s="37">
        <f t="shared" si="29"/>
        <v>164</v>
      </c>
      <c r="G213" s="60">
        <f t="shared" si="30"/>
        <v>-153.5</v>
      </c>
      <c r="H213" s="60">
        <f t="shared" si="31"/>
        <v>23562.25</v>
      </c>
      <c r="I213">
        <f t="shared" si="32"/>
        <v>40</v>
      </c>
      <c r="J213">
        <f t="shared" si="33"/>
        <v>900</v>
      </c>
      <c r="K213">
        <f t="shared" si="34"/>
        <v>30</v>
      </c>
      <c r="L213">
        <f t="shared" si="35"/>
        <v>75</v>
      </c>
      <c r="M213" s="115">
        <f t="shared" si="37"/>
        <v>-110</v>
      </c>
      <c r="N213" s="13">
        <f t="shared" si="38"/>
        <v>43.5</v>
      </c>
      <c r="O213" s="13">
        <f t="shared" si="36"/>
        <v>12100</v>
      </c>
      <c r="P213" s="13">
        <f t="shared" si="36"/>
        <v>1892.25</v>
      </c>
      <c r="Q213" s="109">
        <f t="shared" si="39"/>
        <v>-4785</v>
      </c>
    </row>
    <row r="214" spans="1:17" x14ac:dyDescent="0.3">
      <c r="A214" s="2" t="s">
        <v>83</v>
      </c>
      <c r="B214" s="31" t="s">
        <v>76</v>
      </c>
      <c r="C214" s="37">
        <f>VLOOKUP(A214,'[1]Alergovet (Labor 3)'!A:BI,59,0)</f>
        <v>74</v>
      </c>
      <c r="D214" s="37">
        <f t="shared" si="28"/>
        <v>180.5</v>
      </c>
      <c r="E214">
        <f>VLOOKUP(A214,'[1]Alergovet (Labor 3)'!A:BI,61,0)</f>
        <v>65</v>
      </c>
      <c r="F214" s="37">
        <f t="shared" si="29"/>
        <v>161.5</v>
      </c>
      <c r="G214" s="60">
        <f t="shared" si="30"/>
        <v>19</v>
      </c>
      <c r="H214" s="60">
        <f t="shared" si="31"/>
        <v>361</v>
      </c>
      <c r="I214">
        <f t="shared" si="32"/>
        <v>69.5</v>
      </c>
      <c r="J214">
        <f t="shared" si="33"/>
        <v>20.25</v>
      </c>
      <c r="K214">
        <f t="shared" si="34"/>
        <v>4.5</v>
      </c>
      <c r="L214">
        <f t="shared" si="35"/>
        <v>6.4748201438848918</v>
      </c>
      <c r="M214" s="115">
        <f t="shared" si="37"/>
        <v>60</v>
      </c>
      <c r="N214" s="13">
        <f t="shared" si="38"/>
        <v>41</v>
      </c>
      <c r="O214" s="13">
        <f t="shared" si="36"/>
        <v>3600</v>
      </c>
      <c r="P214" s="13">
        <f t="shared" si="36"/>
        <v>1681</v>
      </c>
      <c r="Q214" s="109">
        <f t="shared" si="39"/>
        <v>2460</v>
      </c>
    </row>
    <row r="215" spans="1:17" x14ac:dyDescent="0.3">
      <c r="A215" s="2" t="s">
        <v>84</v>
      </c>
      <c r="B215" s="31" t="s">
        <v>76</v>
      </c>
      <c r="C215" s="37">
        <f>VLOOKUP(A215,'[1]Alergovet (Labor 3)'!A:BI,59,0)</f>
        <v>46</v>
      </c>
      <c r="D215" s="37">
        <f t="shared" si="28"/>
        <v>127</v>
      </c>
      <c r="E215">
        <f>VLOOKUP(A215,'[1]Alergovet (Labor 3)'!A:BI,61,0)</f>
        <v>56</v>
      </c>
      <c r="F215" s="37">
        <f t="shared" si="29"/>
        <v>148.5</v>
      </c>
      <c r="G215" s="60">
        <f t="shared" si="30"/>
        <v>-21.5</v>
      </c>
      <c r="H215" s="60">
        <f t="shared" si="31"/>
        <v>462.25</v>
      </c>
      <c r="I215">
        <f t="shared" si="32"/>
        <v>51</v>
      </c>
      <c r="J215">
        <f t="shared" si="33"/>
        <v>25</v>
      </c>
      <c r="K215">
        <f t="shared" si="34"/>
        <v>5</v>
      </c>
      <c r="L215">
        <f t="shared" si="35"/>
        <v>9.8039215686274517</v>
      </c>
      <c r="M215" s="115">
        <f t="shared" si="37"/>
        <v>6.5</v>
      </c>
      <c r="N215" s="13">
        <f t="shared" si="38"/>
        <v>28</v>
      </c>
      <c r="O215" s="13">
        <f t="shared" si="36"/>
        <v>42.25</v>
      </c>
      <c r="P215" s="13">
        <f t="shared" si="36"/>
        <v>784</v>
      </c>
      <c r="Q215" s="109">
        <f t="shared" si="39"/>
        <v>182</v>
      </c>
    </row>
    <row r="216" spans="1:17" x14ac:dyDescent="0.3">
      <c r="A216" s="2" t="s">
        <v>85</v>
      </c>
      <c r="B216" s="31" t="s">
        <v>76</v>
      </c>
      <c r="C216" s="37">
        <f>VLOOKUP(A216,'[1]Alergovet (Labor 3)'!A:BI,59,0)</f>
        <v>12</v>
      </c>
      <c r="D216" s="37">
        <f t="shared" si="28"/>
        <v>17</v>
      </c>
      <c r="E216">
        <f>VLOOKUP(A216,'[1]Alergovet (Labor 3)'!A:BI,61,0)</f>
        <v>65</v>
      </c>
      <c r="F216" s="37">
        <f t="shared" si="29"/>
        <v>161.5</v>
      </c>
      <c r="G216" s="60">
        <f t="shared" si="30"/>
        <v>-144.5</v>
      </c>
      <c r="H216" s="60">
        <f t="shared" si="31"/>
        <v>20880.25</v>
      </c>
      <c r="I216">
        <f t="shared" si="32"/>
        <v>38.5</v>
      </c>
      <c r="J216">
        <f t="shared" si="33"/>
        <v>702.25</v>
      </c>
      <c r="K216">
        <f t="shared" si="34"/>
        <v>26.5</v>
      </c>
      <c r="L216">
        <f t="shared" si="35"/>
        <v>68.831168831168839</v>
      </c>
      <c r="M216" s="115">
        <f t="shared" si="37"/>
        <v>-103.5</v>
      </c>
      <c r="N216" s="13">
        <f t="shared" si="38"/>
        <v>41</v>
      </c>
      <c r="O216" s="13">
        <f t="shared" si="36"/>
        <v>10712.25</v>
      </c>
      <c r="P216" s="13">
        <f t="shared" si="36"/>
        <v>1681</v>
      </c>
      <c r="Q216" s="109">
        <f t="shared" si="39"/>
        <v>-4243.5</v>
      </c>
    </row>
    <row r="217" spans="1:17" x14ac:dyDescent="0.3">
      <c r="A217" s="2" t="s">
        <v>95</v>
      </c>
      <c r="B217" s="31" t="s">
        <v>76</v>
      </c>
      <c r="C217" s="37">
        <f>VLOOKUP(A217,'[1]Alergovet (Labor 3)'!A:BI,59,0)</f>
        <v>15</v>
      </c>
      <c r="D217" s="37">
        <f t="shared" si="28"/>
        <v>27</v>
      </c>
      <c r="E217">
        <f>VLOOKUP(A217,'[1]Alergovet (Labor 3)'!A:BI,61,0)</f>
        <v>26</v>
      </c>
      <c r="F217" s="37">
        <f t="shared" si="29"/>
        <v>72</v>
      </c>
      <c r="G217" s="60">
        <f t="shared" si="30"/>
        <v>-45</v>
      </c>
      <c r="H217" s="60">
        <f t="shared" si="31"/>
        <v>2025</v>
      </c>
      <c r="I217">
        <f t="shared" si="32"/>
        <v>20.5</v>
      </c>
      <c r="J217">
        <f t="shared" si="33"/>
        <v>30.25</v>
      </c>
      <c r="K217">
        <f t="shared" si="34"/>
        <v>5.5</v>
      </c>
      <c r="L217">
        <f t="shared" si="35"/>
        <v>26.829268292682929</v>
      </c>
      <c r="M217" s="115">
        <f t="shared" si="37"/>
        <v>-93.5</v>
      </c>
      <c r="N217" s="13">
        <f t="shared" si="38"/>
        <v>-48.5</v>
      </c>
      <c r="O217" s="13">
        <f t="shared" si="36"/>
        <v>8742.25</v>
      </c>
      <c r="P217" s="13">
        <f t="shared" si="36"/>
        <v>2352.25</v>
      </c>
      <c r="Q217" s="109">
        <f t="shared" si="39"/>
        <v>4534.75</v>
      </c>
    </row>
    <row r="218" spans="1:17" x14ac:dyDescent="0.3">
      <c r="A218" s="2" t="s">
        <v>100</v>
      </c>
      <c r="B218" s="31" t="s">
        <v>76</v>
      </c>
      <c r="C218" s="37">
        <f>VLOOKUP(A218,'[1]Alergovet (Labor 3)'!A:BI,59,0)</f>
        <v>12</v>
      </c>
      <c r="D218" s="37">
        <f t="shared" si="28"/>
        <v>17</v>
      </c>
      <c r="E218">
        <f>VLOOKUP(A218,'[1]Alergovet (Labor 3)'!A:BI,61,0)</f>
        <v>16</v>
      </c>
      <c r="F218" s="37">
        <f t="shared" si="29"/>
        <v>25</v>
      </c>
      <c r="G218" s="60">
        <f t="shared" si="30"/>
        <v>-8</v>
      </c>
      <c r="H218" s="60">
        <f t="shared" si="31"/>
        <v>64</v>
      </c>
      <c r="I218">
        <f t="shared" si="32"/>
        <v>14</v>
      </c>
      <c r="J218">
        <f t="shared" si="33"/>
        <v>4</v>
      </c>
      <c r="K218">
        <f t="shared" si="34"/>
        <v>2</v>
      </c>
      <c r="L218">
        <f t="shared" si="35"/>
        <v>14.285714285714285</v>
      </c>
      <c r="M218" s="115">
        <f t="shared" si="37"/>
        <v>-103.5</v>
      </c>
      <c r="N218" s="13">
        <f t="shared" si="38"/>
        <v>-95.5</v>
      </c>
      <c r="O218" s="13">
        <f t="shared" si="36"/>
        <v>10712.25</v>
      </c>
      <c r="P218" s="13">
        <f t="shared" si="36"/>
        <v>9120.25</v>
      </c>
      <c r="Q218" s="109">
        <f t="shared" si="39"/>
        <v>9884.25</v>
      </c>
    </row>
    <row r="219" spans="1:17" x14ac:dyDescent="0.3">
      <c r="A219" s="2" t="s">
        <v>101</v>
      </c>
      <c r="B219" s="31" t="s">
        <v>76</v>
      </c>
      <c r="C219" s="37"/>
      <c r="D219" s="37"/>
      <c r="F219" s="37"/>
      <c r="G219" s="60"/>
      <c r="H219" s="60"/>
      <c r="M219" s="115"/>
      <c r="N219" s="13"/>
      <c r="O219" s="13"/>
      <c r="P219" s="13"/>
      <c r="Q219" s="109"/>
    </row>
    <row r="220" spans="1:17" x14ac:dyDescent="0.3">
      <c r="A220" s="2" t="s">
        <v>102</v>
      </c>
      <c r="B220" s="31" t="s">
        <v>76</v>
      </c>
      <c r="C220" s="37"/>
      <c r="D220" s="37"/>
      <c r="F220" s="37"/>
      <c r="G220" s="60"/>
      <c r="H220" s="60"/>
      <c r="M220" s="115"/>
      <c r="N220" s="13"/>
      <c r="O220" s="13"/>
      <c r="P220" s="13"/>
      <c r="Q220" s="109"/>
    </row>
    <row r="221" spans="1:17" ht="15" thickBot="1" x14ac:dyDescent="0.35">
      <c r="A221" s="2" t="s">
        <v>149</v>
      </c>
      <c r="B221" s="31" t="s">
        <v>76</v>
      </c>
      <c r="C221" s="37"/>
      <c r="D221" s="37"/>
      <c r="F221" s="37"/>
      <c r="G221" s="60"/>
      <c r="H221" s="60"/>
      <c r="M221" s="115"/>
      <c r="N221" s="13"/>
      <c r="O221" s="13"/>
      <c r="P221" s="13"/>
      <c r="Q221" s="109"/>
    </row>
    <row r="222" spans="1:17" ht="15" thickTop="1" x14ac:dyDescent="0.3">
      <c r="A222" s="30" t="s">
        <v>80</v>
      </c>
      <c r="B222" s="32" t="s">
        <v>77</v>
      </c>
      <c r="C222" s="38">
        <f>VLOOKUP(A222,'[1]Alergovet (Labor 3)'!A:BL,62,0)</f>
        <v>74</v>
      </c>
      <c r="D222" s="38">
        <f t="shared" si="28"/>
        <v>180.5</v>
      </c>
      <c r="E222" s="53">
        <f>VLOOKUP(A222,'[1]Alergovet (Labor 3)'!A:BL,64,0)</f>
        <v>74</v>
      </c>
      <c r="F222" s="38">
        <f t="shared" si="29"/>
        <v>175.5</v>
      </c>
      <c r="G222" s="60">
        <f t="shared" si="30"/>
        <v>5</v>
      </c>
      <c r="H222" s="60">
        <f t="shared" si="31"/>
        <v>25</v>
      </c>
      <c r="I222">
        <f t="shared" si="32"/>
        <v>74</v>
      </c>
      <c r="J222">
        <f t="shared" si="33"/>
        <v>0</v>
      </c>
      <c r="K222">
        <f t="shared" si="34"/>
        <v>0</v>
      </c>
      <c r="L222">
        <f t="shared" si="35"/>
        <v>0</v>
      </c>
      <c r="M222" s="115">
        <f t="shared" si="37"/>
        <v>60</v>
      </c>
      <c r="N222" s="13">
        <f t="shared" si="38"/>
        <v>55</v>
      </c>
      <c r="O222" s="13">
        <f t="shared" si="36"/>
        <v>3600</v>
      </c>
      <c r="P222" s="13">
        <f t="shared" si="36"/>
        <v>3025</v>
      </c>
      <c r="Q222" s="109">
        <f t="shared" si="39"/>
        <v>3300</v>
      </c>
    </row>
    <row r="223" spans="1:17" x14ac:dyDescent="0.3">
      <c r="A223" s="2" t="s">
        <v>81</v>
      </c>
      <c r="B223" s="31" t="s">
        <v>77</v>
      </c>
      <c r="C223" s="37">
        <f>VLOOKUP(A223,'[1]Alergovet (Labor 3)'!A:BL,62,0)</f>
        <v>74</v>
      </c>
      <c r="D223" s="37">
        <f t="shared" ref="D223:D300" si="40">_xlfn.RANK.AVG(C223,C$2:C$330,1)</f>
        <v>180.5</v>
      </c>
      <c r="E223">
        <f>VLOOKUP(A223,'[1]Alergovet (Labor 3)'!A:BL,64,0)</f>
        <v>74</v>
      </c>
      <c r="F223" s="37">
        <f t="shared" ref="F223:F300" si="41">_xlfn.RANK.AVG(E223,E$2:E$330,1)</f>
        <v>175.5</v>
      </c>
      <c r="G223" s="60">
        <f t="shared" ref="G223:G300" si="42">D223-F223</f>
        <v>5</v>
      </c>
      <c r="H223" s="60">
        <f t="shared" ref="H223:H300" si="43">G223^2</f>
        <v>25</v>
      </c>
      <c r="I223">
        <f t="shared" ref="I223:I300" si="44">(C223+E223)/2</f>
        <v>74</v>
      </c>
      <c r="J223">
        <f t="shared" ref="J223:J300" si="45">((C223-I223)^2+(E223-I223)^2)/2</f>
        <v>0</v>
      </c>
      <c r="K223">
        <f t="shared" ref="K223:K300" si="46">SQRT(J223)</f>
        <v>0</v>
      </c>
      <c r="L223">
        <f t="shared" ref="L223:L300" si="47">(K223/I223)*100</f>
        <v>0</v>
      </c>
      <c r="M223" s="115">
        <f t="shared" si="37"/>
        <v>60</v>
      </c>
      <c r="N223" s="13">
        <f t="shared" si="38"/>
        <v>55</v>
      </c>
      <c r="O223" s="13">
        <f t="shared" si="36"/>
        <v>3600</v>
      </c>
      <c r="P223" s="13">
        <f t="shared" si="36"/>
        <v>3025</v>
      </c>
      <c r="Q223" s="109">
        <f t="shared" si="39"/>
        <v>3300</v>
      </c>
    </row>
    <row r="224" spans="1:17" x14ac:dyDescent="0.3">
      <c r="A224" s="2" t="s">
        <v>82</v>
      </c>
      <c r="B224" s="31" t="s">
        <v>77</v>
      </c>
      <c r="C224" s="37">
        <f>VLOOKUP(A224,'[1]Alergovet (Labor 3)'!A:BL,62,0)</f>
        <v>74</v>
      </c>
      <c r="D224" s="37">
        <f t="shared" si="40"/>
        <v>180.5</v>
      </c>
      <c r="E224">
        <f>VLOOKUP(A224,'[1]Alergovet (Labor 3)'!A:BL,64,0)</f>
        <v>74</v>
      </c>
      <c r="F224" s="37">
        <f t="shared" si="41"/>
        <v>175.5</v>
      </c>
      <c r="G224" s="60">
        <f t="shared" si="42"/>
        <v>5</v>
      </c>
      <c r="H224" s="60">
        <f t="shared" si="43"/>
        <v>25</v>
      </c>
      <c r="I224">
        <f t="shared" si="44"/>
        <v>74</v>
      </c>
      <c r="J224">
        <f t="shared" si="45"/>
        <v>0</v>
      </c>
      <c r="K224">
        <f t="shared" si="46"/>
        <v>0</v>
      </c>
      <c r="L224">
        <f t="shared" si="47"/>
        <v>0</v>
      </c>
      <c r="M224" s="115">
        <f t="shared" si="37"/>
        <v>60</v>
      </c>
      <c r="N224" s="13">
        <f t="shared" si="38"/>
        <v>55</v>
      </c>
      <c r="O224" s="13">
        <f t="shared" si="36"/>
        <v>3600</v>
      </c>
      <c r="P224" s="13">
        <f t="shared" si="36"/>
        <v>3025</v>
      </c>
      <c r="Q224" s="109">
        <f t="shared" si="39"/>
        <v>3300</v>
      </c>
    </row>
    <row r="225" spans="1:17" x14ac:dyDescent="0.3">
      <c r="A225" s="2" t="s">
        <v>83</v>
      </c>
      <c r="B225" s="31" t="s">
        <v>77</v>
      </c>
      <c r="C225" s="37">
        <f>VLOOKUP(A225,'[1]Alergovet (Labor 3)'!A:BL,62,0)</f>
        <v>74</v>
      </c>
      <c r="D225" s="37">
        <f t="shared" si="40"/>
        <v>180.5</v>
      </c>
      <c r="E225">
        <f>VLOOKUP(A225,'[1]Alergovet (Labor 3)'!A:BL,64,0)</f>
        <v>74</v>
      </c>
      <c r="F225" s="37">
        <f t="shared" si="41"/>
        <v>175.5</v>
      </c>
      <c r="G225" s="60">
        <f t="shared" si="42"/>
        <v>5</v>
      </c>
      <c r="H225" s="60">
        <f t="shared" si="43"/>
        <v>25</v>
      </c>
      <c r="I225">
        <f t="shared" si="44"/>
        <v>74</v>
      </c>
      <c r="J225">
        <f t="shared" si="45"/>
        <v>0</v>
      </c>
      <c r="K225">
        <f t="shared" si="46"/>
        <v>0</v>
      </c>
      <c r="L225">
        <f t="shared" si="47"/>
        <v>0</v>
      </c>
      <c r="M225" s="115">
        <f t="shared" si="37"/>
        <v>60</v>
      </c>
      <c r="N225" s="13">
        <f t="shared" si="38"/>
        <v>55</v>
      </c>
      <c r="O225" s="13">
        <f t="shared" si="36"/>
        <v>3600</v>
      </c>
      <c r="P225" s="13">
        <f t="shared" si="36"/>
        <v>3025</v>
      </c>
      <c r="Q225" s="109">
        <f t="shared" si="39"/>
        <v>3300</v>
      </c>
    </row>
    <row r="226" spans="1:17" x14ac:dyDescent="0.3">
      <c r="A226" s="2" t="s">
        <v>84</v>
      </c>
      <c r="B226" s="31" t="s">
        <v>77</v>
      </c>
      <c r="C226" s="37">
        <f>VLOOKUP(A226,'[1]Alergovet (Labor 3)'!A:BL,62,0)</f>
        <v>74</v>
      </c>
      <c r="D226" s="37">
        <f t="shared" si="40"/>
        <v>180.5</v>
      </c>
      <c r="E226">
        <f>VLOOKUP(A226,'[1]Alergovet (Labor 3)'!A:BL,64,0)</f>
        <v>74</v>
      </c>
      <c r="F226" s="37">
        <f t="shared" si="41"/>
        <v>175.5</v>
      </c>
      <c r="G226" s="60">
        <f t="shared" si="42"/>
        <v>5</v>
      </c>
      <c r="H226" s="60">
        <f t="shared" si="43"/>
        <v>25</v>
      </c>
      <c r="I226">
        <f t="shared" si="44"/>
        <v>74</v>
      </c>
      <c r="J226">
        <f t="shared" si="45"/>
        <v>0</v>
      </c>
      <c r="K226">
        <f t="shared" si="46"/>
        <v>0</v>
      </c>
      <c r="L226">
        <f t="shared" si="47"/>
        <v>0</v>
      </c>
      <c r="M226" s="115">
        <f t="shared" si="37"/>
        <v>60</v>
      </c>
      <c r="N226" s="13">
        <f t="shared" si="38"/>
        <v>55</v>
      </c>
      <c r="O226" s="13">
        <f t="shared" si="36"/>
        <v>3600</v>
      </c>
      <c r="P226" s="13">
        <f t="shared" si="36"/>
        <v>3025</v>
      </c>
      <c r="Q226" s="109">
        <f t="shared" si="39"/>
        <v>3300</v>
      </c>
    </row>
    <row r="227" spans="1:17" x14ac:dyDescent="0.3">
      <c r="A227" s="2" t="s">
        <v>85</v>
      </c>
      <c r="B227" s="31" t="s">
        <v>77</v>
      </c>
      <c r="C227" s="37">
        <f>VLOOKUP(A227,'[1]Alergovet (Labor 3)'!A:BL,62,0)</f>
        <v>74</v>
      </c>
      <c r="D227" s="37">
        <f t="shared" si="40"/>
        <v>180.5</v>
      </c>
      <c r="E227">
        <f>VLOOKUP(A227,'[1]Alergovet (Labor 3)'!A:BL,64,0)</f>
        <v>74</v>
      </c>
      <c r="F227" s="37">
        <f t="shared" si="41"/>
        <v>175.5</v>
      </c>
      <c r="G227" s="60">
        <f t="shared" si="42"/>
        <v>5</v>
      </c>
      <c r="H227" s="60">
        <f t="shared" si="43"/>
        <v>25</v>
      </c>
      <c r="I227">
        <f t="shared" si="44"/>
        <v>74</v>
      </c>
      <c r="J227">
        <f t="shared" si="45"/>
        <v>0</v>
      </c>
      <c r="K227">
        <f t="shared" si="46"/>
        <v>0</v>
      </c>
      <c r="L227">
        <f t="shared" si="47"/>
        <v>0</v>
      </c>
      <c r="M227" s="115">
        <f t="shared" si="37"/>
        <v>60</v>
      </c>
      <c r="N227" s="13">
        <f t="shared" si="38"/>
        <v>55</v>
      </c>
      <c r="O227" s="13">
        <f t="shared" si="36"/>
        <v>3600</v>
      </c>
      <c r="P227" s="13">
        <f t="shared" si="36"/>
        <v>3025</v>
      </c>
      <c r="Q227" s="109">
        <f t="shared" si="39"/>
        <v>3300</v>
      </c>
    </row>
    <row r="228" spans="1:17" x14ac:dyDescent="0.3">
      <c r="A228" s="2" t="s">
        <v>95</v>
      </c>
      <c r="B228" s="31" t="s">
        <v>77</v>
      </c>
      <c r="C228" s="37">
        <f>VLOOKUP(A228,'[1]Alergovet (Labor 3)'!A:BL,62,0)</f>
        <v>74</v>
      </c>
      <c r="D228" s="37">
        <f t="shared" si="40"/>
        <v>180.5</v>
      </c>
      <c r="E228">
        <f>VLOOKUP(A228,'[1]Alergovet (Labor 3)'!A:BL,64,0)</f>
        <v>74</v>
      </c>
      <c r="F228" s="37">
        <f t="shared" si="41"/>
        <v>175.5</v>
      </c>
      <c r="G228" s="60">
        <f t="shared" si="42"/>
        <v>5</v>
      </c>
      <c r="H228" s="60">
        <f t="shared" si="43"/>
        <v>25</v>
      </c>
      <c r="I228">
        <f t="shared" si="44"/>
        <v>74</v>
      </c>
      <c r="J228">
        <f t="shared" si="45"/>
        <v>0</v>
      </c>
      <c r="K228">
        <f t="shared" si="46"/>
        <v>0</v>
      </c>
      <c r="L228">
        <f t="shared" si="47"/>
        <v>0</v>
      </c>
      <c r="M228" s="115">
        <f t="shared" si="37"/>
        <v>60</v>
      </c>
      <c r="N228" s="13">
        <f t="shared" si="38"/>
        <v>55</v>
      </c>
      <c r="O228" s="13">
        <f t="shared" si="36"/>
        <v>3600</v>
      </c>
      <c r="P228" s="13">
        <f t="shared" si="36"/>
        <v>3025</v>
      </c>
      <c r="Q228" s="109">
        <f t="shared" si="39"/>
        <v>3300</v>
      </c>
    </row>
    <row r="229" spans="1:17" x14ac:dyDescent="0.3">
      <c r="A229" s="2" t="s">
        <v>100</v>
      </c>
      <c r="B229" s="31" t="s">
        <v>77</v>
      </c>
      <c r="C229" s="37">
        <f>VLOOKUP(A229,'[1]Alergovet (Labor 3)'!A:BL,62,0)</f>
        <v>74</v>
      </c>
      <c r="D229" s="37">
        <f t="shared" si="40"/>
        <v>180.5</v>
      </c>
      <c r="E229">
        <f>VLOOKUP(A229,'[1]Alergovet (Labor 3)'!A:BL,64,0)</f>
        <v>74</v>
      </c>
      <c r="F229" s="37">
        <f t="shared" si="41"/>
        <v>175.5</v>
      </c>
      <c r="G229" s="60">
        <f t="shared" si="42"/>
        <v>5</v>
      </c>
      <c r="H229" s="60">
        <f t="shared" si="43"/>
        <v>25</v>
      </c>
      <c r="I229">
        <f t="shared" si="44"/>
        <v>74</v>
      </c>
      <c r="J229">
        <f t="shared" si="45"/>
        <v>0</v>
      </c>
      <c r="K229">
        <f t="shared" si="46"/>
        <v>0</v>
      </c>
      <c r="L229">
        <f t="shared" si="47"/>
        <v>0</v>
      </c>
      <c r="M229" s="115">
        <f t="shared" si="37"/>
        <v>60</v>
      </c>
      <c r="N229" s="13">
        <f t="shared" si="38"/>
        <v>55</v>
      </c>
      <c r="O229" s="13">
        <f t="shared" si="36"/>
        <v>3600</v>
      </c>
      <c r="P229" s="13">
        <f t="shared" si="36"/>
        <v>3025</v>
      </c>
      <c r="Q229" s="109">
        <f t="shared" si="39"/>
        <v>3300</v>
      </c>
    </row>
    <row r="230" spans="1:17" x14ac:dyDescent="0.3">
      <c r="A230" s="2" t="s">
        <v>101</v>
      </c>
      <c r="B230" s="31" t="s">
        <v>77</v>
      </c>
      <c r="C230" s="37"/>
      <c r="D230" s="37"/>
      <c r="F230" s="37"/>
      <c r="G230" s="60"/>
      <c r="H230" s="60"/>
      <c r="M230" s="115"/>
      <c r="N230" s="13"/>
      <c r="O230" s="13"/>
      <c r="P230" s="13"/>
      <c r="Q230" s="109"/>
    </row>
    <row r="231" spans="1:17" x14ac:dyDescent="0.3">
      <c r="A231" s="2" t="s">
        <v>102</v>
      </c>
      <c r="B231" s="31" t="s">
        <v>77</v>
      </c>
      <c r="C231" s="37"/>
      <c r="D231" s="37"/>
      <c r="F231" s="37"/>
      <c r="G231" s="60"/>
      <c r="H231" s="60"/>
      <c r="M231" s="115"/>
      <c r="N231" s="13"/>
      <c r="O231" s="13"/>
      <c r="P231" s="13"/>
      <c r="Q231" s="109"/>
    </row>
    <row r="232" spans="1:17" ht="15" thickBot="1" x14ac:dyDescent="0.35">
      <c r="A232" s="2" t="s">
        <v>149</v>
      </c>
      <c r="B232" s="31" t="s">
        <v>77</v>
      </c>
      <c r="C232" s="37"/>
      <c r="D232" s="37"/>
      <c r="F232" s="37"/>
      <c r="G232" s="60"/>
      <c r="H232" s="60"/>
      <c r="M232" s="115"/>
      <c r="N232" s="13"/>
      <c r="O232" s="13"/>
      <c r="P232" s="13"/>
      <c r="Q232" s="109"/>
    </row>
    <row r="233" spans="1:17" ht="15" thickTop="1" x14ac:dyDescent="0.3">
      <c r="A233" s="30" t="s">
        <v>80</v>
      </c>
      <c r="B233" s="32" t="s">
        <v>78</v>
      </c>
      <c r="C233" s="38">
        <f>VLOOKUP(A233,'[1]Alergovet (Labor 3)'!A:BO,65,0)</f>
        <v>25</v>
      </c>
      <c r="D233" s="38">
        <f t="shared" si="40"/>
        <v>68</v>
      </c>
      <c r="E233" s="53">
        <f>VLOOKUP(A233,'[1]Alergovet (Labor 3)'!A:BO,67,0)</f>
        <v>25</v>
      </c>
      <c r="F233" s="38">
        <f t="shared" si="41"/>
        <v>58</v>
      </c>
      <c r="G233" s="60">
        <f t="shared" si="42"/>
        <v>10</v>
      </c>
      <c r="H233" s="60">
        <f t="shared" si="43"/>
        <v>100</v>
      </c>
      <c r="I233">
        <f t="shared" si="44"/>
        <v>25</v>
      </c>
      <c r="J233">
        <f t="shared" si="45"/>
        <v>0</v>
      </c>
      <c r="K233">
        <f t="shared" si="46"/>
        <v>0</v>
      </c>
      <c r="L233">
        <f t="shared" si="47"/>
        <v>0</v>
      </c>
      <c r="M233" s="115">
        <f t="shared" si="37"/>
        <v>-52.5</v>
      </c>
      <c r="N233" s="13">
        <f t="shared" si="38"/>
        <v>-62.5</v>
      </c>
      <c r="O233" s="13">
        <f t="shared" si="36"/>
        <v>2756.25</v>
      </c>
      <c r="P233" s="13">
        <f t="shared" si="36"/>
        <v>3906.25</v>
      </c>
      <c r="Q233" s="109">
        <f t="shared" si="39"/>
        <v>3281.25</v>
      </c>
    </row>
    <row r="234" spans="1:17" x14ac:dyDescent="0.3">
      <c r="A234" s="2" t="s">
        <v>81</v>
      </c>
      <c r="B234" s="31" t="s">
        <v>78</v>
      </c>
      <c r="C234" s="37">
        <f>VLOOKUP(A234,'[1]Alergovet (Labor 3)'!A:BO,65,0)</f>
        <v>25</v>
      </c>
      <c r="D234" s="37">
        <f t="shared" si="40"/>
        <v>68</v>
      </c>
      <c r="E234">
        <f>VLOOKUP(A234,'[1]Alergovet (Labor 3)'!A:BO,67,0)</f>
        <v>25</v>
      </c>
      <c r="F234" s="37">
        <f t="shared" si="41"/>
        <v>58</v>
      </c>
      <c r="G234" s="60">
        <f t="shared" si="42"/>
        <v>10</v>
      </c>
      <c r="H234" s="60">
        <f t="shared" si="43"/>
        <v>100</v>
      </c>
      <c r="I234">
        <f t="shared" si="44"/>
        <v>25</v>
      </c>
      <c r="J234">
        <f t="shared" si="45"/>
        <v>0</v>
      </c>
      <c r="K234">
        <f t="shared" si="46"/>
        <v>0</v>
      </c>
      <c r="L234">
        <f t="shared" si="47"/>
        <v>0</v>
      </c>
      <c r="M234" s="115">
        <f t="shared" si="37"/>
        <v>-52.5</v>
      </c>
      <c r="N234" s="13">
        <f t="shared" si="38"/>
        <v>-62.5</v>
      </c>
      <c r="O234" s="13">
        <f t="shared" si="36"/>
        <v>2756.25</v>
      </c>
      <c r="P234" s="13">
        <f t="shared" si="36"/>
        <v>3906.25</v>
      </c>
      <c r="Q234" s="109">
        <f t="shared" si="39"/>
        <v>3281.25</v>
      </c>
    </row>
    <row r="235" spans="1:17" x14ac:dyDescent="0.3">
      <c r="A235" s="2" t="s">
        <v>82</v>
      </c>
      <c r="B235" s="31" t="s">
        <v>78</v>
      </c>
      <c r="C235" s="37">
        <f>VLOOKUP(A235,'[1]Alergovet (Labor 3)'!A:BO,65,0)</f>
        <v>25</v>
      </c>
      <c r="D235" s="37">
        <f t="shared" si="40"/>
        <v>68</v>
      </c>
      <c r="E235">
        <f>VLOOKUP(A235,'[1]Alergovet (Labor 3)'!A:BO,67,0)</f>
        <v>25</v>
      </c>
      <c r="F235" s="37">
        <f t="shared" si="41"/>
        <v>58</v>
      </c>
      <c r="G235" s="60">
        <f t="shared" si="42"/>
        <v>10</v>
      </c>
      <c r="H235" s="60">
        <f t="shared" si="43"/>
        <v>100</v>
      </c>
      <c r="I235">
        <f t="shared" si="44"/>
        <v>25</v>
      </c>
      <c r="J235">
        <f t="shared" si="45"/>
        <v>0</v>
      </c>
      <c r="K235">
        <f t="shared" si="46"/>
        <v>0</v>
      </c>
      <c r="L235">
        <f t="shared" si="47"/>
        <v>0</v>
      </c>
      <c r="M235" s="115">
        <f t="shared" si="37"/>
        <v>-52.5</v>
      </c>
      <c r="N235" s="13">
        <f t="shared" si="38"/>
        <v>-62.5</v>
      </c>
      <c r="O235" s="13">
        <f t="shared" si="36"/>
        <v>2756.25</v>
      </c>
      <c r="P235" s="13">
        <f t="shared" si="36"/>
        <v>3906.25</v>
      </c>
      <c r="Q235" s="109">
        <f t="shared" si="39"/>
        <v>3281.25</v>
      </c>
    </row>
    <row r="236" spans="1:17" x14ac:dyDescent="0.3">
      <c r="A236" s="2" t="s">
        <v>83</v>
      </c>
      <c r="B236" s="31" t="s">
        <v>78</v>
      </c>
      <c r="C236" s="37">
        <f>VLOOKUP(A236,'[1]Alergovet (Labor 3)'!A:BO,65,0)</f>
        <v>25</v>
      </c>
      <c r="D236" s="37">
        <f t="shared" si="40"/>
        <v>68</v>
      </c>
      <c r="E236">
        <f>VLOOKUP(A236,'[1]Alergovet (Labor 3)'!A:BO,67,0)</f>
        <v>25</v>
      </c>
      <c r="F236" s="37">
        <f t="shared" si="41"/>
        <v>58</v>
      </c>
      <c r="G236" s="60">
        <f t="shared" si="42"/>
        <v>10</v>
      </c>
      <c r="H236" s="60">
        <f t="shared" si="43"/>
        <v>100</v>
      </c>
      <c r="I236">
        <f t="shared" si="44"/>
        <v>25</v>
      </c>
      <c r="J236">
        <f t="shared" si="45"/>
        <v>0</v>
      </c>
      <c r="K236">
        <f t="shared" si="46"/>
        <v>0</v>
      </c>
      <c r="L236">
        <f t="shared" si="47"/>
        <v>0</v>
      </c>
      <c r="M236" s="115">
        <f t="shared" si="37"/>
        <v>-52.5</v>
      </c>
      <c r="N236" s="13">
        <f t="shared" si="38"/>
        <v>-62.5</v>
      </c>
      <c r="O236" s="13">
        <f t="shared" si="36"/>
        <v>2756.25</v>
      </c>
      <c r="P236" s="13">
        <f t="shared" si="36"/>
        <v>3906.25</v>
      </c>
      <c r="Q236" s="109">
        <f t="shared" si="39"/>
        <v>3281.25</v>
      </c>
    </row>
    <row r="237" spans="1:17" x14ac:dyDescent="0.3">
      <c r="A237" s="2" t="s">
        <v>84</v>
      </c>
      <c r="B237" s="31" t="s">
        <v>78</v>
      </c>
      <c r="C237" s="37">
        <f>VLOOKUP(A237,'[1]Alergovet (Labor 3)'!A:BO,65,0)</f>
        <v>25</v>
      </c>
      <c r="D237" s="37">
        <f t="shared" si="40"/>
        <v>68</v>
      </c>
      <c r="E237">
        <f>VLOOKUP(A237,'[1]Alergovet (Labor 3)'!A:BO,67,0)</f>
        <v>25</v>
      </c>
      <c r="F237" s="37">
        <f t="shared" si="41"/>
        <v>58</v>
      </c>
      <c r="G237" s="60">
        <f t="shared" si="42"/>
        <v>10</v>
      </c>
      <c r="H237" s="60">
        <f t="shared" si="43"/>
        <v>100</v>
      </c>
      <c r="I237">
        <f t="shared" si="44"/>
        <v>25</v>
      </c>
      <c r="J237">
        <f t="shared" si="45"/>
        <v>0</v>
      </c>
      <c r="K237">
        <f t="shared" si="46"/>
        <v>0</v>
      </c>
      <c r="L237">
        <f t="shared" si="47"/>
        <v>0</v>
      </c>
      <c r="M237" s="115">
        <f t="shared" si="37"/>
        <v>-52.5</v>
      </c>
      <c r="N237" s="13">
        <f t="shared" si="38"/>
        <v>-62.5</v>
      </c>
      <c r="O237" s="13">
        <f t="shared" si="36"/>
        <v>2756.25</v>
      </c>
      <c r="P237" s="13">
        <f t="shared" si="36"/>
        <v>3906.25</v>
      </c>
      <c r="Q237" s="109">
        <f t="shared" si="39"/>
        <v>3281.25</v>
      </c>
    </row>
    <row r="238" spans="1:17" x14ac:dyDescent="0.3">
      <c r="A238" s="2" t="s">
        <v>85</v>
      </c>
      <c r="B238" s="31" t="s">
        <v>78</v>
      </c>
      <c r="C238" s="37">
        <f>VLOOKUP(A238,'[1]Alergovet (Labor 3)'!A:BO,65,0)</f>
        <v>25</v>
      </c>
      <c r="D238" s="37">
        <f t="shared" si="40"/>
        <v>68</v>
      </c>
      <c r="E238">
        <f>VLOOKUP(A238,'[1]Alergovet (Labor 3)'!A:BO,67,0)</f>
        <v>25</v>
      </c>
      <c r="F238" s="37">
        <f t="shared" si="41"/>
        <v>58</v>
      </c>
      <c r="G238" s="60">
        <f t="shared" si="42"/>
        <v>10</v>
      </c>
      <c r="H238" s="60">
        <f t="shared" si="43"/>
        <v>100</v>
      </c>
      <c r="I238">
        <f t="shared" si="44"/>
        <v>25</v>
      </c>
      <c r="J238">
        <f t="shared" si="45"/>
        <v>0</v>
      </c>
      <c r="K238">
        <f t="shared" si="46"/>
        <v>0</v>
      </c>
      <c r="L238">
        <f t="shared" si="47"/>
        <v>0</v>
      </c>
      <c r="M238" s="115">
        <f t="shared" si="37"/>
        <v>-52.5</v>
      </c>
      <c r="N238" s="13">
        <f t="shared" si="38"/>
        <v>-62.5</v>
      </c>
      <c r="O238" s="13">
        <f t="shared" si="36"/>
        <v>2756.25</v>
      </c>
      <c r="P238" s="13">
        <f t="shared" si="36"/>
        <v>3906.25</v>
      </c>
      <c r="Q238" s="109">
        <f t="shared" si="39"/>
        <v>3281.25</v>
      </c>
    </row>
    <row r="239" spans="1:17" x14ac:dyDescent="0.3">
      <c r="A239" s="2" t="s">
        <v>95</v>
      </c>
      <c r="B239" s="31" t="s">
        <v>78</v>
      </c>
      <c r="C239" s="37">
        <f>VLOOKUP(A239,'[1]Alergovet (Labor 3)'!A:BO,65,0)</f>
        <v>25</v>
      </c>
      <c r="D239" s="37">
        <f t="shared" si="40"/>
        <v>68</v>
      </c>
      <c r="E239">
        <f>VLOOKUP(A239,'[1]Alergovet (Labor 3)'!A:BO,67,0)</f>
        <v>25</v>
      </c>
      <c r="F239" s="37">
        <f t="shared" si="41"/>
        <v>58</v>
      </c>
      <c r="G239" s="60">
        <f t="shared" si="42"/>
        <v>10</v>
      </c>
      <c r="H239" s="60">
        <f t="shared" si="43"/>
        <v>100</v>
      </c>
      <c r="I239">
        <f t="shared" si="44"/>
        <v>25</v>
      </c>
      <c r="J239">
        <f t="shared" si="45"/>
        <v>0</v>
      </c>
      <c r="K239">
        <f t="shared" si="46"/>
        <v>0</v>
      </c>
      <c r="L239">
        <f t="shared" si="47"/>
        <v>0</v>
      </c>
      <c r="M239" s="115">
        <f t="shared" si="37"/>
        <v>-52.5</v>
      </c>
      <c r="N239" s="13">
        <f t="shared" si="38"/>
        <v>-62.5</v>
      </c>
      <c r="O239" s="13">
        <f t="shared" si="36"/>
        <v>2756.25</v>
      </c>
      <c r="P239" s="13">
        <f t="shared" si="36"/>
        <v>3906.25</v>
      </c>
      <c r="Q239" s="109">
        <f t="shared" si="39"/>
        <v>3281.25</v>
      </c>
    </row>
    <row r="240" spans="1:17" x14ac:dyDescent="0.3">
      <c r="A240" s="2" t="s">
        <v>100</v>
      </c>
      <c r="B240" s="31" t="s">
        <v>78</v>
      </c>
      <c r="C240" s="37">
        <f>VLOOKUP(A240,'[1]Alergovet (Labor 3)'!A:BO,65,0)</f>
        <v>25</v>
      </c>
      <c r="D240" s="37">
        <f t="shared" si="40"/>
        <v>68</v>
      </c>
      <c r="E240">
        <f>VLOOKUP(A240,'[1]Alergovet (Labor 3)'!A:BO,67,0)</f>
        <v>25</v>
      </c>
      <c r="F240" s="37">
        <f t="shared" si="41"/>
        <v>58</v>
      </c>
      <c r="G240" s="60">
        <f t="shared" si="42"/>
        <v>10</v>
      </c>
      <c r="H240" s="60">
        <f t="shared" si="43"/>
        <v>100</v>
      </c>
      <c r="I240">
        <f t="shared" si="44"/>
        <v>25</v>
      </c>
      <c r="J240">
        <f t="shared" si="45"/>
        <v>0</v>
      </c>
      <c r="K240">
        <f t="shared" si="46"/>
        <v>0</v>
      </c>
      <c r="L240">
        <f t="shared" si="47"/>
        <v>0</v>
      </c>
      <c r="M240" s="115">
        <f t="shared" si="37"/>
        <v>-52.5</v>
      </c>
      <c r="N240" s="13">
        <f t="shared" si="38"/>
        <v>-62.5</v>
      </c>
      <c r="O240" s="13">
        <f t="shared" si="36"/>
        <v>2756.25</v>
      </c>
      <c r="P240" s="13">
        <f t="shared" si="36"/>
        <v>3906.25</v>
      </c>
      <c r="Q240" s="109">
        <f t="shared" si="39"/>
        <v>3281.25</v>
      </c>
    </row>
    <row r="241" spans="1:17" x14ac:dyDescent="0.3">
      <c r="A241" s="2" t="s">
        <v>101</v>
      </c>
      <c r="B241" s="31" t="s">
        <v>78</v>
      </c>
      <c r="C241" s="37"/>
      <c r="D241" s="37"/>
      <c r="F241" s="37"/>
      <c r="G241" s="60"/>
      <c r="H241" s="60"/>
      <c r="M241" s="115"/>
      <c r="N241" s="13"/>
      <c r="O241" s="13"/>
      <c r="P241" s="13"/>
      <c r="Q241" s="109"/>
    </row>
    <row r="242" spans="1:17" x14ac:dyDescent="0.3">
      <c r="A242" s="2" t="s">
        <v>102</v>
      </c>
      <c r="B242" s="31" t="s">
        <v>78</v>
      </c>
      <c r="C242" s="37"/>
      <c r="D242" s="37"/>
      <c r="F242" s="37"/>
      <c r="G242" s="60"/>
      <c r="H242" s="60"/>
      <c r="M242" s="115"/>
      <c r="N242" s="13"/>
      <c r="O242" s="13"/>
      <c r="P242" s="13"/>
      <c r="Q242" s="109"/>
    </row>
    <row r="243" spans="1:17" ht="15" thickBot="1" x14ac:dyDescent="0.35">
      <c r="A243" s="2" t="s">
        <v>149</v>
      </c>
      <c r="B243" s="31" t="s">
        <v>78</v>
      </c>
      <c r="C243" s="37"/>
      <c r="D243" s="37"/>
      <c r="F243" s="37"/>
      <c r="G243" s="60"/>
      <c r="H243" s="60"/>
      <c r="M243" s="115"/>
      <c r="N243" s="13"/>
      <c r="O243" s="13"/>
      <c r="P243" s="13"/>
      <c r="Q243" s="109"/>
    </row>
    <row r="244" spans="1:17" ht="15" thickTop="1" x14ac:dyDescent="0.3">
      <c r="A244" s="30" t="s">
        <v>80</v>
      </c>
      <c r="B244" s="32" t="s">
        <v>79</v>
      </c>
      <c r="C244" s="38">
        <f>VLOOKUP(A244,'[1]Alergovet (Labor 3)'!A:BR,68,0)</f>
        <v>35</v>
      </c>
      <c r="D244" s="38">
        <f t="shared" si="40"/>
        <v>103</v>
      </c>
      <c r="E244" s="53">
        <f>VLOOKUP(A244,'[1]Alergovet (Labor 3)'!A:BR,70,0)</f>
        <v>35</v>
      </c>
      <c r="F244" s="38">
        <f t="shared" si="41"/>
        <v>105</v>
      </c>
      <c r="G244" s="60">
        <f t="shared" si="42"/>
        <v>-2</v>
      </c>
      <c r="H244" s="60">
        <f t="shared" si="43"/>
        <v>4</v>
      </c>
      <c r="I244">
        <f t="shared" si="44"/>
        <v>35</v>
      </c>
      <c r="J244">
        <f t="shared" si="45"/>
        <v>0</v>
      </c>
      <c r="K244">
        <f t="shared" si="46"/>
        <v>0</v>
      </c>
      <c r="L244">
        <f t="shared" si="47"/>
        <v>0</v>
      </c>
      <c r="M244" s="115">
        <f t="shared" si="37"/>
        <v>-17.5</v>
      </c>
      <c r="N244" s="13">
        <f t="shared" si="38"/>
        <v>-15.5</v>
      </c>
      <c r="O244" s="13">
        <f t="shared" si="36"/>
        <v>306.25</v>
      </c>
      <c r="P244" s="13">
        <f t="shared" si="36"/>
        <v>240.25</v>
      </c>
      <c r="Q244" s="109">
        <f t="shared" si="39"/>
        <v>271.25</v>
      </c>
    </row>
    <row r="245" spans="1:17" x14ac:dyDescent="0.3">
      <c r="A245" s="2" t="s">
        <v>81</v>
      </c>
      <c r="B245" s="31" t="s">
        <v>79</v>
      </c>
      <c r="C245" s="37">
        <f>VLOOKUP(A245,'[1]Alergovet (Labor 3)'!A:BR,68,0)</f>
        <v>35</v>
      </c>
      <c r="D245" s="37">
        <f t="shared" si="40"/>
        <v>103</v>
      </c>
      <c r="E245">
        <f>VLOOKUP(A245,'[1]Alergovet (Labor 3)'!A:BR,70,0)</f>
        <v>35</v>
      </c>
      <c r="F245" s="37">
        <f t="shared" si="41"/>
        <v>105</v>
      </c>
      <c r="G245" s="60">
        <f t="shared" si="42"/>
        <v>-2</v>
      </c>
      <c r="H245" s="60">
        <f t="shared" si="43"/>
        <v>4</v>
      </c>
      <c r="I245">
        <f t="shared" si="44"/>
        <v>35</v>
      </c>
      <c r="J245">
        <f t="shared" si="45"/>
        <v>0</v>
      </c>
      <c r="K245">
        <f t="shared" si="46"/>
        <v>0</v>
      </c>
      <c r="L245">
        <f t="shared" si="47"/>
        <v>0</v>
      </c>
      <c r="M245" s="115">
        <f t="shared" si="37"/>
        <v>-17.5</v>
      </c>
      <c r="N245" s="13">
        <f t="shared" si="38"/>
        <v>-15.5</v>
      </c>
      <c r="O245" s="13">
        <f t="shared" si="36"/>
        <v>306.25</v>
      </c>
      <c r="P245" s="13">
        <f t="shared" si="36"/>
        <v>240.25</v>
      </c>
      <c r="Q245" s="109">
        <f t="shared" si="39"/>
        <v>271.25</v>
      </c>
    </row>
    <row r="246" spans="1:17" x14ac:dyDescent="0.3">
      <c r="A246" s="2" t="s">
        <v>82</v>
      </c>
      <c r="B246" s="31" t="s">
        <v>79</v>
      </c>
      <c r="C246" s="37">
        <f>VLOOKUP(A246,'[1]Alergovet (Labor 3)'!A:BR,68,0)</f>
        <v>35</v>
      </c>
      <c r="D246" s="37">
        <f t="shared" si="40"/>
        <v>103</v>
      </c>
      <c r="E246">
        <f>VLOOKUP(A246,'[1]Alergovet (Labor 3)'!A:BR,70,0)</f>
        <v>35</v>
      </c>
      <c r="F246" s="37">
        <f t="shared" si="41"/>
        <v>105</v>
      </c>
      <c r="G246" s="60">
        <f t="shared" si="42"/>
        <v>-2</v>
      </c>
      <c r="H246" s="60">
        <f t="shared" si="43"/>
        <v>4</v>
      </c>
      <c r="I246">
        <f t="shared" si="44"/>
        <v>35</v>
      </c>
      <c r="J246">
        <f t="shared" si="45"/>
        <v>0</v>
      </c>
      <c r="K246">
        <f t="shared" si="46"/>
        <v>0</v>
      </c>
      <c r="L246">
        <f t="shared" si="47"/>
        <v>0</v>
      </c>
      <c r="M246" s="115">
        <f t="shared" si="37"/>
        <v>-17.5</v>
      </c>
      <c r="N246" s="13">
        <f t="shared" si="38"/>
        <v>-15.5</v>
      </c>
      <c r="O246" s="13">
        <f t="shared" si="36"/>
        <v>306.25</v>
      </c>
      <c r="P246" s="13">
        <f t="shared" si="36"/>
        <v>240.25</v>
      </c>
      <c r="Q246" s="109">
        <f t="shared" si="39"/>
        <v>271.25</v>
      </c>
    </row>
    <row r="247" spans="1:17" x14ac:dyDescent="0.3">
      <c r="A247" s="2" t="s">
        <v>83</v>
      </c>
      <c r="B247" s="31" t="s">
        <v>79</v>
      </c>
      <c r="C247" s="37">
        <f>VLOOKUP(A247,'[1]Alergovet (Labor 3)'!A:BR,68,0)</f>
        <v>35</v>
      </c>
      <c r="D247" s="37">
        <f t="shared" si="40"/>
        <v>103</v>
      </c>
      <c r="E247">
        <f>VLOOKUP(A247,'[1]Alergovet (Labor 3)'!A:BR,70,0)</f>
        <v>35</v>
      </c>
      <c r="F247" s="37">
        <f t="shared" si="41"/>
        <v>105</v>
      </c>
      <c r="G247" s="60">
        <f t="shared" si="42"/>
        <v>-2</v>
      </c>
      <c r="H247" s="60">
        <f t="shared" si="43"/>
        <v>4</v>
      </c>
      <c r="I247">
        <f t="shared" si="44"/>
        <v>35</v>
      </c>
      <c r="J247">
        <f t="shared" si="45"/>
        <v>0</v>
      </c>
      <c r="K247">
        <f t="shared" si="46"/>
        <v>0</v>
      </c>
      <c r="L247">
        <f t="shared" si="47"/>
        <v>0</v>
      </c>
      <c r="M247" s="115">
        <f t="shared" si="37"/>
        <v>-17.5</v>
      </c>
      <c r="N247" s="13">
        <f t="shared" si="38"/>
        <v>-15.5</v>
      </c>
      <c r="O247" s="13">
        <f t="shared" si="36"/>
        <v>306.25</v>
      </c>
      <c r="P247" s="13">
        <f t="shared" si="36"/>
        <v>240.25</v>
      </c>
      <c r="Q247" s="109">
        <f t="shared" si="39"/>
        <v>271.25</v>
      </c>
    </row>
    <row r="248" spans="1:17" x14ac:dyDescent="0.3">
      <c r="A248" s="2" t="s">
        <v>84</v>
      </c>
      <c r="B248" s="31" t="s">
        <v>79</v>
      </c>
      <c r="C248" s="37">
        <f>VLOOKUP(A248,'[1]Alergovet (Labor 3)'!A:BR,68,0)</f>
        <v>35</v>
      </c>
      <c r="D248" s="37">
        <f t="shared" si="40"/>
        <v>103</v>
      </c>
      <c r="E248">
        <f>VLOOKUP(A248,'[1]Alergovet (Labor 3)'!A:BR,70,0)</f>
        <v>35</v>
      </c>
      <c r="F248" s="37">
        <f t="shared" si="41"/>
        <v>105</v>
      </c>
      <c r="G248" s="60">
        <f t="shared" si="42"/>
        <v>-2</v>
      </c>
      <c r="H248" s="60">
        <f t="shared" si="43"/>
        <v>4</v>
      </c>
      <c r="I248">
        <f t="shared" si="44"/>
        <v>35</v>
      </c>
      <c r="J248">
        <f t="shared" si="45"/>
        <v>0</v>
      </c>
      <c r="K248">
        <f t="shared" si="46"/>
        <v>0</v>
      </c>
      <c r="L248">
        <f t="shared" si="47"/>
        <v>0</v>
      </c>
      <c r="M248" s="115">
        <f t="shared" si="37"/>
        <v>-17.5</v>
      </c>
      <c r="N248" s="13">
        <f t="shared" si="38"/>
        <v>-15.5</v>
      </c>
      <c r="O248" s="13">
        <f t="shared" si="36"/>
        <v>306.25</v>
      </c>
      <c r="P248" s="13">
        <f t="shared" si="36"/>
        <v>240.25</v>
      </c>
      <c r="Q248" s="109">
        <f t="shared" si="39"/>
        <v>271.25</v>
      </c>
    </row>
    <row r="249" spans="1:17" x14ac:dyDescent="0.3">
      <c r="A249" s="2" t="s">
        <v>85</v>
      </c>
      <c r="B249" s="31" t="s">
        <v>79</v>
      </c>
      <c r="C249" s="37">
        <f>VLOOKUP(A249,'[1]Alergovet (Labor 3)'!A:BR,68,0)</f>
        <v>35</v>
      </c>
      <c r="D249" s="37">
        <f t="shared" si="40"/>
        <v>103</v>
      </c>
      <c r="E249">
        <f>VLOOKUP(A249,'[1]Alergovet (Labor 3)'!A:BR,70,0)</f>
        <v>35</v>
      </c>
      <c r="F249" s="37">
        <f t="shared" si="41"/>
        <v>105</v>
      </c>
      <c r="G249" s="60">
        <f t="shared" si="42"/>
        <v>-2</v>
      </c>
      <c r="H249" s="60">
        <f t="shared" si="43"/>
        <v>4</v>
      </c>
      <c r="I249">
        <f t="shared" si="44"/>
        <v>35</v>
      </c>
      <c r="J249">
        <f t="shared" si="45"/>
        <v>0</v>
      </c>
      <c r="K249">
        <f t="shared" si="46"/>
        <v>0</v>
      </c>
      <c r="L249">
        <f t="shared" si="47"/>
        <v>0</v>
      </c>
      <c r="M249" s="115">
        <f t="shared" si="37"/>
        <v>-17.5</v>
      </c>
      <c r="N249" s="13">
        <f t="shared" si="38"/>
        <v>-15.5</v>
      </c>
      <c r="O249" s="13">
        <f t="shared" si="36"/>
        <v>306.25</v>
      </c>
      <c r="P249" s="13">
        <f t="shared" si="36"/>
        <v>240.25</v>
      </c>
      <c r="Q249" s="109">
        <f t="shared" si="39"/>
        <v>271.25</v>
      </c>
    </row>
    <row r="250" spans="1:17" x14ac:dyDescent="0.3">
      <c r="A250" s="2" t="s">
        <v>95</v>
      </c>
      <c r="B250" s="31" t="s">
        <v>79</v>
      </c>
      <c r="C250" s="37">
        <f>VLOOKUP(A250,'[1]Alergovet (Labor 3)'!A:BR,68,0)</f>
        <v>35</v>
      </c>
      <c r="D250" s="37">
        <f t="shared" si="40"/>
        <v>103</v>
      </c>
      <c r="E250">
        <f>VLOOKUP(A250,'[1]Alergovet (Labor 3)'!A:BR,70,0)</f>
        <v>35</v>
      </c>
      <c r="F250" s="37">
        <f t="shared" si="41"/>
        <v>105</v>
      </c>
      <c r="G250" s="60">
        <f t="shared" si="42"/>
        <v>-2</v>
      </c>
      <c r="H250" s="60">
        <f t="shared" si="43"/>
        <v>4</v>
      </c>
      <c r="I250">
        <f t="shared" si="44"/>
        <v>35</v>
      </c>
      <c r="J250">
        <f t="shared" si="45"/>
        <v>0</v>
      </c>
      <c r="K250">
        <f t="shared" si="46"/>
        <v>0</v>
      </c>
      <c r="L250">
        <f t="shared" si="47"/>
        <v>0</v>
      </c>
      <c r="M250" s="115">
        <f t="shared" si="37"/>
        <v>-17.5</v>
      </c>
      <c r="N250" s="13">
        <f t="shared" si="38"/>
        <v>-15.5</v>
      </c>
      <c r="O250" s="13">
        <f t="shared" si="36"/>
        <v>306.25</v>
      </c>
      <c r="P250" s="13">
        <f t="shared" si="36"/>
        <v>240.25</v>
      </c>
      <c r="Q250" s="109">
        <f t="shared" si="39"/>
        <v>271.25</v>
      </c>
    </row>
    <row r="251" spans="1:17" x14ac:dyDescent="0.3">
      <c r="A251" s="2" t="s">
        <v>100</v>
      </c>
      <c r="B251" s="31" t="s">
        <v>79</v>
      </c>
      <c r="C251" s="37">
        <f>VLOOKUP(A251,'[1]Alergovet (Labor 3)'!A:BR,68,0)</f>
        <v>35</v>
      </c>
      <c r="D251" s="37">
        <f t="shared" si="40"/>
        <v>103</v>
      </c>
      <c r="E251">
        <f>VLOOKUP(A251,'[1]Alergovet (Labor 3)'!A:BR,70,0)</f>
        <v>35</v>
      </c>
      <c r="F251" s="37">
        <f t="shared" si="41"/>
        <v>105</v>
      </c>
      <c r="G251" s="60">
        <f t="shared" si="42"/>
        <v>-2</v>
      </c>
      <c r="H251" s="60">
        <f t="shared" si="43"/>
        <v>4</v>
      </c>
      <c r="I251">
        <f t="shared" si="44"/>
        <v>35</v>
      </c>
      <c r="J251">
        <f t="shared" si="45"/>
        <v>0</v>
      </c>
      <c r="K251">
        <f t="shared" si="46"/>
        <v>0</v>
      </c>
      <c r="L251">
        <f t="shared" si="47"/>
        <v>0</v>
      </c>
      <c r="M251" s="115">
        <f t="shared" si="37"/>
        <v>-17.5</v>
      </c>
      <c r="N251" s="13">
        <f t="shared" si="38"/>
        <v>-15.5</v>
      </c>
      <c r="O251" s="13">
        <f t="shared" si="36"/>
        <v>306.25</v>
      </c>
      <c r="P251" s="13">
        <f t="shared" si="36"/>
        <v>240.25</v>
      </c>
      <c r="Q251" s="109">
        <f t="shared" si="39"/>
        <v>271.25</v>
      </c>
    </row>
    <row r="252" spans="1:17" x14ac:dyDescent="0.3">
      <c r="A252" s="2" t="s">
        <v>101</v>
      </c>
      <c r="B252" s="31" t="s">
        <v>79</v>
      </c>
      <c r="C252" s="37"/>
      <c r="D252" s="37"/>
      <c r="F252" s="37"/>
      <c r="G252" s="60"/>
      <c r="H252" s="60"/>
      <c r="M252" s="115"/>
      <c r="N252" s="13"/>
      <c r="O252" s="13"/>
      <c r="P252" s="13"/>
      <c r="Q252" s="109"/>
    </row>
    <row r="253" spans="1:17" x14ac:dyDescent="0.3">
      <c r="A253" s="2" t="s">
        <v>102</v>
      </c>
      <c r="B253" s="31" t="s">
        <v>79</v>
      </c>
      <c r="C253" s="37"/>
      <c r="D253" s="37"/>
      <c r="F253" s="37"/>
      <c r="G253" s="60"/>
      <c r="H253" s="60"/>
      <c r="M253" s="115"/>
      <c r="N253" s="13"/>
      <c r="O253" s="13"/>
      <c r="P253" s="13"/>
      <c r="Q253" s="109"/>
    </row>
    <row r="254" spans="1:17" ht="15" thickBot="1" x14ac:dyDescent="0.35">
      <c r="A254" s="2" t="s">
        <v>149</v>
      </c>
      <c r="B254" s="31" t="s">
        <v>79</v>
      </c>
      <c r="C254" s="37"/>
      <c r="D254" s="37"/>
      <c r="F254" s="37"/>
      <c r="G254" s="60"/>
      <c r="H254" s="60"/>
      <c r="M254" s="115"/>
      <c r="N254" s="13"/>
      <c r="O254" s="13"/>
      <c r="P254" s="13"/>
      <c r="Q254" s="109"/>
    </row>
    <row r="255" spans="1:17" ht="15" thickTop="1" x14ac:dyDescent="0.3">
      <c r="A255" s="30" t="s">
        <v>80</v>
      </c>
      <c r="B255" s="32" t="s">
        <v>136</v>
      </c>
      <c r="C255" s="38">
        <f>VLOOKUP(A255,'[1]Alergovet (Labor 3)'!A:BU,71,0)</f>
        <v>10</v>
      </c>
      <c r="D255" s="38">
        <f t="shared" si="40"/>
        <v>10.5</v>
      </c>
      <c r="E255" s="53">
        <f>VLOOKUP(A255,'[1]Alergovet (Labor 3)'!A:BU,73,0)</f>
        <v>15</v>
      </c>
      <c r="F255" s="38">
        <f t="shared" si="41"/>
        <v>20.5</v>
      </c>
      <c r="G255" s="60">
        <f t="shared" si="42"/>
        <v>-10</v>
      </c>
      <c r="H255" s="60">
        <f t="shared" si="43"/>
        <v>100</v>
      </c>
      <c r="I255">
        <f t="shared" si="44"/>
        <v>12.5</v>
      </c>
      <c r="J255">
        <f t="shared" si="45"/>
        <v>6.25</v>
      </c>
      <c r="K255">
        <f t="shared" si="46"/>
        <v>2.5</v>
      </c>
      <c r="L255">
        <f t="shared" si="47"/>
        <v>20</v>
      </c>
      <c r="M255" s="115">
        <f t="shared" si="37"/>
        <v>-110</v>
      </c>
      <c r="N255" s="13">
        <f t="shared" si="38"/>
        <v>-100</v>
      </c>
      <c r="O255" s="13">
        <f t="shared" si="36"/>
        <v>12100</v>
      </c>
      <c r="P255" s="13">
        <f t="shared" si="36"/>
        <v>10000</v>
      </c>
      <c r="Q255" s="109">
        <f t="shared" si="39"/>
        <v>11000</v>
      </c>
    </row>
    <row r="256" spans="1:17" x14ac:dyDescent="0.3">
      <c r="A256" s="2" t="s">
        <v>81</v>
      </c>
      <c r="B256" s="31" t="s">
        <v>136</v>
      </c>
      <c r="C256" s="37">
        <f>VLOOKUP(A256,'[1]Alergovet (Labor 3)'!A:BU,71,0)</f>
        <v>12</v>
      </c>
      <c r="D256" s="37">
        <f t="shared" si="40"/>
        <v>17</v>
      </c>
      <c r="E256">
        <f>VLOOKUP(A256,'[1]Alergovet (Labor 3)'!A:BU,73,0)</f>
        <v>16</v>
      </c>
      <c r="F256" s="37">
        <f t="shared" si="41"/>
        <v>25</v>
      </c>
      <c r="G256" s="60">
        <f t="shared" si="42"/>
        <v>-8</v>
      </c>
      <c r="H256" s="60">
        <f t="shared" si="43"/>
        <v>64</v>
      </c>
      <c r="I256">
        <f t="shared" si="44"/>
        <v>14</v>
      </c>
      <c r="J256">
        <f t="shared" si="45"/>
        <v>4</v>
      </c>
      <c r="K256">
        <f t="shared" si="46"/>
        <v>2</v>
      </c>
      <c r="L256">
        <f t="shared" si="47"/>
        <v>14.285714285714285</v>
      </c>
      <c r="M256" s="115">
        <f t="shared" si="37"/>
        <v>-103.5</v>
      </c>
      <c r="N256" s="13">
        <f t="shared" si="38"/>
        <v>-95.5</v>
      </c>
      <c r="O256" s="13">
        <f t="shared" si="36"/>
        <v>10712.25</v>
      </c>
      <c r="P256" s="13">
        <f t="shared" si="36"/>
        <v>9120.25</v>
      </c>
      <c r="Q256" s="109">
        <f t="shared" si="39"/>
        <v>9884.25</v>
      </c>
    </row>
    <row r="257" spans="1:17" x14ac:dyDescent="0.3">
      <c r="A257" s="2" t="s">
        <v>82</v>
      </c>
      <c r="B257" s="31" t="s">
        <v>136</v>
      </c>
      <c r="C257" s="37">
        <f>VLOOKUP(A257,'[1]Alergovet (Labor 3)'!A:BU,71,0)</f>
        <v>20</v>
      </c>
      <c r="D257" s="37">
        <f t="shared" si="40"/>
        <v>46.5</v>
      </c>
      <c r="E257">
        <f>VLOOKUP(A257,'[1]Alergovet (Labor 3)'!A:BU,73,0)</f>
        <v>58</v>
      </c>
      <c r="F257" s="37">
        <f t="shared" si="41"/>
        <v>151.5</v>
      </c>
      <c r="G257" s="60">
        <f t="shared" si="42"/>
        <v>-105</v>
      </c>
      <c r="H257" s="60">
        <f t="shared" si="43"/>
        <v>11025</v>
      </c>
      <c r="I257">
        <f t="shared" si="44"/>
        <v>39</v>
      </c>
      <c r="J257">
        <f t="shared" si="45"/>
        <v>361</v>
      </c>
      <c r="K257">
        <f t="shared" si="46"/>
        <v>19</v>
      </c>
      <c r="L257">
        <f t="shared" si="47"/>
        <v>48.717948717948715</v>
      </c>
      <c r="M257" s="115">
        <f t="shared" si="37"/>
        <v>-74</v>
      </c>
      <c r="N257" s="13">
        <f t="shared" si="38"/>
        <v>31</v>
      </c>
      <c r="O257" s="13">
        <f t="shared" si="36"/>
        <v>5476</v>
      </c>
      <c r="P257" s="13">
        <f t="shared" si="36"/>
        <v>961</v>
      </c>
      <c r="Q257" s="109">
        <f t="shared" si="39"/>
        <v>-2294</v>
      </c>
    </row>
    <row r="258" spans="1:17" x14ac:dyDescent="0.3">
      <c r="A258" s="2" t="s">
        <v>83</v>
      </c>
      <c r="B258" s="31" t="s">
        <v>136</v>
      </c>
      <c r="C258" s="37">
        <f>VLOOKUP(A258,'[1]Alergovet (Labor 3)'!A:BU,71,0)</f>
        <v>59</v>
      </c>
      <c r="D258" s="37">
        <f t="shared" si="40"/>
        <v>161</v>
      </c>
      <c r="E258">
        <f>VLOOKUP(A258,'[1]Alergovet (Labor 3)'!A:BU,73,0)</f>
        <v>219</v>
      </c>
      <c r="F258" s="37">
        <f t="shared" si="41"/>
        <v>206</v>
      </c>
      <c r="G258" s="60">
        <f t="shared" si="42"/>
        <v>-45</v>
      </c>
      <c r="H258" s="60">
        <f t="shared" si="43"/>
        <v>2025</v>
      </c>
      <c r="I258">
        <f t="shared" si="44"/>
        <v>139</v>
      </c>
      <c r="J258">
        <f t="shared" si="45"/>
        <v>6400</v>
      </c>
      <c r="K258">
        <f t="shared" si="46"/>
        <v>80</v>
      </c>
      <c r="L258">
        <f t="shared" si="47"/>
        <v>57.553956834532372</v>
      </c>
      <c r="M258" s="115">
        <f t="shared" si="37"/>
        <v>40.5</v>
      </c>
      <c r="N258" s="13">
        <f t="shared" si="38"/>
        <v>85.5</v>
      </c>
      <c r="O258" s="13">
        <f t="shared" si="36"/>
        <v>1640.25</v>
      </c>
      <c r="P258" s="13">
        <f t="shared" si="36"/>
        <v>7310.25</v>
      </c>
      <c r="Q258" s="109">
        <f t="shared" si="39"/>
        <v>3462.75</v>
      </c>
    </row>
    <row r="259" spans="1:17" x14ac:dyDescent="0.3">
      <c r="A259" s="2" t="s">
        <v>84</v>
      </c>
      <c r="B259" s="31" t="s">
        <v>136</v>
      </c>
      <c r="C259" s="37">
        <f>VLOOKUP(A259,'[1]Alergovet (Labor 3)'!A:BU,71,0)</f>
        <v>47</v>
      </c>
      <c r="D259" s="37">
        <f t="shared" si="40"/>
        <v>130</v>
      </c>
      <c r="E259">
        <f>VLOOKUP(A259,'[1]Alergovet (Labor 3)'!A:BU,73,0)</f>
        <v>38</v>
      </c>
      <c r="F259" s="37">
        <f t="shared" si="41"/>
        <v>115</v>
      </c>
      <c r="G259" s="60">
        <f t="shared" si="42"/>
        <v>15</v>
      </c>
      <c r="H259" s="60">
        <f t="shared" si="43"/>
        <v>225</v>
      </c>
      <c r="I259">
        <f t="shared" si="44"/>
        <v>42.5</v>
      </c>
      <c r="J259">
        <f t="shared" si="45"/>
        <v>20.25</v>
      </c>
      <c r="K259">
        <f t="shared" si="46"/>
        <v>4.5</v>
      </c>
      <c r="L259">
        <f t="shared" si="47"/>
        <v>10.588235294117647</v>
      </c>
      <c r="M259" s="115">
        <f t="shared" si="37"/>
        <v>9.5</v>
      </c>
      <c r="N259" s="13">
        <f t="shared" si="38"/>
        <v>-5.5</v>
      </c>
      <c r="O259" s="13">
        <f t="shared" ref="O259:P322" si="48">(M259)^2</f>
        <v>90.25</v>
      </c>
      <c r="P259" s="13">
        <f t="shared" si="48"/>
        <v>30.25</v>
      </c>
      <c r="Q259" s="109">
        <f t="shared" si="39"/>
        <v>-52.25</v>
      </c>
    </row>
    <row r="260" spans="1:17" x14ac:dyDescent="0.3">
      <c r="A260" s="2" t="s">
        <v>85</v>
      </c>
      <c r="B260" s="31" t="s">
        <v>136</v>
      </c>
      <c r="C260" s="37">
        <f>VLOOKUP(A260,'[1]Alergovet (Labor 3)'!A:BU,71,0)</f>
        <v>22</v>
      </c>
      <c r="D260" s="37">
        <f t="shared" si="40"/>
        <v>50.5</v>
      </c>
      <c r="E260">
        <f>VLOOKUP(A260,'[1]Alergovet (Labor 3)'!A:BU,73,0)</f>
        <v>38</v>
      </c>
      <c r="F260" s="37">
        <f t="shared" si="41"/>
        <v>115</v>
      </c>
      <c r="G260" s="60">
        <f t="shared" si="42"/>
        <v>-64.5</v>
      </c>
      <c r="H260" s="60">
        <f t="shared" si="43"/>
        <v>4160.25</v>
      </c>
      <c r="I260">
        <f t="shared" si="44"/>
        <v>30</v>
      </c>
      <c r="J260">
        <f t="shared" si="45"/>
        <v>64</v>
      </c>
      <c r="K260">
        <f t="shared" si="46"/>
        <v>8</v>
      </c>
      <c r="L260">
        <f t="shared" si="47"/>
        <v>26.666666666666668</v>
      </c>
      <c r="M260" s="115">
        <f t="shared" si="37"/>
        <v>-70</v>
      </c>
      <c r="N260" s="13">
        <f t="shared" si="38"/>
        <v>-5.5</v>
      </c>
      <c r="O260" s="13">
        <f t="shared" si="48"/>
        <v>4900</v>
      </c>
      <c r="P260" s="13">
        <f t="shared" si="48"/>
        <v>30.25</v>
      </c>
      <c r="Q260" s="109">
        <f t="shared" si="39"/>
        <v>385</v>
      </c>
    </row>
    <row r="261" spans="1:17" x14ac:dyDescent="0.3">
      <c r="A261" s="2" t="s">
        <v>95</v>
      </c>
      <c r="B261" s="31" t="s">
        <v>136</v>
      </c>
      <c r="C261" s="37">
        <f>VLOOKUP(A261,'[1]Alergovet (Labor 3)'!A:BU,71,0)</f>
        <v>15</v>
      </c>
      <c r="D261" s="37">
        <f t="shared" si="40"/>
        <v>27</v>
      </c>
      <c r="E261">
        <f>VLOOKUP(A261,'[1]Alergovet (Labor 3)'!A:BU,73,0)</f>
        <v>15</v>
      </c>
      <c r="F261" s="37">
        <f t="shared" si="41"/>
        <v>20.5</v>
      </c>
      <c r="G261" s="60">
        <f t="shared" si="42"/>
        <v>6.5</v>
      </c>
      <c r="H261" s="60">
        <f t="shared" si="43"/>
        <v>42.25</v>
      </c>
      <c r="I261">
        <f t="shared" si="44"/>
        <v>15</v>
      </c>
      <c r="J261">
        <f t="shared" si="45"/>
        <v>0</v>
      </c>
      <c r="K261">
        <f t="shared" si="46"/>
        <v>0</v>
      </c>
      <c r="L261">
        <f t="shared" si="47"/>
        <v>0</v>
      </c>
      <c r="M261" s="115">
        <f t="shared" si="37"/>
        <v>-93.5</v>
      </c>
      <c r="N261" s="13">
        <f t="shared" si="38"/>
        <v>-100</v>
      </c>
      <c r="O261" s="13">
        <f t="shared" si="48"/>
        <v>8742.25</v>
      </c>
      <c r="P261" s="13">
        <f t="shared" si="48"/>
        <v>10000</v>
      </c>
      <c r="Q261" s="109">
        <f t="shared" si="39"/>
        <v>9350</v>
      </c>
    </row>
    <row r="262" spans="1:17" x14ac:dyDescent="0.3">
      <c r="A262" s="2" t="s">
        <v>100</v>
      </c>
      <c r="B262" s="31" t="s">
        <v>136</v>
      </c>
      <c r="C262" s="37">
        <f>VLOOKUP(A262,'[1]Alergovet (Labor 3)'!A:BU,71,0)</f>
        <v>17</v>
      </c>
      <c r="D262" s="37">
        <f t="shared" si="40"/>
        <v>38</v>
      </c>
      <c r="E262">
        <f>VLOOKUP(A262,'[1]Alergovet (Labor 3)'!A:BU,73,0)</f>
        <v>11</v>
      </c>
      <c r="F262" s="37">
        <f t="shared" si="41"/>
        <v>12.5</v>
      </c>
      <c r="G262" s="60">
        <f t="shared" si="42"/>
        <v>25.5</v>
      </c>
      <c r="H262" s="60">
        <f t="shared" si="43"/>
        <v>650.25</v>
      </c>
      <c r="I262">
        <f t="shared" si="44"/>
        <v>14</v>
      </c>
      <c r="J262">
        <f t="shared" si="45"/>
        <v>9</v>
      </c>
      <c r="K262">
        <f t="shared" si="46"/>
        <v>3</v>
      </c>
      <c r="L262">
        <f t="shared" si="47"/>
        <v>21.428571428571427</v>
      </c>
      <c r="M262" s="115">
        <f t="shared" si="37"/>
        <v>-82.5</v>
      </c>
      <c r="N262" s="13">
        <f t="shared" si="38"/>
        <v>-108</v>
      </c>
      <c r="O262" s="13">
        <f t="shared" si="48"/>
        <v>6806.25</v>
      </c>
      <c r="P262" s="13">
        <f t="shared" si="48"/>
        <v>11664</v>
      </c>
      <c r="Q262" s="109">
        <f t="shared" si="39"/>
        <v>8910</v>
      </c>
    </row>
    <row r="263" spans="1:17" x14ac:dyDescent="0.3">
      <c r="A263" s="2" t="s">
        <v>101</v>
      </c>
      <c r="B263" s="31" t="s">
        <v>136</v>
      </c>
      <c r="C263" s="37"/>
      <c r="D263" s="37"/>
      <c r="F263" s="37"/>
      <c r="G263" s="60"/>
      <c r="H263" s="60"/>
      <c r="M263" s="115"/>
      <c r="N263" s="13"/>
      <c r="O263" s="13"/>
      <c r="P263" s="13"/>
      <c r="Q263" s="109"/>
    </row>
    <row r="264" spans="1:17" x14ac:dyDescent="0.3">
      <c r="A264" s="2" t="s">
        <v>102</v>
      </c>
      <c r="B264" s="31" t="s">
        <v>136</v>
      </c>
      <c r="C264" s="37"/>
      <c r="D264" s="37"/>
      <c r="F264" s="37"/>
      <c r="G264" s="60"/>
      <c r="H264" s="60"/>
      <c r="M264" s="115"/>
      <c r="N264" s="13"/>
      <c r="O264" s="13"/>
      <c r="P264" s="13"/>
      <c r="Q264" s="109"/>
    </row>
    <row r="265" spans="1:17" ht="15" thickBot="1" x14ac:dyDescent="0.35">
      <c r="A265" s="2" t="s">
        <v>149</v>
      </c>
      <c r="B265" s="31" t="s">
        <v>136</v>
      </c>
      <c r="C265" s="37"/>
      <c r="D265" s="37"/>
      <c r="F265" s="37"/>
      <c r="G265" s="60"/>
      <c r="H265" s="60"/>
      <c r="M265" s="115"/>
      <c r="N265" s="13"/>
      <c r="O265" s="13"/>
      <c r="P265" s="13"/>
      <c r="Q265" s="109"/>
    </row>
    <row r="266" spans="1:17" ht="15" thickTop="1" x14ac:dyDescent="0.3">
      <c r="A266" s="30" t="s">
        <v>80</v>
      </c>
      <c r="B266" s="32" t="s">
        <v>137</v>
      </c>
      <c r="C266" s="38">
        <f>VLOOKUP(A266,'[1]Alergovet (Labor 3)'!A:BX,74,0)</f>
        <v>246</v>
      </c>
      <c r="D266" s="38">
        <f t="shared" si="40"/>
        <v>219.5</v>
      </c>
      <c r="E266" s="53">
        <f>VLOOKUP(A266,'[1]Alergovet (Labor 3)'!A:BX,76,0)</f>
        <v>213</v>
      </c>
      <c r="F266" s="38">
        <f t="shared" si="41"/>
        <v>205</v>
      </c>
      <c r="G266" s="60">
        <f t="shared" si="42"/>
        <v>14.5</v>
      </c>
      <c r="H266" s="60">
        <f t="shared" si="43"/>
        <v>210.25</v>
      </c>
      <c r="I266">
        <f t="shared" si="44"/>
        <v>229.5</v>
      </c>
      <c r="J266">
        <f t="shared" si="45"/>
        <v>272.25</v>
      </c>
      <c r="K266">
        <f t="shared" si="46"/>
        <v>16.5</v>
      </c>
      <c r="L266">
        <f t="shared" si="47"/>
        <v>7.18954248366013</v>
      </c>
      <c r="M266" s="115">
        <f t="shared" ref="M266:M329" si="49">(D266-$D$335)</f>
        <v>99</v>
      </c>
      <c r="N266" s="13">
        <f t="shared" ref="N266:N329" si="50">(F266-$F$335)</f>
        <v>84.5</v>
      </c>
      <c r="O266" s="13">
        <f t="shared" si="48"/>
        <v>9801</v>
      </c>
      <c r="P266" s="13">
        <f t="shared" si="48"/>
        <v>7140.25</v>
      </c>
      <c r="Q266" s="109">
        <f t="shared" ref="Q266:Q329" si="51">(M266*N266)</f>
        <v>8365.5</v>
      </c>
    </row>
    <row r="267" spans="1:17" x14ac:dyDescent="0.3">
      <c r="A267" s="2" t="s">
        <v>81</v>
      </c>
      <c r="B267" s="31" t="s">
        <v>137</v>
      </c>
      <c r="C267" s="37">
        <f>VLOOKUP(A267,'[1]Alergovet (Labor 3)'!A:BX,74,0)</f>
        <v>33</v>
      </c>
      <c r="D267" s="37">
        <f t="shared" si="40"/>
        <v>92</v>
      </c>
      <c r="E267">
        <f>VLOOKUP(A267,'[1]Alergovet (Labor 3)'!A:BX,76,0)</f>
        <v>38</v>
      </c>
      <c r="F267" s="37">
        <f t="shared" si="41"/>
        <v>115</v>
      </c>
      <c r="G267" s="60">
        <f t="shared" si="42"/>
        <v>-23</v>
      </c>
      <c r="H267" s="60">
        <f t="shared" si="43"/>
        <v>529</v>
      </c>
      <c r="I267">
        <f t="shared" si="44"/>
        <v>35.5</v>
      </c>
      <c r="J267">
        <f t="shared" si="45"/>
        <v>6.25</v>
      </c>
      <c r="K267">
        <f t="shared" si="46"/>
        <v>2.5</v>
      </c>
      <c r="L267">
        <f t="shared" si="47"/>
        <v>7.042253521126761</v>
      </c>
      <c r="M267" s="115">
        <f t="shared" si="49"/>
        <v>-28.5</v>
      </c>
      <c r="N267" s="13">
        <f t="shared" si="50"/>
        <v>-5.5</v>
      </c>
      <c r="O267" s="13">
        <f t="shared" si="48"/>
        <v>812.25</v>
      </c>
      <c r="P267" s="13">
        <f t="shared" si="48"/>
        <v>30.25</v>
      </c>
      <c r="Q267" s="109">
        <f t="shared" si="51"/>
        <v>156.75</v>
      </c>
    </row>
    <row r="268" spans="1:17" x14ac:dyDescent="0.3">
      <c r="A268" s="2" t="s">
        <v>82</v>
      </c>
      <c r="B268" s="31" t="s">
        <v>137</v>
      </c>
      <c r="C268" s="37">
        <f>VLOOKUP(A268,'[1]Alergovet (Labor 3)'!A:BX,74,0)</f>
        <v>226</v>
      </c>
      <c r="D268" s="37">
        <f t="shared" si="40"/>
        <v>213</v>
      </c>
      <c r="E268">
        <f>VLOOKUP(A268,'[1]Alergovet (Labor 3)'!A:BX,76,0)</f>
        <v>228</v>
      </c>
      <c r="F268" s="37">
        <f t="shared" si="41"/>
        <v>213</v>
      </c>
      <c r="G268" s="60">
        <f t="shared" si="42"/>
        <v>0</v>
      </c>
      <c r="H268" s="60">
        <f t="shared" si="43"/>
        <v>0</v>
      </c>
      <c r="I268">
        <f t="shared" si="44"/>
        <v>227</v>
      </c>
      <c r="J268">
        <f t="shared" si="45"/>
        <v>1</v>
      </c>
      <c r="K268">
        <f t="shared" si="46"/>
        <v>1</v>
      </c>
      <c r="L268">
        <f t="shared" si="47"/>
        <v>0.44052863436123352</v>
      </c>
      <c r="M268" s="115">
        <f t="shared" si="49"/>
        <v>92.5</v>
      </c>
      <c r="N268" s="13">
        <f t="shared" si="50"/>
        <v>92.5</v>
      </c>
      <c r="O268" s="13">
        <f t="shared" si="48"/>
        <v>8556.25</v>
      </c>
      <c r="P268" s="13">
        <f t="shared" si="48"/>
        <v>8556.25</v>
      </c>
      <c r="Q268" s="109">
        <f t="shared" si="51"/>
        <v>8556.25</v>
      </c>
    </row>
    <row r="269" spans="1:17" x14ac:dyDescent="0.3">
      <c r="A269" s="2" t="s">
        <v>83</v>
      </c>
      <c r="B269" s="31" t="s">
        <v>137</v>
      </c>
      <c r="C269" s="37">
        <f>VLOOKUP(A269,'[1]Alergovet (Labor 3)'!A:BX,74,0)</f>
        <v>65</v>
      </c>
      <c r="D269" s="37">
        <f t="shared" si="40"/>
        <v>168</v>
      </c>
      <c r="E269">
        <f>VLOOKUP(A269,'[1]Alergovet (Labor 3)'!A:BX,76,0)</f>
        <v>42</v>
      </c>
      <c r="F269" s="37">
        <f t="shared" si="41"/>
        <v>125</v>
      </c>
      <c r="G269" s="60">
        <f t="shared" si="42"/>
        <v>43</v>
      </c>
      <c r="H269" s="60">
        <f t="shared" si="43"/>
        <v>1849</v>
      </c>
      <c r="I269">
        <f t="shared" si="44"/>
        <v>53.5</v>
      </c>
      <c r="J269">
        <f t="shared" si="45"/>
        <v>132.25</v>
      </c>
      <c r="K269">
        <f t="shared" si="46"/>
        <v>11.5</v>
      </c>
      <c r="L269">
        <f t="shared" si="47"/>
        <v>21.495327102803738</v>
      </c>
      <c r="M269" s="115">
        <f t="shared" si="49"/>
        <v>47.5</v>
      </c>
      <c r="N269" s="13">
        <f t="shared" si="50"/>
        <v>4.5</v>
      </c>
      <c r="O269" s="13">
        <f t="shared" si="48"/>
        <v>2256.25</v>
      </c>
      <c r="P269" s="13">
        <f t="shared" si="48"/>
        <v>20.25</v>
      </c>
      <c r="Q269" s="109">
        <f t="shared" si="51"/>
        <v>213.75</v>
      </c>
    </row>
    <row r="270" spans="1:17" x14ac:dyDescent="0.3">
      <c r="A270" s="2" t="s">
        <v>84</v>
      </c>
      <c r="B270" s="31" t="s">
        <v>137</v>
      </c>
      <c r="C270" s="37">
        <f>VLOOKUP(A270,'[1]Alergovet (Labor 3)'!A:BX,74,0)</f>
        <v>360</v>
      </c>
      <c r="D270" s="37">
        <f t="shared" si="40"/>
        <v>230.5</v>
      </c>
      <c r="E270">
        <f>VLOOKUP(A270,'[1]Alergovet (Labor 3)'!A:BX,76,0)</f>
        <v>718</v>
      </c>
      <c r="F270" s="37">
        <f t="shared" si="41"/>
        <v>236</v>
      </c>
      <c r="G270" s="60">
        <f t="shared" si="42"/>
        <v>-5.5</v>
      </c>
      <c r="H270" s="60">
        <f t="shared" si="43"/>
        <v>30.25</v>
      </c>
      <c r="I270">
        <f t="shared" si="44"/>
        <v>539</v>
      </c>
      <c r="J270">
        <f t="shared" si="45"/>
        <v>32041</v>
      </c>
      <c r="K270">
        <f t="shared" si="46"/>
        <v>179</v>
      </c>
      <c r="L270">
        <f t="shared" si="47"/>
        <v>33.209647495361786</v>
      </c>
      <c r="M270" s="115">
        <f t="shared" si="49"/>
        <v>110</v>
      </c>
      <c r="N270" s="13">
        <f t="shared" si="50"/>
        <v>115.5</v>
      </c>
      <c r="O270" s="13">
        <f t="shared" si="48"/>
        <v>12100</v>
      </c>
      <c r="P270" s="13">
        <f t="shared" si="48"/>
        <v>13340.25</v>
      </c>
      <c r="Q270" s="109">
        <f t="shared" si="51"/>
        <v>12705</v>
      </c>
    </row>
    <row r="271" spans="1:17" x14ac:dyDescent="0.3">
      <c r="A271" s="2" t="s">
        <v>85</v>
      </c>
      <c r="B271" s="31" t="s">
        <v>137</v>
      </c>
      <c r="C271" s="37">
        <f>VLOOKUP(A271,'[1]Alergovet (Labor 3)'!A:BX,74,0)</f>
        <v>201</v>
      </c>
      <c r="D271" s="37">
        <f t="shared" si="40"/>
        <v>206</v>
      </c>
      <c r="E271">
        <f>VLOOKUP(A271,'[1]Alergovet (Labor 3)'!A:BX,76,0)</f>
        <v>321</v>
      </c>
      <c r="F271" s="37">
        <f t="shared" si="41"/>
        <v>225</v>
      </c>
      <c r="G271" s="60">
        <f t="shared" si="42"/>
        <v>-19</v>
      </c>
      <c r="H271" s="60">
        <f t="shared" si="43"/>
        <v>361</v>
      </c>
      <c r="I271">
        <f t="shared" si="44"/>
        <v>261</v>
      </c>
      <c r="J271">
        <f t="shared" si="45"/>
        <v>3600</v>
      </c>
      <c r="K271">
        <f t="shared" si="46"/>
        <v>60</v>
      </c>
      <c r="L271">
        <f t="shared" si="47"/>
        <v>22.988505747126435</v>
      </c>
      <c r="M271" s="115">
        <f t="shared" si="49"/>
        <v>85.5</v>
      </c>
      <c r="N271" s="13">
        <f t="shared" si="50"/>
        <v>104.5</v>
      </c>
      <c r="O271" s="13">
        <f t="shared" si="48"/>
        <v>7310.25</v>
      </c>
      <c r="P271" s="13">
        <f t="shared" si="48"/>
        <v>10920.25</v>
      </c>
      <c r="Q271" s="109">
        <f t="shared" si="51"/>
        <v>8934.75</v>
      </c>
    </row>
    <row r="272" spans="1:17" x14ac:dyDescent="0.3">
      <c r="A272" s="2" t="s">
        <v>95</v>
      </c>
      <c r="B272" s="31" t="s">
        <v>137</v>
      </c>
      <c r="C272" s="37">
        <f>VLOOKUP(A272,'[1]Alergovet (Labor 3)'!A:BX,74,0)</f>
        <v>210</v>
      </c>
      <c r="D272" s="37">
        <f t="shared" si="40"/>
        <v>209</v>
      </c>
      <c r="E272">
        <f>VLOOKUP(A272,'[1]Alergovet (Labor 3)'!A:BX,76,0)</f>
        <v>223</v>
      </c>
      <c r="F272" s="37">
        <f t="shared" si="41"/>
        <v>210</v>
      </c>
      <c r="G272" s="60">
        <f t="shared" si="42"/>
        <v>-1</v>
      </c>
      <c r="H272" s="60">
        <f t="shared" si="43"/>
        <v>1</v>
      </c>
      <c r="I272">
        <f t="shared" si="44"/>
        <v>216.5</v>
      </c>
      <c r="J272">
        <f t="shared" si="45"/>
        <v>42.25</v>
      </c>
      <c r="K272">
        <f t="shared" si="46"/>
        <v>6.5</v>
      </c>
      <c r="L272">
        <f t="shared" si="47"/>
        <v>3.0023094688221708</v>
      </c>
      <c r="M272" s="115">
        <f t="shared" si="49"/>
        <v>88.5</v>
      </c>
      <c r="N272" s="13">
        <f t="shared" si="50"/>
        <v>89.5</v>
      </c>
      <c r="O272" s="13">
        <f t="shared" si="48"/>
        <v>7832.25</v>
      </c>
      <c r="P272" s="13">
        <f t="shared" si="48"/>
        <v>8010.25</v>
      </c>
      <c r="Q272" s="109">
        <f t="shared" si="51"/>
        <v>7920.75</v>
      </c>
    </row>
    <row r="273" spans="1:17" x14ac:dyDescent="0.3">
      <c r="A273" s="2" t="s">
        <v>100</v>
      </c>
      <c r="B273" s="31" t="s">
        <v>137</v>
      </c>
      <c r="C273" s="37">
        <f>VLOOKUP(A273,'[1]Alergovet (Labor 3)'!A:BX,74,0)</f>
        <v>223</v>
      </c>
      <c r="D273" s="37">
        <f t="shared" si="40"/>
        <v>212</v>
      </c>
      <c r="E273">
        <f>VLOOKUP(A273,'[1]Alergovet (Labor 3)'!A:BX,76,0)</f>
        <v>19</v>
      </c>
      <c r="F273" s="37">
        <f t="shared" si="41"/>
        <v>31</v>
      </c>
      <c r="G273" s="60">
        <f t="shared" si="42"/>
        <v>181</v>
      </c>
      <c r="H273" s="60">
        <f t="shared" si="43"/>
        <v>32761</v>
      </c>
      <c r="I273">
        <f t="shared" si="44"/>
        <v>121</v>
      </c>
      <c r="J273">
        <f t="shared" si="45"/>
        <v>10404</v>
      </c>
      <c r="K273">
        <f t="shared" si="46"/>
        <v>102</v>
      </c>
      <c r="L273">
        <f t="shared" si="47"/>
        <v>84.297520661157023</v>
      </c>
      <c r="M273" s="115">
        <f t="shared" si="49"/>
        <v>91.5</v>
      </c>
      <c r="N273" s="13">
        <f t="shared" si="50"/>
        <v>-89.5</v>
      </c>
      <c r="O273" s="13">
        <f t="shared" si="48"/>
        <v>8372.25</v>
      </c>
      <c r="P273" s="13">
        <f t="shared" si="48"/>
        <v>8010.25</v>
      </c>
      <c r="Q273" s="109">
        <f t="shared" si="51"/>
        <v>-8189.25</v>
      </c>
    </row>
    <row r="274" spans="1:17" x14ac:dyDescent="0.3">
      <c r="A274" s="2" t="s">
        <v>101</v>
      </c>
      <c r="B274" s="31" t="s">
        <v>137</v>
      </c>
      <c r="C274" s="37"/>
      <c r="D274" s="37"/>
      <c r="F274" s="37"/>
      <c r="G274" s="60"/>
      <c r="H274" s="60"/>
      <c r="M274" s="115"/>
      <c r="N274" s="13"/>
      <c r="O274" s="13"/>
      <c r="P274" s="13"/>
      <c r="Q274" s="109"/>
    </row>
    <row r="275" spans="1:17" x14ac:dyDescent="0.3">
      <c r="A275" s="2" t="s">
        <v>102</v>
      </c>
      <c r="B275" s="31" t="s">
        <v>137</v>
      </c>
      <c r="C275" s="37"/>
      <c r="D275" s="37"/>
      <c r="F275" s="37"/>
      <c r="G275" s="60"/>
      <c r="H275" s="60"/>
      <c r="M275" s="115"/>
      <c r="N275" s="13"/>
      <c r="O275" s="13"/>
      <c r="P275" s="13"/>
      <c r="Q275" s="109"/>
    </row>
    <row r="276" spans="1:17" ht="15" thickBot="1" x14ac:dyDescent="0.35">
      <c r="A276" s="2" t="s">
        <v>149</v>
      </c>
      <c r="B276" s="31" t="s">
        <v>137</v>
      </c>
      <c r="C276" s="37"/>
      <c r="D276" s="37"/>
      <c r="F276" s="37"/>
      <c r="G276" s="60"/>
      <c r="H276" s="60"/>
      <c r="M276" s="115"/>
      <c r="N276" s="13"/>
      <c r="O276" s="13"/>
      <c r="P276" s="13"/>
      <c r="Q276" s="109"/>
    </row>
    <row r="277" spans="1:17" ht="15" thickTop="1" x14ac:dyDescent="0.3">
      <c r="A277" s="30" t="s">
        <v>80</v>
      </c>
      <c r="B277" s="32" t="s">
        <v>23</v>
      </c>
      <c r="C277" s="38">
        <f>VLOOKUP(A277,'[1]Alergovet (Labor 3)'!A:CA,77,0)</f>
        <v>51</v>
      </c>
      <c r="D277" s="38">
        <f t="shared" si="40"/>
        <v>137</v>
      </c>
      <c r="E277" s="53">
        <f>VLOOKUP(A277,'[1]Alergovet (Labor 3)'!A:CA,79,0)</f>
        <v>258</v>
      </c>
      <c r="F277" s="38">
        <f t="shared" si="41"/>
        <v>217.5</v>
      </c>
      <c r="G277" s="60">
        <f t="shared" si="42"/>
        <v>-80.5</v>
      </c>
      <c r="H277" s="60">
        <f t="shared" si="43"/>
        <v>6480.25</v>
      </c>
      <c r="I277">
        <f t="shared" si="44"/>
        <v>154.5</v>
      </c>
      <c r="J277">
        <f t="shared" si="45"/>
        <v>10712.25</v>
      </c>
      <c r="K277">
        <f t="shared" si="46"/>
        <v>103.5</v>
      </c>
      <c r="L277">
        <f t="shared" si="47"/>
        <v>66.990291262135926</v>
      </c>
      <c r="M277" s="115">
        <f t="shared" si="49"/>
        <v>16.5</v>
      </c>
      <c r="N277" s="13">
        <f t="shared" si="50"/>
        <v>97</v>
      </c>
      <c r="O277" s="13">
        <f t="shared" si="48"/>
        <v>272.25</v>
      </c>
      <c r="P277" s="13">
        <f t="shared" si="48"/>
        <v>9409</v>
      </c>
      <c r="Q277" s="109">
        <f t="shared" si="51"/>
        <v>1600.5</v>
      </c>
    </row>
    <row r="278" spans="1:17" x14ac:dyDescent="0.3">
      <c r="A278" s="2" t="s">
        <v>81</v>
      </c>
      <c r="B278" s="31" t="s">
        <v>23</v>
      </c>
      <c r="C278" s="37">
        <f>VLOOKUP(A278,'[1]Alergovet (Labor 3)'!A:CA,77,0)</f>
        <v>97</v>
      </c>
      <c r="D278" s="37">
        <f t="shared" si="40"/>
        <v>196.5</v>
      </c>
      <c r="E278">
        <f>VLOOKUP(A278,'[1]Alergovet (Labor 3)'!A:CA,79,0)</f>
        <v>26</v>
      </c>
      <c r="F278" s="37">
        <f t="shared" si="41"/>
        <v>72</v>
      </c>
      <c r="G278" s="60">
        <f t="shared" si="42"/>
        <v>124.5</v>
      </c>
      <c r="H278" s="60">
        <f t="shared" si="43"/>
        <v>15500.25</v>
      </c>
      <c r="I278">
        <f t="shared" si="44"/>
        <v>61.5</v>
      </c>
      <c r="J278">
        <f t="shared" si="45"/>
        <v>1260.25</v>
      </c>
      <c r="K278">
        <f t="shared" si="46"/>
        <v>35.5</v>
      </c>
      <c r="L278">
        <f t="shared" si="47"/>
        <v>57.72357723577236</v>
      </c>
      <c r="M278" s="115">
        <f t="shared" si="49"/>
        <v>76</v>
      </c>
      <c r="N278" s="13">
        <f t="shared" si="50"/>
        <v>-48.5</v>
      </c>
      <c r="O278" s="13">
        <f t="shared" si="48"/>
        <v>5776</v>
      </c>
      <c r="P278" s="13">
        <f t="shared" si="48"/>
        <v>2352.25</v>
      </c>
      <c r="Q278" s="109">
        <f t="shared" si="51"/>
        <v>-3686</v>
      </c>
    </row>
    <row r="279" spans="1:17" x14ac:dyDescent="0.3">
      <c r="A279" s="2" t="s">
        <v>82</v>
      </c>
      <c r="B279" s="31" t="s">
        <v>23</v>
      </c>
      <c r="C279" s="37">
        <f>VLOOKUP(A279,'[1]Alergovet (Labor 3)'!A:CA,77,0)</f>
        <v>638</v>
      </c>
      <c r="D279" s="37">
        <f t="shared" si="40"/>
        <v>240</v>
      </c>
      <c r="E279">
        <f>VLOOKUP(A279,'[1]Alergovet (Labor 3)'!A:CA,79,0)</f>
        <v>685</v>
      </c>
      <c r="F279" s="37">
        <f t="shared" si="41"/>
        <v>235</v>
      </c>
      <c r="G279" s="60">
        <f t="shared" si="42"/>
        <v>5</v>
      </c>
      <c r="H279" s="60">
        <f t="shared" si="43"/>
        <v>25</v>
      </c>
      <c r="I279">
        <f t="shared" si="44"/>
        <v>661.5</v>
      </c>
      <c r="J279">
        <f t="shared" si="45"/>
        <v>552.25</v>
      </c>
      <c r="K279">
        <f t="shared" si="46"/>
        <v>23.5</v>
      </c>
      <c r="L279">
        <f t="shared" si="47"/>
        <v>3.5525321239606953</v>
      </c>
      <c r="M279" s="115">
        <f t="shared" si="49"/>
        <v>119.5</v>
      </c>
      <c r="N279" s="13">
        <f t="shared" si="50"/>
        <v>114.5</v>
      </c>
      <c r="O279" s="13">
        <f t="shared" si="48"/>
        <v>14280.25</v>
      </c>
      <c r="P279" s="13">
        <f t="shared" si="48"/>
        <v>13110.25</v>
      </c>
      <c r="Q279" s="109">
        <f t="shared" si="51"/>
        <v>13682.75</v>
      </c>
    </row>
    <row r="280" spans="1:17" x14ac:dyDescent="0.3">
      <c r="A280" s="2" t="s">
        <v>83</v>
      </c>
      <c r="B280" s="31" t="s">
        <v>23</v>
      </c>
      <c r="C280" s="37">
        <f>VLOOKUP(A280,'[1]Alergovet (Labor 3)'!A:CA,77,0)</f>
        <v>35</v>
      </c>
      <c r="D280" s="37">
        <f t="shared" si="40"/>
        <v>103</v>
      </c>
      <c r="E280">
        <f>VLOOKUP(A280,'[1]Alergovet (Labor 3)'!A:CA,79,0)</f>
        <v>26</v>
      </c>
      <c r="F280" s="37">
        <f t="shared" si="41"/>
        <v>72</v>
      </c>
      <c r="G280" s="60">
        <f t="shared" si="42"/>
        <v>31</v>
      </c>
      <c r="H280" s="60">
        <f t="shared" si="43"/>
        <v>961</v>
      </c>
      <c r="I280">
        <f t="shared" si="44"/>
        <v>30.5</v>
      </c>
      <c r="J280">
        <f t="shared" si="45"/>
        <v>20.25</v>
      </c>
      <c r="K280">
        <f t="shared" si="46"/>
        <v>4.5</v>
      </c>
      <c r="L280">
        <f t="shared" si="47"/>
        <v>14.754098360655737</v>
      </c>
      <c r="M280" s="115">
        <f t="shared" si="49"/>
        <v>-17.5</v>
      </c>
      <c r="N280" s="13">
        <f t="shared" si="50"/>
        <v>-48.5</v>
      </c>
      <c r="O280" s="13">
        <f t="shared" si="48"/>
        <v>306.25</v>
      </c>
      <c r="P280" s="13">
        <f t="shared" si="48"/>
        <v>2352.25</v>
      </c>
      <c r="Q280" s="109">
        <f t="shared" si="51"/>
        <v>848.75</v>
      </c>
    </row>
    <row r="281" spans="1:17" x14ac:dyDescent="0.3">
      <c r="A281" s="2" t="s">
        <v>84</v>
      </c>
      <c r="B281" s="31" t="s">
        <v>23</v>
      </c>
      <c r="C281" s="37">
        <f>VLOOKUP(A281,'[1]Alergovet (Labor 3)'!A:CA,77,0)</f>
        <v>537</v>
      </c>
      <c r="D281" s="37">
        <f t="shared" si="40"/>
        <v>236</v>
      </c>
      <c r="E281">
        <f>VLOOKUP(A281,'[1]Alergovet (Labor 3)'!A:CA,79,0)</f>
        <v>737</v>
      </c>
      <c r="F281" s="37">
        <f t="shared" si="41"/>
        <v>237</v>
      </c>
      <c r="G281" s="60">
        <f t="shared" si="42"/>
        <v>-1</v>
      </c>
      <c r="H281" s="60">
        <f t="shared" si="43"/>
        <v>1</v>
      </c>
      <c r="I281">
        <f t="shared" si="44"/>
        <v>637</v>
      </c>
      <c r="J281">
        <f t="shared" si="45"/>
        <v>10000</v>
      </c>
      <c r="K281">
        <f t="shared" si="46"/>
        <v>100</v>
      </c>
      <c r="L281">
        <f t="shared" si="47"/>
        <v>15.698587127158556</v>
      </c>
      <c r="M281" s="115">
        <f t="shared" si="49"/>
        <v>115.5</v>
      </c>
      <c r="N281" s="13">
        <f t="shared" si="50"/>
        <v>116.5</v>
      </c>
      <c r="O281" s="13">
        <f t="shared" si="48"/>
        <v>13340.25</v>
      </c>
      <c r="P281" s="13">
        <f t="shared" si="48"/>
        <v>13572.25</v>
      </c>
      <c r="Q281" s="109">
        <f t="shared" si="51"/>
        <v>13455.75</v>
      </c>
    </row>
    <row r="282" spans="1:17" x14ac:dyDescent="0.3">
      <c r="A282" s="2" t="s">
        <v>85</v>
      </c>
      <c r="B282" s="31" t="s">
        <v>23</v>
      </c>
      <c r="C282" s="37">
        <f>VLOOKUP(A282,'[1]Alergovet (Labor 3)'!A:CA,77,0)</f>
        <v>245</v>
      </c>
      <c r="D282" s="37">
        <f t="shared" si="40"/>
        <v>217.5</v>
      </c>
      <c r="E282">
        <f>VLOOKUP(A282,'[1]Alergovet (Labor 3)'!A:CA,79,0)</f>
        <v>378</v>
      </c>
      <c r="F282" s="37">
        <f t="shared" si="41"/>
        <v>228</v>
      </c>
      <c r="G282" s="60">
        <f t="shared" si="42"/>
        <v>-10.5</v>
      </c>
      <c r="H282" s="60">
        <f t="shared" si="43"/>
        <v>110.25</v>
      </c>
      <c r="I282">
        <f t="shared" si="44"/>
        <v>311.5</v>
      </c>
      <c r="J282">
        <f t="shared" si="45"/>
        <v>4422.25</v>
      </c>
      <c r="K282">
        <f t="shared" si="46"/>
        <v>66.5</v>
      </c>
      <c r="L282">
        <f t="shared" si="47"/>
        <v>21.348314606741571</v>
      </c>
      <c r="M282" s="115">
        <f t="shared" si="49"/>
        <v>97</v>
      </c>
      <c r="N282" s="13">
        <f t="shared" si="50"/>
        <v>107.5</v>
      </c>
      <c r="O282" s="13">
        <f t="shared" si="48"/>
        <v>9409</v>
      </c>
      <c r="P282" s="13">
        <f t="shared" si="48"/>
        <v>11556.25</v>
      </c>
      <c r="Q282" s="109">
        <f t="shared" si="51"/>
        <v>10427.5</v>
      </c>
    </row>
    <row r="283" spans="1:17" x14ac:dyDescent="0.3">
      <c r="A283" s="2" t="s">
        <v>95</v>
      </c>
      <c r="B283" s="31" t="s">
        <v>23</v>
      </c>
      <c r="C283" s="37">
        <f>VLOOKUP(A283,'[1]Alergovet (Labor 3)'!A:CA,77,0)</f>
        <v>269</v>
      </c>
      <c r="D283" s="37">
        <f t="shared" si="40"/>
        <v>223</v>
      </c>
      <c r="E283">
        <f>VLOOKUP(A283,'[1]Alergovet (Labor 3)'!A:CA,79,0)</f>
        <v>258</v>
      </c>
      <c r="F283" s="37">
        <f t="shared" si="41"/>
        <v>217.5</v>
      </c>
      <c r="G283" s="60">
        <f t="shared" si="42"/>
        <v>5.5</v>
      </c>
      <c r="H283" s="60">
        <f t="shared" si="43"/>
        <v>30.25</v>
      </c>
      <c r="I283">
        <f t="shared" si="44"/>
        <v>263.5</v>
      </c>
      <c r="J283">
        <f t="shared" si="45"/>
        <v>30.25</v>
      </c>
      <c r="K283">
        <f t="shared" si="46"/>
        <v>5.5</v>
      </c>
      <c r="L283">
        <f t="shared" si="47"/>
        <v>2.0872865275142316</v>
      </c>
      <c r="M283" s="115">
        <f t="shared" si="49"/>
        <v>102.5</v>
      </c>
      <c r="N283" s="13">
        <f t="shared" si="50"/>
        <v>97</v>
      </c>
      <c r="O283" s="13">
        <f t="shared" si="48"/>
        <v>10506.25</v>
      </c>
      <c r="P283" s="13">
        <f t="shared" si="48"/>
        <v>9409</v>
      </c>
      <c r="Q283" s="109">
        <f t="shared" si="51"/>
        <v>9942.5</v>
      </c>
    </row>
    <row r="284" spans="1:17" x14ac:dyDescent="0.3">
      <c r="A284" s="2" t="s">
        <v>100</v>
      </c>
      <c r="B284" s="31" t="s">
        <v>23</v>
      </c>
      <c r="C284" s="37">
        <f>VLOOKUP(A284,'[1]Alergovet (Labor 3)'!A:CA,77,0)</f>
        <v>206</v>
      </c>
      <c r="D284" s="37">
        <f t="shared" si="40"/>
        <v>207.5</v>
      </c>
      <c r="E284">
        <f>VLOOKUP(A284,'[1]Alergovet (Labor 3)'!A:CA,79,0)</f>
        <v>47</v>
      </c>
      <c r="F284" s="37">
        <f t="shared" si="41"/>
        <v>130</v>
      </c>
      <c r="G284" s="60">
        <f t="shared" si="42"/>
        <v>77.5</v>
      </c>
      <c r="H284" s="60">
        <f t="shared" si="43"/>
        <v>6006.25</v>
      </c>
      <c r="I284">
        <f t="shared" si="44"/>
        <v>126.5</v>
      </c>
      <c r="J284">
        <f t="shared" si="45"/>
        <v>6320.25</v>
      </c>
      <c r="K284">
        <f t="shared" si="46"/>
        <v>79.5</v>
      </c>
      <c r="L284">
        <f t="shared" si="47"/>
        <v>62.845849802371546</v>
      </c>
      <c r="M284" s="115">
        <f t="shared" si="49"/>
        <v>87</v>
      </c>
      <c r="N284" s="13">
        <f t="shared" si="50"/>
        <v>9.5</v>
      </c>
      <c r="O284" s="13">
        <f t="shared" si="48"/>
        <v>7569</v>
      </c>
      <c r="P284" s="13">
        <f t="shared" si="48"/>
        <v>90.25</v>
      </c>
      <c r="Q284" s="109">
        <f t="shared" si="51"/>
        <v>826.5</v>
      </c>
    </row>
    <row r="285" spans="1:17" x14ac:dyDescent="0.3">
      <c r="A285" s="2" t="s">
        <v>101</v>
      </c>
      <c r="B285" s="31" t="s">
        <v>23</v>
      </c>
      <c r="C285" s="37"/>
      <c r="D285" s="37"/>
      <c r="F285" s="37"/>
      <c r="G285" s="60"/>
      <c r="H285" s="60"/>
      <c r="M285" s="115"/>
      <c r="N285" s="13"/>
      <c r="O285" s="13"/>
      <c r="P285" s="13"/>
      <c r="Q285" s="109"/>
    </row>
    <row r="286" spans="1:17" x14ac:dyDescent="0.3">
      <c r="A286" s="2" t="s">
        <v>102</v>
      </c>
      <c r="B286" s="31" t="s">
        <v>23</v>
      </c>
      <c r="C286" s="37"/>
      <c r="D286" s="37"/>
      <c r="F286" s="37"/>
      <c r="G286" s="60"/>
      <c r="H286" s="60"/>
      <c r="M286" s="115"/>
      <c r="N286" s="13"/>
      <c r="O286" s="13"/>
      <c r="P286" s="13"/>
      <c r="Q286" s="109"/>
    </row>
    <row r="287" spans="1:17" ht="15" thickBot="1" x14ac:dyDescent="0.35">
      <c r="A287" s="2" t="s">
        <v>149</v>
      </c>
      <c r="B287" s="31" t="s">
        <v>23</v>
      </c>
      <c r="C287" s="37"/>
      <c r="D287" s="37"/>
      <c r="F287" s="37"/>
      <c r="G287" s="60"/>
      <c r="H287" s="60"/>
      <c r="M287" s="115"/>
      <c r="N287" s="13"/>
      <c r="O287" s="13"/>
      <c r="P287" s="13"/>
      <c r="Q287" s="109"/>
    </row>
    <row r="288" spans="1:17" ht="15" thickTop="1" x14ac:dyDescent="0.3">
      <c r="A288" s="29" t="s">
        <v>80</v>
      </c>
      <c r="B288" s="32" t="s">
        <v>24</v>
      </c>
      <c r="C288" s="38">
        <f>VLOOKUP(A288,'[1]Alergovet (Labor 3)'!A:CD,80,0)</f>
        <v>10</v>
      </c>
      <c r="D288" s="38">
        <f t="shared" si="40"/>
        <v>10.5</v>
      </c>
      <c r="E288" s="53">
        <f>VLOOKUP(A288,'[1]Alergovet (Labor 3)'!A:CD,82,0)</f>
        <v>11</v>
      </c>
      <c r="F288" s="38">
        <f t="shared" si="41"/>
        <v>12.5</v>
      </c>
      <c r="G288" s="60">
        <f t="shared" si="42"/>
        <v>-2</v>
      </c>
      <c r="H288" s="60">
        <f t="shared" si="43"/>
        <v>4</v>
      </c>
      <c r="I288">
        <f t="shared" si="44"/>
        <v>10.5</v>
      </c>
      <c r="J288">
        <f t="shared" si="45"/>
        <v>0.25</v>
      </c>
      <c r="K288">
        <f t="shared" si="46"/>
        <v>0.5</v>
      </c>
      <c r="L288">
        <f t="shared" si="47"/>
        <v>4.7619047619047619</v>
      </c>
      <c r="M288" s="115">
        <f t="shared" si="49"/>
        <v>-110</v>
      </c>
      <c r="N288" s="13">
        <f t="shared" si="50"/>
        <v>-108</v>
      </c>
      <c r="O288" s="13">
        <f t="shared" si="48"/>
        <v>12100</v>
      </c>
      <c r="P288" s="13">
        <f t="shared" si="48"/>
        <v>11664</v>
      </c>
      <c r="Q288" s="109">
        <f t="shared" si="51"/>
        <v>11880</v>
      </c>
    </row>
    <row r="289" spans="1:17" x14ac:dyDescent="0.3">
      <c r="A289" s="2" t="s">
        <v>81</v>
      </c>
      <c r="B289" s="31" t="s">
        <v>24</v>
      </c>
      <c r="C289" s="37">
        <f>VLOOKUP(A289,'[1]Alergovet (Labor 3)'!A:CD,80,0)</f>
        <v>16</v>
      </c>
      <c r="D289" s="37">
        <f t="shared" si="40"/>
        <v>33.5</v>
      </c>
      <c r="E289">
        <f>VLOOKUP(A289,'[1]Alergovet (Labor 3)'!A:CD,82,0)</f>
        <v>15</v>
      </c>
      <c r="F289" s="37">
        <f t="shared" si="41"/>
        <v>20.5</v>
      </c>
      <c r="G289" s="60">
        <f t="shared" si="42"/>
        <v>13</v>
      </c>
      <c r="H289" s="60">
        <f t="shared" si="43"/>
        <v>169</v>
      </c>
      <c r="I289">
        <f t="shared" si="44"/>
        <v>15.5</v>
      </c>
      <c r="J289">
        <f t="shared" si="45"/>
        <v>0.25</v>
      </c>
      <c r="K289">
        <f t="shared" si="46"/>
        <v>0.5</v>
      </c>
      <c r="L289">
        <f t="shared" si="47"/>
        <v>3.225806451612903</v>
      </c>
      <c r="M289" s="115">
        <f t="shared" si="49"/>
        <v>-87</v>
      </c>
      <c r="N289" s="13">
        <f t="shared" si="50"/>
        <v>-100</v>
      </c>
      <c r="O289" s="13">
        <f t="shared" si="48"/>
        <v>7569</v>
      </c>
      <c r="P289" s="13">
        <f t="shared" si="48"/>
        <v>10000</v>
      </c>
      <c r="Q289" s="109">
        <f t="shared" si="51"/>
        <v>8700</v>
      </c>
    </row>
    <row r="290" spans="1:17" x14ac:dyDescent="0.3">
      <c r="A290" s="2" t="s">
        <v>82</v>
      </c>
      <c r="B290" s="31" t="s">
        <v>24</v>
      </c>
      <c r="C290" s="37">
        <f>VLOOKUP(A290,'[1]Alergovet (Labor 3)'!A:CD,80,0)</f>
        <v>11</v>
      </c>
      <c r="D290" s="37">
        <f t="shared" si="40"/>
        <v>14</v>
      </c>
      <c r="E290">
        <f>VLOOKUP(A290,'[1]Alergovet (Labor 3)'!A:CD,82,0)</f>
        <v>80</v>
      </c>
      <c r="F290" s="37">
        <f t="shared" si="41"/>
        <v>186</v>
      </c>
      <c r="G290" s="60">
        <f t="shared" si="42"/>
        <v>-172</v>
      </c>
      <c r="H290" s="60">
        <f t="shared" si="43"/>
        <v>29584</v>
      </c>
      <c r="I290">
        <f t="shared" si="44"/>
        <v>45.5</v>
      </c>
      <c r="J290">
        <f t="shared" si="45"/>
        <v>1190.25</v>
      </c>
      <c r="K290">
        <f t="shared" si="46"/>
        <v>34.5</v>
      </c>
      <c r="L290">
        <f t="shared" si="47"/>
        <v>75.824175824175825</v>
      </c>
      <c r="M290" s="115">
        <f t="shared" si="49"/>
        <v>-106.5</v>
      </c>
      <c r="N290" s="13">
        <f t="shared" si="50"/>
        <v>65.5</v>
      </c>
      <c r="O290" s="13">
        <f t="shared" si="48"/>
        <v>11342.25</v>
      </c>
      <c r="P290" s="13">
        <f t="shared" si="48"/>
        <v>4290.25</v>
      </c>
      <c r="Q290" s="109">
        <f t="shared" si="51"/>
        <v>-6975.75</v>
      </c>
    </row>
    <row r="291" spans="1:17" x14ac:dyDescent="0.3">
      <c r="A291" s="2" t="s">
        <v>83</v>
      </c>
      <c r="B291" s="31" t="s">
        <v>24</v>
      </c>
      <c r="C291" s="37">
        <f>VLOOKUP(A291,'[1]Alergovet (Labor 3)'!A:CD,80,0)</f>
        <v>26</v>
      </c>
      <c r="D291" s="37">
        <f t="shared" si="40"/>
        <v>77.5</v>
      </c>
      <c r="E291">
        <f>VLOOKUP(A291,'[1]Alergovet (Labor 3)'!A:CD,82,0)</f>
        <v>32</v>
      </c>
      <c r="F291" s="37">
        <f t="shared" si="41"/>
        <v>94</v>
      </c>
      <c r="G291" s="60">
        <f t="shared" si="42"/>
        <v>-16.5</v>
      </c>
      <c r="H291" s="60">
        <f t="shared" si="43"/>
        <v>272.25</v>
      </c>
      <c r="I291">
        <f t="shared" si="44"/>
        <v>29</v>
      </c>
      <c r="J291">
        <f t="shared" si="45"/>
        <v>9</v>
      </c>
      <c r="K291">
        <f t="shared" si="46"/>
        <v>3</v>
      </c>
      <c r="L291">
        <f t="shared" si="47"/>
        <v>10.344827586206897</v>
      </c>
      <c r="M291" s="115">
        <f t="shared" si="49"/>
        <v>-43</v>
      </c>
      <c r="N291" s="13">
        <f t="shared" si="50"/>
        <v>-26.5</v>
      </c>
      <c r="O291" s="13">
        <f t="shared" si="48"/>
        <v>1849</v>
      </c>
      <c r="P291" s="13">
        <f t="shared" si="48"/>
        <v>702.25</v>
      </c>
      <c r="Q291" s="109">
        <f t="shared" si="51"/>
        <v>1139.5</v>
      </c>
    </row>
    <row r="292" spans="1:17" x14ac:dyDescent="0.3">
      <c r="A292" s="2" t="s">
        <v>84</v>
      </c>
      <c r="B292" s="31" t="s">
        <v>24</v>
      </c>
      <c r="C292" s="37">
        <f>VLOOKUP(A292,'[1]Alergovet (Labor 3)'!A:CD,80,0)</f>
        <v>82</v>
      </c>
      <c r="D292" s="37">
        <f t="shared" si="40"/>
        <v>190.5</v>
      </c>
      <c r="E292">
        <f>VLOOKUP(A292,'[1]Alergovet (Labor 3)'!A:CD,82,0)</f>
        <v>32</v>
      </c>
      <c r="F292" s="37">
        <f t="shared" si="41"/>
        <v>94</v>
      </c>
      <c r="G292" s="60">
        <f t="shared" si="42"/>
        <v>96.5</v>
      </c>
      <c r="H292" s="60">
        <f t="shared" si="43"/>
        <v>9312.25</v>
      </c>
      <c r="I292">
        <f t="shared" si="44"/>
        <v>57</v>
      </c>
      <c r="J292">
        <f t="shared" si="45"/>
        <v>625</v>
      </c>
      <c r="K292">
        <f t="shared" si="46"/>
        <v>25</v>
      </c>
      <c r="L292">
        <f t="shared" si="47"/>
        <v>43.859649122807014</v>
      </c>
      <c r="M292" s="115">
        <f t="shared" si="49"/>
        <v>70</v>
      </c>
      <c r="N292" s="13">
        <f t="shared" si="50"/>
        <v>-26.5</v>
      </c>
      <c r="O292" s="13">
        <f t="shared" si="48"/>
        <v>4900</v>
      </c>
      <c r="P292" s="13">
        <f t="shared" si="48"/>
        <v>702.25</v>
      </c>
      <c r="Q292" s="109">
        <f t="shared" si="51"/>
        <v>-1855</v>
      </c>
    </row>
    <row r="293" spans="1:17" x14ac:dyDescent="0.3">
      <c r="A293" s="2" t="s">
        <v>85</v>
      </c>
      <c r="B293" s="31" t="s">
        <v>24</v>
      </c>
      <c r="C293" s="37">
        <f>VLOOKUP(A293,'[1]Alergovet (Labor 3)'!A:CD,80,0)</f>
        <v>14</v>
      </c>
      <c r="D293" s="37">
        <f t="shared" si="40"/>
        <v>23</v>
      </c>
      <c r="E293">
        <f>VLOOKUP(A293,'[1]Alergovet (Labor 3)'!A:CD,82,0)</f>
        <v>14</v>
      </c>
      <c r="F293" s="37">
        <f t="shared" si="41"/>
        <v>18</v>
      </c>
      <c r="G293" s="60">
        <f t="shared" si="42"/>
        <v>5</v>
      </c>
      <c r="H293" s="60">
        <f t="shared" si="43"/>
        <v>25</v>
      </c>
      <c r="I293">
        <f t="shared" si="44"/>
        <v>14</v>
      </c>
      <c r="J293">
        <f t="shared" si="45"/>
        <v>0</v>
      </c>
      <c r="K293">
        <f t="shared" si="46"/>
        <v>0</v>
      </c>
      <c r="L293">
        <f t="shared" si="47"/>
        <v>0</v>
      </c>
      <c r="M293" s="115">
        <f t="shared" si="49"/>
        <v>-97.5</v>
      </c>
      <c r="N293" s="13">
        <f t="shared" si="50"/>
        <v>-102.5</v>
      </c>
      <c r="O293" s="13">
        <f t="shared" si="48"/>
        <v>9506.25</v>
      </c>
      <c r="P293" s="13">
        <f t="shared" si="48"/>
        <v>10506.25</v>
      </c>
      <c r="Q293" s="109">
        <f t="shared" si="51"/>
        <v>9993.75</v>
      </c>
    </row>
    <row r="294" spans="1:17" x14ac:dyDescent="0.3">
      <c r="A294" s="2" t="s">
        <v>95</v>
      </c>
      <c r="B294" s="31" t="s">
        <v>24</v>
      </c>
      <c r="C294" s="37">
        <f>VLOOKUP(A294,'[1]Alergovet (Labor 3)'!A:CD,80,0)</f>
        <v>12</v>
      </c>
      <c r="D294" s="37">
        <f t="shared" si="40"/>
        <v>17</v>
      </c>
      <c r="E294">
        <f>VLOOKUP(A294,'[1]Alergovet (Labor 3)'!A:CD,82,0)</f>
        <v>20</v>
      </c>
      <c r="F294" s="37">
        <f t="shared" si="41"/>
        <v>33</v>
      </c>
      <c r="G294" s="60">
        <f t="shared" si="42"/>
        <v>-16</v>
      </c>
      <c r="H294" s="60">
        <f t="shared" si="43"/>
        <v>256</v>
      </c>
      <c r="I294">
        <f t="shared" si="44"/>
        <v>16</v>
      </c>
      <c r="J294">
        <f t="shared" si="45"/>
        <v>16</v>
      </c>
      <c r="K294">
        <f t="shared" si="46"/>
        <v>4</v>
      </c>
      <c r="L294">
        <f t="shared" si="47"/>
        <v>25</v>
      </c>
      <c r="M294" s="115">
        <f t="shared" si="49"/>
        <v>-103.5</v>
      </c>
      <c r="N294" s="13">
        <f t="shared" si="50"/>
        <v>-87.5</v>
      </c>
      <c r="O294" s="13">
        <f t="shared" si="48"/>
        <v>10712.25</v>
      </c>
      <c r="P294" s="13">
        <f t="shared" si="48"/>
        <v>7656.25</v>
      </c>
      <c r="Q294" s="109">
        <f t="shared" si="51"/>
        <v>9056.25</v>
      </c>
    </row>
    <row r="295" spans="1:17" x14ac:dyDescent="0.3">
      <c r="A295" s="2" t="s">
        <v>100</v>
      </c>
      <c r="B295" s="31" t="s">
        <v>24</v>
      </c>
      <c r="C295" s="37">
        <f>VLOOKUP(A295,'[1]Alergovet (Labor 3)'!A:CD,80,0)</f>
        <v>18</v>
      </c>
      <c r="D295" s="37">
        <f t="shared" si="40"/>
        <v>41</v>
      </c>
      <c r="E295">
        <f>VLOOKUP(A295,'[1]Alergovet (Labor 3)'!A:CD,82,0)</f>
        <v>16</v>
      </c>
      <c r="F295" s="37">
        <f t="shared" si="41"/>
        <v>25</v>
      </c>
      <c r="G295" s="60">
        <f t="shared" si="42"/>
        <v>16</v>
      </c>
      <c r="H295" s="60">
        <f t="shared" si="43"/>
        <v>256</v>
      </c>
      <c r="I295">
        <f t="shared" si="44"/>
        <v>17</v>
      </c>
      <c r="J295">
        <f t="shared" si="45"/>
        <v>1</v>
      </c>
      <c r="K295">
        <f t="shared" si="46"/>
        <v>1</v>
      </c>
      <c r="L295">
        <f t="shared" si="47"/>
        <v>5.8823529411764701</v>
      </c>
      <c r="M295" s="115">
        <f t="shared" si="49"/>
        <v>-79.5</v>
      </c>
      <c r="N295" s="13">
        <f t="shared" si="50"/>
        <v>-95.5</v>
      </c>
      <c r="O295" s="13">
        <f t="shared" si="48"/>
        <v>6320.25</v>
      </c>
      <c r="P295" s="13">
        <f t="shared" si="48"/>
        <v>9120.25</v>
      </c>
      <c r="Q295" s="109">
        <f t="shared" si="51"/>
        <v>7592.25</v>
      </c>
    </row>
    <row r="296" spans="1:17" x14ac:dyDescent="0.3">
      <c r="A296" s="2" t="s">
        <v>101</v>
      </c>
      <c r="B296" s="31" t="s">
        <v>24</v>
      </c>
      <c r="C296" s="37"/>
      <c r="D296" s="37"/>
      <c r="F296" s="37"/>
      <c r="G296" s="60"/>
      <c r="H296" s="60"/>
      <c r="M296" s="115"/>
      <c r="N296" s="13"/>
      <c r="O296" s="13"/>
      <c r="P296" s="13"/>
      <c r="Q296" s="109"/>
    </row>
    <row r="297" spans="1:17" x14ac:dyDescent="0.3">
      <c r="A297" s="2" t="s">
        <v>102</v>
      </c>
      <c r="B297" s="31" t="s">
        <v>24</v>
      </c>
      <c r="C297" s="37"/>
      <c r="D297" s="37"/>
      <c r="F297" s="37"/>
      <c r="G297" s="60"/>
      <c r="H297" s="60"/>
      <c r="M297" s="115"/>
      <c r="N297" s="13"/>
      <c r="O297" s="13"/>
      <c r="P297" s="13"/>
      <c r="Q297" s="109"/>
    </row>
    <row r="298" spans="1:17" ht="15" thickBot="1" x14ac:dyDescent="0.35">
      <c r="A298" s="2" t="s">
        <v>149</v>
      </c>
      <c r="B298" s="31" t="s">
        <v>24</v>
      </c>
      <c r="C298" s="37"/>
      <c r="D298" s="37"/>
      <c r="F298" s="37"/>
      <c r="G298" s="60"/>
      <c r="H298" s="60"/>
      <c r="M298" s="115"/>
      <c r="N298" s="13"/>
      <c r="O298" s="13"/>
      <c r="P298" s="13"/>
      <c r="Q298" s="109"/>
    </row>
    <row r="299" spans="1:17" ht="15" thickTop="1" x14ac:dyDescent="0.3">
      <c r="A299" s="30" t="s">
        <v>80</v>
      </c>
      <c r="B299" s="32" t="s">
        <v>25</v>
      </c>
      <c r="C299" s="38">
        <f>VLOOKUP(A299,'[1]Alergovet (Labor 3)'!A:CG,83,0)</f>
        <v>15</v>
      </c>
      <c r="D299" s="38">
        <f t="shared" si="40"/>
        <v>27</v>
      </c>
      <c r="E299" s="53">
        <f>VLOOKUP(A299,'[1]Alergovet (Labor 3)'!A:CG,85,0)</f>
        <v>227</v>
      </c>
      <c r="F299" s="38">
        <f t="shared" si="41"/>
        <v>212</v>
      </c>
      <c r="G299" s="60">
        <f t="shared" si="42"/>
        <v>-185</v>
      </c>
      <c r="H299" s="60">
        <f t="shared" si="43"/>
        <v>34225</v>
      </c>
      <c r="I299">
        <f t="shared" si="44"/>
        <v>121</v>
      </c>
      <c r="J299">
        <f t="shared" si="45"/>
        <v>11236</v>
      </c>
      <c r="K299">
        <f t="shared" si="46"/>
        <v>106</v>
      </c>
      <c r="L299">
        <f t="shared" si="47"/>
        <v>87.603305785123965</v>
      </c>
      <c r="M299" s="115">
        <f t="shared" si="49"/>
        <v>-93.5</v>
      </c>
      <c r="N299" s="13">
        <f t="shared" si="50"/>
        <v>91.5</v>
      </c>
      <c r="O299" s="13">
        <f t="shared" si="48"/>
        <v>8742.25</v>
      </c>
      <c r="P299" s="13">
        <f t="shared" si="48"/>
        <v>8372.25</v>
      </c>
      <c r="Q299" s="109">
        <f t="shared" si="51"/>
        <v>-8555.25</v>
      </c>
    </row>
    <row r="300" spans="1:17" x14ac:dyDescent="0.3">
      <c r="A300" s="2" t="s">
        <v>81</v>
      </c>
      <c r="B300" s="31" t="s">
        <v>25</v>
      </c>
      <c r="C300" s="37">
        <f>VLOOKUP(A300,'[1]Alergovet (Labor 3)'!A:CG,83,0)</f>
        <v>53</v>
      </c>
      <c r="D300" s="37">
        <f t="shared" si="40"/>
        <v>143</v>
      </c>
      <c r="E300">
        <f>VLOOKUP(A300,'[1]Alergovet (Labor 3)'!A:CG,85,0)</f>
        <v>46</v>
      </c>
      <c r="F300" s="37">
        <f t="shared" si="41"/>
        <v>127.5</v>
      </c>
      <c r="G300" s="60">
        <f t="shared" si="42"/>
        <v>15.5</v>
      </c>
      <c r="H300" s="60">
        <f t="shared" si="43"/>
        <v>240.25</v>
      </c>
      <c r="I300">
        <f t="shared" si="44"/>
        <v>49.5</v>
      </c>
      <c r="J300">
        <f t="shared" si="45"/>
        <v>12.25</v>
      </c>
      <c r="K300">
        <f t="shared" si="46"/>
        <v>3.5</v>
      </c>
      <c r="L300">
        <f t="shared" si="47"/>
        <v>7.0707070707070701</v>
      </c>
      <c r="M300" s="115">
        <f t="shared" si="49"/>
        <v>22.5</v>
      </c>
      <c r="N300" s="13">
        <f t="shared" si="50"/>
        <v>7</v>
      </c>
      <c r="O300" s="13">
        <f t="shared" si="48"/>
        <v>506.25</v>
      </c>
      <c r="P300" s="13">
        <f t="shared" si="48"/>
        <v>49</v>
      </c>
      <c r="Q300" s="109">
        <f t="shared" si="51"/>
        <v>157.5</v>
      </c>
    </row>
    <row r="301" spans="1:17" x14ac:dyDescent="0.3">
      <c r="A301" s="2" t="s">
        <v>82</v>
      </c>
      <c r="B301" s="31" t="s">
        <v>25</v>
      </c>
      <c r="C301" s="37">
        <f>VLOOKUP(A301,'[1]Alergovet (Labor 3)'!A:CG,83,0)</f>
        <v>276</v>
      </c>
      <c r="D301" s="37">
        <f t="shared" ref="D301:D379" si="52">_xlfn.RANK.AVG(C301,C$2:C$330,1)</f>
        <v>225</v>
      </c>
      <c r="E301">
        <f>VLOOKUP(A301,'[1]Alergovet (Labor 3)'!A:CG,85,0)</f>
        <v>288</v>
      </c>
      <c r="F301" s="37">
        <f t="shared" ref="F301:F379" si="53">_xlfn.RANK.AVG(E301,E$2:E$330,1)</f>
        <v>222</v>
      </c>
      <c r="G301" s="60">
        <f t="shared" ref="G301:G379" si="54">D301-F301</f>
        <v>3</v>
      </c>
      <c r="H301" s="60">
        <f t="shared" ref="H301:H379" si="55">G301^2</f>
        <v>9</v>
      </c>
      <c r="I301">
        <f t="shared" ref="I301:I379" si="56">(C301+E301)/2</f>
        <v>282</v>
      </c>
      <c r="J301">
        <f t="shared" ref="J301:J379" si="57">((C301-I301)^2+(E301-I301)^2)/2</f>
        <v>36</v>
      </c>
      <c r="K301">
        <f t="shared" ref="K301:K379" si="58">SQRT(J301)</f>
        <v>6</v>
      </c>
      <c r="L301">
        <f t="shared" ref="L301:L379" si="59">(K301/I301)*100</f>
        <v>2.1276595744680851</v>
      </c>
      <c r="M301" s="115">
        <f t="shared" si="49"/>
        <v>104.5</v>
      </c>
      <c r="N301" s="13">
        <f t="shared" si="50"/>
        <v>101.5</v>
      </c>
      <c r="O301" s="13">
        <f t="shared" si="48"/>
        <v>10920.25</v>
      </c>
      <c r="P301" s="13">
        <f t="shared" si="48"/>
        <v>10302.25</v>
      </c>
      <c r="Q301" s="109">
        <f t="shared" si="51"/>
        <v>10606.75</v>
      </c>
    </row>
    <row r="302" spans="1:17" x14ac:dyDescent="0.3">
      <c r="A302" s="2" t="s">
        <v>83</v>
      </c>
      <c r="B302" s="31" t="s">
        <v>25</v>
      </c>
      <c r="C302" s="37">
        <f>VLOOKUP(A302,'[1]Alergovet (Labor 3)'!A:CG,83,0)</f>
        <v>27</v>
      </c>
      <c r="D302" s="37">
        <f t="shared" si="52"/>
        <v>81</v>
      </c>
      <c r="E302">
        <f>VLOOKUP(A302,'[1]Alergovet (Labor 3)'!A:CG,85,0)</f>
        <v>24</v>
      </c>
      <c r="F302" s="37">
        <f t="shared" si="53"/>
        <v>47.5</v>
      </c>
      <c r="G302" s="60">
        <f t="shared" si="54"/>
        <v>33.5</v>
      </c>
      <c r="H302" s="60">
        <f t="shared" si="55"/>
        <v>1122.25</v>
      </c>
      <c r="I302">
        <f t="shared" si="56"/>
        <v>25.5</v>
      </c>
      <c r="J302">
        <f t="shared" si="57"/>
        <v>2.25</v>
      </c>
      <c r="K302">
        <f t="shared" si="58"/>
        <v>1.5</v>
      </c>
      <c r="L302">
        <f t="shared" si="59"/>
        <v>5.8823529411764701</v>
      </c>
      <c r="M302" s="115">
        <f t="shared" si="49"/>
        <v>-39.5</v>
      </c>
      <c r="N302" s="13">
        <f t="shared" si="50"/>
        <v>-73</v>
      </c>
      <c r="O302" s="13">
        <f t="shared" si="48"/>
        <v>1560.25</v>
      </c>
      <c r="P302" s="13">
        <f t="shared" si="48"/>
        <v>5329</v>
      </c>
      <c r="Q302" s="109">
        <f t="shared" si="51"/>
        <v>2883.5</v>
      </c>
    </row>
    <row r="303" spans="1:17" x14ac:dyDescent="0.3">
      <c r="A303" s="2" t="s">
        <v>84</v>
      </c>
      <c r="B303" s="31" t="s">
        <v>25</v>
      </c>
      <c r="C303" s="37">
        <f>VLOOKUP(A303,'[1]Alergovet (Labor 3)'!A:CG,83,0)</f>
        <v>236</v>
      </c>
      <c r="D303" s="37">
        <f t="shared" si="52"/>
        <v>215.5</v>
      </c>
      <c r="E303">
        <f>VLOOKUP(A303,'[1]Alergovet (Labor 3)'!A:CG,85,0)</f>
        <v>292</v>
      </c>
      <c r="F303" s="37">
        <f t="shared" si="53"/>
        <v>224</v>
      </c>
      <c r="G303" s="60">
        <f t="shared" si="54"/>
        <v>-8.5</v>
      </c>
      <c r="H303" s="60">
        <f t="shared" si="55"/>
        <v>72.25</v>
      </c>
      <c r="I303">
        <f t="shared" si="56"/>
        <v>264</v>
      </c>
      <c r="J303">
        <f t="shared" si="57"/>
        <v>784</v>
      </c>
      <c r="K303">
        <f t="shared" si="58"/>
        <v>28</v>
      </c>
      <c r="L303">
        <f t="shared" si="59"/>
        <v>10.606060606060606</v>
      </c>
      <c r="M303" s="115">
        <f t="shared" si="49"/>
        <v>95</v>
      </c>
      <c r="N303" s="13">
        <f t="shared" si="50"/>
        <v>103.5</v>
      </c>
      <c r="O303" s="13">
        <f t="shared" si="48"/>
        <v>9025</v>
      </c>
      <c r="P303" s="13">
        <f t="shared" si="48"/>
        <v>10712.25</v>
      </c>
      <c r="Q303" s="109">
        <f t="shared" si="51"/>
        <v>9832.5</v>
      </c>
    </row>
    <row r="304" spans="1:17" x14ac:dyDescent="0.3">
      <c r="A304" s="2" t="s">
        <v>85</v>
      </c>
      <c r="B304" s="31" t="s">
        <v>25</v>
      </c>
      <c r="C304" s="37">
        <f>VLOOKUP(A304,'[1]Alergovet (Labor 3)'!A:CG,83,0)</f>
        <v>219</v>
      </c>
      <c r="D304" s="37">
        <f t="shared" si="52"/>
        <v>211</v>
      </c>
      <c r="E304">
        <f>VLOOKUP(A304,'[1]Alergovet (Labor 3)'!A:CG,85,0)</f>
        <v>238</v>
      </c>
      <c r="F304" s="37">
        <f t="shared" si="53"/>
        <v>214</v>
      </c>
      <c r="G304" s="60">
        <f t="shared" si="54"/>
        <v>-3</v>
      </c>
      <c r="H304" s="60">
        <f t="shared" si="55"/>
        <v>9</v>
      </c>
      <c r="I304">
        <f t="shared" si="56"/>
        <v>228.5</v>
      </c>
      <c r="J304">
        <f t="shared" si="57"/>
        <v>90.25</v>
      </c>
      <c r="K304">
        <f t="shared" si="58"/>
        <v>9.5</v>
      </c>
      <c r="L304">
        <f t="shared" si="59"/>
        <v>4.1575492341356668</v>
      </c>
      <c r="M304" s="115">
        <f t="shared" si="49"/>
        <v>90.5</v>
      </c>
      <c r="N304" s="13">
        <f t="shared" si="50"/>
        <v>93.5</v>
      </c>
      <c r="O304" s="13">
        <f t="shared" si="48"/>
        <v>8190.25</v>
      </c>
      <c r="P304" s="13">
        <f t="shared" si="48"/>
        <v>8742.25</v>
      </c>
      <c r="Q304" s="109">
        <f t="shared" si="51"/>
        <v>8461.75</v>
      </c>
    </row>
    <row r="305" spans="1:17" x14ac:dyDescent="0.3">
      <c r="A305" s="2" t="s">
        <v>95</v>
      </c>
      <c r="B305" s="31" t="s">
        <v>25</v>
      </c>
      <c r="C305" s="37">
        <f>VLOOKUP(A305,'[1]Alergovet (Labor 3)'!A:CG,83,0)</f>
        <v>385</v>
      </c>
      <c r="D305" s="37">
        <f t="shared" si="52"/>
        <v>232</v>
      </c>
      <c r="E305">
        <f>VLOOKUP(A305,'[1]Alergovet (Labor 3)'!A:CG,85,0)</f>
        <v>262</v>
      </c>
      <c r="F305" s="37">
        <f t="shared" si="53"/>
        <v>219.5</v>
      </c>
      <c r="G305" s="60">
        <f t="shared" si="54"/>
        <v>12.5</v>
      </c>
      <c r="H305" s="60">
        <f t="shared" si="55"/>
        <v>156.25</v>
      </c>
      <c r="I305">
        <f t="shared" si="56"/>
        <v>323.5</v>
      </c>
      <c r="J305">
        <f t="shared" si="57"/>
        <v>3782.25</v>
      </c>
      <c r="K305">
        <f t="shared" si="58"/>
        <v>61.5</v>
      </c>
      <c r="L305">
        <f t="shared" si="59"/>
        <v>19.01081916537867</v>
      </c>
      <c r="M305" s="115">
        <f t="shared" si="49"/>
        <v>111.5</v>
      </c>
      <c r="N305" s="13">
        <f t="shared" si="50"/>
        <v>99</v>
      </c>
      <c r="O305" s="13">
        <f t="shared" si="48"/>
        <v>12432.25</v>
      </c>
      <c r="P305" s="13">
        <f t="shared" si="48"/>
        <v>9801</v>
      </c>
      <c r="Q305" s="109">
        <f t="shared" si="51"/>
        <v>11038.5</v>
      </c>
    </row>
    <row r="306" spans="1:17" x14ac:dyDescent="0.3">
      <c r="A306" s="2" t="s">
        <v>100</v>
      </c>
      <c r="B306" s="31" t="s">
        <v>25</v>
      </c>
      <c r="C306" s="37">
        <f>VLOOKUP(A306,'[1]Alergovet (Labor 3)'!A:CG,83,0)</f>
        <v>215</v>
      </c>
      <c r="D306" s="37">
        <f t="shared" si="52"/>
        <v>210</v>
      </c>
      <c r="E306">
        <f>VLOOKUP(A306,'[1]Alergovet (Labor 3)'!A:CG,85,0)</f>
        <v>29</v>
      </c>
      <c r="F306" s="37">
        <f t="shared" si="53"/>
        <v>85.5</v>
      </c>
      <c r="G306" s="60">
        <f t="shared" si="54"/>
        <v>124.5</v>
      </c>
      <c r="H306" s="60">
        <f t="shared" si="55"/>
        <v>15500.25</v>
      </c>
      <c r="I306">
        <f t="shared" si="56"/>
        <v>122</v>
      </c>
      <c r="J306">
        <f t="shared" si="57"/>
        <v>8649</v>
      </c>
      <c r="K306">
        <f t="shared" si="58"/>
        <v>93</v>
      </c>
      <c r="L306">
        <f t="shared" si="59"/>
        <v>76.229508196721312</v>
      </c>
      <c r="M306" s="115">
        <f t="shared" si="49"/>
        <v>89.5</v>
      </c>
      <c r="N306" s="13">
        <f t="shared" si="50"/>
        <v>-35</v>
      </c>
      <c r="O306" s="13">
        <f t="shared" si="48"/>
        <v>8010.25</v>
      </c>
      <c r="P306" s="13">
        <f t="shared" si="48"/>
        <v>1225</v>
      </c>
      <c r="Q306" s="109">
        <f t="shared" si="51"/>
        <v>-3132.5</v>
      </c>
    </row>
    <row r="307" spans="1:17" x14ac:dyDescent="0.3">
      <c r="A307" s="2" t="s">
        <v>101</v>
      </c>
      <c r="B307" s="31" t="s">
        <v>25</v>
      </c>
      <c r="C307" s="37"/>
      <c r="D307" s="37"/>
      <c r="F307" s="37"/>
      <c r="G307" s="60"/>
      <c r="H307" s="60"/>
      <c r="M307" s="115"/>
      <c r="N307" s="13"/>
      <c r="O307" s="13"/>
      <c r="P307" s="13"/>
      <c r="Q307" s="109"/>
    </row>
    <row r="308" spans="1:17" x14ac:dyDescent="0.3">
      <c r="A308" s="2" t="s">
        <v>102</v>
      </c>
      <c r="B308" s="31" t="s">
        <v>25</v>
      </c>
      <c r="C308" s="37"/>
      <c r="D308" s="37"/>
      <c r="F308" s="37"/>
      <c r="G308" s="60"/>
      <c r="H308" s="60"/>
      <c r="M308" s="115"/>
      <c r="N308" s="13"/>
      <c r="O308" s="13"/>
      <c r="P308" s="13"/>
      <c r="Q308" s="109"/>
    </row>
    <row r="309" spans="1:17" ht="15" thickBot="1" x14ac:dyDescent="0.35">
      <c r="A309" s="2" t="s">
        <v>149</v>
      </c>
      <c r="B309" s="31" t="s">
        <v>25</v>
      </c>
      <c r="C309" s="37"/>
      <c r="D309" s="37"/>
      <c r="F309" s="37"/>
      <c r="G309" s="60"/>
      <c r="H309" s="60"/>
      <c r="M309" s="115"/>
      <c r="N309" s="13"/>
      <c r="O309" s="13"/>
      <c r="P309" s="13"/>
      <c r="Q309" s="109"/>
    </row>
    <row r="310" spans="1:17" ht="15" thickTop="1" x14ac:dyDescent="0.3">
      <c r="A310" s="30" t="s">
        <v>80</v>
      </c>
      <c r="B310" s="32" t="s">
        <v>189</v>
      </c>
      <c r="C310" s="38">
        <f>VLOOKUP(A310,'[1]Alergovet (Labor 3)'!A:CJ,86,0)</f>
        <v>18</v>
      </c>
      <c r="D310" s="38">
        <f t="shared" si="52"/>
        <v>41</v>
      </c>
      <c r="E310" s="53">
        <f>VLOOKUP(A310,'[1]Alergovet (Labor 3)'!A:CJ,88,0)</f>
        <v>30</v>
      </c>
      <c r="F310" s="38">
        <f t="shared" si="53"/>
        <v>89</v>
      </c>
      <c r="G310" s="60">
        <f t="shared" si="54"/>
        <v>-48</v>
      </c>
      <c r="H310" s="60">
        <f t="shared" si="55"/>
        <v>2304</v>
      </c>
      <c r="I310">
        <f t="shared" si="56"/>
        <v>24</v>
      </c>
      <c r="J310">
        <f t="shared" si="57"/>
        <v>36</v>
      </c>
      <c r="K310">
        <f t="shared" si="58"/>
        <v>6</v>
      </c>
      <c r="L310">
        <f t="shared" si="59"/>
        <v>25</v>
      </c>
      <c r="M310" s="115">
        <f t="shared" si="49"/>
        <v>-79.5</v>
      </c>
      <c r="N310" s="13">
        <f t="shared" si="50"/>
        <v>-31.5</v>
      </c>
      <c r="O310" s="13">
        <f t="shared" si="48"/>
        <v>6320.25</v>
      </c>
      <c r="P310" s="13">
        <f t="shared" si="48"/>
        <v>992.25</v>
      </c>
      <c r="Q310" s="109">
        <f t="shared" si="51"/>
        <v>2504.25</v>
      </c>
    </row>
    <row r="311" spans="1:17" x14ac:dyDescent="0.3">
      <c r="A311" s="2" t="s">
        <v>81</v>
      </c>
      <c r="B311" s="31" t="s">
        <v>22</v>
      </c>
      <c r="C311" s="37">
        <f>VLOOKUP(A311,'[1]Alergovet (Labor 3)'!A:CJ,86,0)</f>
        <v>19</v>
      </c>
      <c r="D311" s="37">
        <f t="shared" si="52"/>
        <v>44.5</v>
      </c>
      <c r="E311">
        <f>VLOOKUP(A311,'[1]Alergovet (Labor 3)'!A:CJ,88,0)</f>
        <v>17</v>
      </c>
      <c r="F311" s="37">
        <f t="shared" si="53"/>
        <v>28</v>
      </c>
      <c r="G311" s="60">
        <f t="shared" si="54"/>
        <v>16.5</v>
      </c>
      <c r="H311" s="60">
        <f t="shared" si="55"/>
        <v>272.25</v>
      </c>
      <c r="I311">
        <f t="shared" si="56"/>
        <v>18</v>
      </c>
      <c r="J311">
        <f t="shared" si="57"/>
        <v>1</v>
      </c>
      <c r="K311">
        <f t="shared" si="58"/>
        <v>1</v>
      </c>
      <c r="L311">
        <f t="shared" si="59"/>
        <v>5.5555555555555554</v>
      </c>
      <c r="M311" s="115">
        <f t="shared" si="49"/>
        <v>-76</v>
      </c>
      <c r="N311" s="13">
        <f t="shared" si="50"/>
        <v>-92.5</v>
      </c>
      <c r="O311" s="13">
        <f t="shared" si="48"/>
        <v>5776</v>
      </c>
      <c r="P311" s="13">
        <f t="shared" si="48"/>
        <v>8556.25</v>
      </c>
      <c r="Q311" s="109">
        <f t="shared" si="51"/>
        <v>7030</v>
      </c>
    </row>
    <row r="312" spans="1:17" x14ac:dyDescent="0.3">
      <c r="A312" s="2" t="s">
        <v>82</v>
      </c>
      <c r="B312" s="31" t="s">
        <v>22</v>
      </c>
      <c r="C312" s="37">
        <f>VLOOKUP(A312,'[1]Alergovet (Labor 3)'!A:CJ,86,0)</f>
        <v>45</v>
      </c>
      <c r="D312" s="37">
        <f t="shared" si="52"/>
        <v>125.5</v>
      </c>
      <c r="E312">
        <f>VLOOKUP(A312,'[1]Alergovet (Labor 3)'!A:CJ,88,0)</f>
        <v>47</v>
      </c>
      <c r="F312" s="37">
        <f t="shared" si="53"/>
        <v>130</v>
      </c>
      <c r="G312" s="60">
        <f t="shared" si="54"/>
        <v>-4.5</v>
      </c>
      <c r="H312" s="60">
        <f t="shared" si="55"/>
        <v>20.25</v>
      </c>
      <c r="I312">
        <f t="shared" si="56"/>
        <v>46</v>
      </c>
      <c r="J312">
        <f t="shared" si="57"/>
        <v>1</v>
      </c>
      <c r="K312">
        <f t="shared" si="58"/>
        <v>1</v>
      </c>
      <c r="L312">
        <f t="shared" si="59"/>
        <v>2.1739130434782608</v>
      </c>
      <c r="M312" s="115">
        <f t="shared" si="49"/>
        <v>5</v>
      </c>
      <c r="N312" s="13">
        <f t="shared" si="50"/>
        <v>9.5</v>
      </c>
      <c r="O312" s="13">
        <f t="shared" si="48"/>
        <v>25</v>
      </c>
      <c r="P312" s="13">
        <f t="shared" si="48"/>
        <v>90.25</v>
      </c>
      <c r="Q312" s="109">
        <f t="shared" si="51"/>
        <v>47.5</v>
      </c>
    </row>
    <row r="313" spans="1:17" x14ac:dyDescent="0.3">
      <c r="A313" s="2" t="s">
        <v>83</v>
      </c>
      <c r="B313" s="31" t="s">
        <v>22</v>
      </c>
      <c r="C313" s="37">
        <f>VLOOKUP(A313,'[1]Alergovet (Labor 3)'!A:CJ,86,0)</f>
        <v>58</v>
      </c>
      <c r="D313" s="37">
        <f t="shared" si="52"/>
        <v>159</v>
      </c>
      <c r="E313">
        <f>VLOOKUP(A313,'[1]Alergovet (Labor 3)'!A:CJ,88,0)</f>
        <v>57</v>
      </c>
      <c r="F313" s="37">
        <f t="shared" si="53"/>
        <v>150</v>
      </c>
      <c r="G313" s="60">
        <f t="shared" si="54"/>
        <v>9</v>
      </c>
      <c r="H313" s="60">
        <f t="shared" si="55"/>
        <v>81</v>
      </c>
      <c r="I313">
        <f t="shared" si="56"/>
        <v>57.5</v>
      </c>
      <c r="J313">
        <f t="shared" si="57"/>
        <v>0.25</v>
      </c>
      <c r="K313">
        <f t="shared" si="58"/>
        <v>0.5</v>
      </c>
      <c r="L313">
        <f t="shared" si="59"/>
        <v>0.86956521739130432</v>
      </c>
      <c r="M313" s="115">
        <f t="shared" si="49"/>
        <v>38.5</v>
      </c>
      <c r="N313" s="13">
        <f t="shared" si="50"/>
        <v>29.5</v>
      </c>
      <c r="O313" s="13">
        <f t="shared" si="48"/>
        <v>1482.25</v>
      </c>
      <c r="P313" s="13">
        <f t="shared" si="48"/>
        <v>870.25</v>
      </c>
      <c r="Q313" s="109">
        <f t="shared" si="51"/>
        <v>1135.75</v>
      </c>
    </row>
    <row r="314" spans="1:17" x14ac:dyDescent="0.3">
      <c r="A314" s="2" t="s">
        <v>84</v>
      </c>
      <c r="B314" s="31" t="s">
        <v>22</v>
      </c>
      <c r="C314" s="37">
        <f>VLOOKUP(A314,'[1]Alergovet (Labor 3)'!A:CJ,86,0)</f>
        <v>81</v>
      </c>
      <c r="D314" s="37">
        <f t="shared" si="52"/>
        <v>188</v>
      </c>
      <c r="E314">
        <f>VLOOKUP(A314,'[1]Alergovet (Labor 3)'!A:CJ,88,0)</f>
        <v>71</v>
      </c>
      <c r="F314" s="37">
        <f t="shared" si="53"/>
        <v>165.5</v>
      </c>
      <c r="G314" s="60">
        <f t="shared" si="54"/>
        <v>22.5</v>
      </c>
      <c r="H314" s="60">
        <f t="shared" si="55"/>
        <v>506.25</v>
      </c>
      <c r="I314">
        <f t="shared" si="56"/>
        <v>76</v>
      </c>
      <c r="J314">
        <f t="shared" si="57"/>
        <v>25</v>
      </c>
      <c r="K314">
        <f t="shared" si="58"/>
        <v>5</v>
      </c>
      <c r="L314">
        <f t="shared" si="59"/>
        <v>6.5789473684210522</v>
      </c>
      <c r="M314" s="115">
        <f t="shared" si="49"/>
        <v>67.5</v>
      </c>
      <c r="N314" s="13">
        <f t="shared" si="50"/>
        <v>45</v>
      </c>
      <c r="O314" s="13">
        <f t="shared" si="48"/>
        <v>4556.25</v>
      </c>
      <c r="P314" s="13">
        <f t="shared" si="48"/>
        <v>2025</v>
      </c>
      <c r="Q314" s="109">
        <f t="shared" si="51"/>
        <v>3037.5</v>
      </c>
    </row>
    <row r="315" spans="1:17" x14ac:dyDescent="0.3">
      <c r="A315" s="2" t="s">
        <v>85</v>
      </c>
      <c r="B315" s="31" t="s">
        <v>22</v>
      </c>
      <c r="C315" s="37">
        <f>VLOOKUP(A315,'[1]Alergovet (Labor 3)'!A:CJ,86,0)</f>
        <v>69</v>
      </c>
      <c r="D315" s="37">
        <f t="shared" si="52"/>
        <v>172</v>
      </c>
      <c r="E315">
        <f>VLOOKUP(A315,'[1]Alergovet (Labor 3)'!A:CJ,88,0)</f>
        <v>97</v>
      </c>
      <c r="F315" s="37">
        <f t="shared" si="53"/>
        <v>197</v>
      </c>
      <c r="G315" s="60">
        <f t="shared" si="54"/>
        <v>-25</v>
      </c>
      <c r="H315" s="60">
        <f t="shared" si="55"/>
        <v>625</v>
      </c>
      <c r="I315">
        <f t="shared" si="56"/>
        <v>83</v>
      </c>
      <c r="J315">
        <f t="shared" si="57"/>
        <v>196</v>
      </c>
      <c r="K315">
        <f t="shared" si="58"/>
        <v>14</v>
      </c>
      <c r="L315">
        <f t="shared" si="59"/>
        <v>16.867469879518072</v>
      </c>
      <c r="M315" s="115">
        <f t="shared" si="49"/>
        <v>51.5</v>
      </c>
      <c r="N315" s="13">
        <f t="shared" si="50"/>
        <v>76.5</v>
      </c>
      <c r="O315" s="13">
        <f t="shared" si="48"/>
        <v>2652.25</v>
      </c>
      <c r="P315" s="13">
        <f t="shared" si="48"/>
        <v>5852.25</v>
      </c>
      <c r="Q315" s="109">
        <f t="shared" si="51"/>
        <v>3939.75</v>
      </c>
    </row>
    <row r="316" spans="1:17" x14ac:dyDescent="0.3">
      <c r="A316" s="2" t="s">
        <v>95</v>
      </c>
      <c r="B316" s="31" t="s">
        <v>22</v>
      </c>
      <c r="C316" s="37">
        <f>VLOOKUP(A316,'[1]Alergovet (Labor 3)'!A:CJ,86,0)</f>
        <v>24</v>
      </c>
      <c r="D316" s="37">
        <f t="shared" si="52"/>
        <v>58.5</v>
      </c>
      <c r="E316">
        <f>VLOOKUP(A316,'[1]Alergovet (Labor 3)'!A:CJ,88,0)</f>
        <v>26</v>
      </c>
      <c r="F316" s="37">
        <f t="shared" si="53"/>
        <v>72</v>
      </c>
      <c r="G316" s="60">
        <f t="shared" si="54"/>
        <v>-13.5</v>
      </c>
      <c r="H316" s="60">
        <f t="shared" si="55"/>
        <v>182.25</v>
      </c>
      <c r="I316">
        <f t="shared" si="56"/>
        <v>25</v>
      </c>
      <c r="J316">
        <f t="shared" si="57"/>
        <v>1</v>
      </c>
      <c r="K316">
        <f t="shared" si="58"/>
        <v>1</v>
      </c>
      <c r="L316">
        <f t="shared" si="59"/>
        <v>4</v>
      </c>
      <c r="M316" s="115">
        <f t="shared" si="49"/>
        <v>-62</v>
      </c>
      <c r="N316" s="13">
        <f t="shared" si="50"/>
        <v>-48.5</v>
      </c>
      <c r="O316" s="13">
        <f t="shared" si="48"/>
        <v>3844</v>
      </c>
      <c r="P316" s="13">
        <f t="shared" si="48"/>
        <v>2352.25</v>
      </c>
      <c r="Q316" s="109">
        <f t="shared" si="51"/>
        <v>3007</v>
      </c>
    </row>
    <row r="317" spans="1:17" x14ac:dyDescent="0.3">
      <c r="A317" s="2" t="s">
        <v>100</v>
      </c>
      <c r="B317" s="31" t="s">
        <v>22</v>
      </c>
      <c r="C317" s="37">
        <f>VLOOKUP(A317,'[1]Alergovet (Labor 3)'!A:CJ,86,0)</f>
        <v>33</v>
      </c>
      <c r="D317" s="37">
        <f t="shared" si="52"/>
        <v>92</v>
      </c>
      <c r="E317">
        <f>VLOOKUP(A317,'[1]Alergovet (Labor 3)'!A:CJ,88,0)</f>
        <v>28</v>
      </c>
      <c r="F317" s="37">
        <f t="shared" si="53"/>
        <v>83</v>
      </c>
      <c r="G317" s="60">
        <f t="shared" si="54"/>
        <v>9</v>
      </c>
      <c r="H317" s="60">
        <f t="shared" si="55"/>
        <v>81</v>
      </c>
      <c r="I317">
        <f t="shared" si="56"/>
        <v>30.5</v>
      </c>
      <c r="J317">
        <f t="shared" si="57"/>
        <v>6.25</v>
      </c>
      <c r="K317">
        <f t="shared" si="58"/>
        <v>2.5</v>
      </c>
      <c r="L317">
        <f t="shared" si="59"/>
        <v>8.1967213114754092</v>
      </c>
      <c r="M317" s="115">
        <f t="shared" si="49"/>
        <v>-28.5</v>
      </c>
      <c r="N317" s="13">
        <f t="shared" si="50"/>
        <v>-37.5</v>
      </c>
      <c r="O317" s="13">
        <f t="shared" si="48"/>
        <v>812.25</v>
      </c>
      <c r="P317" s="13">
        <f t="shared" si="48"/>
        <v>1406.25</v>
      </c>
      <c r="Q317" s="109">
        <f t="shared" si="51"/>
        <v>1068.75</v>
      </c>
    </row>
    <row r="318" spans="1:17" x14ac:dyDescent="0.3">
      <c r="A318" s="2" t="s">
        <v>101</v>
      </c>
      <c r="B318" s="31" t="s">
        <v>22</v>
      </c>
      <c r="C318" s="37"/>
      <c r="D318" s="37"/>
      <c r="F318" s="37"/>
      <c r="G318" s="60"/>
      <c r="H318" s="60"/>
      <c r="M318" s="115"/>
      <c r="N318" s="13"/>
      <c r="O318" s="13"/>
      <c r="P318" s="13"/>
      <c r="Q318" s="109"/>
    </row>
    <row r="319" spans="1:17" x14ac:dyDescent="0.3">
      <c r="A319" s="2" t="s">
        <v>102</v>
      </c>
      <c r="B319" s="31" t="s">
        <v>22</v>
      </c>
      <c r="C319" s="37"/>
      <c r="D319" s="37"/>
      <c r="F319" s="37"/>
      <c r="G319" s="60"/>
      <c r="H319" s="60"/>
      <c r="M319" s="115"/>
      <c r="N319" s="13"/>
      <c r="O319" s="13"/>
      <c r="P319" s="13"/>
      <c r="Q319" s="109"/>
    </row>
    <row r="320" spans="1:17" ht="15" thickBot="1" x14ac:dyDescent="0.35">
      <c r="A320" s="2" t="s">
        <v>149</v>
      </c>
      <c r="B320" s="31" t="s">
        <v>22</v>
      </c>
      <c r="C320" s="37"/>
      <c r="D320" s="37"/>
      <c r="F320" s="37"/>
      <c r="G320" s="60"/>
      <c r="H320" s="60"/>
      <c r="M320" s="115"/>
      <c r="N320" s="13"/>
      <c r="O320" s="13"/>
      <c r="P320" s="13"/>
      <c r="Q320" s="109"/>
    </row>
    <row r="321" spans="1:17" ht="15" thickTop="1" x14ac:dyDescent="0.3">
      <c r="A321" s="30" t="s">
        <v>80</v>
      </c>
      <c r="B321" s="32" t="s">
        <v>60</v>
      </c>
      <c r="C321" s="38">
        <f>VLOOKUP(A321,'[1]Alergovet (Labor 3)'!A:CM,89,0)</f>
        <v>6</v>
      </c>
      <c r="D321" s="38">
        <f t="shared" si="52"/>
        <v>2.5</v>
      </c>
      <c r="E321" s="53">
        <f>VLOOKUP(A321,'[1]Alergovet (Labor 3)'!A:CM,91,0)</f>
        <v>6</v>
      </c>
      <c r="F321" s="38">
        <f t="shared" si="53"/>
        <v>3</v>
      </c>
      <c r="G321" s="60">
        <f t="shared" si="54"/>
        <v>-0.5</v>
      </c>
      <c r="H321" s="60">
        <f t="shared" si="55"/>
        <v>0.25</v>
      </c>
      <c r="I321">
        <f t="shared" si="56"/>
        <v>6</v>
      </c>
      <c r="J321">
        <f t="shared" si="57"/>
        <v>0</v>
      </c>
      <c r="K321">
        <f t="shared" si="58"/>
        <v>0</v>
      </c>
      <c r="L321">
        <f t="shared" si="59"/>
        <v>0</v>
      </c>
      <c r="M321" s="115">
        <f t="shared" si="49"/>
        <v>-118</v>
      </c>
      <c r="N321" s="13">
        <f t="shared" si="50"/>
        <v>-117.5</v>
      </c>
      <c r="O321" s="13">
        <f t="shared" si="48"/>
        <v>13924</v>
      </c>
      <c r="P321" s="13">
        <f t="shared" si="48"/>
        <v>13806.25</v>
      </c>
      <c r="Q321" s="109">
        <f t="shared" si="51"/>
        <v>13865</v>
      </c>
    </row>
    <row r="322" spans="1:17" x14ac:dyDescent="0.3">
      <c r="A322" s="2" t="s">
        <v>81</v>
      </c>
      <c r="B322" s="31" t="s">
        <v>60</v>
      </c>
      <c r="C322" s="37">
        <f>VLOOKUP(A322,'[1]Alergovet (Labor 3)'!A:CM,89,0)</f>
        <v>5</v>
      </c>
      <c r="D322" s="37">
        <f t="shared" si="52"/>
        <v>1</v>
      </c>
      <c r="E322">
        <f>VLOOKUP(A322,'[1]Alergovet (Labor 3)'!A:CM,91,0)</f>
        <v>8</v>
      </c>
      <c r="F322" s="37">
        <f t="shared" si="53"/>
        <v>7.5</v>
      </c>
      <c r="G322" s="60">
        <f t="shared" si="54"/>
        <v>-6.5</v>
      </c>
      <c r="H322" s="60">
        <f t="shared" si="55"/>
        <v>42.25</v>
      </c>
      <c r="I322">
        <f t="shared" si="56"/>
        <v>6.5</v>
      </c>
      <c r="J322">
        <f t="shared" si="57"/>
        <v>2.25</v>
      </c>
      <c r="K322">
        <f t="shared" si="58"/>
        <v>1.5</v>
      </c>
      <c r="L322">
        <f t="shared" si="59"/>
        <v>23.076923076923077</v>
      </c>
      <c r="M322" s="115">
        <f t="shared" si="49"/>
        <v>-119.5</v>
      </c>
      <c r="N322" s="13">
        <f t="shared" si="50"/>
        <v>-113</v>
      </c>
      <c r="O322" s="13">
        <f t="shared" si="48"/>
        <v>14280.25</v>
      </c>
      <c r="P322" s="13">
        <f t="shared" si="48"/>
        <v>12769</v>
      </c>
      <c r="Q322" s="109">
        <f t="shared" si="51"/>
        <v>13503.5</v>
      </c>
    </row>
    <row r="323" spans="1:17" x14ac:dyDescent="0.3">
      <c r="A323" s="2" t="s">
        <v>82</v>
      </c>
      <c r="B323" s="31" t="s">
        <v>60</v>
      </c>
      <c r="C323" s="37">
        <f>VLOOKUP(A323,'[1]Alergovet (Labor 3)'!A:CM,89,0)</f>
        <v>14</v>
      </c>
      <c r="D323" s="37">
        <f t="shared" si="52"/>
        <v>23</v>
      </c>
      <c r="E323">
        <f>VLOOKUP(A323,'[1]Alergovet (Labor 3)'!A:CM,91,0)</f>
        <v>5</v>
      </c>
      <c r="F323" s="37">
        <f t="shared" si="53"/>
        <v>2</v>
      </c>
      <c r="G323" s="60">
        <f t="shared" si="54"/>
        <v>21</v>
      </c>
      <c r="H323" s="60">
        <f t="shared" si="55"/>
        <v>441</v>
      </c>
      <c r="I323">
        <f t="shared" si="56"/>
        <v>9.5</v>
      </c>
      <c r="J323">
        <f t="shared" si="57"/>
        <v>20.25</v>
      </c>
      <c r="K323">
        <f t="shared" si="58"/>
        <v>4.5</v>
      </c>
      <c r="L323">
        <f t="shared" si="59"/>
        <v>47.368421052631575</v>
      </c>
      <c r="M323" s="115">
        <f t="shared" si="49"/>
        <v>-97.5</v>
      </c>
      <c r="N323" s="13">
        <f t="shared" si="50"/>
        <v>-118.5</v>
      </c>
      <c r="O323" s="13">
        <f t="shared" ref="O323:P328" si="60">(M323)^2</f>
        <v>9506.25</v>
      </c>
      <c r="P323" s="13">
        <f t="shared" si="60"/>
        <v>14042.25</v>
      </c>
      <c r="Q323" s="109">
        <f t="shared" si="51"/>
        <v>11553.75</v>
      </c>
    </row>
    <row r="324" spans="1:17" x14ac:dyDescent="0.3">
      <c r="A324" s="2" t="s">
        <v>83</v>
      </c>
      <c r="B324" s="31" t="s">
        <v>60</v>
      </c>
      <c r="C324" s="37">
        <f>VLOOKUP(A324,'[1]Alergovet (Labor 3)'!A:CM,89,0)</f>
        <v>13</v>
      </c>
      <c r="D324" s="37">
        <f t="shared" si="52"/>
        <v>20.5</v>
      </c>
      <c r="E324">
        <f>VLOOKUP(A324,'[1]Alergovet (Labor 3)'!A:CM,91,0)</f>
        <v>13</v>
      </c>
      <c r="F324" s="37">
        <f t="shared" si="53"/>
        <v>16.5</v>
      </c>
      <c r="G324" s="60">
        <f t="shared" si="54"/>
        <v>4</v>
      </c>
      <c r="H324" s="60">
        <f t="shared" si="55"/>
        <v>16</v>
      </c>
      <c r="I324">
        <f t="shared" si="56"/>
        <v>13</v>
      </c>
      <c r="J324">
        <f t="shared" si="57"/>
        <v>0</v>
      </c>
      <c r="K324">
        <f t="shared" si="58"/>
        <v>0</v>
      </c>
      <c r="L324">
        <f t="shared" si="59"/>
        <v>0</v>
      </c>
      <c r="M324" s="115">
        <f t="shared" si="49"/>
        <v>-100</v>
      </c>
      <c r="N324" s="13">
        <f t="shared" si="50"/>
        <v>-104</v>
      </c>
      <c r="O324" s="13">
        <f t="shared" si="60"/>
        <v>10000</v>
      </c>
      <c r="P324" s="13">
        <f t="shared" si="60"/>
        <v>10816</v>
      </c>
      <c r="Q324" s="109">
        <f t="shared" si="51"/>
        <v>10400</v>
      </c>
    </row>
    <row r="325" spans="1:17" x14ac:dyDescent="0.3">
      <c r="A325" s="2" t="s">
        <v>84</v>
      </c>
      <c r="B325" s="31" t="s">
        <v>60</v>
      </c>
      <c r="C325" s="37">
        <f>VLOOKUP(A325,'[1]Alergovet (Labor 3)'!A:CM,89,0)</f>
        <v>12</v>
      </c>
      <c r="D325" s="37">
        <f t="shared" si="52"/>
        <v>17</v>
      </c>
      <c r="E325">
        <f>VLOOKUP(A325,'[1]Alergovet (Labor 3)'!A:CM,91,0)</f>
        <v>12</v>
      </c>
      <c r="F325" s="37">
        <f t="shared" si="53"/>
        <v>15</v>
      </c>
      <c r="G325" s="60">
        <f t="shared" si="54"/>
        <v>2</v>
      </c>
      <c r="H325" s="60">
        <f t="shared" si="55"/>
        <v>4</v>
      </c>
      <c r="I325">
        <f t="shared" si="56"/>
        <v>12</v>
      </c>
      <c r="J325">
        <f t="shared" si="57"/>
        <v>0</v>
      </c>
      <c r="K325">
        <f t="shared" si="58"/>
        <v>0</v>
      </c>
      <c r="L325">
        <f t="shared" si="59"/>
        <v>0</v>
      </c>
      <c r="M325" s="115">
        <f t="shared" si="49"/>
        <v>-103.5</v>
      </c>
      <c r="N325" s="13">
        <f t="shared" si="50"/>
        <v>-105.5</v>
      </c>
      <c r="O325" s="13">
        <f t="shared" si="60"/>
        <v>10712.25</v>
      </c>
      <c r="P325" s="13">
        <f t="shared" si="60"/>
        <v>11130.25</v>
      </c>
      <c r="Q325" s="109">
        <f t="shared" si="51"/>
        <v>10919.25</v>
      </c>
    </row>
    <row r="326" spans="1:17" x14ac:dyDescent="0.3">
      <c r="A326" s="2" t="s">
        <v>85</v>
      </c>
      <c r="B326" s="31" t="s">
        <v>60</v>
      </c>
      <c r="C326" s="37">
        <f>VLOOKUP(A326,'[1]Alergovet (Labor 3)'!A:CM,89,0)</f>
        <v>16</v>
      </c>
      <c r="D326" s="37">
        <f t="shared" si="52"/>
        <v>33.5</v>
      </c>
      <c r="E326">
        <f>VLOOKUP(A326,'[1]Alergovet (Labor 3)'!A:CM,91,0)</f>
        <v>21</v>
      </c>
      <c r="F326" s="37">
        <f t="shared" si="53"/>
        <v>38.5</v>
      </c>
      <c r="G326" s="60">
        <f t="shared" si="54"/>
        <v>-5</v>
      </c>
      <c r="H326" s="60">
        <f t="shared" si="55"/>
        <v>25</v>
      </c>
      <c r="I326">
        <f t="shared" si="56"/>
        <v>18.5</v>
      </c>
      <c r="J326">
        <f t="shared" si="57"/>
        <v>6.25</v>
      </c>
      <c r="K326">
        <f t="shared" si="58"/>
        <v>2.5</v>
      </c>
      <c r="L326">
        <f t="shared" si="59"/>
        <v>13.513513513513514</v>
      </c>
      <c r="M326" s="115">
        <f t="shared" si="49"/>
        <v>-87</v>
      </c>
      <c r="N326" s="13">
        <f t="shared" si="50"/>
        <v>-82</v>
      </c>
      <c r="O326" s="13">
        <f t="shared" si="60"/>
        <v>7569</v>
      </c>
      <c r="P326" s="13">
        <f t="shared" si="60"/>
        <v>6724</v>
      </c>
      <c r="Q326" s="109">
        <f t="shared" si="51"/>
        <v>7134</v>
      </c>
    </row>
    <row r="327" spans="1:17" x14ac:dyDescent="0.3">
      <c r="A327" s="2" t="s">
        <v>95</v>
      </c>
      <c r="B327" s="31" t="s">
        <v>60</v>
      </c>
      <c r="C327" s="37">
        <f>VLOOKUP(A327,'[1]Alergovet (Labor 3)'!A:CM,89,0)</f>
        <v>14</v>
      </c>
      <c r="D327" s="37">
        <f t="shared" si="52"/>
        <v>23</v>
      </c>
      <c r="E327">
        <f>VLOOKUP(A327,'[1]Alergovet (Labor 3)'!A:CM,91,0)</f>
        <v>16</v>
      </c>
      <c r="F327" s="37">
        <f t="shared" si="53"/>
        <v>25</v>
      </c>
      <c r="G327" s="60">
        <f t="shared" si="54"/>
        <v>-2</v>
      </c>
      <c r="H327" s="60">
        <f t="shared" si="55"/>
        <v>4</v>
      </c>
      <c r="I327">
        <f t="shared" si="56"/>
        <v>15</v>
      </c>
      <c r="J327">
        <f t="shared" si="57"/>
        <v>1</v>
      </c>
      <c r="K327">
        <f t="shared" si="58"/>
        <v>1</v>
      </c>
      <c r="L327">
        <f t="shared" si="59"/>
        <v>6.666666666666667</v>
      </c>
      <c r="M327" s="115">
        <f t="shared" si="49"/>
        <v>-97.5</v>
      </c>
      <c r="N327" s="13">
        <f t="shared" si="50"/>
        <v>-95.5</v>
      </c>
      <c r="O327" s="13">
        <f t="shared" si="60"/>
        <v>9506.25</v>
      </c>
      <c r="P327" s="13">
        <f t="shared" si="60"/>
        <v>9120.25</v>
      </c>
      <c r="Q327" s="109">
        <f t="shared" si="51"/>
        <v>9311.25</v>
      </c>
    </row>
    <row r="328" spans="1:17" x14ac:dyDescent="0.3">
      <c r="A328" s="2" t="s">
        <v>100</v>
      </c>
      <c r="B328" s="31" t="s">
        <v>60</v>
      </c>
      <c r="C328" s="37">
        <f>VLOOKUP(A328,'[1]Alergovet (Labor 3)'!A:CM,89,0)</f>
        <v>24</v>
      </c>
      <c r="D328" s="37">
        <f t="shared" si="52"/>
        <v>58.5</v>
      </c>
      <c r="E328">
        <f>VLOOKUP(A328,'[1]Alergovet (Labor 3)'!A:CM,91,0)</f>
        <v>25</v>
      </c>
      <c r="F328" s="37">
        <f t="shared" si="53"/>
        <v>58</v>
      </c>
      <c r="G328" s="60">
        <f t="shared" si="54"/>
        <v>0.5</v>
      </c>
      <c r="H328" s="60">
        <f t="shared" si="55"/>
        <v>0.25</v>
      </c>
      <c r="I328">
        <f t="shared" si="56"/>
        <v>24.5</v>
      </c>
      <c r="J328">
        <f t="shared" si="57"/>
        <v>0.25</v>
      </c>
      <c r="K328">
        <f t="shared" si="58"/>
        <v>0.5</v>
      </c>
      <c r="L328">
        <f t="shared" si="59"/>
        <v>2.0408163265306123</v>
      </c>
      <c r="M328" s="115">
        <f t="shared" si="49"/>
        <v>-62</v>
      </c>
      <c r="N328" s="13">
        <f t="shared" si="50"/>
        <v>-62.5</v>
      </c>
      <c r="O328" s="13">
        <f t="shared" si="60"/>
        <v>3844</v>
      </c>
      <c r="P328" s="13">
        <f t="shared" si="60"/>
        <v>3906.25</v>
      </c>
      <c r="Q328" s="109">
        <f t="shared" si="51"/>
        <v>3875</v>
      </c>
    </row>
    <row r="329" spans="1:17" x14ac:dyDescent="0.3">
      <c r="A329" s="2" t="s">
        <v>101</v>
      </c>
      <c r="B329" s="31" t="s">
        <v>60</v>
      </c>
      <c r="C329" s="37"/>
      <c r="D329" s="37"/>
      <c r="F329" s="37"/>
      <c r="G329" s="60"/>
      <c r="H329" s="60"/>
      <c r="M329" s="115"/>
      <c r="N329" s="13"/>
      <c r="O329" s="13"/>
      <c r="P329" s="13"/>
      <c r="Q329" s="109"/>
    </row>
    <row r="330" spans="1:17" x14ac:dyDescent="0.3">
      <c r="A330" s="2" t="s">
        <v>102</v>
      </c>
      <c r="B330" s="31" t="s">
        <v>60</v>
      </c>
      <c r="C330" s="37"/>
      <c r="D330" s="37"/>
      <c r="F330" s="37"/>
      <c r="G330" s="60"/>
      <c r="H330" s="60"/>
      <c r="M330" s="115"/>
      <c r="N330" s="13"/>
      <c r="O330" s="13"/>
      <c r="P330" s="13"/>
      <c r="Q330" s="109"/>
    </row>
    <row r="331" spans="1:17" ht="15" thickBot="1" x14ac:dyDescent="0.35">
      <c r="A331" s="2" t="s">
        <v>149</v>
      </c>
      <c r="B331" s="31" t="s">
        <v>60</v>
      </c>
      <c r="C331" s="37"/>
      <c r="D331" s="37"/>
      <c r="F331" s="37"/>
      <c r="G331" s="60"/>
      <c r="H331" s="60"/>
      <c r="M331" s="104"/>
      <c r="N331" s="116"/>
      <c r="O331" s="116"/>
      <c r="P331" s="116"/>
      <c r="Q331" s="108"/>
    </row>
    <row r="332" spans="1:17" s="9" customFormat="1" x14ac:dyDescent="0.3">
      <c r="A332" s="10"/>
      <c r="B332" s="10"/>
      <c r="C332" s="10"/>
      <c r="D332" s="10"/>
      <c r="F332" s="10"/>
      <c r="G332" s="10"/>
      <c r="H332" s="10"/>
      <c r="M332" s="10"/>
      <c r="N332" s="10"/>
      <c r="O332" s="10"/>
      <c r="P332" s="10"/>
      <c r="Q332" s="10"/>
    </row>
    <row r="333" spans="1:17" x14ac:dyDescent="0.3">
      <c r="N333" s="22" t="s">
        <v>193</v>
      </c>
      <c r="O333" s="22">
        <f>SUM(O2:O331)</f>
        <v>1151281</v>
      </c>
      <c r="P333" s="22">
        <f>SUM(P2:P331)</f>
        <v>1150960.5</v>
      </c>
      <c r="Q333" s="22">
        <f>SUM(Q2:Q331)</f>
        <v>848473</v>
      </c>
    </row>
    <row r="334" spans="1:17" x14ac:dyDescent="0.3">
      <c r="D334" t="s">
        <v>192</v>
      </c>
      <c r="F334" t="s">
        <v>192</v>
      </c>
      <c r="N334" t="s">
        <v>245</v>
      </c>
      <c r="O334">
        <f>SQRT(O333)</f>
        <v>1072.9776325720868</v>
      </c>
      <c r="P334">
        <f>SQRT(P333)</f>
        <v>1072.8282714395627</v>
      </c>
    </row>
    <row r="335" spans="1:17" x14ac:dyDescent="0.3">
      <c r="D335">
        <f>AVERAGE(D2:D331)</f>
        <v>120.5</v>
      </c>
      <c r="F335">
        <f>AVERAGE(F2:F331)</f>
        <v>120.5</v>
      </c>
      <c r="H335">
        <f>SUM(H2:H331)</f>
        <v>605295.5</v>
      </c>
      <c r="I335" t="s">
        <v>139</v>
      </c>
      <c r="N335" t="s">
        <v>142</v>
      </c>
    </row>
    <row r="336" spans="1:17" x14ac:dyDescent="0.3">
      <c r="H336" s="59">
        <f>(Q333/(O334*P334))</f>
        <v>0.73708427914422847</v>
      </c>
      <c r="I336" t="s">
        <v>140</v>
      </c>
      <c r="L336" s="63">
        <f>AVERAGE(L2:L331)</f>
        <v>18.752400007659737</v>
      </c>
      <c r="M336" t="s">
        <v>192</v>
      </c>
    </row>
    <row r="337" spans="8:9" x14ac:dyDescent="0.3">
      <c r="H337" s="23">
        <f>CORREL(D2:D331,F2:F331)</f>
        <v>0.73708427914422858</v>
      </c>
      <c r="I337" t="s">
        <v>195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Laboratory A</vt:lpstr>
      <vt:lpstr>Spearman rank Laboratory A, 1-2</vt:lpstr>
      <vt:lpstr>Spearman rank Laboratory A, 1-3</vt:lpstr>
      <vt:lpstr>Laboratory B</vt:lpstr>
      <vt:lpstr>Spearman rank Laboratory B, 1-2</vt:lpstr>
      <vt:lpstr>Spearman rank Laboratory B, 1-3</vt:lpstr>
      <vt:lpstr>Laboratory C</vt:lpstr>
      <vt:lpstr>Spearman rank Laboratory C, 1-2</vt:lpstr>
      <vt:lpstr>Spearman rank Laboratory C, 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Katja Baumann</cp:lastModifiedBy>
  <dcterms:created xsi:type="dcterms:W3CDTF">2018-11-01T13:05:35Z</dcterms:created>
  <dcterms:modified xsi:type="dcterms:W3CDTF">2020-03-08T17:36:36Z</dcterms:modified>
</cp:coreProperties>
</file>