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i\Desktop\revision\Submission_revision\Quality_check\"/>
    </mc:Choice>
  </mc:AlternateContent>
  <bookViews>
    <workbookView xWindow="0" yWindow="0" windowWidth="23040" windowHeight="9408"/>
  </bookViews>
  <sheets>
    <sheet name="cover sheet" sheetId="15" r:id="rId1"/>
    <sheet name="ProSight IDs" sheetId="13" r:id="rId2"/>
    <sheet name="XICCs ranges" sheetId="12" r:id="rId3"/>
    <sheet name="Phl p 6 study" sheetId="6" r:id="rId4"/>
    <sheet name="subclass correction factors" sheetId="8" r:id="rId5"/>
    <sheet name="C57BL6 evaluation" sheetId="11" r:id="rId6"/>
  </sheets>
  <calcPr calcId="152511"/>
</workbook>
</file>

<file path=xl/calcChain.xml><?xml version="1.0" encoding="utf-8"?>
<calcChain xmlns="http://schemas.openxmlformats.org/spreadsheetml/2006/main">
  <c r="H7" i="11" l="1"/>
  <c r="H8" i="11"/>
  <c r="H6" i="11"/>
  <c r="BG6" i="11" s="1"/>
  <c r="AA6" i="11"/>
  <c r="D33" i="8" l="1"/>
  <c r="AA8" i="11"/>
  <c r="AI8" i="11" s="1"/>
  <c r="AA7" i="11"/>
  <c r="AG7" i="11" s="1"/>
  <c r="AG6" i="11"/>
  <c r="AT8" i="11"/>
  <c r="BA8" i="11" s="1"/>
  <c r="L8" i="11"/>
  <c r="AT7" i="11"/>
  <c r="BA7" i="11" s="1"/>
  <c r="M7" i="11"/>
  <c r="AT6" i="11"/>
  <c r="AX6" i="11" s="1"/>
  <c r="N6" i="11"/>
  <c r="BI6" i="11" l="1"/>
  <c r="AI6" i="11"/>
  <c r="BH7" i="11"/>
  <c r="BG7" i="11"/>
  <c r="BH6" i="11"/>
  <c r="BB8" i="11"/>
  <c r="BB7" i="11"/>
  <c r="BB6" i="11"/>
  <c r="AI7" i="11"/>
  <c r="AF8" i="11"/>
  <c r="AI9" i="11"/>
  <c r="AI10" i="11"/>
  <c r="K6" i="11"/>
  <c r="AX7" i="11"/>
  <c r="AW8" i="11"/>
  <c r="AD6" i="11"/>
  <c r="AZ7" i="11"/>
  <c r="AE6" i="11"/>
  <c r="AH6" i="11"/>
  <c r="AZ6" i="11"/>
  <c r="AY6" i="11"/>
  <c r="AW7" i="11"/>
  <c r="BA6" i="11"/>
  <c r="BA10" i="11" s="1"/>
  <c r="AY7" i="11"/>
  <c r="AX8" i="11"/>
  <c r="AY8" i="11"/>
  <c r="AF6" i="11"/>
  <c r="BI7" i="11"/>
  <c r="BG8" i="11"/>
  <c r="AD7" i="11"/>
  <c r="N7" i="11"/>
  <c r="AH7" i="11"/>
  <c r="AW6" i="11"/>
  <c r="O7" i="11"/>
  <c r="N8" i="11"/>
  <c r="AH8" i="11"/>
  <c r="O6" i="11"/>
  <c r="M8" i="11"/>
  <c r="AG8" i="11"/>
  <c r="AG10" i="11" s="1"/>
  <c r="O8" i="11"/>
  <c r="K7" i="11"/>
  <c r="M6" i="11"/>
  <c r="L7" i="11"/>
  <c r="AF7" i="11"/>
  <c r="K8" i="11"/>
  <c r="AE8" i="11"/>
  <c r="AZ8" i="11"/>
  <c r="BI8" i="11"/>
  <c r="L6" i="11"/>
  <c r="AE7" i="11"/>
  <c r="AD8" i="11"/>
  <c r="BH8" i="11"/>
  <c r="BA9" i="11" l="1"/>
  <c r="AX9" i="11"/>
  <c r="BJ7" i="11"/>
  <c r="BJ6" i="11"/>
  <c r="BM6" i="11" s="1"/>
  <c r="BB9" i="11"/>
  <c r="BB10" i="11"/>
  <c r="AE9" i="11"/>
  <c r="AD10" i="11"/>
  <c r="AF9" i="11"/>
  <c r="AD9" i="11"/>
  <c r="AY10" i="11"/>
  <c r="AZ10" i="11"/>
  <c r="L9" i="11"/>
  <c r="K10" i="11"/>
  <c r="K9" i="11"/>
  <c r="AG9" i="11"/>
  <c r="N10" i="11"/>
  <c r="N9" i="11"/>
  <c r="AH10" i="11"/>
  <c r="AZ9" i="11"/>
  <c r="AY9" i="11"/>
  <c r="AX10" i="11"/>
  <c r="O10" i="11"/>
  <c r="O9" i="11"/>
  <c r="AE10" i="11"/>
  <c r="AF10" i="11"/>
  <c r="M9" i="11"/>
  <c r="M10" i="11"/>
  <c r="AW10" i="11"/>
  <c r="AW9" i="11"/>
  <c r="BJ8" i="11"/>
  <c r="BK8" i="11" s="1"/>
  <c r="L10" i="11"/>
  <c r="AH9" i="11"/>
  <c r="BL6" i="11" l="1"/>
  <c r="BK6" i="11"/>
  <c r="BP6" i="11" s="1"/>
  <c r="BM8" i="11"/>
  <c r="BL8" i="11"/>
  <c r="BQ8" i="11" s="1"/>
  <c r="BK7" i="11"/>
  <c r="BM7" i="11"/>
  <c r="BL7" i="11"/>
  <c r="BR7" i="11" l="1"/>
  <c r="BR6" i="11"/>
  <c r="BP7" i="11"/>
  <c r="BR8" i="11"/>
  <c r="BR10" i="11" s="1"/>
  <c r="BQ6" i="11"/>
  <c r="BQ7" i="11"/>
  <c r="BP8" i="11"/>
  <c r="BK10" i="11"/>
  <c r="BK9" i="11"/>
  <c r="BL10" i="11"/>
  <c r="BL9" i="11"/>
  <c r="BM10" i="11"/>
  <c r="BM9" i="11"/>
  <c r="BR9" i="11" l="1"/>
  <c r="BQ10" i="11"/>
  <c r="BQ9" i="11"/>
  <c r="BP10" i="11"/>
  <c r="BP9" i="11"/>
  <c r="D32" i="8" l="1"/>
  <c r="D90" i="8" l="1"/>
  <c r="D89" i="8"/>
  <c r="D88" i="8"/>
  <c r="D76" i="8"/>
  <c r="D75" i="8"/>
  <c r="D74" i="8"/>
  <c r="C80" i="8" s="1"/>
  <c r="D62" i="8"/>
  <c r="D61" i="8"/>
  <c r="D60" i="8"/>
  <c r="D48" i="8"/>
  <c r="D47" i="8"/>
  <c r="D46" i="8"/>
  <c r="C50" i="8"/>
  <c r="C52" i="8"/>
  <c r="D34" i="8"/>
  <c r="C36" i="8" s="1"/>
  <c r="C38" i="8"/>
  <c r="D20" i="8"/>
  <c r="D19" i="8"/>
  <c r="D18" i="8"/>
  <c r="C24" i="8"/>
  <c r="C66" i="8" l="1"/>
  <c r="C94" i="8"/>
  <c r="C92" i="8"/>
  <c r="C78" i="8"/>
  <c r="C64" i="8"/>
  <c r="C22" i="8"/>
  <c r="B512" i="12" l="1"/>
  <c r="A512" i="12"/>
  <c r="E507" i="12" s="1"/>
  <c r="F510" i="12"/>
  <c r="E510" i="12"/>
  <c r="F509" i="12"/>
  <c r="E509" i="12"/>
  <c r="F508" i="12"/>
  <c r="A508" i="12"/>
  <c r="F507" i="12"/>
  <c r="F506" i="12"/>
  <c r="E506" i="12"/>
  <c r="F505" i="12"/>
  <c r="E505" i="12"/>
  <c r="B501" i="12"/>
  <c r="F496" i="12" s="1"/>
  <c r="A501" i="12"/>
  <c r="E498" i="12" s="1"/>
  <c r="E499" i="12"/>
  <c r="A497" i="12"/>
  <c r="E496" i="12"/>
  <c r="E495" i="12"/>
  <c r="B490" i="12"/>
  <c r="F488" i="12" s="1"/>
  <c r="A490" i="12"/>
  <c r="E485" i="12" s="1"/>
  <c r="A486" i="12"/>
  <c r="F485" i="12"/>
  <c r="B479" i="12"/>
  <c r="F473" i="12" s="1"/>
  <c r="A479" i="12"/>
  <c r="E477" i="12" s="1"/>
  <c r="F477" i="12"/>
  <c r="A475" i="12"/>
  <c r="B468" i="12"/>
  <c r="F465" i="12" s="1"/>
  <c r="A468" i="12"/>
  <c r="E462" i="12" s="1"/>
  <c r="F466" i="12"/>
  <c r="E466" i="12"/>
  <c r="A464" i="12"/>
  <c r="F463" i="12"/>
  <c r="F462" i="12"/>
  <c r="B457" i="12"/>
  <c r="F450" i="12" s="1"/>
  <c r="A457" i="12"/>
  <c r="E454" i="12" s="1"/>
  <c r="E455" i="12"/>
  <c r="F454" i="12"/>
  <c r="A453" i="12"/>
  <c r="E451" i="12"/>
  <c r="B446" i="12"/>
  <c r="F442" i="12" s="1"/>
  <c r="A446" i="12"/>
  <c r="E439" i="12" s="1"/>
  <c r="F444" i="12"/>
  <c r="A442" i="12"/>
  <c r="F440" i="12"/>
  <c r="E440" i="12"/>
  <c r="B431" i="12"/>
  <c r="F429" i="12" s="1"/>
  <c r="A431" i="12"/>
  <c r="E427" i="12" s="1"/>
  <c r="F428" i="12"/>
  <c r="F427" i="12"/>
  <c r="A427" i="12"/>
  <c r="F426" i="12"/>
  <c r="F425" i="12"/>
  <c r="E425" i="12"/>
  <c r="B420" i="12"/>
  <c r="F418" i="12" s="1"/>
  <c r="A420" i="12"/>
  <c r="E418" i="12" s="1"/>
  <c r="A416" i="12"/>
  <c r="B409" i="12"/>
  <c r="F404" i="12" s="1"/>
  <c r="A409" i="12"/>
  <c r="E406" i="12" s="1"/>
  <c r="A405" i="12"/>
  <c r="B398" i="12"/>
  <c r="F396" i="12" s="1"/>
  <c r="A398" i="12"/>
  <c r="E393" i="12" s="1"/>
  <c r="A394" i="12"/>
  <c r="B387" i="12"/>
  <c r="F381" i="12" s="1"/>
  <c r="A387" i="12"/>
  <c r="E385" i="12" s="1"/>
  <c r="F385" i="12"/>
  <c r="A383" i="12"/>
  <c r="F382" i="12"/>
  <c r="B376" i="12"/>
  <c r="F373" i="12" s="1"/>
  <c r="A376" i="12"/>
  <c r="E370" i="12" s="1"/>
  <c r="A372" i="12"/>
  <c r="F371" i="12"/>
  <c r="E371" i="12"/>
  <c r="B365" i="12"/>
  <c r="F358" i="12" s="1"/>
  <c r="A365" i="12"/>
  <c r="E362" i="12" s="1"/>
  <c r="F362" i="12"/>
  <c r="A361" i="12"/>
  <c r="F360" i="12"/>
  <c r="F359" i="12"/>
  <c r="E359" i="12"/>
  <c r="B350" i="12"/>
  <c r="F346" i="12" s="1"/>
  <c r="A350" i="12"/>
  <c r="E343" i="12" s="1"/>
  <c r="F348" i="12"/>
  <c r="E348" i="12"/>
  <c r="A346" i="12"/>
  <c r="F345" i="12"/>
  <c r="F344" i="12"/>
  <c r="F343" i="12"/>
  <c r="B339" i="12"/>
  <c r="F337" i="12" s="1"/>
  <c r="A339" i="12"/>
  <c r="E335" i="12" s="1"/>
  <c r="A335" i="12"/>
  <c r="E334" i="12"/>
  <c r="B328" i="12"/>
  <c r="F325" i="12" s="1"/>
  <c r="A328" i="12"/>
  <c r="E322" i="12" s="1"/>
  <c r="A324" i="12"/>
  <c r="B317" i="12"/>
  <c r="F312" i="12" s="1"/>
  <c r="A317" i="12"/>
  <c r="E312" i="12" s="1"/>
  <c r="E314" i="12"/>
  <c r="A313" i="12"/>
  <c r="B306" i="12"/>
  <c r="F304" i="12" s="1"/>
  <c r="A306" i="12"/>
  <c r="E301" i="12" s="1"/>
  <c r="A302" i="12"/>
  <c r="B295" i="12"/>
  <c r="F289" i="12" s="1"/>
  <c r="A295" i="12"/>
  <c r="E293" i="12" s="1"/>
  <c r="A291" i="12"/>
  <c r="F290" i="12"/>
  <c r="B280" i="12"/>
  <c r="F277" i="12" s="1"/>
  <c r="A280" i="12"/>
  <c r="E274" i="12" s="1"/>
  <c r="E278" i="12"/>
  <c r="A276" i="12"/>
  <c r="E275" i="12"/>
  <c r="B269" i="12"/>
  <c r="F262" i="12" s="1"/>
  <c r="A269" i="12"/>
  <c r="E266" i="12" s="1"/>
  <c r="A265" i="12"/>
  <c r="B258" i="12"/>
  <c r="F256" i="12" s="1"/>
  <c r="A258" i="12"/>
  <c r="E251" i="12" s="1"/>
  <c r="F255" i="12"/>
  <c r="F254" i="12"/>
  <c r="A254" i="12"/>
  <c r="F253" i="12"/>
  <c r="E252" i="12"/>
  <c r="F251" i="12"/>
  <c r="B243" i="12"/>
  <c r="F240" i="12" s="1"/>
  <c r="A243" i="12"/>
  <c r="E239" i="12" s="1"/>
  <c r="A239" i="12"/>
  <c r="B232" i="12"/>
  <c r="F225" i="12" s="1"/>
  <c r="A232" i="12"/>
  <c r="E229" i="12" s="1"/>
  <c r="A228" i="12"/>
  <c r="F227" i="12"/>
  <c r="F226" i="12"/>
  <c r="B221" i="12"/>
  <c r="F216" i="12" s="1"/>
  <c r="A221" i="12"/>
  <c r="E216" i="12" s="1"/>
  <c r="A217" i="12"/>
  <c r="B210" i="12"/>
  <c r="F208" i="12" s="1"/>
  <c r="A210" i="12"/>
  <c r="E205" i="12" s="1"/>
  <c r="A206" i="12"/>
  <c r="F205" i="12"/>
  <c r="B199" i="12"/>
  <c r="F193" i="12" s="1"/>
  <c r="A199" i="12"/>
  <c r="E197" i="12" s="1"/>
  <c r="F197" i="12"/>
  <c r="A195" i="12"/>
  <c r="F194" i="12"/>
  <c r="B188" i="12"/>
  <c r="F185" i="12" s="1"/>
  <c r="A188" i="12"/>
  <c r="E182" i="12" s="1"/>
  <c r="A184" i="12"/>
  <c r="B177" i="12"/>
  <c r="F170" i="12" s="1"/>
  <c r="A177" i="12"/>
  <c r="E174" i="12" s="1"/>
  <c r="A173" i="12"/>
  <c r="E171" i="12"/>
  <c r="B162" i="12"/>
  <c r="F160" i="12" s="1"/>
  <c r="A162" i="12"/>
  <c r="E158" i="12" s="1"/>
  <c r="F159" i="12"/>
  <c r="F158" i="12"/>
  <c r="A158" i="12"/>
  <c r="F156" i="12"/>
  <c r="F155" i="12"/>
  <c r="B151" i="12"/>
  <c r="F145" i="12" s="1"/>
  <c r="A151" i="12"/>
  <c r="E149" i="12" s="1"/>
  <c r="A147" i="12"/>
  <c r="B140" i="12"/>
  <c r="F138" i="12" s="1"/>
  <c r="A140" i="12"/>
  <c r="E135" i="12" s="1"/>
  <c r="A136" i="12"/>
  <c r="F133" i="12"/>
  <c r="E133" i="12"/>
  <c r="B129" i="12"/>
  <c r="F124" i="12" s="1"/>
  <c r="A129" i="12"/>
  <c r="E124" i="12" s="1"/>
  <c r="E126" i="12"/>
  <c r="A125" i="12"/>
  <c r="E122" i="12"/>
  <c r="B118" i="12"/>
  <c r="F116" i="12" s="1"/>
  <c r="A118" i="12"/>
  <c r="E113" i="12" s="1"/>
  <c r="A114" i="12"/>
  <c r="B107" i="12"/>
  <c r="F101" i="12" s="1"/>
  <c r="A107" i="12"/>
  <c r="E105" i="12" s="1"/>
  <c r="F105" i="12"/>
  <c r="A103" i="12"/>
  <c r="F102" i="12"/>
  <c r="B96" i="12"/>
  <c r="F93" i="12" s="1"/>
  <c r="A96" i="12"/>
  <c r="E90" i="12" s="1"/>
  <c r="A92" i="12"/>
  <c r="B81" i="12"/>
  <c r="F77" i="12" s="1"/>
  <c r="A81" i="12"/>
  <c r="E78" i="12" s="1"/>
  <c r="F78" i="12"/>
  <c r="A77" i="12"/>
  <c r="F76" i="12"/>
  <c r="F75" i="12"/>
  <c r="F74" i="12"/>
  <c r="B70" i="12"/>
  <c r="F67" i="12" s="1"/>
  <c r="A70" i="12"/>
  <c r="E66" i="12" s="1"/>
  <c r="F68" i="12"/>
  <c r="E68" i="12"/>
  <c r="F66" i="12"/>
  <c r="A66" i="12"/>
  <c r="F65" i="12"/>
  <c r="F64" i="12"/>
  <c r="E64" i="12"/>
  <c r="F63" i="12"/>
  <c r="B59" i="12"/>
  <c r="F57" i="12" s="1"/>
  <c r="A59" i="12"/>
  <c r="E55" i="12" s="1"/>
  <c r="E56" i="12"/>
  <c r="F55" i="12"/>
  <c r="A55" i="12"/>
  <c r="F52" i="12"/>
  <c r="E52" i="12"/>
  <c r="B48" i="12"/>
  <c r="F45" i="12" s="1"/>
  <c r="A48" i="12"/>
  <c r="E46" i="12" s="1"/>
  <c r="A44" i="12"/>
  <c r="B37" i="12"/>
  <c r="F32" i="12" s="1"/>
  <c r="A37" i="12"/>
  <c r="E30" i="12" s="1"/>
  <c r="A33" i="12"/>
  <c r="B26" i="12"/>
  <c r="F24" i="12" s="1"/>
  <c r="A26" i="12"/>
  <c r="E21" i="12" s="1"/>
  <c r="A22" i="12"/>
  <c r="B15" i="12"/>
  <c r="F9" i="12" s="1"/>
  <c r="A15" i="12"/>
  <c r="E13" i="12" s="1"/>
  <c r="A11" i="12"/>
  <c r="F91" i="12" l="1"/>
  <c r="E263" i="12"/>
  <c r="E323" i="12"/>
  <c r="F53" i="12"/>
  <c r="F146" i="12"/>
  <c r="E157" i="12"/>
  <c r="E264" i="12"/>
  <c r="F323" i="12"/>
  <c r="E413" i="12"/>
  <c r="E428" i="12"/>
  <c r="E43" i="12"/>
  <c r="F54" i="12"/>
  <c r="F94" i="12"/>
  <c r="F157" i="12"/>
  <c r="E194" i="12"/>
  <c r="E336" i="12"/>
  <c r="E414" i="12"/>
  <c r="E424" i="12"/>
  <c r="F455" i="12"/>
  <c r="F43" i="12"/>
  <c r="F79" i="12"/>
  <c r="F171" i="12"/>
  <c r="E227" i="12"/>
  <c r="E255" i="12"/>
  <c r="E267" i="12"/>
  <c r="E290" i="12"/>
  <c r="F326" i="12"/>
  <c r="E337" i="12"/>
  <c r="F347" i="12"/>
  <c r="E374" i="12"/>
  <c r="E415" i="12"/>
  <c r="F424" i="12"/>
  <c r="E429" i="12"/>
  <c r="E10" i="12"/>
  <c r="E75" i="12"/>
  <c r="E102" i="12"/>
  <c r="E155" i="12"/>
  <c r="E159" i="12"/>
  <c r="E217" i="12"/>
  <c r="E256" i="12"/>
  <c r="E315" i="12"/>
  <c r="E363" i="12"/>
  <c r="E416" i="12"/>
  <c r="F451" i="12"/>
  <c r="F10" i="12"/>
  <c r="F56" i="12"/>
  <c r="F90" i="12"/>
  <c r="F137" i="12"/>
  <c r="E218" i="12"/>
  <c r="E230" i="12"/>
  <c r="E332" i="12"/>
  <c r="E417" i="12"/>
  <c r="F452" i="12"/>
  <c r="E34" i="12"/>
  <c r="E35" i="12"/>
  <c r="E76" i="12"/>
  <c r="E91" i="12"/>
  <c r="E156" i="12"/>
  <c r="E219" i="12"/>
  <c r="F230" i="12"/>
  <c r="E253" i="12"/>
  <c r="E333" i="12"/>
  <c r="E344" i="12"/>
  <c r="E497" i="12"/>
  <c r="E238" i="12"/>
  <c r="F334" i="12"/>
  <c r="F238" i="12"/>
  <c r="F335" i="12"/>
  <c r="E403" i="12"/>
  <c r="E441" i="12"/>
  <c r="E65" i="12"/>
  <c r="E32" i="12"/>
  <c r="E45" i="12"/>
  <c r="E136" i="12"/>
  <c r="F148" i="12"/>
  <c r="E215" i="12"/>
  <c r="F236" i="12"/>
  <c r="F321" i="12"/>
  <c r="F21" i="12"/>
  <c r="E33" i="12"/>
  <c r="F42" i="12"/>
  <c r="F46" i="12"/>
  <c r="E63" i="12"/>
  <c r="E67" i="12"/>
  <c r="E137" i="12"/>
  <c r="E146" i="12"/>
  <c r="F149" i="12"/>
  <c r="F175" i="12"/>
  <c r="F186" i="12"/>
  <c r="E226" i="12"/>
  <c r="F229" i="12"/>
  <c r="F237" i="12"/>
  <c r="F241" i="12"/>
  <c r="F301" i="12"/>
  <c r="E313" i="12"/>
  <c r="F322" i="12"/>
  <c r="E326" i="12"/>
  <c r="E347" i="12"/>
  <c r="E360" i="12"/>
  <c r="F370" i="12"/>
  <c r="E382" i="12"/>
  <c r="E407" i="12"/>
  <c r="F415" i="12"/>
  <c r="F439" i="12"/>
  <c r="E444" i="12"/>
  <c r="E494" i="12"/>
  <c r="E508" i="12"/>
  <c r="E402" i="12"/>
  <c r="E134" i="12"/>
  <c r="E172" i="12"/>
  <c r="F264" i="12"/>
  <c r="F416" i="12"/>
  <c r="E44" i="12"/>
  <c r="E144" i="12"/>
  <c r="F275" i="12"/>
  <c r="E310" i="12"/>
  <c r="E324" i="12"/>
  <c r="E404" i="12"/>
  <c r="F413" i="12"/>
  <c r="F441" i="12"/>
  <c r="F13" i="12"/>
  <c r="E31" i="12"/>
  <c r="E41" i="12"/>
  <c r="F44" i="12"/>
  <c r="E53" i="12"/>
  <c r="E57" i="12"/>
  <c r="E79" i="12"/>
  <c r="E94" i="12"/>
  <c r="E125" i="12"/>
  <c r="F144" i="12"/>
  <c r="E148" i="12"/>
  <c r="E160" i="12"/>
  <c r="F183" i="12"/>
  <c r="E214" i="12"/>
  <c r="E228" i="12"/>
  <c r="E236" i="12"/>
  <c r="E240" i="12"/>
  <c r="F252" i="12"/>
  <c r="F266" i="12"/>
  <c r="F293" i="12"/>
  <c r="E311" i="12"/>
  <c r="E321" i="12"/>
  <c r="F324" i="12"/>
  <c r="F332" i="12"/>
  <c r="F336" i="12"/>
  <c r="E345" i="12"/>
  <c r="F363" i="12"/>
  <c r="F374" i="12"/>
  <c r="F417" i="12"/>
  <c r="F263" i="12"/>
  <c r="F274" i="12"/>
  <c r="F135" i="12"/>
  <c r="E183" i="12"/>
  <c r="F239" i="12"/>
  <c r="F174" i="12"/>
  <c r="F393" i="12"/>
  <c r="E405" i="12"/>
  <c r="F414" i="12"/>
  <c r="E426" i="12"/>
  <c r="E443" i="12"/>
  <c r="E452" i="12"/>
  <c r="E474" i="12"/>
  <c r="E147" i="12"/>
  <c r="F182" i="12"/>
  <c r="F147" i="12"/>
  <c r="F172" i="12"/>
  <c r="F41" i="12"/>
  <c r="E145" i="12"/>
  <c r="E225" i="12"/>
  <c r="F228" i="12"/>
  <c r="E325" i="12"/>
  <c r="E42" i="12"/>
  <c r="E54" i="12"/>
  <c r="F113" i="12"/>
  <c r="F136" i="12"/>
  <c r="E175" i="12"/>
  <c r="E186" i="12"/>
  <c r="E237" i="12"/>
  <c r="E241" i="12"/>
  <c r="F267" i="12"/>
  <c r="F278" i="12"/>
  <c r="F333" i="12"/>
  <c r="F443" i="12"/>
  <c r="E463" i="12"/>
  <c r="F474" i="12"/>
  <c r="E302" i="12"/>
  <c r="E394" i="12"/>
  <c r="E486" i="12"/>
  <c r="F22" i="12"/>
  <c r="E203" i="12"/>
  <c r="E291" i="12"/>
  <c r="F310" i="12"/>
  <c r="E391" i="12"/>
  <c r="F402" i="12"/>
  <c r="E483" i="12"/>
  <c r="F486" i="12"/>
  <c r="E8" i="12"/>
  <c r="F11" i="12"/>
  <c r="F19" i="12"/>
  <c r="E23" i="12"/>
  <c r="F34" i="12"/>
  <c r="E92" i="12"/>
  <c r="E100" i="12"/>
  <c r="F103" i="12"/>
  <c r="F111" i="12"/>
  <c r="E115" i="12"/>
  <c r="E123" i="12"/>
  <c r="F126" i="12"/>
  <c r="F134" i="12"/>
  <c r="E138" i="12"/>
  <c r="E184" i="12"/>
  <c r="E192" i="12"/>
  <c r="F195" i="12"/>
  <c r="F203" i="12"/>
  <c r="E207" i="12"/>
  <c r="F218" i="12"/>
  <c r="E276" i="12"/>
  <c r="E288" i="12"/>
  <c r="F291" i="12"/>
  <c r="F299" i="12"/>
  <c r="E303" i="12"/>
  <c r="F314" i="12"/>
  <c r="E372" i="12"/>
  <c r="E380" i="12"/>
  <c r="F383" i="12"/>
  <c r="F391" i="12"/>
  <c r="E395" i="12"/>
  <c r="F406" i="12"/>
  <c r="E464" i="12"/>
  <c r="E472" i="12"/>
  <c r="F475" i="12"/>
  <c r="F483" i="12"/>
  <c r="E487" i="12"/>
  <c r="F498" i="12"/>
  <c r="F33" i="12"/>
  <c r="F313" i="12"/>
  <c r="F405" i="12"/>
  <c r="F497" i="12"/>
  <c r="E19" i="12"/>
  <c r="E103" i="12"/>
  <c r="F122" i="12"/>
  <c r="F214" i="12"/>
  <c r="F8" i="12"/>
  <c r="E12" i="12"/>
  <c r="E20" i="12"/>
  <c r="F23" i="12"/>
  <c r="F31" i="12"/>
  <c r="E77" i="12"/>
  <c r="E89" i="12"/>
  <c r="F92" i="12"/>
  <c r="F100" i="12"/>
  <c r="E104" i="12"/>
  <c r="E112" i="12"/>
  <c r="F115" i="12"/>
  <c r="F123" i="12"/>
  <c r="E127" i="12"/>
  <c r="E173" i="12"/>
  <c r="E181" i="12"/>
  <c r="F184" i="12"/>
  <c r="F192" i="12"/>
  <c r="E196" i="12"/>
  <c r="E204" i="12"/>
  <c r="F207" i="12"/>
  <c r="F215" i="12"/>
  <c r="E265" i="12"/>
  <c r="E273" i="12"/>
  <c r="F276" i="12"/>
  <c r="F288" i="12"/>
  <c r="E292" i="12"/>
  <c r="E300" i="12"/>
  <c r="F303" i="12"/>
  <c r="F311" i="12"/>
  <c r="E361" i="12"/>
  <c r="E369" i="12"/>
  <c r="F372" i="12"/>
  <c r="F380" i="12"/>
  <c r="E384" i="12"/>
  <c r="E392" i="12"/>
  <c r="F395" i="12"/>
  <c r="F403" i="12"/>
  <c r="E453" i="12"/>
  <c r="E461" i="12"/>
  <c r="F464" i="12"/>
  <c r="F472" i="12"/>
  <c r="E476" i="12"/>
  <c r="E484" i="12"/>
  <c r="F487" i="12"/>
  <c r="F495" i="12"/>
  <c r="F125" i="12"/>
  <c r="F217" i="12"/>
  <c r="E11" i="12"/>
  <c r="F30" i="12"/>
  <c r="E111" i="12"/>
  <c r="E299" i="12"/>
  <c r="E383" i="12"/>
  <c r="E9" i="12"/>
  <c r="F12" i="12"/>
  <c r="F20" i="12"/>
  <c r="E24" i="12"/>
  <c r="F35" i="12"/>
  <c r="E74" i="12"/>
  <c r="F89" i="12"/>
  <c r="E93" i="12"/>
  <c r="E101" i="12"/>
  <c r="F104" i="12"/>
  <c r="F112" i="12"/>
  <c r="E116" i="12"/>
  <c r="F127" i="12"/>
  <c r="E170" i="12"/>
  <c r="F173" i="12"/>
  <c r="F181" i="12"/>
  <c r="E185" i="12"/>
  <c r="E193" i="12"/>
  <c r="F196" i="12"/>
  <c r="F204" i="12"/>
  <c r="E208" i="12"/>
  <c r="F219" i="12"/>
  <c r="E254" i="12"/>
  <c r="E262" i="12"/>
  <c r="F265" i="12"/>
  <c r="F273" i="12"/>
  <c r="E277" i="12"/>
  <c r="E289" i="12"/>
  <c r="F292" i="12"/>
  <c r="F300" i="12"/>
  <c r="E304" i="12"/>
  <c r="F315" i="12"/>
  <c r="E346" i="12"/>
  <c r="E358" i="12"/>
  <c r="F361" i="12"/>
  <c r="F369" i="12"/>
  <c r="E373" i="12"/>
  <c r="E381" i="12"/>
  <c r="F384" i="12"/>
  <c r="F392" i="12"/>
  <c r="E396" i="12"/>
  <c r="F407" i="12"/>
  <c r="E442" i="12"/>
  <c r="E450" i="12"/>
  <c r="F453" i="12"/>
  <c r="F461" i="12"/>
  <c r="E465" i="12"/>
  <c r="E473" i="12"/>
  <c r="F476" i="12"/>
  <c r="F484" i="12"/>
  <c r="E488" i="12"/>
  <c r="F499" i="12"/>
  <c r="E22" i="12"/>
  <c r="E114" i="12"/>
  <c r="E206" i="12"/>
  <c r="F114" i="12"/>
  <c r="E195" i="12"/>
  <c r="F206" i="12"/>
  <c r="F302" i="12"/>
  <c r="F394" i="12"/>
  <c r="E475" i="12"/>
  <c r="F494" i="12"/>
  <c r="D5" i="8" l="1"/>
  <c r="D6" i="8"/>
  <c r="D4" i="8"/>
  <c r="C8" i="8" l="1"/>
  <c r="C10" i="8"/>
  <c r="AQ253" i="6"/>
  <c r="BE253" i="6" s="1"/>
  <c r="Z253" i="6"/>
  <c r="BD253" i="6" s="1"/>
  <c r="H253" i="6"/>
  <c r="K253" i="6" s="1"/>
  <c r="AW252" i="6"/>
  <c r="AQ252" i="6"/>
  <c r="AU252" i="6" s="1"/>
  <c r="Z252" i="6"/>
  <c r="H252" i="6"/>
  <c r="K252" i="6" s="1"/>
  <c r="AX251" i="6"/>
  <c r="AQ251" i="6"/>
  <c r="AW251" i="6" s="1"/>
  <c r="Z251" i="6"/>
  <c r="BD251" i="6" s="1"/>
  <c r="M251" i="6"/>
  <c r="H251" i="6"/>
  <c r="O251" i="6" s="1"/>
  <c r="AQ248" i="6"/>
  <c r="Z248" i="6"/>
  <c r="H248" i="6"/>
  <c r="BC248" i="6" s="1"/>
  <c r="AQ247" i="6"/>
  <c r="Z247" i="6"/>
  <c r="H247" i="6"/>
  <c r="BC247" i="6" s="1"/>
  <c r="AQ246" i="6"/>
  <c r="Z246" i="6"/>
  <c r="AE246" i="6" s="1"/>
  <c r="H246" i="6"/>
  <c r="L246" i="6" s="1"/>
  <c r="AQ243" i="6"/>
  <c r="BE243" i="6" s="1"/>
  <c r="Z243" i="6"/>
  <c r="AC243" i="6" s="1"/>
  <c r="H243" i="6"/>
  <c r="AQ242" i="6"/>
  <c r="Z242" i="6"/>
  <c r="BD242" i="6" s="1"/>
  <c r="H242" i="6"/>
  <c r="AQ241" i="6"/>
  <c r="AT241" i="6" s="1"/>
  <c r="Z241" i="6"/>
  <c r="H241" i="6"/>
  <c r="BC241" i="6" s="1"/>
  <c r="AX238" i="6"/>
  <c r="AQ238" i="6"/>
  <c r="AV238" i="6" s="1"/>
  <c r="Z238" i="6"/>
  <c r="AF238" i="6" s="1"/>
  <c r="H238" i="6"/>
  <c r="AQ237" i="6"/>
  <c r="AT237" i="6" s="1"/>
  <c r="Z237" i="6"/>
  <c r="BD237" i="6" s="1"/>
  <c r="H237" i="6"/>
  <c r="P237" i="6" s="1"/>
  <c r="AQ236" i="6"/>
  <c r="AW236" i="6" s="1"/>
  <c r="Z236" i="6"/>
  <c r="AE236" i="6" s="1"/>
  <c r="H236" i="6"/>
  <c r="K236" i="6" s="1"/>
  <c r="AQ233" i="6"/>
  <c r="Z233" i="6"/>
  <c r="BD233" i="6" s="1"/>
  <c r="H233" i="6"/>
  <c r="K233" i="6" s="1"/>
  <c r="AX232" i="6"/>
  <c r="AQ232" i="6"/>
  <c r="AU232" i="6" s="1"/>
  <c r="Z232" i="6"/>
  <c r="BD232" i="6" s="1"/>
  <c r="H232" i="6"/>
  <c r="BC232" i="6" s="1"/>
  <c r="AQ231" i="6"/>
  <c r="Z231" i="6"/>
  <c r="H231" i="6"/>
  <c r="K231" i="6" s="1"/>
  <c r="AQ228" i="6"/>
  <c r="BE228" i="6" s="1"/>
  <c r="Z228" i="6"/>
  <c r="AG228" i="6" s="1"/>
  <c r="H228" i="6"/>
  <c r="BC228" i="6" s="1"/>
  <c r="AQ227" i="6"/>
  <c r="AU227" i="6" s="1"/>
  <c r="Z227" i="6"/>
  <c r="AC227" i="6" s="1"/>
  <c r="H227" i="6"/>
  <c r="AQ226" i="6"/>
  <c r="AT226" i="6" s="1"/>
  <c r="Z226" i="6"/>
  <c r="AG226" i="6" s="1"/>
  <c r="H226" i="6"/>
  <c r="BC226" i="6" s="1"/>
  <c r="AV223" i="6"/>
  <c r="AU223" i="6"/>
  <c r="AQ223" i="6"/>
  <c r="AT223" i="6" s="1"/>
  <c r="Z223" i="6"/>
  <c r="BD223" i="6" s="1"/>
  <c r="H223" i="6"/>
  <c r="AQ222" i="6"/>
  <c r="AU222" i="6" s="1"/>
  <c r="Z222" i="6"/>
  <c r="H222" i="6"/>
  <c r="AQ221" i="6"/>
  <c r="BE221" i="6" s="1"/>
  <c r="Z221" i="6"/>
  <c r="BD221" i="6" s="1"/>
  <c r="H221" i="6"/>
  <c r="L221" i="6" s="1"/>
  <c r="AQ218" i="6"/>
  <c r="Z218" i="6"/>
  <c r="BD218" i="6" s="1"/>
  <c r="L218" i="6"/>
  <c r="K218" i="6"/>
  <c r="H218" i="6"/>
  <c r="BC218" i="6" s="1"/>
  <c r="AQ217" i="6"/>
  <c r="BE217" i="6" s="1"/>
  <c r="Z217" i="6"/>
  <c r="AG217" i="6" s="1"/>
  <c r="H217" i="6"/>
  <c r="K217" i="6" s="1"/>
  <c r="AQ216" i="6"/>
  <c r="BE216" i="6" s="1"/>
  <c r="Z216" i="6"/>
  <c r="H216" i="6"/>
  <c r="BC216" i="6" s="1"/>
  <c r="AQ213" i="6"/>
  <c r="BE213" i="6" s="1"/>
  <c r="Z213" i="6"/>
  <c r="AC213" i="6" s="1"/>
  <c r="H213" i="6"/>
  <c r="AQ212" i="6"/>
  <c r="BE212" i="6" s="1"/>
  <c r="Z212" i="6"/>
  <c r="BD212" i="6" s="1"/>
  <c r="H212" i="6"/>
  <c r="AX211" i="6"/>
  <c r="AW211" i="6"/>
  <c r="AQ211" i="6"/>
  <c r="AT211" i="6" s="1"/>
  <c r="Z211" i="6"/>
  <c r="H211" i="6"/>
  <c r="AQ208" i="6"/>
  <c r="Z208" i="6"/>
  <c r="AF208" i="6" s="1"/>
  <c r="H208" i="6"/>
  <c r="AQ207" i="6"/>
  <c r="BE207" i="6" s="1"/>
  <c r="Z207" i="6"/>
  <c r="H207" i="6"/>
  <c r="BC207" i="6" s="1"/>
  <c r="AQ206" i="6"/>
  <c r="AX206" i="6" s="1"/>
  <c r="Z206" i="6"/>
  <c r="H206" i="6"/>
  <c r="L206" i="6" s="1"/>
  <c r="AQ203" i="6"/>
  <c r="AT203" i="6" s="1"/>
  <c r="Z203" i="6"/>
  <c r="H203" i="6"/>
  <c r="BC203" i="6" s="1"/>
  <c r="AQ202" i="6"/>
  <c r="BE202" i="6" s="1"/>
  <c r="Z202" i="6"/>
  <c r="AF202" i="6" s="1"/>
  <c r="M202" i="6"/>
  <c r="H202" i="6"/>
  <c r="AQ201" i="6"/>
  <c r="Z201" i="6"/>
  <c r="AE201" i="6" s="1"/>
  <c r="H201" i="6"/>
  <c r="N201" i="6" s="1"/>
  <c r="AQ198" i="6"/>
  <c r="AU198" i="6" s="1"/>
  <c r="Z198" i="6"/>
  <c r="BD198" i="6" s="1"/>
  <c r="H198" i="6"/>
  <c r="BC198" i="6" s="1"/>
  <c r="AQ197" i="6"/>
  <c r="BE197" i="6" s="1"/>
  <c r="Z197" i="6"/>
  <c r="H197" i="6"/>
  <c r="N197" i="6" s="1"/>
  <c r="AQ196" i="6"/>
  <c r="AT196" i="6" s="1"/>
  <c r="Z196" i="6"/>
  <c r="H196" i="6"/>
  <c r="AQ193" i="6"/>
  <c r="Z193" i="6"/>
  <c r="H193" i="6"/>
  <c r="BC193" i="6" s="1"/>
  <c r="AQ192" i="6"/>
  <c r="Z192" i="6"/>
  <c r="H192" i="6"/>
  <c r="AQ191" i="6"/>
  <c r="AU191" i="6" s="1"/>
  <c r="Z191" i="6"/>
  <c r="AD191" i="6" s="1"/>
  <c r="H191" i="6"/>
  <c r="AQ188" i="6"/>
  <c r="BE188" i="6" s="1"/>
  <c r="Z188" i="6"/>
  <c r="AD188" i="6" s="1"/>
  <c r="H188" i="6"/>
  <c r="BC188" i="6" s="1"/>
  <c r="AQ187" i="6"/>
  <c r="AT187" i="6" s="1"/>
  <c r="Z187" i="6"/>
  <c r="H187" i="6"/>
  <c r="AQ186" i="6"/>
  <c r="BE186" i="6" s="1"/>
  <c r="Z186" i="6"/>
  <c r="BD186" i="6" s="1"/>
  <c r="H186" i="6"/>
  <c r="K186" i="6" s="1"/>
  <c r="AQ183" i="6"/>
  <c r="BE183" i="6" s="1"/>
  <c r="Z183" i="6"/>
  <c r="BD183" i="6" s="1"/>
  <c r="H183" i="6"/>
  <c r="P183" i="6" s="1"/>
  <c r="AQ182" i="6"/>
  <c r="BE182" i="6" s="1"/>
  <c r="Z182" i="6"/>
  <c r="H182" i="6"/>
  <c r="L182" i="6" s="1"/>
  <c r="AQ181" i="6"/>
  <c r="AV181" i="6" s="1"/>
  <c r="Z181" i="6"/>
  <c r="H181" i="6"/>
  <c r="BC181" i="6" s="1"/>
  <c r="AQ178" i="6"/>
  <c r="BE178" i="6" s="1"/>
  <c r="Z178" i="6"/>
  <c r="BD178" i="6" s="1"/>
  <c r="H178" i="6"/>
  <c r="AQ177" i="6"/>
  <c r="AU177" i="6" s="1"/>
  <c r="Z177" i="6"/>
  <c r="AD177" i="6" s="1"/>
  <c r="H177" i="6"/>
  <c r="O177" i="6" s="1"/>
  <c r="AQ176" i="6"/>
  <c r="AT176" i="6" s="1"/>
  <c r="AT179" i="6" s="1"/>
  <c r="Z176" i="6"/>
  <c r="BD176" i="6" s="1"/>
  <c r="H176" i="6"/>
  <c r="AQ173" i="6"/>
  <c r="BE173" i="6" s="1"/>
  <c r="Z173" i="6"/>
  <c r="AD173" i="6" s="1"/>
  <c r="H173" i="6"/>
  <c r="P173" i="6" s="1"/>
  <c r="AQ172" i="6"/>
  <c r="AV172" i="6" s="1"/>
  <c r="Z172" i="6"/>
  <c r="BD172" i="6" s="1"/>
  <c r="H172" i="6"/>
  <c r="AQ171" i="6"/>
  <c r="BE171" i="6" s="1"/>
  <c r="Z171" i="6"/>
  <c r="AD171" i="6" s="1"/>
  <c r="H171" i="6"/>
  <c r="BC171" i="6" s="1"/>
  <c r="AQ168" i="6"/>
  <c r="AT168" i="6" s="1"/>
  <c r="Z168" i="6"/>
  <c r="H168" i="6"/>
  <c r="AQ167" i="6"/>
  <c r="AV167" i="6" s="1"/>
  <c r="Z167" i="6"/>
  <c r="BD167" i="6" s="1"/>
  <c r="H167" i="6"/>
  <c r="O167" i="6" s="1"/>
  <c r="AQ166" i="6"/>
  <c r="Z166" i="6"/>
  <c r="BD166" i="6" s="1"/>
  <c r="H166" i="6"/>
  <c r="AQ163" i="6"/>
  <c r="Z163" i="6"/>
  <c r="BD163" i="6" s="1"/>
  <c r="H163" i="6"/>
  <c r="BC163" i="6" s="1"/>
  <c r="AQ162" i="6"/>
  <c r="AT162" i="6" s="1"/>
  <c r="Z162" i="6"/>
  <c r="BD162" i="6" s="1"/>
  <c r="H162" i="6"/>
  <c r="AQ161" i="6"/>
  <c r="BE161" i="6" s="1"/>
  <c r="Z161" i="6"/>
  <c r="BD161" i="6" s="1"/>
  <c r="N161" i="6"/>
  <c r="H161" i="6"/>
  <c r="M161" i="6" s="1"/>
  <c r="AQ158" i="6"/>
  <c r="BE158" i="6" s="1"/>
  <c r="Z158" i="6"/>
  <c r="H158" i="6"/>
  <c r="AQ157" i="6"/>
  <c r="BE157" i="6" s="1"/>
  <c r="Z157" i="6"/>
  <c r="AC157" i="6" s="1"/>
  <c r="H157" i="6"/>
  <c r="L157" i="6" s="1"/>
  <c r="AT156" i="6"/>
  <c r="AQ156" i="6"/>
  <c r="BE156" i="6" s="1"/>
  <c r="Z156" i="6"/>
  <c r="H156" i="6"/>
  <c r="BC156" i="6" s="1"/>
  <c r="AQ153" i="6"/>
  <c r="AX153" i="6" s="1"/>
  <c r="Z153" i="6"/>
  <c r="H153" i="6"/>
  <c r="BC153" i="6" s="1"/>
  <c r="AQ152" i="6"/>
  <c r="AT152" i="6" s="1"/>
  <c r="Z152" i="6"/>
  <c r="BD152" i="6" s="1"/>
  <c r="H152" i="6"/>
  <c r="BC152" i="6" s="1"/>
  <c r="AQ151" i="6"/>
  <c r="Z151" i="6"/>
  <c r="H151" i="6"/>
  <c r="K151" i="6" s="1"/>
  <c r="AQ148" i="6"/>
  <c r="Z148" i="6"/>
  <c r="BD148" i="6" s="1"/>
  <c r="H148" i="6"/>
  <c r="BC148" i="6" s="1"/>
  <c r="AQ147" i="6"/>
  <c r="Z147" i="6"/>
  <c r="BD147" i="6" s="1"/>
  <c r="H147" i="6"/>
  <c r="AQ146" i="6"/>
  <c r="BE146" i="6" s="1"/>
  <c r="Z146" i="6"/>
  <c r="P146" i="6"/>
  <c r="O146" i="6"/>
  <c r="L146" i="6"/>
  <c r="H146" i="6"/>
  <c r="M146" i="6" s="1"/>
  <c r="AT143" i="6"/>
  <c r="AQ143" i="6"/>
  <c r="Z143" i="6"/>
  <c r="AG143" i="6" s="1"/>
  <c r="H143" i="6"/>
  <c r="P143" i="6" s="1"/>
  <c r="AQ142" i="6"/>
  <c r="Z142" i="6"/>
  <c r="BD142" i="6" s="1"/>
  <c r="K142" i="6"/>
  <c r="H142" i="6"/>
  <c r="BC142" i="6" s="1"/>
  <c r="AQ141" i="6"/>
  <c r="AV141" i="6" s="1"/>
  <c r="Z141" i="6"/>
  <c r="BD141" i="6" s="1"/>
  <c r="H141" i="6"/>
  <c r="N141" i="6" s="1"/>
  <c r="AQ138" i="6"/>
  <c r="BE138" i="6" s="1"/>
  <c r="Z138" i="6"/>
  <c r="BD138" i="6" s="1"/>
  <c r="H138" i="6"/>
  <c r="BC138" i="6" s="1"/>
  <c r="AQ137" i="6"/>
  <c r="AV137" i="6" s="1"/>
  <c r="Z137" i="6"/>
  <c r="AF137" i="6" s="1"/>
  <c r="H137" i="6"/>
  <c r="AQ136" i="6"/>
  <c r="Z136" i="6"/>
  <c r="H136" i="6"/>
  <c r="L136" i="6" s="1"/>
  <c r="AW133" i="6"/>
  <c r="AQ133" i="6"/>
  <c r="BE133" i="6" s="1"/>
  <c r="Z133" i="6"/>
  <c r="BD133" i="6" s="1"/>
  <c r="H133" i="6"/>
  <c r="L133" i="6" s="1"/>
  <c r="AQ132" i="6"/>
  <c r="Z132" i="6"/>
  <c r="AE132" i="6" s="1"/>
  <c r="H132" i="6"/>
  <c r="AQ131" i="6"/>
  <c r="AV131" i="6" s="1"/>
  <c r="Z131" i="6"/>
  <c r="BD131" i="6" s="1"/>
  <c r="H131" i="6"/>
  <c r="AQ128" i="6"/>
  <c r="AV128" i="6" s="1"/>
  <c r="Z128" i="6"/>
  <c r="BD128" i="6" s="1"/>
  <c r="H128" i="6"/>
  <c r="AQ127" i="6"/>
  <c r="AW127" i="6" s="1"/>
  <c r="Z127" i="6"/>
  <c r="BD127" i="6" s="1"/>
  <c r="H127" i="6"/>
  <c r="AQ126" i="6"/>
  <c r="BE126" i="6" s="1"/>
  <c r="Z126" i="6"/>
  <c r="P126" i="6"/>
  <c r="H126" i="6"/>
  <c r="BC126" i="6" s="1"/>
  <c r="AQ123" i="6"/>
  <c r="Z123" i="6"/>
  <c r="AC123" i="6" s="1"/>
  <c r="H123" i="6"/>
  <c r="M123" i="6" s="1"/>
  <c r="AQ122" i="6"/>
  <c r="AT122" i="6" s="1"/>
  <c r="Z122" i="6"/>
  <c r="BD122" i="6" s="1"/>
  <c r="P122" i="6"/>
  <c r="N122" i="6"/>
  <c r="H122" i="6"/>
  <c r="K122" i="6" s="1"/>
  <c r="AQ121" i="6"/>
  <c r="BE121" i="6" s="1"/>
  <c r="Z121" i="6"/>
  <c r="H121" i="6"/>
  <c r="P121" i="6" s="1"/>
  <c r="AQ118" i="6"/>
  <c r="Z118" i="6"/>
  <c r="BD118" i="6" s="1"/>
  <c r="M118" i="6"/>
  <c r="H118" i="6"/>
  <c r="BC118" i="6" s="1"/>
  <c r="AQ117" i="6"/>
  <c r="BE117" i="6" s="1"/>
  <c r="Z117" i="6"/>
  <c r="H117" i="6"/>
  <c r="M117" i="6" s="1"/>
  <c r="AQ116" i="6"/>
  <c r="BE116" i="6" s="1"/>
  <c r="Z116" i="6"/>
  <c r="BD116" i="6" s="1"/>
  <c r="H116" i="6"/>
  <c r="AQ113" i="6"/>
  <c r="BE113" i="6" s="1"/>
  <c r="AG113" i="6"/>
  <c r="AD113" i="6"/>
  <c r="AC113" i="6"/>
  <c r="Z113" i="6"/>
  <c r="BD113" i="6" s="1"/>
  <c r="H113" i="6"/>
  <c r="L113" i="6" s="1"/>
  <c r="AQ112" i="6"/>
  <c r="BE112" i="6" s="1"/>
  <c r="Z112" i="6"/>
  <c r="BD112" i="6" s="1"/>
  <c r="H112" i="6"/>
  <c r="AQ111" i="6"/>
  <c r="AT111" i="6" s="1"/>
  <c r="Z111" i="6"/>
  <c r="BD111" i="6" s="1"/>
  <c r="H111" i="6"/>
  <c r="K111" i="6" s="1"/>
  <c r="AQ108" i="6"/>
  <c r="Z108" i="6"/>
  <c r="AG108" i="6" s="1"/>
  <c r="H108" i="6"/>
  <c r="AQ107" i="6"/>
  <c r="BE107" i="6" s="1"/>
  <c r="Z107" i="6"/>
  <c r="BD107" i="6" s="1"/>
  <c r="H107" i="6"/>
  <c r="BC107" i="6" s="1"/>
  <c r="AQ106" i="6"/>
  <c r="AU106" i="6" s="1"/>
  <c r="Z106" i="6"/>
  <c r="AD106" i="6" s="1"/>
  <c r="H106" i="6"/>
  <c r="BC106" i="6" s="1"/>
  <c r="AQ103" i="6"/>
  <c r="Z103" i="6"/>
  <c r="AG103" i="6" s="1"/>
  <c r="H103" i="6"/>
  <c r="BC103" i="6" s="1"/>
  <c r="AQ102" i="6"/>
  <c r="AU102" i="6" s="1"/>
  <c r="Z102" i="6"/>
  <c r="BD102" i="6" s="1"/>
  <c r="H102" i="6"/>
  <c r="BC102" i="6" s="1"/>
  <c r="AQ101" i="6"/>
  <c r="AV101" i="6" s="1"/>
  <c r="Z101" i="6"/>
  <c r="AD101" i="6" s="1"/>
  <c r="H101" i="6"/>
  <c r="AQ98" i="6"/>
  <c r="AT98" i="6" s="1"/>
  <c r="Z98" i="6"/>
  <c r="AC98" i="6" s="1"/>
  <c r="H98" i="6"/>
  <c r="BC98" i="6" s="1"/>
  <c r="AQ97" i="6"/>
  <c r="AT97" i="6" s="1"/>
  <c r="Z97" i="6"/>
  <c r="BD97" i="6" s="1"/>
  <c r="H97" i="6"/>
  <c r="BC97" i="6" s="1"/>
  <c r="AQ96" i="6"/>
  <c r="AW96" i="6" s="1"/>
  <c r="Z96" i="6"/>
  <c r="AE96" i="6" s="1"/>
  <c r="H96" i="6"/>
  <c r="N96" i="6" s="1"/>
  <c r="AQ93" i="6"/>
  <c r="AF93" i="6"/>
  <c r="Z93" i="6"/>
  <c r="BD93" i="6" s="1"/>
  <c r="H93" i="6"/>
  <c r="P93" i="6" s="1"/>
  <c r="AQ92" i="6"/>
  <c r="Z92" i="6"/>
  <c r="H92" i="6"/>
  <c r="L92" i="6" s="1"/>
  <c r="AQ91" i="6"/>
  <c r="BE91" i="6" s="1"/>
  <c r="Z91" i="6"/>
  <c r="AE91" i="6" s="1"/>
  <c r="M91" i="6"/>
  <c r="H91" i="6"/>
  <c r="N91" i="6" s="1"/>
  <c r="AQ88" i="6"/>
  <c r="AX88" i="6" s="1"/>
  <c r="Z88" i="6"/>
  <c r="BD88" i="6" s="1"/>
  <c r="H88" i="6"/>
  <c r="BC88" i="6" s="1"/>
  <c r="AQ87" i="6"/>
  <c r="AX87" i="6" s="1"/>
  <c r="Z87" i="6"/>
  <c r="H87" i="6"/>
  <c r="BC87" i="6" s="1"/>
  <c r="AQ86" i="6"/>
  <c r="AW86" i="6" s="1"/>
  <c r="Z86" i="6"/>
  <c r="BD86" i="6" s="1"/>
  <c r="H86" i="6"/>
  <c r="BC86" i="6" s="1"/>
  <c r="AQ83" i="6"/>
  <c r="BE83" i="6" s="1"/>
  <c r="Z83" i="6"/>
  <c r="AD83" i="6" s="1"/>
  <c r="N83" i="6"/>
  <c r="M83" i="6"/>
  <c r="K83" i="6"/>
  <c r="H83" i="6"/>
  <c r="L83" i="6" s="1"/>
  <c r="AQ82" i="6"/>
  <c r="BE82" i="6" s="1"/>
  <c r="Z82" i="6"/>
  <c r="AC82" i="6" s="1"/>
  <c r="H82" i="6"/>
  <c r="AQ81" i="6"/>
  <c r="Z81" i="6"/>
  <c r="H81" i="6"/>
  <c r="BC81" i="6" s="1"/>
  <c r="AQ78" i="6"/>
  <c r="AT78" i="6" s="1"/>
  <c r="Z78" i="6"/>
  <c r="H78" i="6"/>
  <c r="M78" i="6" s="1"/>
  <c r="AQ77" i="6"/>
  <c r="Z77" i="6"/>
  <c r="BD77" i="6" s="1"/>
  <c r="H77" i="6"/>
  <c r="BC77" i="6" s="1"/>
  <c r="AU76" i="6"/>
  <c r="AQ76" i="6"/>
  <c r="AV76" i="6" s="1"/>
  <c r="Z76" i="6"/>
  <c r="H76" i="6"/>
  <c r="AQ73" i="6"/>
  <c r="BE73" i="6" s="1"/>
  <c r="Z73" i="6"/>
  <c r="BD73" i="6" s="1"/>
  <c r="H73" i="6"/>
  <c r="O73" i="6" s="1"/>
  <c r="AT72" i="6"/>
  <c r="AQ72" i="6"/>
  <c r="Z72" i="6"/>
  <c r="BD72" i="6" s="1"/>
  <c r="H72" i="6"/>
  <c r="BC72" i="6" s="1"/>
  <c r="AQ71" i="6"/>
  <c r="BE71" i="6" s="1"/>
  <c r="Z71" i="6"/>
  <c r="AE71" i="6" s="1"/>
  <c r="H71" i="6"/>
  <c r="O71" i="6" s="1"/>
  <c r="AQ68" i="6"/>
  <c r="Z68" i="6"/>
  <c r="BD68" i="6" s="1"/>
  <c r="H68" i="6"/>
  <c r="BC68" i="6" s="1"/>
  <c r="AQ67" i="6"/>
  <c r="Z67" i="6"/>
  <c r="BD67" i="6" s="1"/>
  <c r="H67" i="6"/>
  <c r="AQ66" i="6"/>
  <c r="Z66" i="6"/>
  <c r="H66" i="6"/>
  <c r="P66" i="6" s="1"/>
  <c r="AQ63" i="6"/>
  <c r="BE63" i="6" s="1"/>
  <c r="Z63" i="6"/>
  <c r="P63" i="6"/>
  <c r="N63" i="6"/>
  <c r="K63" i="6"/>
  <c r="H63" i="6"/>
  <c r="BC63" i="6" s="1"/>
  <c r="AQ62" i="6"/>
  <c r="BE62" i="6" s="1"/>
  <c r="Z62" i="6"/>
  <c r="H62" i="6"/>
  <c r="AQ61" i="6"/>
  <c r="BE61" i="6" s="1"/>
  <c r="Z61" i="6"/>
  <c r="BD61" i="6" s="1"/>
  <c r="H61" i="6"/>
  <c r="N61" i="6" s="1"/>
  <c r="AQ58" i="6"/>
  <c r="Z58" i="6"/>
  <c r="AD58" i="6" s="1"/>
  <c r="H58" i="6"/>
  <c r="BC58" i="6" s="1"/>
  <c r="AQ57" i="6"/>
  <c r="AE57" i="6"/>
  <c r="Z57" i="6"/>
  <c r="BD57" i="6" s="1"/>
  <c r="H57" i="6"/>
  <c r="O57" i="6" s="1"/>
  <c r="AQ56" i="6"/>
  <c r="Z56" i="6"/>
  <c r="BD56" i="6" s="1"/>
  <c r="H56" i="6"/>
  <c r="N56" i="6" s="1"/>
  <c r="AQ53" i="6"/>
  <c r="BE53" i="6" s="1"/>
  <c r="Z53" i="6"/>
  <c r="H53" i="6"/>
  <c r="N53" i="6" s="1"/>
  <c r="AQ52" i="6"/>
  <c r="Z52" i="6"/>
  <c r="AC52" i="6" s="1"/>
  <c r="H52" i="6"/>
  <c r="BC52" i="6" s="1"/>
  <c r="AQ51" i="6"/>
  <c r="BE51" i="6" s="1"/>
  <c r="Z51" i="6"/>
  <c r="BD51" i="6" s="1"/>
  <c r="H51" i="6"/>
  <c r="L51" i="6" s="1"/>
  <c r="AQ48" i="6"/>
  <c r="BE48" i="6" s="1"/>
  <c r="Z48" i="6"/>
  <c r="AD48" i="6" s="1"/>
  <c r="H48" i="6"/>
  <c r="L48" i="6" s="1"/>
  <c r="AQ47" i="6"/>
  <c r="AT47" i="6" s="1"/>
  <c r="Z47" i="6"/>
  <c r="H47" i="6"/>
  <c r="BC47" i="6" s="1"/>
  <c r="AQ46" i="6"/>
  <c r="AT46" i="6" s="1"/>
  <c r="Z46" i="6"/>
  <c r="BD46" i="6" s="1"/>
  <c r="H46" i="6"/>
  <c r="BC46" i="6" s="1"/>
  <c r="AQ43" i="6"/>
  <c r="Z43" i="6"/>
  <c r="BD43" i="6" s="1"/>
  <c r="H43" i="6"/>
  <c r="AQ42" i="6"/>
  <c r="BE42" i="6" s="1"/>
  <c r="Z42" i="6"/>
  <c r="BD42" i="6" s="1"/>
  <c r="H42" i="6"/>
  <c r="P42" i="6" s="1"/>
  <c r="AQ41" i="6"/>
  <c r="AV41" i="6" s="1"/>
  <c r="Z41" i="6"/>
  <c r="H41" i="6"/>
  <c r="L41" i="6" s="1"/>
  <c r="AQ38" i="6"/>
  <c r="BE38" i="6" s="1"/>
  <c r="Z38" i="6"/>
  <c r="H38" i="6"/>
  <c r="M38" i="6" s="1"/>
  <c r="AQ37" i="6"/>
  <c r="Z37" i="6"/>
  <c r="AD37" i="6" s="1"/>
  <c r="H37" i="6"/>
  <c r="AQ36" i="6"/>
  <c r="BE36" i="6" s="1"/>
  <c r="Z36" i="6"/>
  <c r="BD36" i="6" s="1"/>
  <c r="H36" i="6"/>
  <c r="N36" i="6" s="1"/>
  <c r="AQ33" i="6"/>
  <c r="Z33" i="6"/>
  <c r="H33" i="6"/>
  <c r="BC33" i="6" s="1"/>
  <c r="AQ32" i="6"/>
  <c r="AT32" i="6" s="1"/>
  <c r="Z32" i="6"/>
  <c r="AC32" i="6" s="1"/>
  <c r="H32" i="6"/>
  <c r="N32" i="6" s="1"/>
  <c r="AQ31" i="6"/>
  <c r="BE31" i="6" s="1"/>
  <c r="Z31" i="6"/>
  <c r="BD31" i="6" s="1"/>
  <c r="H31" i="6"/>
  <c r="AQ28" i="6"/>
  <c r="Z28" i="6"/>
  <c r="H28" i="6"/>
  <c r="L28" i="6" s="1"/>
  <c r="AQ27" i="6"/>
  <c r="Z27" i="6"/>
  <c r="AE27" i="6" s="1"/>
  <c r="H27" i="6"/>
  <c r="M27" i="6" s="1"/>
  <c r="AQ26" i="6"/>
  <c r="AT26" i="6" s="1"/>
  <c r="AG26" i="6"/>
  <c r="AF26" i="6"/>
  <c r="Z26" i="6"/>
  <c r="AE26" i="6" s="1"/>
  <c r="H26" i="6"/>
  <c r="BC26" i="6" s="1"/>
  <c r="AQ23" i="6"/>
  <c r="Z23" i="6"/>
  <c r="AC23" i="6" s="1"/>
  <c r="H23" i="6"/>
  <c r="P23" i="6" s="1"/>
  <c r="AQ22" i="6"/>
  <c r="BE22" i="6" s="1"/>
  <c r="Z22" i="6"/>
  <c r="AC22" i="6" s="1"/>
  <c r="H22" i="6"/>
  <c r="AQ21" i="6"/>
  <c r="AT21" i="6" s="1"/>
  <c r="Z21" i="6"/>
  <c r="H21" i="6"/>
  <c r="N21" i="6" s="1"/>
  <c r="AQ18" i="6"/>
  <c r="AV18" i="6" s="1"/>
  <c r="Z18" i="6"/>
  <c r="AE18" i="6" s="1"/>
  <c r="H18" i="6"/>
  <c r="BC18" i="6" s="1"/>
  <c r="AQ17" i="6"/>
  <c r="Z17" i="6"/>
  <c r="AD17" i="6" s="1"/>
  <c r="H17" i="6"/>
  <c r="AX16" i="6"/>
  <c r="AQ16" i="6"/>
  <c r="BE16" i="6" s="1"/>
  <c r="Z16" i="6"/>
  <c r="BD16" i="6" s="1"/>
  <c r="H16" i="6"/>
  <c r="L16" i="6" s="1"/>
  <c r="AQ13" i="6"/>
  <c r="BE13" i="6" s="1"/>
  <c r="Z13" i="6"/>
  <c r="H13" i="6"/>
  <c r="AQ12" i="6"/>
  <c r="BE12" i="6" s="1"/>
  <c r="Z12" i="6"/>
  <c r="BD12" i="6" s="1"/>
  <c r="H12" i="6"/>
  <c r="P12" i="6" s="1"/>
  <c r="AQ11" i="6"/>
  <c r="AW11" i="6" s="1"/>
  <c r="AG11" i="6"/>
  <c r="Z11" i="6"/>
  <c r="AC11" i="6" s="1"/>
  <c r="H11" i="6"/>
  <c r="AQ8" i="6"/>
  <c r="AV8" i="6" s="1"/>
  <c r="Z8" i="6"/>
  <c r="BD8" i="6" s="1"/>
  <c r="H8" i="6"/>
  <c r="L8" i="6" s="1"/>
  <c r="AQ7" i="6"/>
  <c r="BE7" i="6" s="1"/>
  <c r="Z7" i="6"/>
  <c r="BD7" i="6" s="1"/>
  <c r="H7" i="6"/>
  <c r="BC7" i="6" s="1"/>
  <c r="AQ6" i="6"/>
  <c r="Z6" i="6"/>
  <c r="H6" i="6"/>
  <c r="P8" i="6" l="1"/>
  <c r="AG12" i="6"/>
  <c r="AV16" i="6"/>
  <c r="O91" i="6"/>
  <c r="AE113" i="6"/>
  <c r="K121" i="6"/>
  <c r="AU128" i="6"/>
  <c r="K133" i="6"/>
  <c r="AF143" i="6"/>
  <c r="N157" i="6"/>
  <c r="L216" i="6"/>
  <c r="AV226" i="6"/>
  <c r="BC8" i="6"/>
  <c r="BC113" i="6"/>
  <c r="BE226" i="6"/>
  <c r="AG37" i="6"/>
  <c r="AW16" i="6"/>
  <c r="AC58" i="6"/>
  <c r="K88" i="6"/>
  <c r="P91" i="6"/>
  <c r="K102" i="6"/>
  <c r="AF103" i="6"/>
  <c r="AF113" i="6"/>
  <c r="AX122" i="6"/>
  <c r="AT126" i="6"/>
  <c r="AG208" i="6"/>
  <c r="N216" i="6"/>
  <c r="N221" i="6"/>
  <c r="AX226" i="6"/>
  <c r="O231" i="6"/>
  <c r="AC237" i="6"/>
  <c r="BD11" i="6"/>
  <c r="BD143" i="6"/>
  <c r="BD236" i="6"/>
  <c r="N173" i="6"/>
  <c r="P221" i="6"/>
  <c r="BC146" i="6"/>
  <c r="BE238" i="6"/>
  <c r="P48" i="6"/>
  <c r="AG91" i="6"/>
  <c r="AC102" i="6"/>
  <c r="AD108" i="6"/>
  <c r="AU112" i="6"/>
  <c r="O207" i="6"/>
  <c r="BC51" i="6"/>
  <c r="BC186" i="6"/>
  <c r="AD102" i="6"/>
  <c r="M167" i="6"/>
  <c r="AV191" i="6"/>
  <c r="P207" i="6"/>
  <c r="BD58" i="6"/>
  <c r="AV7" i="6"/>
  <c r="AF17" i="6"/>
  <c r="AF37" i="6"/>
  <c r="AG57" i="6"/>
  <c r="K91" i="6"/>
  <c r="AE102" i="6"/>
  <c r="O122" i="6"/>
  <c r="N146" i="6"/>
  <c r="AC152" i="6"/>
  <c r="P167" i="6"/>
  <c r="AD213" i="6"/>
  <c r="M217" i="6"/>
  <c r="P218" i="6"/>
  <c r="AG236" i="6"/>
  <c r="BD191" i="6"/>
  <c r="BE251" i="6"/>
  <c r="AG152" i="6"/>
  <c r="N217" i="6"/>
  <c r="AT238" i="6"/>
  <c r="AU251" i="6"/>
  <c r="BD91" i="6"/>
  <c r="BD217" i="6"/>
  <c r="AC143" i="6"/>
  <c r="O217" i="6"/>
  <c r="BC93" i="6"/>
  <c r="BC221" i="6"/>
  <c r="BE56" i="6"/>
  <c r="AT56" i="6"/>
  <c r="AV56" i="6"/>
  <c r="BD192" i="6"/>
  <c r="AG192" i="6"/>
  <c r="AE192" i="6"/>
  <c r="AD192" i="6"/>
  <c r="BD206" i="6"/>
  <c r="AE206" i="6"/>
  <c r="AG206" i="6"/>
  <c r="AT233" i="6"/>
  <c r="BE233" i="6"/>
  <c r="BC143" i="6"/>
  <c r="L87" i="6"/>
  <c r="N127" i="6"/>
  <c r="O127" i="6"/>
  <c r="M127" i="6"/>
  <c r="L127" i="6"/>
  <c r="K127" i="6"/>
  <c r="P127" i="6"/>
  <c r="BD156" i="6"/>
  <c r="AC156" i="6"/>
  <c r="BC178" i="6"/>
  <c r="BF178" i="6" s="1"/>
  <c r="BG178" i="6" s="1"/>
  <c r="P178" i="6"/>
  <c r="O178" i="6"/>
  <c r="M178" i="6"/>
  <c r="L178" i="6"/>
  <c r="AT17" i="6"/>
  <c r="AV17" i="6"/>
  <c r="AV19" i="6" s="1"/>
  <c r="AX17" i="6"/>
  <c r="AW17" i="6"/>
  <c r="M37" i="6"/>
  <c r="N37" i="6"/>
  <c r="AV188" i="6"/>
  <c r="M201" i="6"/>
  <c r="P43" i="6"/>
  <c r="O43" i="6"/>
  <c r="N43" i="6"/>
  <c r="AE61" i="6"/>
  <c r="BC13" i="6"/>
  <c r="K13" i="6"/>
  <c r="M13" i="6"/>
  <c r="L13" i="6"/>
  <c r="O13" i="6"/>
  <c r="N13" i="6"/>
  <c r="AD41" i="6"/>
  <c r="AG41" i="6"/>
  <c r="P47" i="6"/>
  <c r="BE57" i="6"/>
  <c r="AX57" i="6"/>
  <c r="AW57" i="6"/>
  <c r="AV57" i="6"/>
  <c r="AG96" i="6"/>
  <c r="P13" i="6"/>
  <c r="AW33" i="6"/>
  <c r="AX33" i="6"/>
  <c r="AV33" i="6"/>
  <c r="AE41" i="6"/>
  <c r="AW18" i="6"/>
  <c r="AX72" i="6"/>
  <c r="AW72" i="6"/>
  <c r="AV72" i="6"/>
  <c r="BE72" i="6"/>
  <c r="BF72" i="6" s="1"/>
  <c r="AU72" i="6"/>
  <c r="AE88" i="6"/>
  <c r="AT112" i="6"/>
  <c r="BC133" i="6"/>
  <c r="P133" i="6"/>
  <c r="O133" i="6"/>
  <c r="N133" i="6"/>
  <c r="AE147" i="6"/>
  <c r="BD207" i="6"/>
  <c r="BF207" i="6" s="1"/>
  <c r="AC207" i="6"/>
  <c r="P253" i="6"/>
  <c r="O253" i="6"/>
  <c r="M253" i="6"/>
  <c r="AC46" i="6"/>
  <c r="P11" i="6"/>
  <c r="N11" i="6"/>
  <c r="M11" i="6"/>
  <c r="K11" i="6"/>
  <c r="L37" i="6"/>
  <c r="L43" i="6"/>
  <c r="AE92" i="6"/>
  <c r="AF92" i="6"/>
  <c r="AG92" i="6"/>
  <c r="AC96" i="6"/>
  <c r="BC112" i="6"/>
  <c r="O112" i="6"/>
  <c r="N112" i="6"/>
  <c r="K117" i="6"/>
  <c r="P117" i="6"/>
  <c r="BC117" i="6"/>
  <c r="N117" i="6"/>
  <c r="AV127" i="6"/>
  <c r="BE143" i="6"/>
  <c r="AX143" i="6"/>
  <c r="AU143" i="6"/>
  <c r="AW143" i="6"/>
  <c r="M172" i="6"/>
  <c r="P172" i="6"/>
  <c r="O172" i="6"/>
  <c r="L183" i="6"/>
  <c r="AE187" i="6"/>
  <c r="AC187" i="6"/>
  <c r="AV222" i="6"/>
  <c r="AE228" i="6"/>
  <c r="BD252" i="6"/>
  <c r="AE252" i="6"/>
  <c r="BD96" i="6"/>
  <c r="AX196" i="6"/>
  <c r="AV196" i="6"/>
  <c r="M243" i="6"/>
  <c r="L243" i="6"/>
  <c r="AC192" i="6"/>
  <c r="AC206" i="6"/>
  <c r="BE141" i="6"/>
  <c r="AW141" i="6"/>
  <c r="K178" i="6"/>
  <c r="AU196" i="6"/>
  <c r="N212" i="6"/>
  <c r="O212" i="6"/>
  <c r="AU17" i="6"/>
  <c r="K37" i="6"/>
  <c r="AG48" i="6"/>
  <c r="AX77" i="6"/>
  <c r="AT77" i="6"/>
  <c r="AW152" i="6"/>
  <c r="AV152" i="6"/>
  <c r="L11" i="6"/>
  <c r="BC211" i="6"/>
  <c r="M211" i="6"/>
  <c r="L211" i="6"/>
  <c r="AE216" i="6"/>
  <c r="AG216" i="6"/>
  <c r="M223" i="6"/>
  <c r="K223" i="6"/>
  <c r="BC23" i="6"/>
  <c r="BE147" i="6"/>
  <c r="AX147" i="6"/>
  <c r="AG202" i="6"/>
  <c r="BD202" i="6"/>
  <c r="BD6" i="6"/>
  <c r="AG6" i="6"/>
  <c r="AV97" i="6"/>
  <c r="AW97" i="6"/>
  <c r="BE97" i="6"/>
  <c r="BF97" i="6" s="1"/>
  <c r="AX97" i="6"/>
  <c r="K201" i="6"/>
  <c r="BC201" i="6"/>
  <c r="M28" i="6"/>
  <c r="O28" i="6"/>
  <c r="N28" i="6"/>
  <c r="AD206" i="6"/>
  <c r="AX237" i="6"/>
  <c r="AW237" i="6"/>
  <c r="AU237" i="6"/>
  <c r="AU97" i="6"/>
  <c r="BC108" i="6"/>
  <c r="O108" i="6"/>
  <c r="N108" i="6"/>
  <c r="L108" i="6"/>
  <c r="P108" i="6"/>
  <c r="K108" i="6"/>
  <c r="AW118" i="6"/>
  <c r="AT118" i="6"/>
  <c r="AV118" i="6"/>
  <c r="BE118" i="6"/>
  <c r="AU118" i="6"/>
  <c r="AX118" i="6"/>
  <c r="K183" i="6"/>
  <c r="BC183" i="6"/>
  <c r="BF183" i="6" s="1"/>
  <c r="BG183" i="6" s="1"/>
  <c r="M43" i="6"/>
  <c r="AF61" i="6"/>
  <c r="L86" i="6"/>
  <c r="AE108" i="6"/>
  <c r="O121" i="6"/>
  <c r="AF126" i="6"/>
  <c r="AC126" i="6"/>
  <c r="BD126" i="6"/>
  <c r="BF126" i="6" s="1"/>
  <c r="AE126" i="6"/>
  <c r="AD126" i="6"/>
  <c r="AG126" i="6"/>
  <c r="K136" i="6"/>
  <c r="BD157" i="6"/>
  <c r="AE157" i="6"/>
  <c r="O196" i="6"/>
  <c r="P196" i="6"/>
  <c r="N196" i="6"/>
  <c r="M196" i="6"/>
  <c r="L196" i="6"/>
  <c r="BD213" i="6"/>
  <c r="AG213" i="6"/>
  <c r="AE213" i="6"/>
  <c r="AC216" i="6"/>
  <c r="AT236" i="6"/>
  <c r="N251" i="6"/>
  <c r="AC8" i="6"/>
  <c r="AE8" i="6"/>
  <c r="AE12" i="6"/>
  <c r="AT16" i="6"/>
  <c r="AF11" i="6"/>
  <c r="AF12" i="6"/>
  <c r="AU16" i="6"/>
  <c r="AE17" i="6"/>
  <c r="AD26" i="6"/>
  <c r="AG27" i="6"/>
  <c r="AX32" i="6"/>
  <c r="AE37" i="6"/>
  <c r="AT38" i="6"/>
  <c r="AX46" i="6"/>
  <c r="O48" i="6"/>
  <c r="K58" i="6"/>
  <c r="P61" i="6"/>
  <c r="AW76" i="6"/>
  <c r="AG83" i="6"/>
  <c r="AX86" i="6"/>
  <c r="AX89" i="6" s="1"/>
  <c r="P96" i="6"/>
  <c r="AG98" i="6"/>
  <c r="AE103" i="6"/>
  <c r="AG112" i="6"/>
  <c r="M122" i="6"/>
  <c r="AG122" i="6"/>
  <c r="AT128" i="6"/>
  <c r="P142" i="6"/>
  <c r="AE143" i="6"/>
  <c r="K146" i="6"/>
  <c r="AF152" i="6"/>
  <c r="K157" i="6"/>
  <c r="L167" i="6"/>
  <c r="O197" i="6"/>
  <c r="AW198" i="6"/>
  <c r="L217" i="6"/>
  <c r="M221" i="6"/>
  <c r="AX227" i="6"/>
  <c r="L231" i="6"/>
  <c r="P232" i="6"/>
  <c r="AG233" i="6"/>
  <c r="AF236" i="6"/>
  <c r="AV252" i="6"/>
  <c r="BC48" i="6"/>
  <c r="BD83" i="6"/>
  <c r="BD103" i="6"/>
  <c r="BE96" i="6"/>
  <c r="AC12" i="6"/>
  <c r="AU46" i="6"/>
  <c r="AW48" i="6"/>
  <c r="L61" i="6"/>
  <c r="AD71" i="6"/>
  <c r="AU87" i="6"/>
  <c r="AU88" i="6"/>
  <c r="K96" i="6"/>
  <c r="AT96" i="6"/>
  <c r="AT100" i="6" s="1"/>
  <c r="AW101" i="6"/>
  <c r="AE106" i="6"/>
  <c r="K113" i="6"/>
  <c r="AC122" i="6"/>
  <c r="AD138" i="6"/>
  <c r="AD217" i="6"/>
  <c r="AU221" i="6"/>
  <c r="AU224" i="6" s="1"/>
  <c r="AC226" i="6"/>
  <c r="K232" i="6"/>
  <c r="K235" i="6" s="1"/>
  <c r="AC236" i="6"/>
  <c r="K241" i="6"/>
  <c r="BE78" i="6"/>
  <c r="AD12" i="6"/>
  <c r="AC17" i="6"/>
  <c r="AD27" i="6"/>
  <c r="AV46" i="6"/>
  <c r="K48" i="6"/>
  <c r="AX48" i="6"/>
  <c r="M61" i="6"/>
  <c r="AT63" i="6"/>
  <c r="K78" i="6"/>
  <c r="AG82" i="6"/>
  <c r="AC83" i="6"/>
  <c r="AU86" i="6"/>
  <c r="AV87" i="6"/>
  <c r="AV88" i="6"/>
  <c r="M96" i="6"/>
  <c r="N103" i="6"/>
  <c r="AF106" i="6"/>
  <c r="M113" i="6"/>
  <c r="AD122" i="6"/>
  <c r="K197" i="6"/>
  <c r="AT198" i="6"/>
  <c r="AW207" i="6"/>
  <c r="AG212" i="6"/>
  <c r="AW221" i="6"/>
  <c r="L232" i="6"/>
  <c r="AD233" i="6"/>
  <c r="AD236" i="6"/>
  <c r="K237" i="6"/>
  <c r="AT252" i="6"/>
  <c r="BE32" i="6"/>
  <c r="BD82" i="6"/>
  <c r="BE102" i="6"/>
  <c r="BE203" i="6"/>
  <c r="BC231" i="6"/>
  <c r="AD247" i="6"/>
  <c r="AE247" i="6"/>
  <c r="AD8" i="6"/>
  <c r="AD11" i="6"/>
  <c r="AF27" i="6"/>
  <c r="AW46" i="6"/>
  <c r="N48" i="6"/>
  <c r="AV63" i="6"/>
  <c r="P68" i="6"/>
  <c r="AF83" i="6"/>
  <c r="AV86" i="6"/>
  <c r="M111" i="6"/>
  <c r="AF112" i="6"/>
  <c r="N113" i="6"/>
  <c r="AF122" i="6"/>
  <c r="AD123" i="6"/>
  <c r="L142" i="6"/>
  <c r="AD143" i="6"/>
  <c r="AX146" i="6"/>
  <c r="AG148" i="6"/>
  <c r="AD152" i="6"/>
  <c r="N153" i="6"/>
  <c r="K167" i="6"/>
  <c r="AV206" i="6"/>
  <c r="AW217" i="6"/>
  <c r="K221" i="6"/>
  <c r="AW227" i="6"/>
  <c r="N232" i="6"/>
  <c r="AF233" i="6"/>
  <c r="BC167" i="6"/>
  <c r="AE62" i="6"/>
  <c r="AC62" i="6"/>
  <c r="AD62" i="6"/>
  <c r="AT163" i="6"/>
  <c r="BE163" i="6"/>
  <c r="BE208" i="6"/>
  <c r="AT208" i="6"/>
  <c r="BC222" i="6"/>
  <c r="P222" i="6"/>
  <c r="BE37" i="6"/>
  <c r="AV37" i="6"/>
  <c r="AW37" i="6"/>
  <c r="AT37" i="6"/>
  <c r="AU37" i="6"/>
  <c r="AF62" i="6"/>
  <c r="AC136" i="6"/>
  <c r="BD136" i="6"/>
  <c r="BC166" i="6"/>
  <c r="L166" i="6"/>
  <c r="K166" i="6"/>
  <c r="P166" i="6"/>
  <c r="O166" i="6"/>
  <c r="N166" i="6"/>
  <c r="M166" i="6"/>
  <c r="AX208" i="6"/>
  <c r="AX26" i="6"/>
  <c r="M53" i="6"/>
  <c r="AV68" i="6"/>
  <c r="BE68" i="6"/>
  <c r="BF68" i="6" s="1"/>
  <c r="BD78" i="6"/>
  <c r="AF78" i="6"/>
  <c r="AG78" i="6"/>
  <c r="AE78" i="6"/>
  <c r="BD87" i="6"/>
  <c r="AC87" i="6"/>
  <c r="AE87" i="6"/>
  <c r="BF143" i="6"/>
  <c r="BI143" i="6" s="1"/>
  <c r="M41" i="6"/>
  <c r="AC78" i="6"/>
  <c r="AF153" i="6"/>
  <c r="AG153" i="6"/>
  <c r="AE153" i="6"/>
  <c r="BD153" i="6"/>
  <c r="AD153" i="6"/>
  <c r="BE27" i="6"/>
  <c r="AW27" i="6"/>
  <c r="AU68" i="6"/>
  <c r="P6" i="6"/>
  <c r="BC6" i="6"/>
  <c r="AU7" i="6"/>
  <c r="BD13" i="6"/>
  <c r="AG13" i="6"/>
  <c r="AG14" i="6" s="1"/>
  <c r="AW23" i="6"/>
  <c r="BE23" i="6"/>
  <c r="AD33" i="6"/>
  <c r="BD33" i="6"/>
  <c r="AF33" i="6"/>
  <c r="AE33" i="6"/>
  <c r="P57" i="6"/>
  <c r="BC57" i="6"/>
  <c r="K57" i="6"/>
  <c r="BC76" i="6"/>
  <c r="K76" i="6"/>
  <c r="AX108" i="6"/>
  <c r="BE108" i="6"/>
  <c r="AW108" i="6"/>
  <c r="AT108" i="6"/>
  <c r="BD121" i="6"/>
  <c r="AC121" i="6"/>
  <c r="AC124" i="6" s="1"/>
  <c r="K128" i="6"/>
  <c r="BC128" i="6"/>
  <c r="P128" i="6"/>
  <c r="M128" i="6"/>
  <c r="O128" i="6"/>
  <c r="N128" i="6"/>
  <c r="L128" i="6"/>
  <c r="BE148" i="6"/>
  <c r="AT148" i="6"/>
  <c r="AU148" i="6"/>
  <c r="P182" i="6"/>
  <c r="BC182" i="6"/>
  <c r="O182" i="6"/>
  <c r="N182" i="6"/>
  <c r="K182" i="6"/>
  <c r="M182" i="6"/>
  <c r="BC192" i="6"/>
  <c r="M192" i="6"/>
  <c r="BD193" i="6"/>
  <c r="AE193" i="6"/>
  <c r="AF193" i="6"/>
  <c r="AD193" i="6"/>
  <c r="AD194" i="6" s="1"/>
  <c r="BE11" i="6"/>
  <c r="AX11" i="6"/>
  <c r="BC56" i="6"/>
  <c r="P56" i="6"/>
  <c r="P213" i="6"/>
  <c r="BC213" i="6"/>
  <c r="O213" i="6"/>
  <c r="L213" i="6"/>
  <c r="N213" i="6"/>
  <c r="M213" i="6"/>
  <c r="AT6" i="6"/>
  <c r="BE6" i="6"/>
  <c r="P53" i="6"/>
  <c r="BC53" i="6"/>
  <c r="L53" i="6"/>
  <c r="BC116" i="6"/>
  <c r="P116" i="6"/>
  <c r="K213" i="6"/>
  <c r="N222" i="6"/>
  <c r="BE26" i="6"/>
  <c r="BC21" i="6"/>
  <c r="L21" i="6"/>
  <c r="K21" i="6"/>
  <c r="AG62" i="6"/>
  <c r="BE132" i="6"/>
  <c r="AT132" i="6"/>
  <c r="AX132" i="6"/>
  <c r="AU132" i="6"/>
  <c r="AG151" i="6"/>
  <c r="BD151" i="6"/>
  <c r="AC151" i="6"/>
  <c r="M21" i="6"/>
  <c r="BD28" i="6"/>
  <c r="AE28" i="6"/>
  <c r="AE30" i="6" s="1"/>
  <c r="AD28" i="6"/>
  <c r="AG28" i="6"/>
  <c r="AT68" i="6"/>
  <c r="BE103" i="6"/>
  <c r="AX103" i="6"/>
  <c r="AU103" i="6"/>
  <c r="AT103" i="6"/>
  <c r="AF151" i="6"/>
  <c r="AF154" i="6" s="1"/>
  <c r="BF113" i="6"/>
  <c r="P27" i="6"/>
  <c r="BC27" i="6"/>
  <c r="N27" i="6"/>
  <c r="O27" i="6"/>
  <c r="BE43" i="6"/>
  <c r="AU43" i="6"/>
  <c r="O53" i="6"/>
  <c r="AX58" i="6"/>
  <c r="BE58" i="6"/>
  <c r="AD78" i="6"/>
  <c r="AW132" i="6"/>
  <c r="P137" i="6"/>
  <c r="BC137" i="6"/>
  <c r="L137" i="6"/>
  <c r="O137" i="6"/>
  <c r="N137" i="6"/>
  <c r="M137" i="6"/>
  <c r="BE151" i="6"/>
  <c r="AW151" i="6"/>
  <c r="AT151" i="6"/>
  <c r="AX151" i="6"/>
  <c r="AV151" i="6"/>
  <c r="AU151" i="6"/>
  <c r="AC153" i="6"/>
  <c r="BE8" i="6"/>
  <c r="AU8" i="6"/>
  <c r="AT8" i="6"/>
  <c r="AW8" i="6"/>
  <c r="BD63" i="6"/>
  <c r="AD63" i="6"/>
  <c r="AG63" i="6"/>
  <c r="BD117" i="6"/>
  <c r="AG117" i="6"/>
  <c r="BC42" i="6"/>
  <c r="O42" i="6"/>
  <c r="L42" i="6"/>
  <c r="K42" i="6"/>
  <c r="BC31" i="6"/>
  <c r="O31" i="6"/>
  <c r="K31" i="6"/>
  <c r="AX37" i="6"/>
  <c r="AX47" i="6"/>
  <c r="BE47" i="6"/>
  <c r="AW47" i="6"/>
  <c r="AW50" i="6" s="1"/>
  <c r="AV47" i="6"/>
  <c r="BC67" i="6"/>
  <c r="M67" i="6"/>
  <c r="L67" i="6"/>
  <c r="P67" i="6"/>
  <c r="P70" i="6" s="1"/>
  <c r="BC101" i="6"/>
  <c r="O101" i="6"/>
  <c r="AD238" i="6"/>
  <c r="AE238" i="6"/>
  <c r="BD238" i="6"/>
  <c r="AG238" i="6"/>
  <c r="AC238" i="6"/>
  <c r="AC239" i="6" s="1"/>
  <c r="BD62" i="6"/>
  <c r="K12" i="6"/>
  <c r="K15" i="6" s="1"/>
  <c r="L12" i="6"/>
  <c r="P31" i="6"/>
  <c r="BD101" i="6"/>
  <c r="AF101" i="6"/>
  <c r="AC101" i="6"/>
  <c r="AG101" i="6"/>
  <c r="AE101" i="6"/>
  <c r="AC28" i="6"/>
  <c r="AU47" i="6"/>
  <c r="BE67" i="6"/>
  <c r="AX67" i="6"/>
  <c r="AW67" i="6"/>
  <c r="AV67" i="6"/>
  <c r="N12" i="6"/>
  <c r="AE16" i="6"/>
  <c r="BE18" i="6"/>
  <c r="AT18" i="6"/>
  <c r="AT19" i="6" s="1"/>
  <c r="AX18" i="6"/>
  <c r="AX19" i="6" s="1"/>
  <c r="O21" i="6"/>
  <c r="BC22" i="6"/>
  <c r="P22" i="6"/>
  <c r="O22" i="6"/>
  <c r="K27" i="6"/>
  <c r="AX27" i="6"/>
  <c r="AF28" i="6"/>
  <c r="BD38" i="6"/>
  <c r="AG38" i="6"/>
  <c r="AF38" i="6"/>
  <c r="AW58" i="6"/>
  <c r="O66" i="6"/>
  <c r="M66" i="6"/>
  <c r="BC66" i="6"/>
  <c r="N66" i="6"/>
  <c r="K66" i="6"/>
  <c r="AT67" i="6"/>
  <c r="AW92" i="6"/>
  <c r="AX92" i="6"/>
  <c r="AV92" i="6"/>
  <c r="AU92" i="6"/>
  <c r="BE92" i="6"/>
  <c r="K137" i="6"/>
  <c r="BC147" i="6"/>
  <c r="K147" i="6"/>
  <c r="P147" i="6"/>
  <c r="N147" i="6"/>
  <c r="M147" i="6"/>
  <c r="L147" i="6"/>
  <c r="O147" i="6"/>
  <c r="AE158" i="6"/>
  <c r="BD158" i="6"/>
  <c r="K227" i="6"/>
  <c r="BC227" i="6"/>
  <c r="O236" i="6"/>
  <c r="BC236" i="6"/>
  <c r="M236" i="6"/>
  <c r="L236" i="6"/>
  <c r="P236" i="6"/>
  <c r="N236" i="6"/>
  <c r="BC12" i="6"/>
  <c r="BE41" i="6"/>
  <c r="BI72" i="6"/>
  <c r="AV26" i="6"/>
  <c r="AW26" i="6"/>
  <c r="AU26" i="6"/>
  <c r="BD32" i="6"/>
  <c r="AG32" i="6"/>
  <c r="AE32" i="6"/>
  <c r="AF32" i="6"/>
  <c r="AC66" i="6"/>
  <c r="BD66" i="6"/>
  <c r="AF66" i="6"/>
  <c r="AD66" i="6"/>
  <c r="AF76" i="6"/>
  <c r="BD76" i="6"/>
  <c r="AD76" i="6"/>
  <c r="AG76" i="6"/>
  <c r="AE76" i="6"/>
  <c r="AC76" i="6"/>
  <c r="AW106" i="6"/>
  <c r="AT106" i="6"/>
  <c r="AX106" i="6"/>
  <c r="AV106" i="6"/>
  <c r="BE106" i="6"/>
  <c r="P41" i="6"/>
  <c r="BC41" i="6"/>
  <c r="O41" i="6"/>
  <c r="K41" i="6"/>
  <c r="AC63" i="6"/>
  <c r="AX8" i="6"/>
  <c r="AV22" i="6"/>
  <c r="AD32" i="6"/>
  <c r="O56" i="6"/>
  <c r="BF138" i="6"/>
  <c r="BG138" i="6" s="1"/>
  <c r="AG18" i="6"/>
  <c r="BD18" i="6"/>
  <c r="AD18" i="6"/>
  <c r="AC18" i="6"/>
  <c r="AF18" i="6"/>
  <c r="BC36" i="6"/>
  <c r="O36" i="6"/>
  <c r="P36" i="6"/>
  <c r="AT62" i="6"/>
  <c r="AW62" i="6"/>
  <c r="AX62" i="6"/>
  <c r="AV62" i="6"/>
  <c r="AU62" i="6"/>
  <c r="BC82" i="6"/>
  <c r="N82" i="6"/>
  <c r="AV132" i="6"/>
  <c r="BE142" i="6"/>
  <c r="AW142" i="6"/>
  <c r="AT142" i="6"/>
  <c r="AX142" i="6"/>
  <c r="AV142" i="6"/>
  <c r="AU142" i="6"/>
  <c r="M12" i="6"/>
  <c r="AC16" i="6"/>
  <c r="N41" i="6"/>
  <c r="O12" i="6"/>
  <c r="M17" i="6"/>
  <c r="BC17" i="6"/>
  <c r="AU18" i="6"/>
  <c r="AU19" i="6" s="1"/>
  <c r="P21" i="6"/>
  <c r="N22" i="6"/>
  <c r="L27" i="6"/>
  <c r="AT28" i="6"/>
  <c r="BE28" i="6"/>
  <c r="AX28" i="6"/>
  <c r="K32" i="6"/>
  <c r="BC32" i="6"/>
  <c r="O32" i="6"/>
  <c r="M32" i="6"/>
  <c r="L32" i="6"/>
  <c r="P32" i="6"/>
  <c r="AC38" i="6"/>
  <c r="L66" i="6"/>
  <c r="AU67" i="6"/>
  <c r="AT92" i="6"/>
  <c r="AT131" i="6"/>
  <c r="BE131" i="6"/>
  <c r="AX131" i="6"/>
  <c r="AU131" i="6"/>
  <c r="AW131" i="6"/>
  <c r="L233" i="6"/>
  <c r="N233" i="6"/>
  <c r="BC233" i="6"/>
  <c r="M233" i="6"/>
  <c r="P233" i="6"/>
  <c r="O233" i="6"/>
  <c r="BC16" i="6"/>
  <c r="AE11" i="6"/>
  <c r="M15" i="6"/>
  <c r="AG17" i="6"/>
  <c r="BD17" i="6"/>
  <c r="P37" i="6"/>
  <c r="BC37" i="6"/>
  <c r="N38" i="6"/>
  <c r="BC38" i="6"/>
  <c r="AF41" i="6"/>
  <c r="AE46" i="6"/>
  <c r="AC47" i="6"/>
  <c r="BD47" i="6"/>
  <c r="AG47" i="6"/>
  <c r="M48" i="6"/>
  <c r="AU56" i="6"/>
  <c r="AF57" i="6"/>
  <c r="AC71" i="6"/>
  <c r="AF71" i="6"/>
  <c r="AG71" i="6"/>
  <c r="AT87" i="6"/>
  <c r="BE87" i="6"/>
  <c r="AW87" i="6"/>
  <c r="AT88" i="6"/>
  <c r="AW88" i="6"/>
  <c r="BE88" i="6"/>
  <c r="AX93" i="6"/>
  <c r="BE93" i="6"/>
  <c r="AU93" i="6"/>
  <c r="AW93" i="6"/>
  <c r="AV93" i="6"/>
  <c r="AT93" i="6"/>
  <c r="BE127" i="6"/>
  <c r="AU127" i="6"/>
  <c r="L131" i="6"/>
  <c r="O131" i="6"/>
  <c r="K131" i="6"/>
  <c r="AU136" i="6"/>
  <c r="BE136" i="6"/>
  <c r="AW136" i="6"/>
  <c r="AV136" i="6"/>
  <c r="AT136" i="6"/>
  <c r="AX136" i="6"/>
  <c r="BF148" i="6"/>
  <c r="BG148" i="6" s="1"/>
  <c r="AU158" i="6"/>
  <c r="AT158" i="6"/>
  <c r="AV158" i="6"/>
  <c r="BD201" i="6"/>
  <c r="AG201" i="6"/>
  <c r="AF201" i="6"/>
  <c r="AV211" i="6"/>
  <c r="AU211" i="6"/>
  <c r="BE211" i="6"/>
  <c r="BE218" i="6"/>
  <c r="BF218" i="6" s="1"/>
  <c r="AX218" i="6"/>
  <c r="AU218" i="6"/>
  <c r="AW218" i="6"/>
  <c r="AV218" i="6"/>
  <c r="AT218" i="6"/>
  <c r="BC223" i="6"/>
  <c r="O223" i="6"/>
  <c r="P223" i="6"/>
  <c r="AC231" i="6"/>
  <c r="BD231" i="6"/>
  <c r="AF231" i="6"/>
  <c r="AG231" i="6"/>
  <c r="AE231" i="6"/>
  <c r="AD231" i="6"/>
  <c r="BC11" i="6"/>
  <c r="BD23" i="6"/>
  <c r="BD41" i="6"/>
  <c r="BC252" i="6"/>
  <c r="P71" i="6"/>
  <c r="BC71" i="6"/>
  <c r="K71" i="6"/>
  <c r="L71" i="6"/>
  <c r="BC73" i="6"/>
  <c r="L73" i="6"/>
  <c r="P73" i="6"/>
  <c r="N73" i="6"/>
  <c r="BE81" i="6"/>
  <c r="AT81" i="6"/>
  <c r="AU81" i="6"/>
  <c r="AV81" i="6"/>
  <c r="L103" i="6"/>
  <c r="P103" i="6"/>
  <c r="O103" i="6"/>
  <c r="BE123" i="6"/>
  <c r="AU123" i="6"/>
  <c r="AX123" i="6"/>
  <c r="AW123" i="6"/>
  <c r="BD146" i="6"/>
  <c r="AF146" i="6"/>
  <c r="AC146" i="6"/>
  <c r="AG146" i="6"/>
  <c r="AE146" i="6"/>
  <c r="AD146" i="6"/>
  <c r="P176" i="6"/>
  <c r="BC176" i="6"/>
  <c r="O176" i="6"/>
  <c r="K176" i="6"/>
  <c r="BD181" i="6"/>
  <c r="AC181" i="6"/>
  <c r="AE181" i="6"/>
  <c r="AD181" i="6"/>
  <c r="P191" i="6"/>
  <c r="BC191" i="6"/>
  <c r="M191" i="6"/>
  <c r="AF196" i="6"/>
  <c r="BD196" i="6"/>
  <c r="L208" i="6"/>
  <c r="K208" i="6"/>
  <c r="BC208" i="6"/>
  <c r="P208" i="6"/>
  <c r="O208" i="6"/>
  <c r="BD222" i="6"/>
  <c r="AE222" i="6"/>
  <c r="AD222" i="6"/>
  <c r="AG222" i="6"/>
  <c r="AF222" i="6"/>
  <c r="BC242" i="6"/>
  <c r="N242" i="6"/>
  <c r="BF221" i="6"/>
  <c r="BD53" i="6"/>
  <c r="AD53" i="6"/>
  <c r="O11" i="6"/>
  <c r="AF21" i="6"/>
  <c r="BD21" i="6"/>
  <c r="O37" i="6"/>
  <c r="AC41" i="6"/>
  <c r="N46" i="6"/>
  <c r="AX49" i="6"/>
  <c r="AT52" i="6"/>
  <c r="BE52" i="6"/>
  <c r="AU52" i="6"/>
  <c r="AE53" i="6"/>
  <c r="AC56" i="6"/>
  <c r="AC57" i="6"/>
  <c r="K61" i="6"/>
  <c r="BC61" i="6"/>
  <c r="O61" i="6"/>
  <c r="M71" i="6"/>
  <c r="K73" i="6"/>
  <c r="AW81" i="6"/>
  <c r="BC92" i="6"/>
  <c r="M92" i="6"/>
  <c r="K103" i="6"/>
  <c r="AX111" i="6"/>
  <c r="AU111" i="6"/>
  <c r="AW111" i="6"/>
  <c r="AV111" i="6"/>
  <c r="BE111" i="6"/>
  <c r="BE122" i="6"/>
  <c r="AW122" i="6"/>
  <c r="AT123" i="6"/>
  <c r="BC132" i="6"/>
  <c r="P132" i="6"/>
  <c r="K152" i="6"/>
  <c r="P162" i="6"/>
  <c r="BC162" i="6"/>
  <c r="O162" i="6"/>
  <c r="N162" i="6"/>
  <c r="K162" i="6"/>
  <c r="M162" i="6"/>
  <c r="L162" i="6"/>
  <c r="BE166" i="6"/>
  <c r="AT166" i="6"/>
  <c r="AT170" i="6" s="1"/>
  <c r="N191" i="6"/>
  <c r="BD197" i="6"/>
  <c r="AC197" i="6"/>
  <c r="M208" i="6"/>
  <c r="AC222" i="6"/>
  <c r="P242" i="6"/>
  <c r="BE17" i="6"/>
  <c r="BD71" i="6"/>
  <c r="BE128" i="6"/>
  <c r="AC48" i="6"/>
  <c r="AC49" i="6" s="1"/>
  <c r="BD48" i="6"/>
  <c r="AF48" i="6"/>
  <c r="BE21" i="6"/>
  <c r="AU21" i="6"/>
  <c r="BD26" i="6"/>
  <c r="BF26" i="6" s="1"/>
  <c r="BG26" i="6" s="1"/>
  <c r="AC26" i="6"/>
  <c r="AC30" i="6" s="1"/>
  <c r="AC27" i="6"/>
  <c r="BD27" i="6"/>
  <c r="K28" i="6"/>
  <c r="BC28" i="6"/>
  <c r="P28" i="6"/>
  <c r="AT33" i="6"/>
  <c r="BE33" i="6"/>
  <c r="BF33" i="6" s="1"/>
  <c r="BG33" i="6" s="1"/>
  <c r="AU33" i="6"/>
  <c r="AE48" i="6"/>
  <c r="AD57" i="6"/>
  <c r="N62" i="6"/>
  <c r="N64" i="6" s="1"/>
  <c r="BC62" i="6"/>
  <c r="AW66" i="6"/>
  <c r="BE66" i="6"/>
  <c r="N71" i="6"/>
  <c r="M73" i="6"/>
  <c r="AT76" i="6"/>
  <c r="BE76" i="6"/>
  <c r="AX76" i="6"/>
  <c r="P78" i="6"/>
  <c r="N78" i="6"/>
  <c r="L78" i="6"/>
  <c r="BC78" i="6"/>
  <c r="O78" i="6"/>
  <c r="AX81" i="6"/>
  <c r="M103" i="6"/>
  <c r="AV123" i="6"/>
  <c r="BE137" i="6"/>
  <c r="AU137" i="6"/>
  <c r="BC141" i="6"/>
  <c r="K141" i="6"/>
  <c r="P157" i="6"/>
  <c r="BC157" i="6"/>
  <c r="BF157" i="6" s="1"/>
  <c r="M157" i="6"/>
  <c r="O157" i="6"/>
  <c r="BC158" i="6"/>
  <c r="BF158" i="6" s="1"/>
  <c r="BG158" i="6" s="1"/>
  <c r="L158" i="6"/>
  <c r="AE168" i="6"/>
  <c r="BD168" i="6"/>
  <c r="BC187" i="6"/>
  <c r="P187" i="6"/>
  <c r="BD188" i="6"/>
  <c r="AC188" i="6"/>
  <c r="AE188" i="6"/>
  <c r="O191" i="6"/>
  <c r="BC202" i="6"/>
  <c r="O202" i="6"/>
  <c r="N202" i="6"/>
  <c r="BD203" i="6"/>
  <c r="AG203" i="6"/>
  <c r="AD203" i="6"/>
  <c r="AC203" i="6"/>
  <c r="N208" i="6"/>
  <c r="AC217" i="6"/>
  <c r="AF217" i="6"/>
  <c r="AE217" i="6"/>
  <c r="BC238" i="6"/>
  <c r="P238" i="6"/>
  <c r="P240" i="6" s="1"/>
  <c r="AF252" i="6"/>
  <c r="AD252" i="6"/>
  <c r="AC252" i="6"/>
  <c r="AG252" i="6"/>
  <c r="BD52" i="6"/>
  <c r="BF52" i="6" s="1"/>
  <c r="BG52" i="6" s="1"/>
  <c r="BF93" i="6"/>
  <c r="BC131" i="6"/>
  <c r="AG22" i="6"/>
  <c r="BD22" i="6"/>
  <c r="AC37" i="6"/>
  <c r="BD37" i="6"/>
  <c r="K43" i="6"/>
  <c r="BC43" i="6"/>
  <c r="O68" i="6"/>
  <c r="AC77" i="6"/>
  <c r="AX78" i="6"/>
  <c r="P83" i="6"/>
  <c r="BC83" i="6"/>
  <c r="O83" i="6"/>
  <c r="AE83" i="6"/>
  <c r="AT86" i="6"/>
  <c r="AD88" i="6"/>
  <c r="BC91" i="6"/>
  <c r="L91" i="6"/>
  <c r="BC96" i="6"/>
  <c r="O96" i="6"/>
  <c r="L96" i="6"/>
  <c r="AF96" i="6"/>
  <c r="AF108" i="6"/>
  <c r="AC108" i="6"/>
  <c r="M112" i="6"/>
  <c r="M114" i="6" s="1"/>
  <c r="BC121" i="6"/>
  <c r="N121" i="6"/>
  <c r="O126" i="6"/>
  <c r="AD131" i="6"/>
  <c r="M136" i="6"/>
  <c r="BC136" i="6"/>
  <c r="AG138" i="6"/>
  <c r="AD142" i="6"/>
  <c r="AX152" i="6"/>
  <c r="AU152" i="6"/>
  <c r="M153" i="6"/>
  <c r="AT191" i="6"/>
  <c r="BE192" i="6"/>
  <c r="AW192" i="6"/>
  <c r="AT192" i="6"/>
  <c r="P197" i="6"/>
  <c r="BC197" i="6"/>
  <c r="M197" i="6"/>
  <c r="L197" i="6"/>
  <c r="P198" i="6"/>
  <c r="AU207" i="6"/>
  <c r="BD211" i="6"/>
  <c r="AC211" i="6"/>
  <c r="AU231" i="6"/>
  <c r="BE231" i="6"/>
  <c r="BC237" i="6"/>
  <c r="O237" i="6"/>
  <c r="M237" i="6"/>
  <c r="P243" i="6"/>
  <c r="BC243" i="6"/>
  <c r="N243" i="6"/>
  <c r="O243" i="6"/>
  <c r="K243" i="6"/>
  <c r="P251" i="6"/>
  <c r="BC251" i="6"/>
  <c r="L251" i="6"/>
  <c r="K251" i="6"/>
  <c r="K254" i="6" s="1"/>
  <c r="BE46" i="6"/>
  <c r="BF46" i="6" s="1"/>
  <c r="BE98" i="6"/>
  <c r="BD177" i="6"/>
  <c r="BD216" i="6"/>
  <c r="AC81" i="6"/>
  <c r="BD81" i="6"/>
  <c r="BF88" i="6"/>
  <c r="BG88" i="6" s="1"/>
  <c r="BC123" i="6"/>
  <c r="L123" i="6"/>
  <c r="AF138" i="6"/>
  <c r="AC138" i="6"/>
  <c r="K173" i="6"/>
  <c r="M173" i="6"/>
  <c r="L173" i="6"/>
  <c r="BE187" i="6"/>
  <c r="AU187" i="6"/>
  <c r="BE193" i="6"/>
  <c r="AV193" i="6"/>
  <c r="BC206" i="6"/>
  <c r="N206" i="6"/>
  <c r="K206" i="6"/>
  <c r="BE206" i="6"/>
  <c r="AU206" i="6"/>
  <c r="AT206" i="6"/>
  <c r="AD226" i="6"/>
  <c r="AF226" i="6"/>
  <c r="AE226" i="6"/>
  <c r="AU236" i="6"/>
  <c r="BE236" i="6"/>
  <c r="AV236" i="6"/>
  <c r="AX236" i="6"/>
  <c r="AC241" i="6"/>
  <c r="BD241" i="6"/>
  <c r="AE241" i="6"/>
  <c r="BE191" i="6"/>
  <c r="AC91" i="6"/>
  <c r="AF91" i="6"/>
  <c r="AF95" i="6" s="1"/>
  <c r="BD92" i="6"/>
  <c r="AD92" i="6"/>
  <c r="BD132" i="6"/>
  <c r="AD132" i="6"/>
  <c r="P153" i="6"/>
  <c r="O153" i="6"/>
  <c r="L153" i="6"/>
  <c r="BC161" i="6"/>
  <c r="BF161" i="6" s="1"/>
  <c r="BG161" i="6" s="1"/>
  <c r="P161" i="6"/>
  <c r="O161" i="6"/>
  <c r="L161" i="6"/>
  <c r="AC182" i="6"/>
  <c r="BD182" i="6"/>
  <c r="M198" i="6"/>
  <c r="N198" i="6"/>
  <c r="N200" i="6" s="1"/>
  <c r="L198" i="6"/>
  <c r="L199" i="6" s="1"/>
  <c r="BE201" i="6"/>
  <c r="AX201" i="6"/>
  <c r="AU201" i="6"/>
  <c r="AX207" i="6"/>
  <c r="AX209" i="6" s="1"/>
  <c r="AV207" i="6"/>
  <c r="BD208" i="6"/>
  <c r="AE208" i="6"/>
  <c r="AD208" i="6"/>
  <c r="BE86" i="6"/>
  <c r="BD108" i="6"/>
  <c r="BF108" i="6" s="1"/>
  <c r="BG108" i="6" s="1"/>
  <c r="BC173" i="6"/>
  <c r="BD226" i="6"/>
  <c r="AD91" i="6"/>
  <c r="AC92" i="6"/>
  <c r="AD96" i="6"/>
  <c r="BE101" i="6"/>
  <c r="AX101" i="6"/>
  <c r="AG106" i="6"/>
  <c r="BD106" i="6"/>
  <c r="AC106" i="6"/>
  <c r="BC111" i="6"/>
  <c r="L111" i="6"/>
  <c r="O117" i="6"/>
  <c r="L117" i="6"/>
  <c r="BF118" i="6"/>
  <c r="BI118" i="6" s="1"/>
  <c r="BG118" i="6"/>
  <c r="BC122" i="6"/>
  <c r="L122" i="6"/>
  <c r="BD123" i="6"/>
  <c r="AE123" i="6"/>
  <c r="N126" i="6"/>
  <c r="K126" i="6"/>
  <c r="K130" i="6" s="1"/>
  <c r="AC131" i="6"/>
  <c r="AC132" i="6"/>
  <c r="AG137" i="6"/>
  <c r="BD137" i="6"/>
  <c r="AE137" i="6"/>
  <c r="AE138" i="6"/>
  <c r="BF142" i="6"/>
  <c r="BG142" i="6" s="1"/>
  <c r="BH142" i="6"/>
  <c r="M151" i="6"/>
  <c r="BC151" i="6"/>
  <c r="L151" i="6"/>
  <c r="K153" i="6"/>
  <c r="BE153" i="6"/>
  <c r="AW153" i="6"/>
  <c r="K161" i="6"/>
  <c r="N172" i="6"/>
  <c r="BC172" i="6"/>
  <c r="L172" i="6"/>
  <c r="K172" i="6"/>
  <c r="O173" i="6"/>
  <c r="P177" i="6"/>
  <c r="AE182" i="6"/>
  <c r="AV187" i="6"/>
  <c r="O198" i="6"/>
  <c r="O200" i="6" s="1"/>
  <c r="P201" i="6"/>
  <c r="O201" i="6"/>
  <c r="L201" i="6"/>
  <c r="AT201" i="6"/>
  <c r="M206" i="6"/>
  <c r="AW206" i="6"/>
  <c r="AT207" i="6"/>
  <c r="AC208" i="6"/>
  <c r="P212" i="6"/>
  <c r="BE222" i="6"/>
  <c r="AX222" i="6"/>
  <c r="AW222" i="6"/>
  <c r="AT222" i="6"/>
  <c r="AT227" i="6"/>
  <c r="BE227" i="6"/>
  <c r="AV227" i="6"/>
  <c r="BE232" i="6"/>
  <c r="AT232" i="6"/>
  <c r="AW232" i="6"/>
  <c r="AV232" i="6"/>
  <c r="BD98" i="6"/>
  <c r="BF98" i="6" s="1"/>
  <c r="BG98" i="6" s="1"/>
  <c r="BE152" i="6"/>
  <c r="BF152" i="6" s="1"/>
  <c r="BC177" i="6"/>
  <c r="BC212" i="6"/>
  <c r="BC246" i="6"/>
  <c r="BF112" i="6"/>
  <c r="BG112" i="6" s="1"/>
  <c r="BF133" i="6"/>
  <c r="BI133" i="6" s="1"/>
  <c r="BG133" i="6"/>
  <c r="BH148" i="6"/>
  <c r="N167" i="6"/>
  <c r="N178" i="6"/>
  <c r="AF192" i="6"/>
  <c r="AX198" i="6"/>
  <c r="BE198" i="6"/>
  <c r="BF198" i="6" s="1"/>
  <c r="AF206" i="6"/>
  <c r="AF213" i="6"/>
  <c r="O221" i="6"/>
  <c r="P231" i="6"/>
  <c r="P235" i="6" s="1"/>
  <c r="N231" i="6"/>
  <c r="BF232" i="6"/>
  <c r="AD248" i="6"/>
  <c r="BD248" i="6"/>
  <c r="L253" i="6"/>
  <c r="BC253" i="6"/>
  <c r="BE77" i="6"/>
  <c r="BF77" i="6" s="1"/>
  <c r="BC127" i="6"/>
  <c r="BF127" i="6" s="1"/>
  <c r="BH127" i="6" s="1"/>
  <c r="BE237" i="6"/>
  <c r="BF86" i="6"/>
  <c r="BG86" i="6" s="1"/>
  <c r="M108" i="6"/>
  <c r="AE122" i="6"/>
  <c r="M133" i="6"/>
  <c r="O142" i="6"/>
  <c r="AV143" i="6"/>
  <c r="AE152" i="6"/>
  <c r="AV198" i="6"/>
  <c r="P217" i="6"/>
  <c r="BC217" i="6"/>
  <c r="N218" i="6"/>
  <c r="AX223" i="6"/>
  <c r="BE223" i="6"/>
  <c r="AW223" i="6"/>
  <c r="BF228" i="6"/>
  <c r="BG228" i="6" s="1"/>
  <c r="M231" i="6"/>
  <c r="AV237" i="6"/>
  <c r="AT242" i="6"/>
  <c r="AV242" i="6"/>
  <c r="BE252" i="6"/>
  <c r="AX252" i="6"/>
  <c r="N253" i="6"/>
  <c r="BE181" i="6"/>
  <c r="BF181" i="6" s="1"/>
  <c r="M168" i="6"/>
  <c r="M169" i="6" s="1"/>
  <c r="BC168" i="6"/>
  <c r="K196" i="6"/>
  <c r="BC196" i="6"/>
  <c r="AW196" i="6"/>
  <c r="BE196" i="6"/>
  <c r="BF211" i="6"/>
  <c r="BD227" i="6"/>
  <c r="AD227" i="6"/>
  <c r="BD228" i="6"/>
  <c r="AC228" i="6"/>
  <c r="BD243" i="6"/>
  <c r="BF237" i="6"/>
  <c r="BH237" i="6" s="1"/>
  <c r="BF51" i="6"/>
  <c r="BG51" i="6" s="1"/>
  <c r="AT171" i="6"/>
  <c r="AT174" i="6" s="1"/>
  <c r="BF156" i="6"/>
  <c r="BG156" i="6" s="1"/>
  <c r="BE172" i="6"/>
  <c r="BF172" i="6" s="1"/>
  <c r="AE52" i="6"/>
  <c r="AD162" i="6"/>
  <c r="AE242" i="6"/>
  <c r="AE243" i="6"/>
  <c r="BE241" i="6"/>
  <c r="AV51" i="6"/>
  <c r="AV52" i="6"/>
  <c r="AC53" i="6"/>
  <c r="AE66" i="6"/>
  <c r="AC67" i="6"/>
  <c r="AD157" i="6"/>
  <c r="AU162" i="6"/>
  <c r="AD168" i="6"/>
  <c r="AE171" i="6"/>
  <c r="AV177" i="6"/>
  <c r="AD182" i="6"/>
  <c r="AD241" i="6"/>
  <c r="AU242" i="6"/>
  <c r="BE162" i="6"/>
  <c r="BE176" i="6"/>
  <c r="BF186" i="6"/>
  <c r="BG186" i="6" s="1"/>
  <c r="BE242" i="6"/>
  <c r="BF242" i="6" s="1"/>
  <c r="BD247" i="6"/>
  <c r="BE167" i="6"/>
  <c r="BF167" i="6" s="1"/>
  <c r="BG167" i="6" s="1"/>
  <c r="AC51" i="6"/>
  <c r="AT167" i="6"/>
  <c r="AT178" i="6"/>
  <c r="AC183" i="6"/>
  <c r="AC185" i="6" s="1"/>
  <c r="AD51" i="6"/>
  <c r="AC163" i="6"/>
  <c r="AU167" i="6"/>
  <c r="AT169" i="6"/>
  <c r="AT172" i="6"/>
  <c r="AC176" i="6"/>
  <c r="AT181" i="6"/>
  <c r="AD183" i="6"/>
  <c r="AU241" i="6"/>
  <c r="AC242" i="6"/>
  <c r="AC244" i="6" s="1"/>
  <c r="AC247" i="6"/>
  <c r="BE177" i="6"/>
  <c r="AE51" i="6"/>
  <c r="AC162" i="6"/>
  <c r="AD163" i="6"/>
  <c r="AC173" i="6"/>
  <c r="AE176" i="6"/>
  <c r="AT180" i="6"/>
  <c r="AU181" i="6"/>
  <c r="AE183" i="6"/>
  <c r="AV241" i="6"/>
  <c r="AD242" i="6"/>
  <c r="AD243" i="6"/>
  <c r="BE168" i="6"/>
  <c r="BD173" i="6"/>
  <c r="BD187" i="6"/>
  <c r="AE163" i="6"/>
  <c r="AE173" i="6"/>
  <c r="BD246" i="6"/>
  <c r="AT51" i="6"/>
  <c r="AC158" i="6"/>
  <c r="AC160" i="6" s="1"/>
  <c r="AE162" i="6"/>
  <c r="AC171" i="6"/>
  <c r="AU176" i="6"/>
  <c r="AT177" i="6"/>
  <c r="AT183" i="6"/>
  <c r="AC246" i="6"/>
  <c r="BD171" i="6"/>
  <c r="BF171" i="6" s="1"/>
  <c r="BF188" i="6"/>
  <c r="BG188" i="6" s="1"/>
  <c r="BF248" i="6"/>
  <c r="AU51" i="6"/>
  <c r="AC168" i="6"/>
  <c r="AV176" i="6"/>
  <c r="AV183" i="6"/>
  <c r="BF252" i="6"/>
  <c r="BF132" i="6"/>
  <c r="BF107" i="6"/>
  <c r="BF102" i="6"/>
  <c r="BG102" i="6" s="1"/>
  <c r="BF57" i="6"/>
  <c r="BI57" i="6" s="1"/>
  <c r="BF27" i="6"/>
  <c r="BF8" i="6"/>
  <c r="BG8" i="6" s="1"/>
  <c r="BF7" i="6"/>
  <c r="BG7" i="6" s="1"/>
  <c r="AU53" i="6"/>
  <c r="AU54" i="6" s="1"/>
  <c r="AT53" i="6"/>
  <c r="AV53" i="6"/>
  <c r="P188" i="6"/>
  <c r="N188" i="6"/>
  <c r="M188" i="6"/>
  <c r="O188" i="6"/>
  <c r="K188" i="6"/>
  <c r="L188" i="6"/>
  <c r="AX42" i="6"/>
  <c r="AV42" i="6"/>
  <c r="AW42" i="6"/>
  <c r="AU42" i="6"/>
  <c r="AT42" i="6"/>
  <c r="AV71" i="6"/>
  <c r="AU71" i="6"/>
  <c r="AT71" i="6"/>
  <c r="AX71" i="6"/>
  <c r="AW71" i="6"/>
  <c r="AW12" i="6"/>
  <c r="AW14" i="6" s="1"/>
  <c r="AV12" i="6"/>
  <c r="AU12" i="6"/>
  <c r="AT12" i="6"/>
  <c r="AX12" i="6"/>
  <c r="AX31" i="6"/>
  <c r="AT31" i="6"/>
  <c r="AW31" i="6"/>
  <c r="AV31" i="6"/>
  <c r="AU31" i="6"/>
  <c r="AG77" i="6"/>
  <c r="AF77" i="6"/>
  <c r="AE77" i="6"/>
  <c r="AD77" i="6"/>
  <c r="N7" i="6"/>
  <c r="M7" i="6"/>
  <c r="L7" i="6"/>
  <c r="P7" i="6"/>
  <c r="P9" i="6" s="1"/>
  <c r="K7" i="6"/>
  <c r="AX13" i="6"/>
  <c r="AW13" i="6"/>
  <c r="AV13" i="6"/>
  <c r="AU13" i="6"/>
  <c r="AT13" i="6"/>
  <c r="AF29" i="6"/>
  <c r="AF30" i="6"/>
  <c r="AX22" i="6"/>
  <c r="AW22" i="6"/>
  <c r="AU22" i="6"/>
  <c r="AT22" i="6"/>
  <c r="AX82" i="6"/>
  <c r="AW82" i="6"/>
  <c r="AV82" i="6"/>
  <c r="AT82" i="6"/>
  <c r="AU82" i="6"/>
  <c r="AF94" i="6"/>
  <c r="AF36" i="6"/>
  <c r="AE36" i="6"/>
  <c r="AD36" i="6"/>
  <c r="AG36" i="6"/>
  <c r="AV66" i="6"/>
  <c r="AU66" i="6"/>
  <c r="AX66" i="6"/>
  <c r="AT66" i="6"/>
  <c r="AG111" i="6"/>
  <c r="AF111" i="6"/>
  <c r="AE111" i="6"/>
  <c r="AD111" i="6"/>
  <c r="AC111" i="6"/>
  <c r="AF68" i="6"/>
  <c r="AE68" i="6"/>
  <c r="AD68" i="6"/>
  <c r="AC68" i="6"/>
  <c r="O7" i="6"/>
  <c r="AG23" i="6"/>
  <c r="AF23" i="6"/>
  <c r="AE23" i="6"/>
  <c r="AD23" i="6"/>
  <c r="P26" i="6"/>
  <c r="O26" i="6"/>
  <c r="N26" i="6"/>
  <c r="M26" i="6"/>
  <c r="L26" i="6"/>
  <c r="K26" i="6"/>
  <c r="AC36" i="6"/>
  <c r="AG42" i="6"/>
  <c r="AF42" i="6"/>
  <c r="AE42" i="6"/>
  <c r="AD42" i="6"/>
  <c r="AC42" i="6"/>
  <c r="AX6" i="6"/>
  <c r="AW6" i="6"/>
  <c r="AV6" i="6"/>
  <c r="AU6" i="6"/>
  <c r="AE20" i="6"/>
  <c r="AG15" i="6"/>
  <c r="AE21" i="6"/>
  <c r="AD21" i="6"/>
  <c r="AC21" i="6"/>
  <c r="AG21" i="6"/>
  <c r="AG31" i="6"/>
  <c r="AF31" i="6"/>
  <c r="AE31" i="6"/>
  <c r="AD31" i="6"/>
  <c r="AC31" i="6"/>
  <c r="AG7" i="6"/>
  <c r="AF7" i="6"/>
  <c r="AE7" i="6"/>
  <c r="P18" i="6"/>
  <c r="O18" i="6"/>
  <c r="AG116" i="6"/>
  <c r="AF116" i="6"/>
  <c r="AD116" i="6"/>
  <c r="AE116" i="6"/>
  <c r="AF6" i="6"/>
  <c r="AE6" i="6"/>
  <c r="AD6" i="6"/>
  <c r="AX7" i="6"/>
  <c r="AW7" i="6"/>
  <c r="K8" i="6"/>
  <c r="AE13" i="6"/>
  <c r="AE15" i="6" s="1"/>
  <c r="AD13" i="6"/>
  <c r="AC13" i="6"/>
  <c r="AC6" i="6"/>
  <c r="AT7" i="6"/>
  <c r="M14" i="6"/>
  <c r="AV11" i="6"/>
  <c r="AU11" i="6"/>
  <c r="AT11" i="6"/>
  <c r="AF13" i="6"/>
  <c r="AG16" i="6"/>
  <c r="AF16" i="6"/>
  <c r="AD16" i="6"/>
  <c r="N18" i="6"/>
  <c r="P24" i="6"/>
  <c r="AD86" i="6"/>
  <c r="AF86" i="6"/>
  <c r="AE86" i="6"/>
  <c r="AC86" i="6"/>
  <c r="AG86" i="6"/>
  <c r="M156" i="6"/>
  <c r="L156" i="6"/>
  <c r="K156" i="6"/>
  <c r="P156" i="6"/>
  <c r="N156" i="6"/>
  <c r="O156" i="6"/>
  <c r="AX36" i="6"/>
  <c r="AW36" i="6"/>
  <c r="AV36" i="6"/>
  <c r="AU36" i="6"/>
  <c r="AT36" i="6"/>
  <c r="P52" i="6"/>
  <c r="O52" i="6"/>
  <c r="M52" i="6"/>
  <c r="L52" i="6"/>
  <c r="K52" i="6"/>
  <c r="O72" i="6"/>
  <c r="N72" i="6"/>
  <c r="M72" i="6"/>
  <c r="M74" i="6" s="1"/>
  <c r="P72" i="6"/>
  <c r="P75" i="6" s="1"/>
  <c r="L72" i="6"/>
  <c r="K72" i="6"/>
  <c r="N6" i="6"/>
  <c r="AE14" i="6"/>
  <c r="K16" i="6"/>
  <c r="P17" i="6"/>
  <c r="O17" i="6"/>
  <c r="N17" i="6"/>
  <c r="K18" i="6"/>
  <c r="AT23" i="6"/>
  <c r="P33" i="6"/>
  <c r="P34" i="6" s="1"/>
  <c r="O33" i="6"/>
  <c r="O34" i="6" s="1"/>
  <c r="N33" i="6"/>
  <c r="M33" i="6"/>
  <c r="L33" i="6"/>
  <c r="N52" i="6"/>
  <c r="P62" i="6"/>
  <c r="O62" i="6"/>
  <c r="M62" i="6"/>
  <c r="M64" i="6" s="1"/>
  <c r="AG72" i="6"/>
  <c r="AF72" i="6"/>
  <c r="AE72" i="6"/>
  <c r="AD72" i="6"/>
  <c r="AC72" i="6"/>
  <c r="M107" i="6"/>
  <c r="L107" i="6"/>
  <c r="O107" i="6"/>
  <c r="P107" i="6"/>
  <c r="N107" i="6"/>
  <c r="K107" i="6"/>
  <c r="AC116" i="6"/>
  <c r="AV182" i="6"/>
  <c r="AT182" i="6"/>
  <c r="AU182" i="6"/>
  <c r="P81" i="6"/>
  <c r="O81" i="6"/>
  <c r="N81" i="6"/>
  <c r="M81" i="6"/>
  <c r="L81" i="6"/>
  <c r="K81" i="6"/>
  <c r="AG81" i="6"/>
  <c r="AE81" i="6"/>
  <c r="AF81" i="6"/>
  <c r="AD7" i="6"/>
  <c r="O8" i="6"/>
  <c r="N8" i="6"/>
  <c r="M8" i="6"/>
  <c r="AF14" i="6"/>
  <c r="K17" i="6"/>
  <c r="L18" i="6"/>
  <c r="AF22" i="6"/>
  <c r="AF25" i="6" s="1"/>
  <c r="AE22" i="6"/>
  <c r="AD22" i="6"/>
  <c r="K33" i="6"/>
  <c r="L38" i="6"/>
  <c r="K38" i="6"/>
  <c r="P38" i="6"/>
  <c r="O38" i="6"/>
  <c r="O39" i="6" s="1"/>
  <c r="K62" i="6"/>
  <c r="AD81" i="6"/>
  <c r="K86" i="6"/>
  <c r="P86" i="6"/>
  <c r="O86" i="6"/>
  <c r="N86" i="6"/>
  <c r="M86" i="6"/>
  <c r="AF107" i="6"/>
  <c r="AF109" i="6" s="1"/>
  <c r="AE107" i="6"/>
  <c r="AE109" i="6" s="1"/>
  <c r="AD107" i="6"/>
  <c r="AG107" i="6"/>
  <c r="AG109" i="6" s="1"/>
  <c r="AU113" i="6"/>
  <c r="AU115" i="6" s="1"/>
  <c r="AT113" i="6"/>
  <c r="AT114" i="6" s="1"/>
  <c r="AX113" i="6"/>
  <c r="AW113" i="6"/>
  <c r="AV113" i="6"/>
  <c r="AV54" i="6"/>
  <c r="AE73" i="6"/>
  <c r="AD73" i="6"/>
  <c r="AC73" i="6"/>
  <c r="AG73" i="6"/>
  <c r="AF73" i="6"/>
  <c r="AF74" i="6" s="1"/>
  <c r="M6" i="6"/>
  <c r="L6" i="6"/>
  <c r="K6" i="6"/>
  <c r="O6" i="6"/>
  <c r="O16" i="6"/>
  <c r="N16" i="6"/>
  <c r="M16" i="6"/>
  <c r="AX23" i="6"/>
  <c r="AV23" i="6"/>
  <c r="AU23" i="6"/>
  <c r="AC7" i="6"/>
  <c r="P16" i="6"/>
  <c r="L17" i="6"/>
  <c r="M18" i="6"/>
  <c r="N23" i="6"/>
  <c r="N25" i="6" s="1"/>
  <c r="M23" i="6"/>
  <c r="L23" i="6"/>
  <c r="O23" i="6"/>
  <c r="O25" i="6" s="1"/>
  <c r="K23" i="6"/>
  <c r="AW28" i="6"/>
  <c r="AW29" i="6" s="1"/>
  <c r="AV28" i="6"/>
  <c r="AU28" i="6"/>
  <c r="AG33" i="6"/>
  <c r="AC33" i="6"/>
  <c r="AF47" i="6"/>
  <c r="AE47" i="6"/>
  <c r="AD47" i="6"/>
  <c r="L62" i="6"/>
  <c r="AC107" i="6"/>
  <c r="N138" i="6"/>
  <c r="M138" i="6"/>
  <c r="K138" i="6"/>
  <c r="P138" i="6"/>
  <c r="O138" i="6"/>
  <c r="L138" i="6"/>
  <c r="M170" i="6"/>
  <c r="L168" i="6"/>
  <c r="P168" i="6"/>
  <c r="P170" i="6" s="1"/>
  <c r="N168" i="6"/>
  <c r="K168" i="6"/>
  <c r="O168" i="6"/>
  <c r="O169" i="6" s="1"/>
  <c r="AG8" i="6"/>
  <c r="AF8" i="6"/>
  <c r="M22" i="6"/>
  <c r="L22" i="6"/>
  <c r="K22" i="6"/>
  <c r="K24" i="6" s="1"/>
  <c r="M36" i="6"/>
  <c r="L36" i="6"/>
  <c r="K36" i="6"/>
  <c r="O51" i="6"/>
  <c r="N51" i="6"/>
  <c r="P51" i="6"/>
  <c r="M51" i="6"/>
  <c r="K51" i="6"/>
  <c r="AD52" i="6"/>
  <c r="AG58" i="6"/>
  <c r="AF58" i="6"/>
  <c r="AE58" i="6"/>
  <c r="AD61" i="6"/>
  <c r="AC61" i="6"/>
  <c r="AG61" i="6"/>
  <c r="AG87" i="6"/>
  <c r="AF87" i="6"/>
  <c r="AD87" i="6"/>
  <c r="AV91" i="6"/>
  <c r="AW91" i="6"/>
  <c r="AU91" i="6"/>
  <c r="AT91" i="6"/>
  <c r="AX91" i="6"/>
  <c r="AT99" i="6"/>
  <c r="AV116" i="6"/>
  <c r="AU116" i="6"/>
  <c r="AT116" i="6"/>
  <c r="AX116" i="6"/>
  <c r="AW116" i="6"/>
  <c r="AF121" i="6"/>
  <c r="AE121" i="6"/>
  <c r="AG121" i="6"/>
  <c r="AD121" i="6"/>
  <c r="AU126" i="6"/>
  <c r="AX126" i="6"/>
  <c r="AW126" i="6"/>
  <c r="AV126" i="6"/>
  <c r="L148" i="6"/>
  <c r="K148" i="6"/>
  <c r="P148" i="6"/>
  <c r="P150" i="6" s="1"/>
  <c r="O148" i="6"/>
  <c r="N148" i="6"/>
  <c r="M148" i="6"/>
  <c r="AX21" i="6"/>
  <c r="AW21" i="6"/>
  <c r="AV21" i="6"/>
  <c r="AD43" i="6"/>
  <c r="AC43" i="6"/>
  <c r="AG43" i="6"/>
  <c r="AF43" i="6"/>
  <c r="AE43" i="6"/>
  <c r="P46" i="6"/>
  <c r="O46" i="6"/>
  <c r="M46" i="6"/>
  <c r="L46" i="6"/>
  <c r="K46" i="6"/>
  <c r="AX73" i="6"/>
  <c r="AW73" i="6"/>
  <c r="AV73" i="6"/>
  <c r="AU73" i="6"/>
  <c r="AT73" i="6"/>
  <c r="P106" i="6"/>
  <c r="O106" i="6"/>
  <c r="N106" i="6"/>
  <c r="M106" i="6"/>
  <c r="L106" i="6"/>
  <c r="K106" i="6"/>
  <c r="AC125" i="6"/>
  <c r="P129" i="6"/>
  <c r="M171" i="6"/>
  <c r="L171" i="6"/>
  <c r="K171" i="6"/>
  <c r="O171" i="6"/>
  <c r="P171" i="6"/>
  <c r="N171" i="6"/>
  <c r="AW43" i="6"/>
  <c r="AV43" i="6"/>
  <c r="AX43" i="6"/>
  <c r="AV83" i="6"/>
  <c r="AU83" i="6"/>
  <c r="AT83" i="6"/>
  <c r="AT85" i="6" s="1"/>
  <c r="AW83" i="6"/>
  <c r="AE93" i="6"/>
  <c r="AG93" i="6"/>
  <c r="AG94" i="6" s="1"/>
  <c r="AD93" i="6"/>
  <c r="O97" i="6"/>
  <c r="N97" i="6"/>
  <c r="M97" i="6"/>
  <c r="L97" i="6"/>
  <c r="K97" i="6"/>
  <c r="P97" i="6"/>
  <c r="AW117" i="6"/>
  <c r="AV117" i="6"/>
  <c r="AX117" i="6"/>
  <c r="AU117" i="6"/>
  <c r="AT117" i="6"/>
  <c r="AX121" i="6"/>
  <c r="AV121" i="6"/>
  <c r="AU121" i="6"/>
  <c r="AT121" i="6"/>
  <c r="AW121" i="6"/>
  <c r="AC133" i="6"/>
  <c r="AC134" i="6" s="1"/>
  <c r="AF133" i="6"/>
  <c r="AE133" i="6"/>
  <c r="AG133" i="6"/>
  <c r="AT160" i="6"/>
  <c r="AT159" i="6"/>
  <c r="AV27" i="6"/>
  <c r="AU27" i="6"/>
  <c r="AT27" i="6"/>
  <c r="N31" i="6"/>
  <c r="M31" i="6"/>
  <c r="L31" i="6"/>
  <c r="AW32" i="6"/>
  <c r="AV32" i="6"/>
  <c r="AU32" i="6"/>
  <c r="AX38" i="6"/>
  <c r="AW38" i="6"/>
  <c r="AV38" i="6"/>
  <c r="AU38" i="6"/>
  <c r="AT43" i="6"/>
  <c r="AG46" i="6"/>
  <c r="AF46" i="6"/>
  <c r="AD46" i="6"/>
  <c r="M47" i="6"/>
  <c r="L47" i="6"/>
  <c r="O47" i="6"/>
  <c r="N47" i="6"/>
  <c r="K47" i="6"/>
  <c r="AC54" i="6"/>
  <c r="AV58" i="6"/>
  <c r="AV59" i="6" s="1"/>
  <c r="AU58" i="6"/>
  <c r="AT58" i="6"/>
  <c r="AW61" i="6"/>
  <c r="AV61" i="6"/>
  <c r="AX61" i="6"/>
  <c r="AU61" i="6"/>
  <c r="AT61" i="6"/>
  <c r="M63" i="6"/>
  <c r="L63" i="6"/>
  <c r="O63" i="6"/>
  <c r="AX63" i="6"/>
  <c r="AW63" i="6"/>
  <c r="AU63" i="6"/>
  <c r="N77" i="6"/>
  <c r="M77" i="6"/>
  <c r="L77" i="6"/>
  <c r="P77" i="6"/>
  <c r="O77" i="6"/>
  <c r="K77" i="6"/>
  <c r="K80" i="6" s="1"/>
  <c r="AX83" i="6"/>
  <c r="AX85" i="6" s="1"/>
  <c r="AC93" i="6"/>
  <c r="AG97" i="6"/>
  <c r="AD97" i="6"/>
  <c r="AF97" i="6"/>
  <c r="AE97" i="6"/>
  <c r="AC97" i="6"/>
  <c r="AC99" i="6" s="1"/>
  <c r="AE98" i="6"/>
  <c r="AD98" i="6"/>
  <c r="AF98" i="6"/>
  <c r="P118" i="6"/>
  <c r="P120" i="6" s="1"/>
  <c r="O118" i="6"/>
  <c r="K118" i="6"/>
  <c r="N118" i="6"/>
  <c r="L118" i="6"/>
  <c r="AD128" i="6"/>
  <c r="AE128" i="6"/>
  <c r="AC128" i="6"/>
  <c r="AG128" i="6"/>
  <c r="AF128" i="6"/>
  <c r="AD133" i="6"/>
  <c r="AU41" i="6"/>
  <c r="AT41" i="6"/>
  <c r="AE56" i="6"/>
  <c r="AD56" i="6"/>
  <c r="N58" i="6"/>
  <c r="M58" i="6"/>
  <c r="P76" i="6"/>
  <c r="O76" i="6"/>
  <c r="M82" i="6"/>
  <c r="L82" i="6"/>
  <c r="K82" i="6"/>
  <c r="M88" i="6"/>
  <c r="O88" i="6"/>
  <c r="N88" i="6"/>
  <c r="L88" i="6"/>
  <c r="AX98" i="6"/>
  <c r="AW98" i="6"/>
  <c r="AW100" i="6" s="1"/>
  <c r="AV98" i="6"/>
  <c r="AU98" i="6"/>
  <c r="P101" i="6"/>
  <c r="L101" i="6"/>
  <c r="N101" i="6"/>
  <c r="M101" i="6"/>
  <c r="K101" i="6"/>
  <c r="AG136" i="6"/>
  <c r="AF136" i="6"/>
  <c r="AE178" i="6"/>
  <c r="AC178" i="6"/>
  <c r="AD178" i="6"/>
  <c r="AW41" i="6"/>
  <c r="AF56" i="6"/>
  <c r="L57" i="6"/>
  <c r="L58" i="6"/>
  <c r="AF63" i="6"/>
  <c r="AE63" i="6"/>
  <c r="AD67" i="6"/>
  <c r="AX68" i="6"/>
  <c r="AW68" i="6"/>
  <c r="L76" i="6"/>
  <c r="AU77" i="6"/>
  <c r="AW78" i="6"/>
  <c r="AV78" i="6"/>
  <c r="AU78" i="6"/>
  <c r="O82" i="6"/>
  <c r="AX90" i="6"/>
  <c r="P88" i="6"/>
  <c r="AT102" i="6"/>
  <c r="AX102" i="6"/>
  <c r="AW102" i="6"/>
  <c r="AV102" i="6"/>
  <c r="AG110" i="6"/>
  <c r="AX107" i="6"/>
  <c r="AX109" i="6" s="1"/>
  <c r="AU107" i="6"/>
  <c r="AW107" i="6"/>
  <c r="AV107" i="6"/>
  <c r="AT107" i="6"/>
  <c r="P113" i="6"/>
  <c r="O113" i="6"/>
  <c r="AD136" i="6"/>
  <c r="M203" i="6"/>
  <c r="M204" i="6" s="1"/>
  <c r="L203" i="6"/>
  <c r="P203" i="6"/>
  <c r="O203" i="6"/>
  <c r="O205" i="6" s="1"/>
  <c r="K203" i="6"/>
  <c r="N203" i="6"/>
  <c r="N204" i="6" s="1"/>
  <c r="K226" i="6"/>
  <c r="N226" i="6"/>
  <c r="M226" i="6"/>
  <c r="L226" i="6"/>
  <c r="P226" i="6"/>
  <c r="O226" i="6"/>
  <c r="AX41" i="6"/>
  <c r="AV48" i="6"/>
  <c r="AU48" i="6"/>
  <c r="AU55" i="6"/>
  <c r="L56" i="6"/>
  <c r="K56" i="6"/>
  <c r="AG56" i="6"/>
  <c r="M57" i="6"/>
  <c r="O58" i="6"/>
  <c r="O67" i="6"/>
  <c r="O69" i="6" s="1"/>
  <c r="N67" i="6"/>
  <c r="AE67" i="6"/>
  <c r="M68" i="6"/>
  <c r="M70" i="6" s="1"/>
  <c r="L68" i="6"/>
  <c r="K68" i="6"/>
  <c r="M76" i="6"/>
  <c r="AV77" i="6"/>
  <c r="P82" i="6"/>
  <c r="P87" i="6"/>
  <c r="O87" i="6"/>
  <c r="N87" i="6"/>
  <c r="M87" i="6"/>
  <c r="AF88" i="6"/>
  <c r="AG88" i="6"/>
  <c r="O92" i="6"/>
  <c r="P92" i="6"/>
  <c r="P94" i="6" s="1"/>
  <c r="N92" i="6"/>
  <c r="L93" i="6"/>
  <c r="O93" i="6"/>
  <c r="N93" i="6"/>
  <c r="M93" i="6"/>
  <c r="L98" i="6"/>
  <c r="K98" i="6"/>
  <c r="P98" i="6"/>
  <c r="O98" i="6"/>
  <c r="N98" i="6"/>
  <c r="AE112" i="6"/>
  <c r="AD112" i="6"/>
  <c r="AD117" i="6"/>
  <c r="AC117" i="6"/>
  <c r="AE117" i="6"/>
  <c r="AF118" i="6"/>
  <c r="AE118" i="6"/>
  <c r="AD118" i="6"/>
  <c r="AC118" i="6"/>
  <c r="AE136" i="6"/>
  <c r="AU138" i="6"/>
  <c r="AX138" i="6"/>
  <c r="AW138" i="6"/>
  <c r="AV138" i="6"/>
  <c r="AV140" i="6" s="1"/>
  <c r="AE141" i="6"/>
  <c r="AG141" i="6"/>
  <c r="AD141" i="6"/>
  <c r="AC141" i="6"/>
  <c r="O143" i="6"/>
  <c r="N143" i="6"/>
  <c r="M143" i="6"/>
  <c r="K143" i="6"/>
  <c r="K145" i="6" s="1"/>
  <c r="K149" i="6"/>
  <c r="AE38" i="6"/>
  <c r="AD38" i="6"/>
  <c r="N42" i="6"/>
  <c r="M42" i="6"/>
  <c r="AT48" i="6"/>
  <c r="AT49" i="6" s="1"/>
  <c r="K53" i="6"/>
  <c r="M56" i="6"/>
  <c r="AX56" i="6"/>
  <c r="AW56" i="6"/>
  <c r="N57" i="6"/>
  <c r="AU57" i="6"/>
  <c r="AT57" i="6"/>
  <c r="P58" i="6"/>
  <c r="K67" i="6"/>
  <c r="K70" i="6" s="1"/>
  <c r="AF67" i="6"/>
  <c r="AF70" i="6" s="1"/>
  <c r="N68" i="6"/>
  <c r="N76" i="6"/>
  <c r="AW77" i="6"/>
  <c r="AF82" i="6"/>
  <c r="AE82" i="6"/>
  <c r="AD82" i="6"/>
  <c r="K87" i="6"/>
  <c r="AC88" i="6"/>
  <c r="K92" i="6"/>
  <c r="K93" i="6"/>
  <c r="AV96" i="6"/>
  <c r="AU96" i="6"/>
  <c r="AX96" i="6"/>
  <c r="M98" i="6"/>
  <c r="N102" i="6"/>
  <c r="M102" i="6"/>
  <c r="L102" i="6"/>
  <c r="P102" i="6"/>
  <c r="O102" i="6"/>
  <c r="AC112" i="6"/>
  <c r="N116" i="6"/>
  <c r="M116" i="6"/>
  <c r="O116" i="6"/>
  <c r="L116" i="6"/>
  <c r="K116" i="6"/>
  <c r="AF117" i="6"/>
  <c r="AG118" i="6"/>
  <c r="O123" i="6"/>
  <c r="O124" i="6" s="1"/>
  <c r="N123" i="6"/>
  <c r="K123" i="6"/>
  <c r="P123" i="6"/>
  <c r="P125" i="6" s="1"/>
  <c r="AT138" i="6"/>
  <c r="AF141" i="6"/>
  <c r="L143" i="6"/>
  <c r="L112" i="6"/>
  <c r="K112" i="6"/>
  <c r="K115" i="6" s="1"/>
  <c r="P112" i="6"/>
  <c r="AX112" i="6"/>
  <c r="AW112" i="6"/>
  <c r="AV112" i="6"/>
  <c r="AG127" i="6"/>
  <c r="AE127" i="6"/>
  <c r="AD127" i="6"/>
  <c r="AF127" i="6"/>
  <c r="AC127" i="6"/>
  <c r="AV133" i="6"/>
  <c r="AV135" i="6" s="1"/>
  <c r="AU133" i="6"/>
  <c r="AT133" i="6"/>
  <c r="AX133" i="6"/>
  <c r="AT137" i="6"/>
  <c r="AX137" i="6"/>
  <c r="AX140" i="6" s="1"/>
  <c r="AW137" i="6"/>
  <c r="AG142" i="6"/>
  <c r="AF142" i="6"/>
  <c r="AE142" i="6"/>
  <c r="AC142" i="6"/>
  <c r="AF155" i="6"/>
  <c r="P152" i="6"/>
  <c r="O152" i="6"/>
  <c r="N152" i="6"/>
  <c r="M152" i="6"/>
  <c r="M155" i="6" s="1"/>
  <c r="L152" i="6"/>
  <c r="L155" i="6" s="1"/>
  <c r="AF218" i="6"/>
  <c r="AG218" i="6"/>
  <c r="AG220" i="6" s="1"/>
  <c r="AE218" i="6"/>
  <c r="AD218" i="6"/>
  <c r="AC218" i="6"/>
  <c r="AC219" i="6" s="1"/>
  <c r="O111" i="6"/>
  <c r="N111" i="6"/>
  <c r="P111" i="6"/>
  <c r="AV122" i="6"/>
  <c r="AU122" i="6"/>
  <c r="AG123" i="6"/>
  <c r="AF123" i="6"/>
  <c r="AX127" i="6"/>
  <c r="AT127" i="6"/>
  <c r="AT130" i="6" s="1"/>
  <c r="K140" i="6"/>
  <c r="L141" i="6"/>
  <c r="P141" i="6"/>
  <c r="O141" i="6"/>
  <c r="M141" i="6"/>
  <c r="AW147" i="6"/>
  <c r="AV147" i="6"/>
  <c r="AU147" i="6"/>
  <c r="AT147" i="6"/>
  <c r="AV173" i="6"/>
  <c r="AT173" i="6"/>
  <c r="AU173" i="6"/>
  <c r="AC251" i="6"/>
  <c r="AG251" i="6"/>
  <c r="AE251" i="6"/>
  <c r="AD251" i="6"/>
  <c r="AF251" i="6"/>
  <c r="AU101" i="6"/>
  <c r="AT101" i="6"/>
  <c r="AG102" i="6"/>
  <c r="AG105" i="6" s="1"/>
  <c r="AF102" i="6"/>
  <c r="AD103" i="6"/>
  <c r="AD104" i="6" s="1"/>
  <c r="AC103" i="6"/>
  <c r="AC105" i="6" s="1"/>
  <c r="AG131" i="6"/>
  <c r="AF131" i="6"/>
  <c r="AE131" i="6"/>
  <c r="M132" i="6"/>
  <c r="N132" i="6"/>
  <c r="L132" i="6"/>
  <c r="L135" i="6" s="1"/>
  <c r="O132" i="6"/>
  <c r="K132" i="6"/>
  <c r="O181" i="6"/>
  <c r="M181" i="6"/>
  <c r="L181" i="6"/>
  <c r="K181" i="6"/>
  <c r="N181" i="6"/>
  <c r="P181" i="6"/>
  <c r="AE186" i="6"/>
  <c r="AD186" i="6"/>
  <c r="AC186" i="6"/>
  <c r="AD195" i="6"/>
  <c r="N193" i="6"/>
  <c r="P193" i="6"/>
  <c r="O193" i="6"/>
  <c r="L193" i="6"/>
  <c r="M193" i="6"/>
  <c r="K193" i="6"/>
  <c r="AW103" i="6"/>
  <c r="AV103" i="6"/>
  <c r="AV108" i="6"/>
  <c r="AU108" i="6"/>
  <c r="M121" i="6"/>
  <c r="L121" i="6"/>
  <c r="AF132" i="6"/>
  <c r="AG132" i="6"/>
  <c r="AX141" i="6"/>
  <c r="AU141" i="6"/>
  <c r="AT141" i="6"/>
  <c r="AX148" i="6"/>
  <c r="AW148" i="6"/>
  <c r="AV148" i="6"/>
  <c r="AW154" i="6"/>
  <c r="AV186" i="6"/>
  <c r="AU186" i="6"/>
  <c r="AT186" i="6"/>
  <c r="K192" i="6"/>
  <c r="P192" i="6"/>
  <c r="O192" i="6"/>
  <c r="N192" i="6"/>
  <c r="N195" i="6" s="1"/>
  <c r="L192" i="6"/>
  <c r="AW216" i="6"/>
  <c r="AX216" i="6"/>
  <c r="AV216" i="6"/>
  <c r="AU216" i="6"/>
  <c r="AT216" i="6"/>
  <c r="AV161" i="6"/>
  <c r="AT161" i="6"/>
  <c r="M163" i="6"/>
  <c r="M165" i="6" s="1"/>
  <c r="P163" i="6"/>
  <c r="N163" i="6"/>
  <c r="L163" i="6"/>
  <c r="L164" i="6" s="1"/>
  <c r="AE172" i="6"/>
  <c r="AD172" i="6"/>
  <c r="AD175" i="6" s="1"/>
  <c r="AC172" i="6"/>
  <c r="AW228" i="6"/>
  <c r="AX228" i="6"/>
  <c r="AV228" i="6"/>
  <c r="AU228" i="6"/>
  <c r="AT228" i="6"/>
  <c r="O248" i="6"/>
  <c r="M248" i="6"/>
  <c r="P248" i="6"/>
  <c r="N248" i="6"/>
  <c r="L248" i="6"/>
  <c r="K248" i="6"/>
  <c r="AW128" i="6"/>
  <c r="AX128" i="6"/>
  <c r="O136" i="6"/>
  <c r="P136" i="6"/>
  <c r="N136" i="6"/>
  <c r="AD137" i="6"/>
  <c r="AC137" i="6"/>
  <c r="P151" i="6"/>
  <c r="O151" i="6"/>
  <c r="N151" i="6"/>
  <c r="AU161" i="6"/>
  <c r="K163" i="6"/>
  <c r="AT175" i="6"/>
  <c r="AV213" i="6"/>
  <c r="AU213" i="6"/>
  <c r="AT213" i="6"/>
  <c r="AX213" i="6"/>
  <c r="AW213" i="6"/>
  <c r="M126" i="6"/>
  <c r="L126" i="6"/>
  <c r="P131" i="6"/>
  <c r="N131" i="6"/>
  <c r="M131" i="6"/>
  <c r="AV146" i="6"/>
  <c r="AU146" i="6"/>
  <c r="AW146" i="6"/>
  <c r="AT146" i="6"/>
  <c r="AE148" i="6"/>
  <c r="AE149" i="6" s="1"/>
  <c r="AD148" i="6"/>
  <c r="AF148" i="6"/>
  <c r="AC148" i="6"/>
  <c r="AU156" i="6"/>
  <c r="AV156" i="6"/>
  <c r="O163" i="6"/>
  <c r="AF212" i="6"/>
  <c r="AE212" i="6"/>
  <c r="AD212" i="6"/>
  <c r="AC212" i="6"/>
  <c r="AV157" i="6"/>
  <c r="AU157" i="6"/>
  <c r="AT157" i="6"/>
  <c r="AD176" i="6"/>
  <c r="M177" i="6"/>
  <c r="N177" i="6"/>
  <c r="L177" i="6"/>
  <c r="K177" i="6"/>
  <c r="AU225" i="6"/>
  <c r="P239" i="6"/>
  <c r="K238" i="6"/>
  <c r="K239" i="6" s="1"/>
  <c r="N238" i="6"/>
  <c r="M238" i="6"/>
  <c r="M240" i="6" s="1"/>
  <c r="L238" i="6"/>
  <c r="O238" i="6"/>
  <c r="AD147" i="6"/>
  <c r="AC147" i="6"/>
  <c r="O158" i="6"/>
  <c r="N158" i="6"/>
  <c r="M158" i="6"/>
  <c r="K158" i="6"/>
  <c r="AC166" i="6"/>
  <c r="AE166" i="6"/>
  <c r="AD166" i="6"/>
  <c r="AU171" i="6"/>
  <c r="AV171" i="6"/>
  <c r="AE177" i="6"/>
  <c r="AC177" i="6"/>
  <c r="AV178" i="6"/>
  <c r="O187" i="6"/>
  <c r="M187" i="6"/>
  <c r="N187" i="6"/>
  <c r="L187" i="6"/>
  <c r="K187" i="6"/>
  <c r="K189" i="6" s="1"/>
  <c r="AT188" i="6"/>
  <c r="AU188" i="6"/>
  <c r="AW193" i="6"/>
  <c r="AU193" i="6"/>
  <c r="AX193" i="6"/>
  <c r="AT193" i="6"/>
  <c r="AT195" i="6" s="1"/>
  <c r="AF197" i="6"/>
  <c r="AF199" i="6" s="1"/>
  <c r="AD197" i="6"/>
  <c r="AG197" i="6"/>
  <c r="AX202" i="6"/>
  <c r="AW202" i="6"/>
  <c r="AV202" i="6"/>
  <c r="AU202" i="6"/>
  <c r="AT202" i="6"/>
  <c r="AT205" i="6" s="1"/>
  <c r="AX233" i="6"/>
  <c r="AV233" i="6"/>
  <c r="AW233" i="6"/>
  <c r="N142" i="6"/>
  <c r="M142" i="6"/>
  <c r="AF147" i="6"/>
  <c r="AD151" i="6"/>
  <c r="AX154" i="6"/>
  <c r="P158" i="6"/>
  <c r="AV166" i="6"/>
  <c r="AU166" i="6"/>
  <c r="AU178" i="6"/>
  <c r="AU179" i="6" s="1"/>
  <c r="AD187" i="6"/>
  <c r="P200" i="6"/>
  <c r="AE197" i="6"/>
  <c r="AX203" i="6"/>
  <c r="AW203" i="6"/>
  <c r="AV203" i="6"/>
  <c r="AU203" i="6"/>
  <c r="AV217" i="6"/>
  <c r="AT217" i="6"/>
  <c r="AX217" i="6"/>
  <c r="AU217" i="6"/>
  <c r="P225" i="6"/>
  <c r="AU233" i="6"/>
  <c r="AU235" i="6" s="1"/>
  <c r="AG147" i="6"/>
  <c r="AE151" i="6"/>
  <c r="AV153" i="6"/>
  <c r="AV154" i="6" s="1"/>
  <c r="AU153" i="6"/>
  <c r="AU155" i="6" s="1"/>
  <c r="AT153" i="6"/>
  <c r="AD158" i="6"/>
  <c r="AE161" i="6"/>
  <c r="AD161" i="6"/>
  <c r="AC161" i="6"/>
  <c r="AE167" i="6"/>
  <c r="AD167" i="6"/>
  <c r="AC167" i="6"/>
  <c r="AU172" i="6"/>
  <c r="AD196" i="6"/>
  <c r="AG196" i="6"/>
  <c r="AE196" i="6"/>
  <c r="AC196" i="6"/>
  <c r="AT197" i="6"/>
  <c r="AX197" i="6"/>
  <c r="AX199" i="6" s="1"/>
  <c r="AW197" i="6"/>
  <c r="AV197" i="6"/>
  <c r="AV200" i="6" s="1"/>
  <c r="AU197" i="6"/>
  <c r="AU199" i="6" s="1"/>
  <c r="AE248" i="6"/>
  <c r="AC248" i="6"/>
  <c r="O252" i="6"/>
  <c r="O255" i="6" s="1"/>
  <c r="M252" i="6"/>
  <c r="M254" i="6" s="1"/>
  <c r="P252" i="6"/>
  <c r="P255" i="6" s="1"/>
  <c r="N252" i="6"/>
  <c r="N254" i="6" s="1"/>
  <c r="L252" i="6"/>
  <c r="L254" i="6" s="1"/>
  <c r="N186" i="6"/>
  <c r="L186" i="6"/>
  <c r="AE191" i="6"/>
  <c r="AF191" i="6"/>
  <c r="AC191" i="6"/>
  <c r="AG207" i="6"/>
  <c r="AF207" i="6"/>
  <c r="AE207" i="6"/>
  <c r="AG211" i="6"/>
  <c r="AF211" i="6"/>
  <c r="AE211" i="6"/>
  <c r="AX212" i="6"/>
  <c r="AW212" i="6"/>
  <c r="AV212" i="6"/>
  <c r="AU212" i="6"/>
  <c r="AT212" i="6"/>
  <c r="AT214" i="6" s="1"/>
  <c r="P227" i="6"/>
  <c r="N227" i="6"/>
  <c r="O227" i="6"/>
  <c r="M227" i="6"/>
  <c r="L227" i="6"/>
  <c r="AG237" i="6"/>
  <c r="AG239" i="6" s="1"/>
  <c r="AE237" i="6"/>
  <c r="AF237" i="6"/>
  <c r="AF239" i="6" s="1"/>
  <c r="AD237" i="6"/>
  <c r="M246" i="6"/>
  <c r="K246" i="6"/>
  <c r="P246" i="6"/>
  <c r="O246" i="6"/>
  <c r="N246" i="6"/>
  <c r="AD156" i="6"/>
  <c r="AV162" i="6"/>
  <c r="AU163" i="6"/>
  <c r="AU168" i="6"/>
  <c r="L176" i="6"/>
  <c r="M183" i="6"/>
  <c r="M186" i="6"/>
  <c r="AG191" i="6"/>
  <c r="AG198" i="6"/>
  <c r="AF198" i="6"/>
  <c r="AE198" i="6"/>
  <c r="AD198" i="6"/>
  <c r="AC198" i="6"/>
  <c r="AW201" i="6"/>
  <c r="AV201" i="6"/>
  <c r="L202" i="6"/>
  <c r="L204" i="6" s="1"/>
  <c r="K202" i="6"/>
  <c r="P202" i="6"/>
  <c r="P205" i="6" s="1"/>
  <c r="AC210" i="6"/>
  <c r="AC209" i="6"/>
  <c r="AD207" i="6"/>
  <c r="AD211" i="6"/>
  <c r="M216" i="6"/>
  <c r="K216" i="6"/>
  <c r="P216" i="6"/>
  <c r="O216" i="6"/>
  <c r="AW224" i="6"/>
  <c r="AG227" i="6"/>
  <c r="AF227" i="6"/>
  <c r="AE227" i="6"/>
  <c r="M228" i="6"/>
  <c r="K228" i="6"/>
  <c r="P228" i="6"/>
  <c r="O228" i="6"/>
  <c r="N228" i="6"/>
  <c r="L228" i="6"/>
  <c r="O242" i="6"/>
  <c r="M242" i="6"/>
  <c r="L242" i="6"/>
  <c r="K242" i="6"/>
  <c r="AE253" i="6"/>
  <c r="AC253" i="6"/>
  <c r="AG253" i="6"/>
  <c r="AF253" i="6"/>
  <c r="AD253" i="6"/>
  <c r="AE156" i="6"/>
  <c r="AV163" i="6"/>
  <c r="AV168" i="6"/>
  <c r="M176" i="6"/>
  <c r="N183" i="6"/>
  <c r="O186" i="6"/>
  <c r="L191" i="6"/>
  <c r="K191" i="6"/>
  <c r="AX191" i="6"/>
  <c r="AW191" i="6"/>
  <c r="AU192" i="6"/>
  <c r="AU194" i="6" s="1"/>
  <c r="AX192" i="6"/>
  <c r="AV192" i="6"/>
  <c r="AG193" i="6"/>
  <c r="AC193" i="6"/>
  <c r="L219" i="6"/>
  <c r="L220" i="6"/>
  <c r="M224" i="6"/>
  <c r="O222" i="6"/>
  <c r="O225" i="6" s="1"/>
  <c r="M222" i="6"/>
  <c r="L222" i="6"/>
  <c r="K222" i="6"/>
  <c r="N247" i="6"/>
  <c r="L247" i="6"/>
  <c r="L250" i="6" s="1"/>
  <c r="P247" i="6"/>
  <c r="O247" i="6"/>
  <c r="M247" i="6"/>
  <c r="K247" i="6"/>
  <c r="AX253" i="6"/>
  <c r="AV253" i="6"/>
  <c r="AW253" i="6"/>
  <c r="AW254" i="6" s="1"/>
  <c r="AU253" i="6"/>
  <c r="AU254" i="6" s="1"/>
  <c r="AT253" i="6"/>
  <c r="N176" i="6"/>
  <c r="O183" i="6"/>
  <c r="AU183" i="6"/>
  <c r="P186" i="6"/>
  <c r="P241" i="6"/>
  <c r="N241" i="6"/>
  <c r="O241" i="6"/>
  <c r="M241" i="6"/>
  <c r="L241" i="6"/>
  <c r="AD201" i="6"/>
  <c r="AC201" i="6"/>
  <c r="P206" i="6"/>
  <c r="O206" i="6"/>
  <c r="M212" i="6"/>
  <c r="L212" i="6"/>
  <c r="L214" i="6" s="1"/>
  <c r="K212" i="6"/>
  <c r="AE221" i="6"/>
  <c r="AC221" i="6"/>
  <c r="AG221" i="6"/>
  <c r="AF221" i="6"/>
  <c r="AD221" i="6"/>
  <c r="AE202" i="6"/>
  <c r="AD202" i="6"/>
  <c r="N207" i="6"/>
  <c r="M207" i="6"/>
  <c r="L207" i="6"/>
  <c r="L209" i="6" s="1"/>
  <c r="P211" i="6"/>
  <c r="O211" i="6"/>
  <c r="N211" i="6"/>
  <c r="AX221" i="6"/>
  <c r="AV221" i="6"/>
  <c r="AG223" i="6"/>
  <c r="AE223" i="6"/>
  <c r="AF223" i="6"/>
  <c r="AD223" i="6"/>
  <c r="AF232" i="6"/>
  <c r="AE232" i="6"/>
  <c r="AD232" i="6"/>
  <c r="AD235" i="6" s="1"/>
  <c r="AC232" i="6"/>
  <c r="AV243" i="6"/>
  <c r="AT243" i="6"/>
  <c r="AU243" i="6"/>
  <c r="AW255" i="6"/>
  <c r="K198" i="6"/>
  <c r="AC202" i="6"/>
  <c r="AF203" i="6"/>
  <c r="AE203" i="6"/>
  <c r="K207" i="6"/>
  <c r="AW208" i="6"/>
  <c r="AV208" i="6"/>
  <c r="AV209" i="6" s="1"/>
  <c r="AU208" i="6"/>
  <c r="AU209" i="6" s="1"/>
  <c r="K211" i="6"/>
  <c r="AT221" i="6"/>
  <c r="AC223" i="6"/>
  <c r="AV231" i="6"/>
  <c r="AT231" i="6"/>
  <c r="AX231" i="6"/>
  <c r="AW231" i="6"/>
  <c r="AG232" i="6"/>
  <c r="AE233" i="6"/>
  <c r="AC233" i="6"/>
  <c r="AD246" i="6"/>
  <c r="AF216" i="6"/>
  <c r="AD216" i="6"/>
  <c r="O218" i="6"/>
  <c r="M218" i="6"/>
  <c r="N223" i="6"/>
  <c r="N224" i="6" s="1"/>
  <c r="L223" i="6"/>
  <c r="N237" i="6"/>
  <c r="L237" i="6"/>
  <c r="AV251" i="6"/>
  <c r="AT251" i="6"/>
  <c r="AT215" i="6"/>
  <c r="AW226" i="6"/>
  <c r="AU226" i="6"/>
  <c r="AF228" i="6"/>
  <c r="AD228" i="6"/>
  <c r="AD230" i="6" s="1"/>
  <c r="O232" i="6"/>
  <c r="M232" i="6"/>
  <c r="AW238" i="6"/>
  <c r="AU238" i="6"/>
  <c r="AU204" i="6" l="1"/>
  <c r="AC70" i="6"/>
  <c r="BF182" i="6"/>
  <c r="BG182" i="6" s="1"/>
  <c r="AF15" i="6"/>
  <c r="AU79" i="6"/>
  <c r="BF246" i="6"/>
  <c r="N94" i="6"/>
  <c r="AC75" i="6"/>
  <c r="M65" i="6"/>
  <c r="AD244" i="6"/>
  <c r="N124" i="6"/>
  <c r="AW99" i="6"/>
  <c r="AD75" i="6"/>
  <c r="AC55" i="6"/>
  <c r="O135" i="6"/>
  <c r="BF17" i="6"/>
  <c r="AW210" i="6"/>
  <c r="AU234" i="6"/>
  <c r="BH118" i="6"/>
  <c r="BM118" i="6" s="1"/>
  <c r="N50" i="6"/>
  <c r="AU85" i="6"/>
  <c r="K74" i="6"/>
  <c r="BI138" i="6"/>
  <c r="BH138" i="6"/>
  <c r="AX149" i="6"/>
  <c r="BF202" i="6"/>
  <c r="BI202" i="6" s="1"/>
  <c r="AW145" i="6"/>
  <c r="AE65" i="6"/>
  <c r="AW19" i="6"/>
  <c r="P100" i="6"/>
  <c r="L20" i="6"/>
  <c r="AE244" i="6"/>
  <c r="AV194" i="6"/>
  <c r="BI112" i="6"/>
  <c r="O14" i="6"/>
  <c r="AU20" i="6"/>
  <c r="BF137" i="6"/>
  <c r="AE19" i="6"/>
  <c r="BF117" i="6"/>
  <c r="BI117" i="6" s="1"/>
  <c r="BF241" i="6"/>
  <c r="BG241" i="6" s="1"/>
  <c r="O45" i="6"/>
  <c r="BF153" i="6"/>
  <c r="BG153" i="6" s="1"/>
  <c r="L169" i="6"/>
  <c r="P69" i="6"/>
  <c r="L235" i="6"/>
  <c r="P199" i="6"/>
  <c r="BH252" i="6"/>
  <c r="BG143" i="6"/>
  <c r="L215" i="6"/>
  <c r="AG130" i="6"/>
  <c r="AU59" i="6"/>
  <c r="AX135" i="6"/>
  <c r="AC80" i="6"/>
  <c r="BF87" i="6"/>
  <c r="BG87" i="6" s="1"/>
  <c r="BG89" i="6" s="1"/>
  <c r="BF166" i="6"/>
  <c r="BG166" i="6" s="1"/>
  <c r="AX50" i="6"/>
  <c r="O199" i="6"/>
  <c r="BF147" i="6"/>
  <c r="BG211" i="6"/>
  <c r="AT20" i="6"/>
  <c r="P130" i="6"/>
  <c r="BG181" i="6"/>
  <c r="BH181" i="6"/>
  <c r="BI207" i="6"/>
  <c r="BG207" i="6"/>
  <c r="BG77" i="6"/>
  <c r="BH77" i="6"/>
  <c r="AT194" i="6"/>
  <c r="N165" i="6"/>
  <c r="N164" i="6"/>
  <c r="AV89" i="6"/>
  <c r="AV90" i="6"/>
  <c r="AD130" i="6"/>
  <c r="AG95" i="6"/>
  <c r="N14" i="6"/>
  <c r="N15" i="6"/>
  <c r="BH72" i="6"/>
  <c r="BM72" i="6" s="1"/>
  <c r="BG72" i="6"/>
  <c r="BN72" i="6" s="1"/>
  <c r="AW144" i="6"/>
  <c r="AC129" i="6"/>
  <c r="L170" i="6"/>
  <c r="AC69" i="6"/>
  <c r="BG46" i="6"/>
  <c r="BH46" i="6"/>
  <c r="AC29" i="6"/>
  <c r="AU90" i="6"/>
  <c r="AU89" i="6"/>
  <c r="AV49" i="6"/>
  <c r="AV50" i="6"/>
  <c r="AC230" i="6"/>
  <c r="AC229" i="6"/>
  <c r="N199" i="6"/>
  <c r="P15" i="6"/>
  <c r="P14" i="6"/>
  <c r="O224" i="6"/>
  <c r="P45" i="6"/>
  <c r="P44" i="6"/>
  <c r="BI147" i="6"/>
  <c r="BH147" i="6"/>
  <c r="AE220" i="6"/>
  <c r="AE70" i="6"/>
  <c r="BH207" i="6"/>
  <c r="BM207" i="6" s="1"/>
  <c r="BG232" i="6"/>
  <c r="BH232" i="6"/>
  <c r="M199" i="6"/>
  <c r="P224" i="6"/>
  <c r="BF23" i="6"/>
  <c r="AW90" i="6"/>
  <c r="AW89" i="6"/>
  <c r="AC220" i="6"/>
  <c r="K240" i="6"/>
  <c r="BI181" i="6"/>
  <c r="N234" i="6"/>
  <c r="N235" i="6"/>
  <c r="K164" i="6"/>
  <c r="AC94" i="6"/>
  <c r="BF197" i="6"/>
  <c r="BI197" i="6" s="1"/>
  <c r="BG113" i="6"/>
  <c r="BH113" i="6"/>
  <c r="AG29" i="6"/>
  <c r="AG30" i="6"/>
  <c r="BI113" i="6"/>
  <c r="L55" i="6"/>
  <c r="L54" i="6"/>
  <c r="AU140" i="6"/>
  <c r="AG234" i="6"/>
  <c r="K234" i="6"/>
  <c r="AG44" i="6"/>
  <c r="BH107" i="6"/>
  <c r="BI107" i="6"/>
  <c r="AD29" i="6"/>
  <c r="AE64" i="6"/>
  <c r="O65" i="6"/>
  <c r="AC14" i="6"/>
  <c r="BI166" i="6"/>
  <c r="AW240" i="6"/>
  <c r="M210" i="6"/>
  <c r="K180" i="6"/>
  <c r="AC240" i="6"/>
  <c r="AV229" i="6"/>
  <c r="AX150" i="6"/>
  <c r="AV114" i="6"/>
  <c r="N44" i="6"/>
  <c r="AV110" i="6"/>
  <c r="AF65" i="6"/>
  <c r="AV85" i="6"/>
  <c r="AE29" i="6"/>
  <c r="AD14" i="6"/>
  <c r="AG10" i="6"/>
  <c r="AE80" i="6"/>
  <c r="AX14" i="6"/>
  <c r="AE54" i="6"/>
  <c r="BF162" i="6"/>
  <c r="BG162" i="6" s="1"/>
  <c r="AE245" i="6"/>
  <c r="BF168" i="6"/>
  <c r="BG168" i="6" s="1"/>
  <c r="BG169" i="6" s="1"/>
  <c r="L154" i="6"/>
  <c r="AT209" i="6"/>
  <c r="BI52" i="6"/>
  <c r="P74" i="6"/>
  <c r="AG235" i="6"/>
  <c r="AF204" i="6"/>
  <c r="AV20" i="6"/>
  <c r="AC19" i="6"/>
  <c r="AC155" i="6"/>
  <c r="K129" i="6"/>
  <c r="AW20" i="6"/>
  <c r="N49" i="6"/>
  <c r="AW69" i="6"/>
  <c r="AT240" i="6"/>
  <c r="AT239" i="6"/>
  <c r="AT199" i="6"/>
  <c r="AW105" i="6"/>
  <c r="N24" i="6"/>
  <c r="AV55" i="6"/>
  <c r="AU215" i="6"/>
  <c r="AV210" i="6"/>
  <c r="K204" i="6"/>
  <c r="K144" i="6"/>
  <c r="AU80" i="6"/>
  <c r="AD54" i="6"/>
  <c r="AD79" i="6"/>
  <c r="AD185" i="6"/>
  <c r="K200" i="6"/>
  <c r="AC109" i="6"/>
  <c r="AC50" i="6"/>
  <c r="AX210" i="6"/>
  <c r="M235" i="6"/>
  <c r="N210" i="6"/>
  <c r="AX254" i="6"/>
  <c r="P234" i="6"/>
  <c r="AE229" i="6"/>
  <c r="L205" i="6"/>
  <c r="AC215" i="6"/>
  <c r="AX229" i="6"/>
  <c r="AW115" i="6"/>
  <c r="N60" i="6"/>
  <c r="AU139" i="6"/>
  <c r="M94" i="6"/>
  <c r="AW110" i="6"/>
  <c r="L89" i="6"/>
  <c r="AV60" i="6"/>
  <c r="O100" i="6"/>
  <c r="M150" i="6"/>
  <c r="AE185" i="6"/>
  <c r="AX240" i="6"/>
  <c r="O15" i="6"/>
  <c r="N74" i="6"/>
  <c r="BH57" i="6"/>
  <c r="AG205" i="6"/>
  <c r="L234" i="6"/>
  <c r="P39" i="6"/>
  <c r="BL138" i="6"/>
  <c r="BF67" i="6"/>
  <c r="BH67" i="6" s="1"/>
  <c r="BF103" i="6"/>
  <c r="BF53" i="6"/>
  <c r="BG53" i="6" s="1"/>
  <c r="BG23" i="6"/>
  <c r="AC95" i="6"/>
  <c r="AW155" i="6"/>
  <c r="O164" i="6"/>
  <c r="N125" i="6"/>
  <c r="P60" i="6"/>
  <c r="K14" i="6"/>
  <c r="P179" i="6"/>
  <c r="AU239" i="6"/>
  <c r="AU244" i="6"/>
  <c r="O240" i="6"/>
  <c r="M194" i="6"/>
  <c r="AV79" i="6"/>
  <c r="K155" i="6"/>
  <c r="K150" i="6"/>
  <c r="O234" i="6"/>
  <c r="M225" i="6"/>
  <c r="AV195" i="6"/>
  <c r="P180" i="6"/>
  <c r="AE180" i="6"/>
  <c r="AX115" i="6"/>
  <c r="K94" i="6"/>
  <c r="L69" i="6"/>
  <c r="N149" i="6"/>
  <c r="N169" i="6"/>
  <c r="N65" i="6"/>
  <c r="P165" i="6"/>
  <c r="L200" i="6"/>
  <c r="O130" i="6"/>
  <c r="O104" i="6"/>
  <c r="O150" i="6"/>
  <c r="K139" i="6"/>
  <c r="O24" i="6"/>
  <c r="L139" i="6"/>
  <c r="N239" i="6"/>
  <c r="N240" i="6"/>
  <c r="AD229" i="6"/>
  <c r="BI126" i="6"/>
  <c r="BH126" i="6"/>
  <c r="BG126" i="6"/>
  <c r="AE235" i="6"/>
  <c r="AE234" i="6"/>
  <c r="N70" i="6"/>
  <c r="N69" i="6"/>
  <c r="AX84" i="6"/>
  <c r="BF216" i="6"/>
  <c r="AG104" i="6"/>
  <c r="L44" i="6"/>
  <c r="L45" i="6"/>
  <c r="AG154" i="6"/>
  <c r="AG155" i="6"/>
  <c r="BF21" i="6"/>
  <c r="BG21" i="6" s="1"/>
  <c r="BF213" i="6"/>
  <c r="BG213" i="6" s="1"/>
  <c r="AW214" i="6"/>
  <c r="AW215" i="6"/>
  <c r="N209" i="6"/>
  <c r="AU210" i="6"/>
  <c r="M25" i="6"/>
  <c r="M24" i="6"/>
  <c r="AE50" i="6"/>
  <c r="AE49" i="6"/>
  <c r="AD30" i="6"/>
  <c r="K65" i="6"/>
  <c r="AD184" i="6"/>
  <c r="AE110" i="6"/>
  <c r="BG246" i="6"/>
  <c r="N220" i="6"/>
  <c r="N219" i="6"/>
  <c r="BF96" i="6"/>
  <c r="BG96" i="6" s="1"/>
  <c r="BF22" i="6"/>
  <c r="BI22" i="6" s="1"/>
  <c r="BF61" i="6"/>
  <c r="BI93" i="6"/>
  <c r="BH86" i="6"/>
  <c r="BF47" i="6"/>
  <c r="BG47" i="6" s="1"/>
  <c r="L150" i="6"/>
  <c r="K69" i="6"/>
  <c r="AU134" i="6"/>
  <c r="AU135" i="6"/>
  <c r="BI26" i="6"/>
  <c r="BF163" i="6"/>
  <c r="BI163" i="6" s="1"/>
  <c r="BG97" i="6"/>
  <c r="BH97" i="6"/>
  <c r="BI97" i="6"/>
  <c r="BG248" i="6"/>
  <c r="BH248" i="6"/>
  <c r="BM248" i="6" s="1"/>
  <c r="BF121" i="6"/>
  <c r="BI121" i="6" s="1"/>
  <c r="O40" i="6"/>
  <c r="BF31" i="6"/>
  <c r="BG31" i="6" s="1"/>
  <c r="BF63" i="6"/>
  <c r="BH63" i="6" s="1"/>
  <c r="AC100" i="6"/>
  <c r="BH198" i="6"/>
  <c r="BG198" i="6"/>
  <c r="O204" i="6"/>
  <c r="BF122" i="6"/>
  <c r="BH122" i="6" s="1"/>
  <c r="BF226" i="6"/>
  <c r="BF231" i="6"/>
  <c r="BG231" i="6" s="1"/>
  <c r="AF45" i="6"/>
  <c r="AV245" i="6"/>
  <c r="AU200" i="6"/>
  <c r="AE239" i="6"/>
  <c r="AE219" i="6"/>
  <c r="AT134" i="6"/>
  <c r="AT135" i="6"/>
  <c r="AC110" i="6"/>
  <c r="P99" i="6"/>
  <c r="L70" i="6"/>
  <c r="AE55" i="6"/>
  <c r="AE45" i="6"/>
  <c r="AE44" i="6"/>
  <c r="AT84" i="6"/>
  <c r="AW15" i="6"/>
  <c r="AX239" i="6"/>
  <c r="BL118" i="6"/>
  <c r="AV239" i="6"/>
  <c r="AV240" i="6"/>
  <c r="BF136" i="6"/>
  <c r="BI136" i="6" s="1"/>
  <c r="BH93" i="6"/>
  <c r="BG93" i="6"/>
  <c r="BL93" i="6" s="1"/>
  <c r="BG157" i="6"/>
  <c r="BI157" i="6"/>
  <c r="AU24" i="6"/>
  <c r="M164" i="6"/>
  <c r="AV115" i="6"/>
  <c r="BI221" i="6"/>
  <c r="BG221" i="6"/>
  <c r="BH221" i="6"/>
  <c r="BM221" i="6" s="1"/>
  <c r="BF222" i="6"/>
  <c r="BH222" i="6" s="1"/>
  <c r="O180" i="6"/>
  <c r="O179" i="6"/>
  <c r="BF146" i="6"/>
  <c r="M239" i="6"/>
  <c r="L14" i="6"/>
  <c r="L15" i="6"/>
  <c r="AV155" i="6"/>
  <c r="BF13" i="6"/>
  <c r="BH13" i="6" s="1"/>
  <c r="AE95" i="6"/>
  <c r="AE94" i="6"/>
  <c r="AT24" i="6"/>
  <c r="AT25" i="6"/>
  <c r="L94" i="6"/>
  <c r="L95" i="6"/>
  <c r="O195" i="6"/>
  <c r="O194" i="6"/>
  <c r="AE130" i="6"/>
  <c r="AE129" i="6"/>
  <c r="BG152" i="6"/>
  <c r="BH152" i="6"/>
  <c r="AF150" i="6"/>
  <c r="P40" i="6"/>
  <c r="AX29" i="6"/>
  <c r="AX30" i="6"/>
  <c r="AC234" i="6"/>
  <c r="N145" i="6"/>
  <c r="N144" i="6"/>
  <c r="O105" i="6"/>
  <c r="AT60" i="6"/>
  <c r="AG99" i="6"/>
  <c r="AG100" i="6"/>
  <c r="N99" i="6"/>
  <c r="AT9" i="6"/>
  <c r="AT10" i="6"/>
  <c r="AF44" i="6"/>
  <c r="M115" i="6"/>
  <c r="BF212" i="6"/>
  <c r="AC135" i="6"/>
  <c r="BN118" i="6"/>
  <c r="BF251" i="6"/>
  <c r="BG251" i="6"/>
  <c r="BF203" i="6"/>
  <c r="AW114" i="6"/>
  <c r="BF191" i="6"/>
  <c r="BH191" i="6" s="1"/>
  <c r="BH218" i="6"/>
  <c r="BG218" i="6"/>
  <c r="N39" i="6"/>
  <c r="N40" i="6"/>
  <c r="BF66" i="6"/>
  <c r="BH66" i="6" s="1"/>
  <c r="BF11" i="6"/>
  <c r="BH11" i="6" s="1"/>
  <c r="BF128" i="6"/>
  <c r="BH128" i="6" s="1"/>
  <c r="AD70" i="6"/>
  <c r="AD69" i="6"/>
  <c r="BM138" i="6"/>
  <c r="AX255" i="6"/>
  <c r="AU205" i="6"/>
  <c r="AE230" i="6"/>
  <c r="BG90" i="6"/>
  <c r="AV144" i="6"/>
  <c r="AV145" i="6"/>
  <c r="AU240" i="6"/>
  <c r="AE205" i="6"/>
  <c r="L255" i="6"/>
  <c r="AG204" i="6"/>
  <c r="P164" i="6"/>
  <c r="AX204" i="6"/>
  <c r="O149" i="6"/>
  <c r="P95" i="6"/>
  <c r="AW80" i="6"/>
  <c r="AD110" i="6"/>
  <c r="AD109" i="6"/>
  <c r="O75" i="6"/>
  <c r="O74" i="6"/>
  <c r="AW85" i="6"/>
  <c r="AW84" i="6"/>
  <c r="BF227" i="6"/>
  <c r="BG227" i="6" s="1"/>
  <c r="K165" i="6"/>
  <c r="BF106" i="6"/>
  <c r="BG106" i="6" s="1"/>
  <c r="AC85" i="6"/>
  <c r="AC84" i="6"/>
  <c r="BG237" i="6"/>
  <c r="BM237" i="6" s="1"/>
  <c r="BF28" i="6"/>
  <c r="BG28" i="6" s="1"/>
  <c r="P195" i="6"/>
  <c r="BF37" i="6"/>
  <c r="BH37" i="6" s="1"/>
  <c r="BH202" i="6"/>
  <c r="BF193" i="6"/>
  <c r="BG193" i="6" s="1"/>
  <c r="BN138" i="6"/>
  <c r="AE105" i="6"/>
  <c r="AE104" i="6"/>
  <c r="BF192" i="6"/>
  <c r="BH192" i="6" s="1"/>
  <c r="BF76" i="6"/>
  <c r="BH76" i="6" s="1"/>
  <c r="BG76" i="6"/>
  <c r="BH33" i="6"/>
  <c r="BH102" i="6"/>
  <c r="BH132" i="6"/>
  <c r="BI191" i="6"/>
  <c r="BF206" i="6"/>
  <c r="BH206" i="6" s="1"/>
  <c r="BG206" i="6"/>
  <c r="BI137" i="6"/>
  <c r="AW49" i="6"/>
  <c r="BF196" i="6"/>
  <c r="BI196" i="6" s="1"/>
  <c r="BF233" i="6"/>
  <c r="BG233" i="6"/>
  <c r="BF32" i="6"/>
  <c r="BI32" i="6" s="1"/>
  <c r="BG32" i="6"/>
  <c r="BF116" i="6"/>
  <c r="AC20" i="6"/>
  <c r="BI108" i="6"/>
  <c r="BI27" i="6"/>
  <c r="BH133" i="6"/>
  <c r="BM133" i="6" s="1"/>
  <c r="AX20" i="6"/>
  <c r="L224" i="6"/>
  <c r="AF205" i="6"/>
  <c r="AT200" i="6"/>
  <c r="K245" i="6"/>
  <c r="AD210" i="6"/>
  <c r="AX215" i="6"/>
  <c r="M209" i="6"/>
  <c r="K179" i="6"/>
  <c r="AC140" i="6"/>
  <c r="L165" i="6"/>
  <c r="AX134" i="6"/>
  <c r="AX200" i="6"/>
  <c r="AV104" i="6"/>
  <c r="AW70" i="6"/>
  <c r="M95" i="6"/>
  <c r="N45" i="6"/>
  <c r="L65" i="6"/>
  <c r="N75" i="6"/>
  <c r="AC45" i="6"/>
  <c r="AV84" i="6"/>
  <c r="BI183" i="6"/>
  <c r="BI252" i="6"/>
  <c r="BI232" i="6"/>
  <c r="BN232" i="6" s="1"/>
  <c r="BF151" i="6"/>
  <c r="BG151" i="6" s="1"/>
  <c r="BH137" i="6"/>
  <c r="BF111" i="6"/>
  <c r="BH111" i="6" s="1"/>
  <c r="BG111" i="6"/>
  <c r="BI86" i="6"/>
  <c r="BF83" i="6"/>
  <c r="BG83" i="6" s="1"/>
  <c r="BF238" i="6"/>
  <c r="BI238" i="6" s="1"/>
  <c r="BF78" i="6"/>
  <c r="BI78" i="6" s="1"/>
  <c r="BI21" i="6"/>
  <c r="BI111" i="6"/>
  <c r="BG107" i="6"/>
  <c r="BF71" i="6"/>
  <c r="BI71" i="6" s="1"/>
  <c r="BI87" i="6"/>
  <c r="BF38" i="6"/>
  <c r="BI38" i="6" s="1"/>
  <c r="BG38" i="6"/>
  <c r="BG17" i="6"/>
  <c r="BG117" i="6"/>
  <c r="BF236" i="6"/>
  <c r="BH236" i="6" s="1"/>
  <c r="BG236" i="6"/>
  <c r="BG147" i="6"/>
  <c r="BL147" i="6" s="1"/>
  <c r="P25" i="6"/>
  <c r="AX155" i="6"/>
  <c r="BH151" i="6"/>
  <c r="BH87" i="6"/>
  <c r="AT210" i="6"/>
  <c r="BI152" i="6"/>
  <c r="BL72" i="6"/>
  <c r="BH23" i="6"/>
  <c r="BF16" i="6"/>
  <c r="BF36" i="6"/>
  <c r="BG36" i="6" s="1"/>
  <c r="BG27" i="6"/>
  <c r="BF6" i="6"/>
  <c r="BH6" i="6" s="1"/>
  <c r="L249" i="6"/>
  <c r="AF200" i="6"/>
  <c r="AU60" i="6"/>
  <c r="M45" i="6"/>
  <c r="AU50" i="6"/>
  <c r="AE99" i="6"/>
  <c r="L140" i="6"/>
  <c r="K75" i="6"/>
  <c r="AF80" i="6"/>
  <c r="AV185" i="6"/>
  <c r="BG127" i="6"/>
  <c r="BH98" i="6"/>
  <c r="BI153" i="6"/>
  <c r="M200" i="6"/>
  <c r="BI98" i="6"/>
  <c r="BG202" i="6"/>
  <c r="AX80" i="6"/>
  <c r="AX79" i="6"/>
  <c r="BI17" i="6"/>
  <c r="BG132" i="6"/>
  <c r="AC59" i="6"/>
  <c r="AC60" i="6"/>
  <c r="BF208" i="6"/>
  <c r="BH208" i="6" s="1"/>
  <c r="BG252" i="6"/>
  <c r="BM252" i="6" s="1"/>
  <c r="BI88" i="6"/>
  <c r="BH17" i="6"/>
  <c r="AW135" i="6"/>
  <c r="AW134" i="6"/>
  <c r="O44" i="6"/>
  <c r="BF92" i="6"/>
  <c r="BI92" i="6" s="1"/>
  <c r="BF18" i="6"/>
  <c r="BG18" i="6" s="1"/>
  <c r="BF42" i="6"/>
  <c r="BG42" i="6" s="1"/>
  <c r="BH117" i="6"/>
  <c r="BM117" i="6" s="1"/>
  <c r="BN113" i="6"/>
  <c r="BI228" i="6"/>
  <c r="BG57" i="6"/>
  <c r="BL57" i="6" s="1"/>
  <c r="BI237" i="6"/>
  <c r="BN237" i="6" s="1"/>
  <c r="BF91" i="6"/>
  <c r="BG91" i="6" s="1"/>
  <c r="BH27" i="6"/>
  <c r="BM27" i="6" s="1"/>
  <c r="K45" i="6"/>
  <c r="K44" i="6"/>
  <c r="BG137" i="6"/>
  <c r="BI148" i="6"/>
  <c r="BN148" i="6" s="1"/>
  <c r="AD245" i="6"/>
  <c r="AG150" i="6"/>
  <c r="K255" i="6"/>
  <c r="AC175" i="6"/>
  <c r="AU255" i="6"/>
  <c r="K199" i="6"/>
  <c r="AW209" i="6"/>
  <c r="K154" i="6"/>
  <c r="K135" i="6"/>
  <c r="O125" i="6"/>
  <c r="L149" i="6"/>
  <c r="AW140" i="6"/>
  <c r="AF130" i="6"/>
  <c r="AX110" i="6"/>
  <c r="O99" i="6"/>
  <c r="AC104" i="6"/>
  <c r="N205" i="6"/>
  <c r="AU109" i="6"/>
  <c r="AD74" i="6"/>
  <c r="AD135" i="6"/>
  <c r="AF100" i="6"/>
  <c r="AC154" i="6"/>
  <c r="AD95" i="6"/>
  <c r="O129" i="6"/>
  <c r="AC79" i="6"/>
  <c r="AW30" i="6"/>
  <c r="AF75" i="6"/>
  <c r="AX114" i="6"/>
  <c r="AF110" i="6"/>
  <c r="AE74" i="6"/>
  <c r="AU25" i="6"/>
  <c r="BF12" i="6"/>
  <c r="BG12" i="6" s="1"/>
  <c r="AV180" i="6"/>
  <c r="AC250" i="6"/>
  <c r="AC245" i="6"/>
  <c r="BH228" i="6"/>
  <c r="BM228" i="6" s="1"/>
  <c r="BI77" i="6"/>
  <c r="BN77" i="6" s="1"/>
  <c r="BH112" i="6"/>
  <c r="BM112" i="6" s="1"/>
  <c r="AW225" i="6"/>
  <c r="N130" i="6"/>
  <c r="N129" i="6"/>
  <c r="BI46" i="6"/>
  <c r="BM46" i="6" s="1"/>
  <c r="AT89" i="6"/>
  <c r="AT90" i="6"/>
  <c r="BF43" i="6"/>
  <c r="BH43" i="6" s="1"/>
  <c r="BF201" i="6"/>
  <c r="BG201" i="6" s="1"/>
  <c r="BF141" i="6"/>
  <c r="BG141" i="6"/>
  <c r="BG145" i="6" s="1"/>
  <c r="BH88" i="6"/>
  <c r="BM88" i="6" s="1"/>
  <c r="BI76" i="6"/>
  <c r="BF73" i="6"/>
  <c r="BG73" i="6"/>
  <c r="BF223" i="6"/>
  <c r="BH223" i="6" s="1"/>
  <c r="BI127" i="6"/>
  <c r="BF41" i="6"/>
  <c r="BI41" i="6" s="1"/>
  <c r="BG41" i="6"/>
  <c r="BI18" i="6"/>
  <c r="BF217" i="6"/>
  <c r="BI132" i="6"/>
  <c r="BI102" i="6"/>
  <c r="BH143" i="6"/>
  <c r="BM143" i="6" s="1"/>
  <c r="AE79" i="6"/>
  <c r="BI198" i="6"/>
  <c r="BI236" i="6"/>
  <c r="BN236" i="6" s="1"/>
  <c r="BF123" i="6"/>
  <c r="BH123" i="6" s="1"/>
  <c r="BI231" i="6"/>
  <c r="BI218" i="6"/>
  <c r="BN218" i="6" s="1"/>
  <c r="BH28" i="6"/>
  <c r="BH153" i="6"/>
  <c r="BM153" i="6" s="1"/>
  <c r="AT245" i="6"/>
  <c r="M255" i="6"/>
  <c r="AV215" i="6"/>
  <c r="AU214" i="6"/>
  <c r="P194" i="6"/>
  <c r="O134" i="6"/>
  <c r="AX139" i="6"/>
  <c r="AD129" i="6"/>
  <c r="M99" i="6"/>
  <c r="AD100" i="6"/>
  <c r="AV29" i="6"/>
  <c r="AV44" i="6"/>
  <c r="K169" i="6"/>
  <c r="AG74" i="6"/>
  <c r="K35" i="6"/>
  <c r="AU84" i="6"/>
  <c r="BF82" i="6"/>
  <c r="BH51" i="6"/>
  <c r="BI158" i="6"/>
  <c r="BI51" i="6"/>
  <c r="BG196" i="6"/>
  <c r="BF253" i="6"/>
  <c r="BG253" i="6" s="1"/>
  <c r="BH108" i="6"/>
  <c r="BL108" i="6" s="1"/>
  <c r="BF243" i="6"/>
  <c r="BH243" i="6" s="1"/>
  <c r="BH211" i="6"/>
  <c r="BM211" i="6" s="1"/>
  <c r="BF131" i="6"/>
  <c r="BH131" i="6" s="1"/>
  <c r="AT79" i="6"/>
  <c r="AT80" i="6"/>
  <c r="BF58" i="6"/>
  <c r="BI33" i="6"/>
  <c r="BH26" i="6"/>
  <c r="BF48" i="6"/>
  <c r="BH48" i="6" s="1"/>
  <c r="BH21" i="6"/>
  <c r="BI211" i="6"/>
  <c r="BI142" i="6"/>
  <c r="BN142" i="6" s="1"/>
  <c r="BF101" i="6"/>
  <c r="BH101" i="6" s="1"/>
  <c r="BF62" i="6"/>
  <c r="BI62" i="6" s="1"/>
  <c r="BF81" i="6"/>
  <c r="BG81" i="6" s="1"/>
  <c r="BI103" i="6"/>
  <c r="BF56" i="6"/>
  <c r="BI23" i="6"/>
  <c r="BG172" i="6"/>
  <c r="BH172" i="6"/>
  <c r="BG171" i="6"/>
  <c r="BI171" i="6"/>
  <c r="BG242" i="6"/>
  <c r="BH242" i="6"/>
  <c r="BH182" i="6"/>
  <c r="BI241" i="6"/>
  <c r="BH156" i="6"/>
  <c r="BH166" i="6"/>
  <c r="BM166" i="6" s="1"/>
  <c r="BH161" i="6"/>
  <c r="AC249" i="6"/>
  <c r="AV179" i="6"/>
  <c r="AE69" i="6"/>
  <c r="BF177" i="6"/>
  <c r="BH246" i="6"/>
  <c r="BF173" i="6"/>
  <c r="BG66" i="6"/>
  <c r="BI188" i="6"/>
  <c r="BH188" i="6"/>
  <c r="BM188" i="6" s="1"/>
  <c r="BH158" i="6"/>
  <c r="BM158" i="6" s="1"/>
  <c r="AC184" i="6"/>
  <c r="AD55" i="6"/>
  <c r="BI167" i="6"/>
  <c r="BH241" i="6"/>
  <c r="BM241" i="6" s="1"/>
  <c r="BI156" i="6"/>
  <c r="BI67" i="6"/>
  <c r="BG67" i="6"/>
  <c r="BI185" i="6"/>
  <c r="BF247" i="6"/>
  <c r="BH247" i="6" s="1"/>
  <c r="BI186" i="6"/>
  <c r="BH186" i="6"/>
  <c r="BM186" i="6" s="1"/>
  <c r="BI182" i="6"/>
  <c r="BI184" i="6" s="1"/>
  <c r="BH183" i="6"/>
  <c r="BM183" i="6" s="1"/>
  <c r="BI178" i="6"/>
  <c r="BH171" i="6"/>
  <c r="BI68" i="6"/>
  <c r="BG68" i="6"/>
  <c r="BI53" i="6"/>
  <c r="AF69" i="6"/>
  <c r="AC174" i="6"/>
  <c r="AC179" i="6"/>
  <c r="AE175" i="6"/>
  <c r="AC159" i="6"/>
  <c r="AT184" i="6"/>
  <c r="BI242" i="6"/>
  <c r="BN242" i="6" s="1"/>
  <c r="BH178" i="6"/>
  <c r="BM178" i="6" s="1"/>
  <c r="BH168" i="6"/>
  <c r="BH52" i="6"/>
  <c r="BL52" i="6" s="1"/>
  <c r="BH157" i="6"/>
  <c r="BF187" i="6"/>
  <c r="BH187" i="6"/>
  <c r="BI172" i="6"/>
  <c r="AE184" i="6"/>
  <c r="AV184" i="6"/>
  <c r="BF176" i="6"/>
  <c r="BH167" i="6"/>
  <c r="BI161" i="6"/>
  <c r="BH68" i="6"/>
  <c r="BI8" i="6"/>
  <c r="BH8" i="6"/>
  <c r="BI7" i="6"/>
  <c r="BH7" i="6"/>
  <c r="BG184" i="6"/>
  <c r="BG185" i="6"/>
  <c r="BG54" i="6"/>
  <c r="BG55" i="6"/>
  <c r="BG110" i="6"/>
  <c r="AW230" i="6"/>
  <c r="AW229" i="6"/>
  <c r="K209" i="6"/>
  <c r="K210" i="6"/>
  <c r="P215" i="6"/>
  <c r="P214" i="6"/>
  <c r="AX195" i="6"/>
  <c r="AX194" i="6"/>
  <c r="AG209" i="6"/>
  <c r="AG210" i="6"/>
  <c r="AC180" i="6"/>
  <c r="AU180" i="6"/>
  <c r="AD59" i="6"/>
  <c r="AD60" i="6"/>
  <c r="K90" i="6"/>
  <c r="K89" i="6"/>
  <c r="P85" i="6"/>
  <c r="P84" i="6"/>
  <c r="P65" i="6"/>
  <c r="P64" i="6"/>
  <c r="AT40" i="6"/>
  <c r="AT39" i="6"/>
  <c r="AC90" i="6"/>
  <c r="AC89" i="6"/>
  <c r="AT14" i="6"/>
  <c r="AT15" i="6"/>
  <c r="N255" i="6"/>
  <c r="K195" i="6"/>
  <c r="K194" i="6"/>
  <c r="AV160" i="6"/>
  <c r="AV159" i="6"/>
  <c r="AT165" i="6"/>
  <c r="AT164" i="6"/>
  <c r="L184" i="6"/>
  <c r="L185" i="6"/>
  <c r="M104" i="6"/>
  <c r="M105" i="6"/>
  <c r="AE60" i="6"/>
  <c r="AE59" i="6"/>
  <c r="AG50" i="6"/>
  <c r="AG49" i="6"/>
  <c r="AX130" i="6"/>
  <c r="AX129" i="6"/>
  <c r="L25" i="6"/>
  <c r="L24" i="6"/>
  <c r="AD85" i="6"/>
  <c r="AD84" i="6"/>
  <c r="AE85" i="6"/>
  <c r="AE84" i="6"/>
  <c r="AG39" i="6"/>
  <c r="AG40" i="6"/>
  <c r="P244" i="6"/>
  <c r="P245" i="6"/>
  <c r="M220" i="6"/>
  <c r="M219" i="6"/>
  <c r="M190" i="6"/>
  <c r="M189" i="6"/>
  <c r="AT219" i="6"/>
  <c r="AT220" i="6"/>
  <c r="M184" i="6"/>
  <c r="M185" i="6"/>
  <c r="AE100" i="6"/>
  <c r="L115" i="6"/>
  <c r="L114" i="6"/>
  <c r="AD140" i="6"/>
  <c r="AD139" i="6"/>
  <c r="AF139" i="6"/>
  <c r="AF140" i="6"/>
  <c r="AW65" i="6"/>
  <c r="AW64" i="6"/>
  <c r="AV30" i="6"/>
  <c r="AU129" i="6"/>
  <c r="AU130" i="6"/>
  <c r="AV40" i="6"/>
  <c r="AV39" i="6"/>
  <c r="AF90" i="6"/>
  <c r="AF89" i="6"/>
  <c r="AV14" i="6"/>
  <c r="AV15" i="6"/>
  <c r="P119" i="6"/>
  <c r="AD44" i="6"/>
  <c r="L225" i="6"/>
  <c r="N225" i="6"/>
  <c r="AE160" i="6"/>
  <c r="AE159" i="6"/>
  <c r="AC164" i="6"/>
  <c r="AC165" i="6"/>
  <c r="AT155" i="6"/>
  <c r="AT154" i="6"/>
  <c r="AC169" i="6"/>
  <c r="AC170" i="6"/>
  <c r="AE174" i="6"/>
  <c r="L130" i="6"/>
  <c r="L129" i="6"/>
  <c r="AU104" i="6"/>
  <c r="AU105" i="6"/>
  <c r="O144" i="6"/>
  <c r="O145" i="6"/>
  <c r="AF99" i="6"/>
  <c r="O120" i="6"/>
  <c r="O119" i="6"/>
  <c r="AW109" i="6"/>
  <c r="L64" i="6"/>
  <c r="K64" i="6"/>
  <c r="M50" i="6"/>
  <c r="M49" i="6"/>
  <c r="K25" i="6"/>
  <c r="AW40" i="6"/>
  <c r="AW39" i="6"/>
  <c r="AD90" i="6"/>
  <c r="AD89" i="6"/>
  <c r="AX15" i="6"/>
  <c r="O170" i="6"/>
  <c r="AU230" i="6"/>
  <c r="AU229" i="6"/>
  <c r="AF219" i="6"/>
  <c r="AF220" i="6"/>
  <c r="AX230" i="6"/>
  <c r="AG240" i="6"/>
  <c r="AV230" i="6"/>
  <c r="O215" i="6"/>
  <c r="O214" i="6"/>
  <c r="AD225" i="6"/>
  <c r="AD224" i="6"/>
  <c r="O210" i="6"/>
  <c r="O209" i="6"/>
  <c r="M244" i="6"/>
  <c r="M245" i="6"/>
  <c r="AW194" i="6"/>
  <c r="AW195" i="6"/>
  <c r="O220" i="6"/>
  <c r="O219" i="6"/>
  <c r="M205" i="6"/>
  <c r="AD240" i="6"/>
  <c r="AD239" i="6"/>
  <c r="AF209" i="6"/>
  <c r="AF210" i="6"/>
  <c r="N190" i="6"/>
  <c r="N189" i="6"/>
  <c r="K170" i="6"/>
  <c r="AV214" i="6"/>
  <c r="N170" i="6"/>
  <c r="K190" i="6"/>
  <c r="AV150" i="6"/>
  <c r="AV149" i="6"/>
  <c r="M135" i="6"/>
  <c r="M134" i="6"/>
  <c r="AU164" i="6"/>
  <c r="AU165" i="6"/>
  <c r="AC214" i="6"/>
  <c r="N185" i="6"/>
  <c r="N184" i="6"/>
  <c r="AE254" i="6"/>
  <c r="AE255" i="6"/>
  <c r="M149" i="6"/>
  <c r="AC130" i="6"/>
  <c r="O115" i="6"/>
  <c r="O114" i="6"/>
  <c r="AE150" i="6"/>
  <c r="K134" i="6"/>
  <c r="AF145" i="6"/>
  <c r="AF144" i="6"/>
  <c r="AD105" i="6"/>
  <c r="AX59" i="6"/>
  <c r="AX60" i="6"/>
  <c r="AE145" i="6"/>
  <c r="AE144" i="6"/>
  <c r="L60" i="6"/>
  <c r="L59" i="6"/>
  <c r="O230" i="6"/>
  <c r="O229" i="6"/>
  <c r="P204" i="6"/>
  <c r="AT115" i="6"/>
  <c r="L80" i="6"/>
  <c r="L79" i="6"/>
  <c r="AW45" i="6"/>
  <c r="AW44" i="6"/>
  <c r="L134" i="6"/>
  <c r="AV139" i="6"/>
  <c r="M75" i="6"/>
  <c r="AU64" i="6"/>
  <c r="AU65" i="6"/>
  <c r="AD49" i="6"/>
  <c r="AD50" i="6"/>
  <c r="AT29" i="6"/>
  <c r="AT30" i="6"/>
  <c r="M100" i="6"/>
  <c r="L175" i="6"/>
  <c r="L174" i="6"/>
  <c r="M110" i="6"/>
  <c r="M109" i="6"/>
  <c r="AD80" i="6"/>
  <c r="N194" i="6"/>
  <c r="AV129" i="6"/>
  <c r="AV130" i="6"/>
  <c r="AE124" i="6"/>
  <c r="AE125" i="6"/>
  <c r="AV105" i="6"/>
  <c r="AU94" i="6"/>
  <c r="AU95" i="6"/>
  <c r="AV80" i="6"/>
  <c r="N54" i="6"/>
  <c r="N55" i="6"/>
  <c r="M40" i="6"/>
  <c r="M39" i="6"/>
  <c r="M10" i="6"/>
  <c r="M9" i="6"/>
  <c r="P90" i="6"/>
  <c r="P89" i="6"/>
  <c r="O85" i="6"/>
  <c r="O84" i="6"/>
  <c r="N100" i="6"/>
  <c r="O64" i="6"/>
  <c r="AD15" i="6"/>
  <c r="P160" i="6"/>
  <c r="P159" i="6"/>
  <c r="AG90" i="6"/>
  <c r="AG89" i="6"/>
  <c r="AD10" i="6"/>
  <c r="AD9" i="6"/>
  <c r="AF120" i="6"/>
  <c r="AF119" i="6"/>
  <c r="AD35" i="6"/>
  <c r="AD34" i="6"/>
  <c r="L90" i="6"/>
  <c r="P30" i="6"/>
  <c r="P29" i="6"/>
  <c r="L19" i="6"/>
  <c r="M44" i="6"/>
  <c r="AU70" i="6"/>
  <c r="AU69" i="6"/>
  <c r="P124" i="6"/>
  <c r="AT35" i="6"/>
  <c r="AT34" i="6"/>
  <c r="AX75" i="6"/>
  <c r="AX74" i="6"/>
  <c r="AC15" i="6"/>
  <c r="P210" i="6"/>
  <c r="P209" i="6"/>
  <c r="N135" i="6"/>
  <c r="N134" i="6"/>
  <c r="K184" i="6"/>
  <c r="K185" i="6"/>
  <c r="M60" i="6"/>
  <c r="M59" i="6"/>
  <c r="K105" i="6"/>
  <c r="K104" i="6"/>
  <c r="AF50" i="6"/>
  <c r="AF49" i="6"/>
  <c r="M175" i="6"/>
  <c r="M174" i="6"/>
  <c r="AW130" i="6"/>
  <c r="AW129" i="6"/>
  <c r="K160" i="6"/>
  <c r="K159" i="6"/>
  <c r="AT74" i="6"/>
  <c r="AT75" i="6"/>
  <c r="AG9" i="6"/>
  <c r="AC200" i="6"/>
  <c r="AC199" i="6"/>
  <c r="AE154" i="6"/>
  <c r="AE155" i="6"/>
  <c r="N154" i="6"/>
  <c r="N155" i="6"/>
  <c r="K119" i="6"/>
  <c r="K120" i="6"/>
  <c r="L230" i="6"/>
  <c r="L229" i="6"/>
  <c r="AE179" i="6"/>
  <c r="AD115" i="6"/>
  <c r="AD114" i="6"/>
  <c r="AT255" i="6"/>
  <c r="AT254" i="6"/>
  <c r="AW234" i="6"/>
  <c r="AW235" i="6"/>
  <c r="AD205" i="6"/>
  <c r="AD204" i="6"/>
  <c r="N250" i="6"/>
  <c r="N249" i="6"/>
  <c r="AE200" i="6"/>
  <c r="AE199" i="6"/>
  <c r="AU159" i="6"/>
  <c r="AU160" i="6"/>
  <c r="O155" i="6"/>
  <c r="O154" i="6"/>
  <c r="AV164" i="6"/>
  <c r="AV165" i="6"/>
  <c r="AF129" i="6"/>
  <c r="M79" i="6"/>
  <c r="M80" i="6"/>
  <c r="O20" i="6"/>
  <c r="O19" i="6"/>
  <c r="AU9" i="6"/>
  <c r="AU10" i="6"/>
  <c r="AD40" i="6"/>
  <c r="AD39" i="6"/>
  <c r="AD234" i="6"/>
  <c r="AX235" i="6"/>
  <c r="AX234" i="6"/>
  <c r="AE225" i="6"/>
  <c r="AE224" i="6"/>
  <c r="O190" i="6"/>
  <c r="O189" i="6"/>
  <c r="AD215" i="6"/>
  <c r="AD214" i="6"/>
  <c r="O249" i="6"/>
  <c r="O250" i="6"/>
  <c r="AC195" i="6"/>
  <c r="AC194" i="6"/>
  <c r="AU219" i="6"/>
  <c r="AU220" i="6"/>
  <c r="AT189" i="6"/>
  <c r="AT190" i="6"/>
  <c r="L125" i="6"/>
  <c r="L124" i="6"/>
  <c r="AG134" i="6"/>
  <c r="AG135" i="6"/>
  <c r="O60" i="6"/>
  <c r="O59" i="6"/>
  <c r="M154" i="6"/>
  <c r="AG140" i="6"/>
  <c r="AG139" i="6"/>
  <c r="AT44" i="6"/>
  <c r="AT45" i="6"/>
  <c r="N175" i="6"/>
  <c r="N174" i="6"/>
  <c r="K85" i="6"/>
  <c r="K84" i="6"/>
  <c r="AT59" i="6"/>
  <c r="AU49" i="6"/>
  <c r="L29" i="6"/>
  <c r="L30" i="6"/>
  <c r="AF114" i="6"/>
  <c r="AF115" i="6"/>
  <c r="AG79" i="6"/>
  <c r="AG80" i="6"/>
  <c r="AT234" i="6"/>
  <c r="AT235" i="6"/>
  <c r="K214" i="6"/>
  <c r="K215" i="6"/>
  <c r="AF235" i="6"/>
  <c r="AF234" i="6"/>
  <c r="AV224" i="6"/>
  <c r="AV225" i="6"/>
  <c r="K224" i="6"/>
  <c r="K225" i="6"/>
  <c r="AF229" i="6"/>
  <c r="AF230" i="6"/>
  <c r="AV204" i="6"/>
  <c r="AV205" i="6"/>
  <c r="P254" i="6"/>
  <c r="P250" i="6"/>
  <c r="P249" i="6"/>
  <c r="AC235" i="6"/>
  <c r="AG219" i="6"/>
  <c r="AF215" i="6"/>
  <c r="AF214" i="6"/>
  <c r="AF195" i="6"/>
  <c r="AF194" i="6"/>
  <c r="O254" i="6"/>
  <c r="AD200" i="6"/>
  <c r="AD199" i="6"/>
  <c r="AD164" i="6"/>
  <c r="AD165" i="6"/>
  <c r="AU169" i="6"/>
  <c r="AU170" i="6"/>
  <c r="AD154" i="6"/>
  <c r="AD155" i="6"/>
  <c r="AV174" i="6"/>
  <c r="AV175" i="6"/>
  <c r="AD149" i="6"/>
  <c r="AW239" i="6"/>
  <c r="AU195" i="6"/>
  <c r="AT149" i="6"/>
  <c r="AT150" i="6"/>
  <c r="M130" i="6"/>
  <c r="M129" i="6"/>
  <c r="AT185" i="6"/>
  <c r="P169" i="6"/>
  <c r="AV219" i="6"/>
  <c r="AV220" i="6"/>
  <c r="AU190" i="6"/>
  <c r="AU189" i="6"/>
  <c r="AX144" i="6"/>
  <c r="AX145" i="6"/>
  <c r="M125" i="6"/>
  <c r="M124" i="6"/>
  <c r="AV244" i="6"/>
  <c r="P144" i="6"/>
  <c r="P145" i="6"/>
  <c r="AC74" i="6"/>
  <c r="AG129" i="6"/>
  <c r="AD99" i="6"/>
  <c r="K124" i="6"/>
  <c r="K125" i="6"/>
  <c r="M120" i="6"/>
  <c r="M119" i="6"/>
  <c r="AU99" i="6"/>
  <c r="AU100" i="6"/>
  <c r="AC144" i="6"/>
  <c r="AC145" i="6"/>
  <c r="AE139" i="6"/>
  <c r="AE140" i="6"/>
  <c r="AX44" i="6"/>
  <c r="AX45" i="6"/>
  <c r="K230" i="6"/>
  <c r="K229" i="6"/>
  <c r="AX205" i="6"/>
  <c r="P149" i="6"/>
  <c r="AW104" i="6"/>
  <c r="AV134" i="6"/>
  <c r="P105" i="6"/>
  <c r="P104" i="6"/>
  <c r="O80" i="6"/>
  <c r="O79" i="6"/>
  <c r="AU44" i="6"/>
  <c r="AU45" i="6"/>
  <c r="AF79" i="6"/>
  <c r="M35" i="6"/>
  <c r="M34" i="6"/>
  <c r="O165" i="6"/>
  <c r="AU125" i="6"/>
  <c r="AU124" i="6"/>
  <c r="P175" i="6"/>
  <c r="P174" i="6"/>
  <c r="AD134" i="6"/>
  <c r="AU110" i="6"/>
  <c r="O50" i="6"/>
  <c r="O49" i="6"/>
  <c r="AV24" i="6"/>
  <c r="AV25" i="6"/>
  <c r="AU119" i="6"/>
  <c r="AU120" i="6"/>
  <c r="AG64" i="6"/>
  <c r="AG65" i="6"/>
  <c r="N59" i="6"/>
  <c r="K54" i="6"/>
  <c r="K55" i="6"/>
  <c r="AV45" i="6"/>
  <c r="O9" i="6"/>
  <c r="O10" i="6"/>
  <c r="M89" i="6"/>
  <c r="M90" i="6"/>
  <c r="L84" i="6"/>
  <c r="L85" i="6"/>
  <c r="AG75" i="6"/>
  <c r="N10" i="6"/>
  <c r="N9" i="6"/>
  <c r="AX40" i="6"/>
  <c r="AX39" i="6"/>
  <c r="M69" i="6"/>
  <c r="P35" i="6"/>
  <c r="AF20" i="6"/>
  <c r="AF19" i="6"/>
  <c r="K79" i="6"/>
  <c r="AC24" i="6"/>
  <c r="AC25" i="6"/>
  <c r="AW9" i="6"/>
  <c r="AW10" i="6"/>
  <c r="M29" i="6"/>
  <c r="M30" i="6"/>
  <c r="AG114" i="6"/>
  <c r="AG115" i="6"/>
  <c r="AF39" i="6"/>
  <c r="AF40" i="6"/>
  <c r="AC139" i="6"/>
  <c r="AU34" i="6"/>
  <c r="AU35" i="6"/>
  <c r="K95" i="6"/>
  <c r="AF225" i="6"/>
  <c r="AF224" i="6"/>
  <c r="P189" i="6"/>
  <c r="P190" i="6"/>
  <c r="P220" i="6"/>
  <c r="P219" i="6"/>
  <c r="AD170" i="6"/>
  <c r="AD169" i="6"/>
  <c r="AD180" i="6"/>
  <c r="AD179" i="6"/>
  <c r="N140" i="6"/>
  <c r="N139" i="6"/>
  <c r="AC189" i="6"/>
  <c r="AC190" i="6"/>
  <c r="AF104" i="6"/>
  <c r="AF105" i="6"/>
  <c r="AX65" i="6"/>
  <c r="AX64" i="6"/>
  <c r="AU30" i="6"/>
  <c r="AU29" i="6"/>
  <c r="N110" i="6"/>
  <c r="N109" i="6"/>
  <c r="AW94" i="6"/>
  <c r="AW95" i="6"/>
  <c r="M19" i="6"/>
  <c r="M20" i="6"/>
  <c r="AE10" i="6"/>
  <c r="AE9" i="6"/>
  <c r="AV69" i="6"/>
  <c r="AV70" i="6"/>
  <c r="AT55" i="6"/>
  <c r="AT54" i="6"/>
  <c r="AC205" i="6"/>
  <c r="AC204" i="6"/>
  <c r="K220" i="6"/>
  <c r="K219" i="6"/>
  <c r="AG195" i="6"/>
  <c r="AG194" i="6"/>
  <c r="P135" i="6"/>
  <c r="P134" i="6"/>
  <c r="AD174" i="6"/>
  <c r="AE134" i="6"/>
  <c r="AE135" i="6"/>
  <c r="AV64" i="6"/>
  <c r="AV65" i="6"/>
  <c r="K50" i="6"/>
  <c r="K49" i="6"/>
  <c r="AW119" i="6"/>
  <c r="AW120" i="6"/>
  <c r="L160" i="6"/>
  <c r="L159" i="6"/>
  <c r="O239" i="6"/>
  <c r="AT225" i="6"/>
  <c r="AT224" i="6"/>
  <c r="AT145" i="6"/>
  <c r="AT144" i="6"/>
  <c r="AF134" i="6"/>
  <c r="AF135" i="6"/>
  <c r="M145" i="6"/>
  <c r="M144" i="6"/>
  <c r="M195" i="6"/>
  <c r="AT140" i="6"/>
  <c r="AT139" i="6"/>
  <c r="L119" i="6"/>
  <c r="L120" i="6"/>
  <c r="M230" i="6"/>
  <c r="M229" i="6"/>
  <c r="AX105" i="6"/>
  <c r="AX104" i="6"/>
  <c r="AG85" i="6"/>
  <c r="AG84" i="6"/>
  <c r="M160" i="6"/>
  <c r="M159" i="6"/>
  <c r="AG35" i="6"/>
  <c r="AG34" i="6"/>
  <c r="O35" i="6"/>
  <c r="P155" i="6"/>
  <c r="P154" i="6"/>
  <c r="O184" i="6"/>
  <c r="O185" i="6"/>
  <c r="N230" i="6"/>
  <c r="N229" i="6"/>
  <c r="L104" i="6"/>
  <c r="L105" i="6"/>
  <c r="AD45" i="6"/>
  <c r="AT120" i="6"/>
  <c r="AT119" i="6"/>
  <c r="AD19" i="6"/>
  <c r="AD20" i="6"/>
  <c r="AG25" i="6"/>
  <c r="AG24" i="6"/>
  <c r="AE39" i="6"/>
  <c r="AE40" i="6"/>
  <c r="AE250" i="6"/>
  <c r="AE249" i="6"/>
  <c r="AU245" i="6"/>
  <c r="AV235" i="6"/>
  <c r="AV234" i="6"/>
  <c r="AX225" i="6"/>
  <c r="AX224" i="6"/>
  <c r="AE204" i="6"/>
  <c r="AF240" i="6"/>
  <c r="AT244" i="6"/>
  <c r="N179" i="6"/>
  <c r="N180" i="6"/>
  <c r="AD209" i="6"/>
  <c r="M179" i="6"/>
  <c r="M180" i="6"/>
  <c r="AG229" i="6"/>
  <c r="AG230" i="6"/>
  <c r="AW204" i="6"/>
  <c r="AW205" i="6"/>
  <c r="K249" i="6"/>
  <c r="K250" i="6"/>
  <c r="AG214" i="6"/>
  <c r="AG215" i="6"/>
  <c r="AE195" i="6"/>
  <c r="AE194" i="6"/>
  <c r="AE165" i="6"/>
  <c r="AE164" i="6"/>
  <c r="AX214" i="6"/>
  <c r="N150" i="6"/>
  <c r="AV199" i="6"/>
  <c r="AG149" i="6"/>
  <c r="AU154" i="6"/>
  <c r="AW150" i="6"/>
  <c r="AW149" i="6"/>
  <c r="AX220" i="6"/>
  <c r="AX219" i="6"/>
  <c r="AV189" i="6"/>
  <c r="AV190" i="6"/>
  <c r="AU114" i="6"/>
  <c r="K244" i="6"/>
  <c r="AF254" i="6"/>
  <c r="AF255" i="6"/>
  <c r="AF149" i="6"/>
  <c r="L144" i="6"/>
  <c r="L145" i="6"/>
  <c r="P115" i="6"/>
  <c r="P114" i="6"/>
  <c r="N120" i="6"/>
  <c r="N119" i="6"/>
  <c r="AV99" i="6"/>
  <c r="AV100" i="6"/>
  <c r="AD150" i="6"/>
  <c r="AD145" i="6"/>
  <c r="AD144" i="6"/>
  <c r="AG59" i="6"/>
  <c r="AG60" i="6"/>
  <c r="AC44" i="6"/>
  <c r="AV109" i="6"/>
  <c r="P80" i="6"/>
  <c r="P79" i="6"/>
  <c r="N35" i="6"/>
  <c r="N34" i="6"/>
  <c r="AV124" i="6"/>
  <c r="AV125" i="6"/>
  <c r="K99" i="6"/>
  <c r="K100" i="6"/>
  <c r="P59" i="6"/>
  <c r="O174" i="6"/>
  <c r="O175" i="6"/>
  <c r="AT129" i="6"/>
  <c r="K110" i="6"/>
  <c r="K109" i="6"/>
  <c r="AW79" i="6"/>
  <c r="AE75" i="6"/>
  <c r="P50" i="6"/>
  <c r="P49" i="6"/>
  <c r="AW25" i="6"/>
  <c r="AW24" i="6"/>
  <c r="AD125" i="6"/>
  <c r="AD124" i="6"/>
  <c r="AV119" i="6"/>
  <c r="AV120" i="6"/>
  <c r="AX95" i="6"/>
  <c r="AX94" i="6"/>
  <c r="AC65" i="6"/>
  <c r="AC64" i="6"/>
  <c r="M54" i="6"/>
  <c r="M55" i="6"/>
  <c r="K39" i="6"/>
  <c r="K40" i="6"/>
  <c r="M140" i="6"/>
  <c r="M139" i="6"/>
  <c r="P20" i="6"/>
  <c r="P19" i="6"/>
  <c r="K9" i="6"/>
  <c r="K10" i="6"/>
  <c r="N89" i="6"/>
  <c r="N90" i="6"/>
  <c r="M84" i="6"/>
  <c r="M85" i="6"/>
  <c r="AU184" i="6"/>
  <c r="AU185" i="6"/>
  <c r="O160" i="6"/>
  <c r="O159" i="6"/>
  <c r="AD94" i="6"/>
  <c r="AG20" i="6"/>
  <c r="AG19" i="6"/>
  <c r="AE120" i="6"/>
  <c r="AE119" i="6"/>
  <c r="AG45" i="6"/>
  <c r="AD25" i="6"/>
  <c r="AD24" i="6"/>
  <c r="AX9" i="6"/>
  <c r="AX10" i="6"/>
  <c r="N30" i="6"/>
  <c r="N29" i="6"/>
  <c r="AT69" i="6"/>
  <c r="AT70" i="6"/>
  <c r="AV34" i="6"/>
  <c r="AV35" i="6"/>
  <c r="P10" i="6"/>
  <c r="AF24" i="6"/>
  <c r="AD250" i="6"/>
  <c r="AD249" i="6"/>
  <c r="O245" i="6"/>
  <c r="O244" i="6"/>
  <c r="AG255" i="6"/>
  <c r="AG254" i="6"/>
  <c r="O94" i="6"/>
  <c r="O95" i="6"/>
  <c r="P230" i="6"/>
  <c r="P229" i="6"/>
  <c r="AT110" i="6"/>
  <c r="AT109" i="6"/>
  <c r="AW139" i="6"/>
  <c r="AF125" i="6"/>
  <c r="AF124" i="6"/>
  <c r="O55" i="6"/>
  <c r="O54" i="6"/>
  <c r="AF85" i="6"/>
  <c r="AF84" i="6"/>
  <c r="AG120" i="6"/>
  <c r="AG119" i="6"/>
  <c r="AE35" i="6"/>
  <c r="AE34" i="6"/>
  <c r="O70" i="6"/>
  <c r="AC115" i="6"/>
  <c r="AC114" i="6"/>
  <c r="AX34" i="6"/>
  <c r="AX35" i="6"/>
  <c r="AG225" i="6"/>
  <c r="AG224" i="6"/>
  <c r="N244" i="6"/>
  <c r="N245" i="6"/>
  <c r="AE169" i="6"/>
  <c r="AE170" i="6"/>
  <c r="P140" i="6"/>
  <c r="P139" i="6"/>
  <c r="AD189" i="6"/>
  <c r="AD190" i="6"/>
  <c r="AC254" i="6"/>
  <c r="AC255" i="6"/>
  <c r="O110" i="6"/>
  <c r="O109" i="6"/>
  <c r="AV94" i="6"/>
  <c r="AV95" i="6"/>
  <c r="N20" i="6"/>
  <c r="N19" i="6"/>
  <c r="K19" i="6"/>
  <c r="K20" i="6"/>
  <c r="AU40" i="6"/>
  <c r="AU39" i="6"/>
  <c r="AE90" i="6"/>
  <c r="AE89" i="6"/>
  <c r="AU14" i="6"/>
  <c r="AU15" i="6"/>
  <c r="AF10" i="6"/>
  <c r="AF9" i="6"/>
  <c r="AF35" i="6"/>
  <c r="AF34" i="6"/>
  <c r="AU74" i="6"/>
  <c r="AU75" i="6"/>
  <c r="AC225" i="6"/>
  <c r="AC224" i="6"/>
  <c r="L195" i="6"/>
  <c r="L194" i="6"/>
  <c r="O140" i="6"/>
  <c r="O139" i="6"/>
  <c r="AT104" i="6"/>
  <c r="AT105" i="6"/>
  <c r="N80" i="6"/>
  <c r="N79" i="6"/>
  <c r="N105" i="6"/>
  <c r="N104" i="6"/>
  <c r="AW125" i="6"/>
  <c r="AW124" i="6"/>
  <c r="P110" i="6"/>
  <c r="P109" i="6"/>
  <c r="L50" i="6"/>
  <c r="L49" i="6"/>
  <c r="AX120" i="6"/>
  <c r="AX119" i="6"/>
  <c r="K29" i="6"/>
  <c r="K30" i="6"/>
  <c r="AE115" i="6"/>
  <c r="AE114" i="6"/>
  <c r="AV75" i="6"/>
  <c r="AV74" i="6"/>
  <c r="AV255" i="6"/>
  <c r="AV254" i="6"/>
  <c r="AE240" i="6"/>
  <c r="AD159" i="6"/>
  <c r="AD160" i="6"/>
  <c r="AE215" i="6"/>
  <c r="AE214" i="6"/>
  <c r="AG199" i="6"/>
  <c r="AG200" i="6"/>
  <c r="AC149" i="6"/>
  <c r="AC150" i="6"/>
  <c r="AU145" i="6"/>
  <c r="AU144" i="6"/>
  <c r="AE189" i="6"/>
  <c r="AE190" i="6"/>
  <c r="AX100" i="6"/>
  <c r="AX99" i="6"/>
  <c r="L35" i="6"/>
  <c r="L34" i="6"/>
  <c r="AT125" i="6"/>
  <c r="AT124" i="6"/>
  <c r="AF64" i="6"/>
  <c r="AV9" i="6"/>
  <c r="AV10" i="6"/>
  <c r="L239" i="6"/>
  <c r="L240" i="6"/>
  <c r="AD220" i="6"/>
  <c r="AD219" i="6"/>
  <c r="M234" i="6"/>
  <c r="K205" i="6"/>
  <c r="N215" i="6"/>
  <c r="N214" i="6"/>
  <c r="M214" i="6"/>
  <c r="M215" i="6"/>
  <c r="L244" i="6"/>
  <c r="L245" i="6"/>
  <c r="AT204" i="6"/>
  <c r="L179" i="6"/>
  <c r="L180" i="6"/>
  <c r="M250" i="6"/>
  <c r="M249" i="6"/>
  <c r="AE209" i="6"/>
  <c r="AE210" i="6"/>
  <c r="L189" i="6"/>
  <c r="L190" i="6"/>
  <c r="AW199" i="6"/>
  <c r="AW200" i="6"/>
  <c r="O235" i="6"/>
  <c r="L210" i="6"/>
  <c r="AV170" i="6"/>
  <c r="AV169" i="6"/>
  <c r="AU174" i="6"/>
  <c r="AU175" i="6"/>
  <c r="AU149" i="6"/>
  <c r="AU150" i="6"/>
  <c r="AT229" i="6"/>
  <c r="AT230" i="6"/>
  <c r="AW220" i="6"/>
  <c r="AW219" i="6"/>
  <c r="P185" i="6"/>
  <c r="P184" i="6"/>
  <c r="AD255" i="6"/>
  <c r="AD254" i="6"/>
  <c r="N115" i="6"/>
  <c r="N114" i="6"/>
  <c r="AW59" i="6"/>
  <c r="AW60" i="6"/>
  <c r="AG145" i="6"/>
  <c r="AG144" i="6"/>
  <c r="K114" i="6"/>
  <c r="N95" i="6"/>
  <c r="K60" i="6"/>
  <c r="K59" i="6"/>
  <c r="AF60" i="6"/>
  <c r="AF59" i="6"/>
  <c r="AT64" i="6"/>
  <c r="AT65" i="6"/>
  <c r="AX125" i="6"/>
  <c r="AX124" i="6"/>
  <c r="L99" i="6"/>
  <c r="L100" i="6"/>
  <c r="K174" i="6"/>
  <c r="K175" i="6"/>
  <c r="L110" i="6"/>
  <c r="L109" i="6"/>
  <c r="AX24" i="6"/>
  <c r="AX25" i="6"/>
  <c r="AG125" i="6"/>
  <c r="AG124" i="6"/>
  <c r="AT94" i="6"/>
  <c r="AT95" i="6"/>
  <c r="AD65" i="6"/>
  <c r="AD64" i="6"/>
  <c r="P55" i="6"/>
  <c r="P54" i="6"/>
  <c r="L39" i="6"/>
  <c r="L40" i="6"/>
  <c r="L10" i="6"/>
  <c r="L9" i="6"/>
  <c r="O89" i="6"/>
  <c r="O90" i="6"/>
  <c r="N85" i="6"/>
  <c r="N84" i="6"/>
  <c r="AC120" i="6"/>
  <c r="AC119" i="6"/>
  <c r="L74" i="6"/>
  <c r="L75" i="6"/>
  <c r="N160" i="6"/>
  <c r="N159" i="6"/>
  <c r="AT50" i="6"/>
  <c r="AC9" i="6"/>
  <c r="AC10" i="6"/>
  <c r="AD120" i="6"/>
  <c r="AD119" i="6"/>
  <c r="AC35" i="6"/>
  <c r="AC34" i="6"/>
  <c r="AE25" i="6"/>
  <c r="AE24" i="6"/>
  <c r="AC40" i="6"/>
  <c r="AC39" i="6"/>
  <c r="O30" i="6"/>
  <c r="O29" i="6"/>
  <c r="AX70" i="6"/>
  <c r="AX69" i="6"/>
  <c r="AW35" i="6"/>
  <c r="AW34" i="6"/>
  <c r="AW75" i="6"/>
  <c r="AW74" i="6"/>
  <c r="K34" i="6"/>
  <c r="BM182" i="6" l="1"/>
  <c r="BG131" i="6"/>
  <c r="BG123" i="6"/>
  <c r="BG101" i="6"/>
  <c r="BN98" i="6"/>
  <c r="BM152" i="6"/>
  <c r="BG136" i="6"/>
  <c r="BL148" i="6"/>
  <c r="BL188" i="6"/>
  <c r="BL8" i="6"/>
  <c r="BI223" i="6"/>
  <c r="BI128" i="6"/>
  <c r="BN128" i="6" s="1"/>
  <c r="BM181" i="6"/>
  <c r="BN252" i="6"/>
  <c r="BG109" i="6"/>
  <c r="BM198" i="6"/>
  <c r="BL182" i="6"/>
  <c r="BL181" i="6"/>
  <c r="BM23" i="6"/>
  <c r="BM33" i="6"/>
  <c r="BM202" i="6"/>
  <c r="BL248" i="6"/>
  <c r="BG99" i="6"/>
  <c r="BL158" i="6"/>
  <c r="BM147" i="6"/>
  <c r="BM161" i="6"/>
  <c r="BL171" i="6"/>
  <c r="BH62" i="6"/>
  <c r="BH53" i="6"/>
  <c r="BM53" i="6" s="1"/>
  <c r="BI192" i="6"/>
  <c r="BG128" i="6"/>
  <c r="BG191" i="6"/>
  <c r="BM191" i="6" s="1"/>
  <c r="BL157" i="6"/>
  <c r="BL166" i="6"/>
  <c r="BM172" i="6"/>
  <c r="BL86" i="6"/>
  <c r="BL246" i="6"/>
  <c r="BN167" i="6"/>
  <c r="BM107" i="6"/>
  <c r="BM113" i="6"/>
  <c r="BM246" i="6"/>
  <c r="BG6" i="6"/>
  <c r="BN8" i="6"/>
  <c r="BH160" i="6"/>
  <c r="BM156" i="6"/>
  <c r="BG62" i="6"/>
  <c r="BG222" i="6"/>
  <c r="BL221" i="6"/>
  <c r="BG160" i="6"/>
  <c r="BL156" i="6"/>
  <c r="BH197" i="6"/>
  <c r="BN221" i="6"/>
  <c r="BL207" i="6"/>
  <c r="BM7" i="6"/>
  <c r="BM167" i="6"/>
  <c r="BN182" i="6"/>
  <c r="BN156" i="6"/>
  <c r="BN188" i="6"/>
  <c r="BN171" i="6"/>
  <c r="BH135" i="6"/>
  <c r="BN158" i="6"/>
  <c r="BH71" i="6"/>
  <c r="BN102" i="6"/>
  <c r="BH78" i="6"/>
  <c r="BL202" i="6"/>
  <c r="BH193" i="6"/>
  <c r="BH194" i="6" s="1"/>
  <c r="BL17" i="6"/>
  <c r="BG78" i="6"/>
  <c r="BG80" i="6" s="1"/>
  <c r="BN137" i="6"/>
  <c r="BH227" i="6"/>
  <c r="BL237" i="6"/>
  <c r="BN157" i="6"/>
  <c r="BL198" i="6"/>
  <c r="BL97" i="6"/>
  <c r="BL211" i="6"/>
  <c r="BL113" i="6"/>
  <c r="BN181" i="6"/>
  <c r="BN202" i="6"/>
  <c r="BL178" i="6"/>
  <c r="BN172" i="6"/>
  <c r="BL172" i="6"/>
  <c r="BI101" i="6"/>
  <c r="BI151" i="6"/>
  <c r="BI155" i="6" s="1"/>
  <c r="BL186" i="6"/>
  <c r="BL167" i="6"/>
  <c r="BM68" i="6"/>
  <c r="BH190" i="6"/>
  <c r="BM171" i="6"/>
  <c r="BI162" i="6"/>
  <c r="BN211" i="6"/>
  <c r="BN198" i="6"/>
  <c r="BL127" i="6"/>
  <c r="BL236" i="6"/>
  <c r="BL107" i="6"/>
  <c r="BN183" i="6"/>
  <c r="BG192" i="6"/>
  <c r="BL192" i="6" s="1"/>
  <c r="BI37" i="6"/>
  <c r="BL218" i="6"/>
  <c r="BG254" i="6"/>
  <c r="BG35" i="6"/>
  <c r="BI201" i="6"/>
  <c r="BN166" i="6"/>
  <c r="BL183" i="6"/>
  <c r="BL184" i="6" s="1"/>
  <c r="BL161" i="6"/>
  <c r="BN207" i="6"/>
  <c r="BN192" i="6"/>
  <c r="BN186" i="6"/>
  <c r="BI168" i="6"/>
  <c r="BL132" i="6"/>
  <c r="BI6" i="6"/>
  <c r="BN6" i="6" s="1"/>
  <c r="BG197" i="6"/>
  <c r="BL197" i="6" s="1"/>
  <c r="BN161" i="6"/>
  <c r="BN178" i="6"/>
  <c r="BL67" i="6"/>
  <c r="BM242" i="6"/>
  <c r="BI123" i="6"/>
  <c r="BL123" i="6" s="1"/>
  <c r="BG199" i="6"/>
  <c r="BM236" i="6"/>
  <c r="BN108" i="6"/>
  <c r="BI222" i="6"/>
  <c r="BN222" i="6" s="1"/>
  <c r="BM218" i="6"/>
  <c r="BH22" i="6"/>
  <c r="BH24" i="6" s="1"/>
  <c r="BN147" i="6"/>
  <c r="BG103" i="6"/>
  <c r="BH103" i="6"/>
  <c r="BH105" i="6" s="1"/>
  <c r="BM232" i="6"/>
  <c r="BM185" i="6"/>
  <c r="BM184" i="6"/>
  <c r="BM57" i="6"/>
  <c r="BN228" i="6"/>
  <c r="BN57" i="6"/>
  <c r="BN241" i="6"/>
  <c r="BL241" i="6"/>
  <c r="BG135" i="6"/>
  <c r="BH162" i="6"/>
  <c r="BM157" i="6"/>
  <c r="BL242" i="6"/>
  <c r="BN51" i="6"/>
  <c r="BI240" i="6"/>
  <c r="BL252" i="6"/>
  <c r="BG170" i="6"/>
  <c r="BM87" i="6"/>
  <c r="BL191" i="6"/>
  <c r="BH238" i="6"/>
  <c r="BI106" i="6"/>
  <c r="BI110" i="6" s="1"/>
  <c r="BL228" i="6"/>
  <c r="BL232" i="6"/>
  <c r="BL185" i="6"/>
  <c r="BH209" i="6"/>
  <c r="BG30" i="6"/>
  <c r="BG29" i="6"/>
  <c r="BM101" i="6"/>
  <c r="BH104" i="6"/>
  <c r="BG154" i="6"/>
  <c r="BG155" i="6"/>
  <c r="BI139" i="6"/>
  <c r="BI140" i="6"/>
  <c r="BI200" i="6"/>
  <c r="BI199" i="6"/>
  <c r="BN111" i="6"/>
  <c r="BI115" i="6"/>
  <c r="BI114" i="6"/>
  <c r="BL68" i="6"/>
  <c r="BI56" i="6"/>
  <c r="BH56" i="6"/>
  <c r="BG58" i="6"/>
  <c r="BH58" i="6"/>
  <c r="BL101" i="6"/>
  <c r="BN153" i="6"/>
  <c r="BI16" i="6"/>
  <c r="BH16" i="6"/>
  <c r="BH116" i="6"/>
  <c r="BI116" i="6"/>
  <c r="BI227" i="6"/>
  <c r="BN227" i="6" s="1"/>
  <c r="BH212" i="6"/>
  <c r="BI212" i="6"/>
  <c r="BI28" i="6"/>
  <c r="BN28" i="6" s="1"/>
  <c r="BH224" i="6"/>
  <c r="BG226" i="6"/>
  <c r="BI226" i="6"/>
  <c r="BH61" i="6"/>
  <c r="BI61" i="6"/>
  <c r="BG216" i="6"/>
  <c r="BI216" i="6"/>
  <c r="BH225" i="6"/>
  <c r="BN68" i="6"/>
  <c r="BI66" i="6"/>
  <c r="BN66" i="6" s="1"/>
  <c r="BH253" i="6"/>
  <c r="BL253" i="6" s="1"/>
  <c r="BI253" i="6"/>
  <c r="BN253" i="6" s="1"/>
  <c r="BH217" i="6"/>
  <c r="BI217" i="6"/>
  <c r="BH73" i="6"/>
  <c r="BI73" i="6"/>
  <c r="BI75" i="6" s="1"/>
  <c r="BG217" i="6"/>
  <c r="BH32" i="6"/>
  <c r="BM32" i="6" s="1"/>
  <c r="BG208" i="6"/>
  <c r="BM98" i="6"/>
  <c r="BL27" i="6"/>
  <c r="BH201" i="6"/>
  <c r="BI83" i="6"/>
  <c r="BH83" i="6"/>
  <c r="BH18" i="6"/>
  <c r="BM18" i="6" s="1"/>
  <c r="BH196" i="6"/>
  <c r="BM196" i="6" s="1"/>
  <c r="BM102" i="6"/>
  <c r="BM127" i="6"/>
  <c r="BI203" i="6"/>
  <c r="BG203" i="6"/>
  <c r="BG212" i="6"/>
  <c r="BL133" i="6"/>
  <c r="BG13" i="6"/>
  <c r="BI13" i="6"/>
  <c r="BH41" i="6"/>
  <c r="BN41" i="6" s="1"/>
  <c r="BH203" i="6"/>
  <c r="BH226" i="6"/>
  <c r="BI63" i="6"/>
  <c r="BG63" i="6"/>
  <c r="BG121" i="6"/>
  <c r="BH47" i="6"/>
  <c r="BI208" i="6"/>
  <c r="BN208" i="6" s="1"/>
  <c r="BH216" i="6"/>
  <c r="BL126" i="6"/>
  <c r="BI80" i="6"/>
  <c r="BN76" i="6"/>
  <c r="BI79" i="6"/>
  <c r="BH81" i="6"/>
  <c r="BL32" i="6"/>
  <c r="BI146" i="6"/>
  <c r="BG146" i="6"/>
  <c r="BG129" i="6"/>
  <c r="BN46" i="6"/>
  <c r="BI24" i="6"/>
  <c r="BN21" i="6"/>
  <c r="BI25" i="6"/>
  <c r="BM93" i="6"/>
  <c r="BH79" i="6"/>
  <c r="BH210" i="6"/>
  <c r="BN143" i="6"/>
  <c r="BL91" i="6"/>
  <c r="BH42" i="6"/>
  <c r="BM42" i="6" s="1"/>
  <c r="BI42" i="6"/>
  <c r="BI206" i="6"/>
  <c r="BN206" i="6" s="1"/>
  <c r="BL111" i="6"/>
  <c r="BG114" i="6"/>
  <c r="BI131" i="6"/>
  <c r="BL131" i="6" s="1"/>
  <c r="BG37" i="6"/>
  <c r="BG39" i="6" s="1"/>
  <c r="BM128" i="6"/>
  <c r="BN93" i="6"/>
  <c r="BI213" i="6"/>
  <c r="BH213" i="6"/>
  <c r="BM213" i="6" s="1"/>
  <c r="BG255" i="6"/>
  <c r="BG70" i="6"/>
  <c r="BG9" i="6"/>
  <c r="BH54" i="6"/>
  <c r="BM52" i="6"/>
  <c r="BG159" i="6"/>
  <c r="BG48" i="6"/>
  <c r="BI48" i="6"/>
  <c r="BH214" i="6"/>
  <c r="BM51" i="6"/>
  <c r="BI58" i="6"/>
  <c r="BN58" i="6" s="1"/>
  <c r="BN127" i="6"/>
  <c r="BI141" i="6"/>
  <c r="BH141" i="6"/>
  <c r="BH91" i="6"/>
  <c r="BI91" i="6"/>
  <c r="BL18" i="6"/>
  <c r="BM17" i="6"/>
  <c r="BH36" i="6"/>
  <c r="BI36" i="6"/>
  <c r="BM111" i="6"/>
  <c r="BH115" i="6"/>
  <c r="BH114" i="6"/>
  <c r="BM132" i="6"/>
  <c r="BL76" i="6"/>
  <c r="BL33" i="6"/>
  <c r="BH251" i="6"/>
  <c r="BI251" i="6"/>
  <c r="BN251" i="6" s="1"/>
  <c r="BG50" i="6"/>
  <c r="BG235" i="6"/>
  <c r="BG234" i="6"/>
  <c r="BG100" i="6"/>
  <c r="BL21" i="6"/>
  <c r="BN123" i="6"/>
  <c r="BN18" i="6"/>
  <c r="BL117" i="6"/>
  <c r="BN117" i="6"/>
  <c r="BI224" i="6"/>
  <c r="BI225" i="6"/>
  <c r="BM126" i="6"/>
  <c r="BH130" i="6"/>
  <c r="BH129" i="6"/>
  <c r="BM21" i="6"/>
  <c r="BH155" i="6"/>
  <c r="BH154" i="6"/>
  <c r="BN86" i="6"/>
  <c r="BI89" i="6"/>
  <c r="BI90" i="6"/>
  <c r="BL128" i="6"/>
  <c r="BG122" i="6"/>
  <c r="BN26" i="6"/>
  <c r="BN126" i="6"/>
  <c r="BI130" i="6"/>
  <c r="BI129" i="6"/>
  <c r="BG134" i="6"/>
  <c r="BG130" i="6"/>
  <c r="BG144" i="6"/>
  <c r="BG92" i="6"/>
  <c r="BI31" i="6"/>
  <c r="BH31" i="6"/>
  <c r="BL31" i="6" s="1"/>
  <c r="BG115" i="6"/>
  <c r="BG69" i="6"/>
  <c r="BG10" i="6"/>
  <c r="BI55" i="6"/>
  <c r="BN23" i="6"/>
  <c r="BM26" i="6"/>
  <c r="BH30" i="6"/>
  <c r="BH29" i="6"/>
  <c r="BG243" i="6"/>
  <c r="BM243" i="6" s="1"/>
  <c r="BI243" i="6"/>
  <c r="BH82" i="6"/>
  <c r="BI82" i="6"/>
  <c r="BH38" i="6"/>
  <c r="BM38" i="6" s="1"/>
  <c r="BI239" i="6"/>
  <c r="BN132" i="6"/>
  <c r="BG223" i="6"/>
  <c r="BG225" i="6" s="1"/>
  <c r="BI12" i="6"/>
  <c r="BH12" i="6"/>
  <c r="BH92" i="6"/>
  <c r="BH121" i="6"/>
  <c r="BI47" i="6"/>
  <c r="BN88" i="6"/>
  <c r="BG82" i="6"/>
  <c r="BG85" i="6" s="1"/>
  <c r="BN152" i="6"/>
  <c r="BN87" i="6"/>
  <c r="BG238" i="6"/>
  <c r="BM137" i="6"/>
  <c r="BI233" i="6"/>
  <c r="BH233" i="6"/>
  <c r="BM233" i="6" s="1"/>
  <c r="BN112" i="6"/>
  <c r="BG22" i="6"/>
  <c r="BL22" i="6" s="1"/>
  <c r="BN52" i="6"/>
  <c r="BH106" i="6"/>
  <c r="BM67" i="6"/>
  <c r="BI11" i="6"/>
  <c r="BL152" i="6"/>
  <c r="BL46" i="6"/>
  <c r="BH136" i="6"/>
  <c r="BN136" i="6" s="1"/>
  <c r="BN107" i="6"/>
  <c r="BL88" i="6"/>
  <c r="BH231" i="6"/>
  <c r="BM231" i="6" s="1"/>
  <c r="BN97" i="6"/>
  <c r="BI81" i="6"/>
  <c r="BI96" i="6"/>
  <c r="BH96" i="6"/>
  <c r="BL96" i="6" s="1"/>
  <c r="BL26" i="6"/>
  <c r="BL81" i="6"/>
  <c r="BG163" i="6"/>
  <c r="BN163" i="6" s="1"/>
  <c r="BH163" i="6"/>
  <c r="BM163" i="6" s="1"/>
  <c r="BL23" i="6"/>
  <c r="BN32" i="6"/>
  <c r="BL51" i="6"/>
  <c r="BH146" i="6"/>
  <c r="BG34" i="6"/>
  <c r="BM86" i="6"/>
  <c r="BH89" i="6"/>
  <c r="BH90" i="6"/>
  <c r="BL7" i="6"/>
  <c r="BG84" i="6"/>
  <c r="BN7" i="6"/>
  <c r="BH159" i="6"/>
  <c r="BN67" i="6"/>
  <c r="BH134" i="6"/>
  <c r="BI105" i="6"/>
  <c r="BN101" i="6"/>
  <c r="BI104" i="6"/>
  <c r="BL143" i="6"/>
  <c r="BI43" i="6"/>
  <c r="BN27" i="6"/>
  <c r="BI122" i="6"/>
  <c r="BN122" i="6" s="1"/>
  <c r="BG49" i="6"/>
  <c r="BG140" i="6"/>
  <c r="BG139" i="6"/>
  <c r="BM8" i="6"/>
  <c r="BI54" i="6"/>
  <c r="BN53" i="6"/>
  <c r="BG56" i="6"/>
  <c r="BN33" i="6"/>
  <c r="BM108" i="6"/>
  <c r="BM76" i="6"/>
  <c r="BM142" i="6"/>
  <c r="BG43" i="6"/>
  <c r="BG45" i="6" s="1"/>
  <c r="BL137" i="6"/>
  <c r="BG11" i="6"/>
  <c r="BN17" i="6"/>
  <c r="BL142" i="6"/>
  <c r="BM6" i="6"/>
  <c r="BG16" i="6"/>
  <c r="BG71" i="6"/>
  <c r="BN71" i="6" s="1"/>
  <c r="BG116" i="6"/>
  <c r="BM77" i="6"/>
  <c r="BL112" i="6"/>
  <c r="BI193" i="6"/>
  <c r="BL77" i="6"/>
  <c r="BL87" i="6"/>
  <c r="BL89" i="6" s="1"/>
  <c r="BL102" i="6"/>
  <c r="BN133" i="6"/>
  <c r="BM97" i="6"/>
  <c r="BG61" i="6"/>
  <c r="BM148" i="6"/>
  <c r="BL153" i="6"/>
  <c r="BL98" i="6"/>
  <c r="BG177" i="6"/>
  <c r="BH177" i="6"/>
  <c r="BI177" i="6"/>
  <c r="BG173" i="6"/>
  <c r="BI173" i="6"/>
  <c r="BI175" i="6" s="1"/>
  <c r="BG176" i="6"/>
  <c r="BH176" i="6"/>
  <c r="BM176" i="6" s="1"/>
  <c r="BH249" i="6"/>
  <c r="BH250" i="6"/>
  <c r="BH189" i="6"/>
  <c r="BI160" i="6"/>
  <c r="BI159" i="6"/>
  <c r="BH70" i="6"/>
  <c r="BH69" i="6"/>
  <c r="BH173" i="6"/>
  <c r="BH169" i="6"/>
  <c r="BH170" i="6"/>
  <c r="BH185" i="6"/>
  <c r="BH184" i="6"/>
  <c r="BH55" i="6"/>
  <c r="BH244" i="6"/>
  <c r="BH245" i="6"/>
  <c r="BG187" i="6"/>
  <c r="BM187" i="6" s="1"/>
  <c r="BM189" i="6" s="1"/>
  <c r="BI187" i="6"/>
  <c r="BI190" i="6" s="1"/>
  <c r="BI176" i="6"/>
  <c r="BG247" i="6"/>
  <c r="BL247" i="6" s="1"/>
  <c r="BI69" i="6"/>
  <c r="BI70" i="6"/>
  <c r="BH15" i="6"/>
  <c r="BI10" i="6"/>
  <c r="BH9" i="6"/>
  <c r="BH10" i="6"/>
  <c r="BL63" i="6" l="1"/>
  <c r="BN212" i="6"/>
  <c r="BN37" i="6"/>
  <c r="BM192" i="6"/>
  <c r="BL227" i="6"/>
  <c r="BN162" i="6"/>
  <c r="BL141" i="6"/>
  <c r="BN217" i="6"/>
  <c r="BM43" i="6"/>
  <c r="BN191" i="6"/>
  <c r="BM206" i="6"/>
  <c r="BM177" i="6"/>
  <c r="BN201" i="6"/>
  <c r="BM216" i="6"/>
  <c r="BM220" i="6" s="1"/>
  <c r="BM208" i="6"/>
  <c r="BM238" i="6"/>
  <c r="BL206" i="6"/>
  <c r="BL53" i="6"/>
  <c r="BL226" i="6"/>
  <c r="BH164" i="6"/>
  <c r="BN231" i="6"/>
  <c r="BM71" i="6"/>
  <c r="BL62" i="6"/>
  <c r="BM247" i="6"/>
  <c r="BM245" i="6"/>
  <c r="BN216" i="6"/>
  <c r="BL103" i="6"/>
  <c r="BI169" i="6"/>
  <c r="BN168" i="6"/>
  <c r="BN170" i="6" s="1"/>
  <c r="BG25" i="6"/>
  <c r="BN197" i="6"/>
  <c r="BG24" i="6"/>
  <c r="BL42" i="6"/>
  <c r="BM197" i="6"/>
  <c r="BM199" i="6" s="1"/>
  <c r="BG224" i="6"/>
  <c r="BL223" i="6"/>
  <c r="BL230" i="6"/>
  <c r="BL229" i="6"/>
  <c r="BN223" i="6"/>
  <c r="BN225" i="6" s="1"/>
  <c r="BM179" i="6"/>
  <c r="BM180" i="6"/>
  <c r="BN103" i="6"/>
  <c r="BN105" i="6" s="1"/>
  <c r="BL196" i="6"/>
  <c r="BL176" i="6"/>
  <c r="BM103" i="6"/>
  <c r="BM251" i="6"/>
  <c r="BL13" i="6"/>
  <c r="BL162" i="6"/>
  <c r="BM190" i="6"/>
  <c r="BI9" i="6"/>
  <c r="BI189" i="6"/>
  <c r="BN187" i="6"/>
  <c r="BL173" i="6"/>
  <c r="BI194" i="6"/>
  <c r="BN193" i="6"/>
  <c r="BN195" i="6" s="1"/>
  <c r="BL163" i="6"/>
  <c r="BI235" i="6"/>
  <c r="BN233" i="6"/>
  <c r="BN235" i="6" s="1"/>
  <c r="BN82" i="6"/>
  <c r="BN83" i="6"/>
  <c r="BI154" i="6"/>
  <c r="BL90" i="6"/>
  <c r="BM168" i="6"/>
  <c r="BL159" i="6"/>
  <c r="BL160" i="6"/>
  <c r="BM244" i="6"/>
  <c r="BL187" i="6"/>
  <c r="BL190" i="6" s="1"/>
  <c r="BM92" i="6"/>
  <c r="BM151" i="6"/>
  <c r="BM154" i="6" s="1"/>
  <c r="BN78" i="6"/>
  <c r="BN62" i="6"/>
  <c r="BL38" i="6"/>
  <c r="BL217" i="6"/>
  <c r="BN190" i="6"/>
  <c r="BN189" i="6"/>
  <c r="BN160" i="6"/>
  <c r="BN159" i="6"/>
  <c r="BI165" i="6"/>
  <c r="BI170" i="6"/>
  <c r="BN43" i="6"/>
  <c r="BH75" i="6"/>
  <c r="BM235" i="6"/>
  <c r="BM234" i="6"/>
  <c r="BG239" i="6"/>
  <c r="BL238" i="6"/>
  <c r="BL240" i="6" s="1"/>
  <c r="BM12" i="6"/>
  <c r="BI244" i="6"/>
  <c r="BN243" i="6"/>
  <c r="BN244" i="6" s="1"/>
  <c r="BH25" i="6"/>
  <c r="BG79" i="6"/>
  <c r="BN38" i="6"/>
  <c r="BN22" i="6"/>
  <c r="BN25" i="6" s="1"/>
  <c r="BN210" i="6"/>
  <c r="BN209" i="6"/>
  <c r="BM226" i="6"/>
  <c r="BI205" i="6"/>
  <c r="BN203" i="6"/>
  <c r="BN205" i="6" s="1"/>
  <c r="BH239" i="6"/>
  <c r="BN73" i="6"/>
  <c r="BN70" i="6"/>
  <c r="BI109" i="6"/>
  <c r="BG104" i="6"/>
  <c r="BG200" i="6"/>
  <c r="BN151" i="6"/>
  <c r="BN155" i="6" s="1"/>
  <c r="BL151" i="6"/>
  <c r="BN196" i="6"/>
  <c r="BL213" i="6"/>
  <c r="BL168" i="6"/>
  <c r="BL165" i="6"/>
  <c r="BL164" i="6"/>
  <c r="BL189" i="6"/>
  <c r="BN185" i="6"/>
  <c r="BN184" i="6"/>
  <c r="BM227" i="6"/>
  <c r="BM223" i="6"/>
  <c r="BN238" i="6"/>
  <c r="BH174" i="6"/>
  <c r="BM173" i="6"/>
  <c r="BM174" i="6" s="1"/>
  <c r="BM240" i="6"/>
  <c r="BM239" i="6"/>
  <c r="BL177" i="6"/>
  <c r="BN255" i="6"/>
  <c r="BN254" i="6"/>
  <c r="BM217" i="6"/>
  <c r="BM219" i="6" s="1"/>
  <c r="BL136" i="6"/>
  <c r="BG210" i="6"/>
  <c r="BL208" i="6"/>
  <c r="BL209" i="6" s="1"/>
  <c r="BL216" i="6"/>
  <c r="BH195" i="6"/>
  <c r="BM193" i="6"/>
  <c r="BM160" i="6"/>
  <c r="BM159" i="6"/>
  <c r="BN176" i="6"/>
  <c r="BN173" i="6"/>
  <c r="BN175" i="6" s="1"/>
  <c r="BG194" i="6"/>
  <c r="BH165" i="6"/>
  <c r="BM253" i="6"/>
  <c r="BM210" i="6"/>
  <c r="BM209" i="6"/>
  <c r="BM62" i="6"/>
  <c r="BN121" i="6"/>
  <c r="BL78" i="6"/>
  <c r="BL80" i="6" s="1"/>
  <c r="BG195" i="6"/>
  <c r="BL48" i="6"/>
  <c r="BL212" i="6"/>
  <c r="BL215" i="6" s="1"/>
  <c r="BI214" i="6"/>
  <c r="BH215" i="6"/>
  <c r="BM212" i="6"/>
  <c r="BM162" i="6"/>
  <c r="BM123" i="6"/>
  <c r="BL251" i="6"/>
  <c r="BM195" i="6"/>
  <c r="BM194" i="6"/>
  <c r="BI174" i="6"/>
  <c r="BN54" i="6"/>
  <c r="BH74" i="6"/>
  <c r="BN11" i="6"/>
  <c r="BN213" i="6"/>
  <c r="BN215" i="6" s="1"/>
  <c r="BL41" i="6"/>
  <c r="BG204" i="6"/>
  <c r="BL203" i="6"/>
  <c r="BH240" i="6"/>
  <c r="BI215" i="6"/>
  <c r="BM78" i="6"/>
  <c r="BI164" i="6"/>
  <c r="BN177" i="6"/>
  <c r="BG244" i="6"/>
  <c r="BL243" i="6"/>
  <c r="BL245" i="6" s="1"/>
  <c r="BI44" i="6"/>
  <c r="BM203" i="6"/>
  <c r="BM201" i="6"/>
  <c r="BN226" i="6"/>
  <c r="BG105" i="6"/>
  <c r="BM13" i="6"/>
  <c r="BL201" i="6"/>
  <c r="BL231" i="6"/>
  <c r="BN165" i="6"/>
  <c r="BN164" i="6"/>
  <c r="BL193" i="6"/>
  <c r="BL195" i="6" s="1"/>
  <c r="BM222" i="6"/>
  <c r="BN214" i="6"/>
  <c r="BL233" i="6"/>
  <c r="BL222" i="6"/>
  <c r="BL225" i="6" s="1"/>
  <c r="BL6" i="6"/>
  <c r="BL9" i="6" s="1"/>
  <c r="BH80" i="6"/>
  <c r="BM249" i="6"/>
  <c r="BM250" i="6"/>
  <c r="BL250" i="6"/>
  <c r="BL249" i="6"/>
  <c r="BL100" i="6"/>
  <c r="BL99" i="6"/>
  <c r="BN125" i="6"/>
  <c r="BN124" i="6"/>
  <c r="BL55" i="6"/>
  <c r="BL54" i="6"/>
  <c r="BL79" i="6"/>
  <c r="BI234" i="6"/>
  <c r="BM56" i="6"/>
  <c r="BH59" i="6"/>
  <c r="BH60" i="6"/>
  <c r="BL16" i="6"/>
  <c r="BG20" i="6"/>
  <c r="BG19" i="6"/>
  <c r="BM80" i="6"/>
  <c r="BM79" i="6"/>
  <c r="BL35" i="6"/>
  <c r="BL34" i="6"/>
  <c r="BG164" i="6"/>
  <c r="BG165" i="6"/>
  <c r="BN96" i="6"/>
  <c r="BI99" i="6"/>
  <c r="BI100" i="6"/>
  <c r="BN31" i="6"/>
  <c r="BI35" i="6"/>
  <c r="BI34" i="6"/>
  <c r="BI125" i="6"/>
  <c r="BN141" i="6"/>
  <c r="BI145" i="6"/>
  <c r="BI144" i="6"/>
  <c r="BN131" i="6"/>
  <c r="BI135" i="6"/>
  <c r="BI134" i="6"/>
  <c r="BM47" i="6"/>
  <c r="BH50" i="6"/>
  <c r="BH49" i="6"/>
  <c r="BG220" i="6"/>
  <c r="BG219" i="6"/>
  <c r="BL83" i="6"/>
  <c r="BL10" i="6"/>
  <c r="BM58" i="6"/>
  <c r="BI204" i="6"/>
  <c r="BN140" i="6"/>
  <c r="BN139" i="6"/>
  <c r="BI45" i="6"/>
  <c r="BM9" i="6"/>
  <c r="BM10" i="6"/>
  <c r="BL140" i="6"/>
  <c r="BL139" i="6"/>
  <c r="BM146" i="6"/>
  <c r="BH150" i="6"/>
  <c r="BH149" i="6"/>
  <c r="BM122" i="6"/>
  <c r="BN81" i="6"/>
  <c r="BI84" i="6"/>
  <c r="BI85" i="6"/>
  <c r="BI50" i="6"/>
  <c r="BN47" i="6"/>
  <c r="BL92" i="6"/>
  <c r="BL94" i="6" s="1"/>
  <c r="BG94" i="6"/>
  <c r="BN36" i="6"/>
  <c r="BI40" i="6"/>
  <c r="BI39" i="6"/>
  <c r="BM81" i="6"/>
  <c r="BH85" i="6"/>
  <c r="BH84" i="6"/>
  <c r="BL121" i="6"/>
  <c r="BG124" i="6"/>
  <c r="BG125" i="6"/>
  <c r="BM83" i="6"/>
  <c r="BN61" i="6"/>
  <c r="BI65" i="6"/>
  <c r="BI64" i="6"/>
  <c r="BI74" i="6"/>
  <c r="BL58" i="6"/>
  <c r="BM63" i="6"/>
  <c r="BM36" i="6"/>
  <c r="BH39" i="6"/>
  <c r="BH40" i="6"/>
  <c r="BL114" i="6"/>
  <c r="BL115" i="6"/>
  <c r="BM61" i="6"/>
  <c r="BH65" i="6"/>
  <c r="BH64" i="6"/>
  <c r="BL61" i="6"/>
  <c r="BG64" i="6"/>
  <c r="BG65" i="6"/>
  <c r="BL56" i="6"/>
  <c r="BG59" i="6"/>
  <c r="BG60" i="6"/>
  <c r="BN90" i="6"/>
  <c r="BN89" i="6"/>
  <c r="BH255" i="6"/>
  <c r="BH254" i="6"/>
  <c r="BL134" i="6"/>
  <c r="BL135" i="6"/>
  <c r="BL11" i="6"/>
  <c r="BG15" i="6"/>
  <c r="BG14" i="6"/>
  <c r="BM106" i="6"/>
  <c r="BH109" i="6"/>
  <c r="BH110" i="6"/>
  <c r="BI30" i="6"/>
  <c r="BL36" i="6"/>
  <c r="BN106" i="6"/>
  <c r="BL73" i="6"/>
  <c r="BL66" i="6"/>
  <c r="BL155" i="6"/>
  <c r="BL154" i="6"/>
  <c r="BI14" i="6"/>
  <c r="BM131" i="6"/>
  <c r="BI29" i="6"/>
  <c r="BL47" i="6"/>
  <c r="BM73" i="6"/>
  <c r="BM75" i="6" s="1"/>
  <c r="BG240" i="6"/>
  <c r="BG245" i="6"/>
  <c r="BM105" i="6"/>
  <c r="BM104" i="6"/>
  <c r="BL28" i="6"/>
  <c r="BH124" i="6"/>
  <c r="BM121" i="6"/>
  <c r="BH125" i="6"/>
  <c r="BI255" i="6"/>
  <c r="BI254" i="6"/>
  <c r="BG215" i="6"/>
  <c r="BG214" i="6"/>
  <c r="BN80" i="6"/>
  <c r="BN79" i="6"/>
  <c r="BN75" i="6"/>
  <c r="BN74" i="6"/>
  <c r="BL24" i="6"/>
  <c r="BL25" i="6"/>
  <c r="BL12" i="6"/>
  <c r="BN55" i="6"/>
  <c r="BN12" i="6"/>
  <c r="BG209" i="6"/>
  <c r="BN91" i="6"/>
  <c r="BI95" i="6"/>
  <c r="BI94" i="6"/>
  <c r="BI209" i="6"/>
  <c r="BI210" i="6"/>
  <c r="BL129" i="6"/>
  <c r="BL130" i="6"/>
  <c r="BH204" i="6"/>
  <c r="BH205" i="6"/>
  <c r="BN69" i="6"/>
  <c r="BI15" i="6"/>
  <c r="BI245" i="6"/>
  <c r="BL116" i="6"/>
  <c r="BG119" i="6"/>
  <c r="BG120" i="6"/>
  <c r="BL43" i="6"/>
  <c r="BM89" i="6"/>
  <c r="BM90" i="6"/>
  <c r="BL30" i="6"/>
  <c r="BL29" i="6"/>
  <c r="BM136" i="6"/>
  <c r="BH139" i="6"/>
  <c r="BH140" i="6"/>
  <c r="BM48" i="6"/>
  <c r="BN30" i="6"/>
  <c r="BN29" i="6"/>
  <c r="BM11" i="6"/>
  <c r="BM115" i="6"/>
  <c r="BM114" i="6"/>
  <c r="BM91" i="6"/>
  <c r="BH95" i="6"/>
  <c r="BH94" i="6"/>
  <c r="BN48" i="6"/>
  <c r="BG44" i="6"/>
  <c r="BI195" i="6"/>
  <c r="BN42" i="6"/>
  <c r="BM22" i="6"/>
  <c r="BM24" i="6" s="1"/>
  <c r="BI49" i="6"/>
  <c r="BL146" i="6"/>
  <c r="BG150" i="6"/>
  <c r="BG149" i="6"/>
  <c r="BH220" i="6"/>
  <c r="BH219" i="6"/>
  <c r="BM41" i="6"/>
  <c r="BH45" i="6"/>
  <c r="BH44" i="6"/>
  <c r="BI230" i="6"/>
  <c r="BI229" i="6"/>
  <c r="BN116" i="6"/>
  <c r="BI120" i="6"/>
  <c r="BI119" i="6"/>
  <c r="BM16" i="6"/>
  <c r="BH19" i="6"/>
  <c r="BH20" i="6"/>
  <c r="BN115" i="6"/>
  <c r="BN114" i="6"/>
  <c r="BM66" i="6"/>
  <c r="BG95" i="6"/>
  <c r="BN9" i="6"/>
  <c r="BN10" i="6"/>
  <c r="BM28" i="6"/>
  <c r="BM29" i="6" s="1"/>
  <c r="BH235" i="6"/>
  <c r="BH234" i="6"/>
  <c r="BM82" i="6"/>
  <c r="BN130" i="6"/>
  <c r="BN129" i="6"/>
  <c r="BM55" i="6"/>
  <c r="BM54" i="6"/>
  <c r="BN63" i="6"/>
  <c r="BN56" i="6"/>
  <c r="BI60" i="6"/>
  <c r="BI59" i="6"/>
  <c r="BL145" i="6"/>
  <c r="BL144" i="6"/>
  <c r="BM130" i="6"/>
  <c r="BM129" i="6"/>
  <c r="BH230" i="6"/>
  <c r="BH229" i="6"/>
  <c r="BL106" i="6"/>
  <c r="BL37" i="6"/>
  <c r="BG40" i="6"/>
  <c r="BH14" i="6"/>
  <c r="BL71" i="6"/>
  <c r="BG75" i="6"/>
  <c r="BG74" i="6"/>
  <c r="BM96" i="6"/>
  <c r="BH99" i="6"/>
  <c r="BH100" i="6"/>
  <c r="BL82" i="6"/>
  <c r="BL85" i="6" s="1"/>
  <c r="BM31" i="6"/>
  <c r="BH34" i="6"/>
  <c r="BH35" i="6"/>
  <c r="BL122" i="6"/>
  <c r="BI124" i="6"/>
  <c r="BM141" i="6"/>
  <c r="BH144" i="6"/>
  <c r="BH145" i="6"/>
  <c r="BN146" i="6"/>
  <c r="BI150" i="6"/>
  <c r="BI149" i="6"/>
  <c r="BN13" i="6"/>
  <c r="BH199" i="6"/>
  <c r="BH200" i="6"/>
  <c r="BI219" i="6"/>
  <c r="BI220" i="6"/>
  <c r="BG230" i="6"/>
  <c r="BG229" i="6"/>
  <c r="BM116" i="6"/>
  <c r="BH120" i="6"/>
  <c r="BH119" i="6"/>
  <c r="BN16" i="6"/>
  <c r="BI19" i="6"/>
  <c r="BI20" i="6"/>
  <c r="BL105" i="6"/>
  <c r="BL104" i="6"/>
  <c r="BM37" i="6"/>
  <c r="BN92" i="6"/>
  <c r="BG205" i="6"/>
  <c r="BG175" i="6"/>
  <c r="BG174" i="6"/>
  <c r="BI179" i="6"/>
  <c r="BI180" i="6"/>
  <c r="BH175" i="6"/>
  <c r="BH179" i="6"/>
  <c r="BH180" i="6"/>
  <c r="BG190" i="6"/>
  <c r="BG189" i="6"/>
  <c r="BG179" i="6"/>
  <c r="BG180" i="6"/>
  <c r="BG250" i="6"/>
  <c r="BG249" i="6"/>
  <c r="BM74" i="6" l="1"/>
  <c r="BN194" i="6"/>
  <c r="BN224" i="6"/>
  <c r="BN204" i="6"/>
  <c r="BM200" i="6"/>
  <c r="BN50" i="6"/>
  <c r="BL95" i="6"/>
  <c r="BL210" i="6"/>
  <c r="BN15" i="6"/>
  <c r="BN45" i="6"/>
  <c r="BM175" i="6"/>
  <c r="BM215" i="6"/>
  <c r="BM214" i="6"/>
  <c r="BN240" i="6"/>
  <c r="BN239" i="6"/>
  <c r="BN104" i="6"/>
  <c r="BN174" i="6"/>
  <c r="BN180" i="6"/>
  <c r="BN179" i="6"/>
  <c r="BL224" i="6"/>
  <c r="BM229" i="6"/>
  <c r="BM230" i="6"/>
  <c r="BM169" i="6"/>
  <c r="BM170" i="6"/>
  <c r="BN169" i="6"/>
  <c r="BL45" i="6"/>
  <c r="BN234" i="6"/>
  <c r="BL169" i="6"/>
  <c r="BL170" i="6"/>
  <c r="BL239" i="6"/>
  <c r="BL199" i="6"/>
  <c r="BL200" i="6"/>
  <c r="BL214" i="6"/>
  <c r="BL205" i="6"/>
  <c r="BL204" i="6"/>
  <c r="BM255" i="6"/>
  <c r="BM254" i="6"/>
  <c r="BN14" i="6"/>
  <c r="BL50" i="6"/>
  <c r="BN154" i="6"/>
  <c r="BL254" i="6"/>
  <c r="BL255" i="6"/>
  <c r="BN245" i="6"/>
  <c r="BL244" i="6"/>
  <c r="BL175" i="6"/>
  <c r="BL174" i="6"/>
  <c r="BN200" i="6"/>
  <c r="BN199" i="6"/>
  <c r="BN24" i="6"/>
  <c r="BL219" i="6"/>
  <c r="BL220" i="6"/>
  <c r="BL180" i="6"/>
  <c r="BL179" i="6"/>
  <c r="BL194" i="6"/>
  <c r="BN220" i="6"/>
  <c r="BN219" i="6"/>
  <c r="BM205" i="6"/>
  <c r="BM204" i="6"/>
  <c r="BL235" i="6"/>
  <c r="BL234" i="6"/>
  <c r="BN44" i="6"/>
  <c r="BN49" i="6"/>
  <c r="BM155" i="6"/>
  <c r="BM225" i="6"/>
  <c r="BM224" i="6"/>
  <c r="BN230" i="6"/>
  <c r="BN229" i="6"/>
  <c r="BM165" i="6"/>
  <c r="BM164" i="6"/>
  <c r="BM99" i="6"/>
  <c r="BM100" i="6"/>
  <c r="BL119" i="6"/>
  <c r="BL120" i="6"/>
  <c r="BN110" i="6"/>
  <c r="BN109" i="6"/>
  <c r="BM39" i="6"/>
  <c r="BM40" i="6"/>
  <c r="BN65" i="6"/>
  <c r="BN64" i="6"/>
  <c r="BL19" i="6"/>
  <c r="BL20" i="6"/>
  <c r="BM119" i="6"/>
  <c r="BM120" i="6"/>
  <c r="BM125" i="6"/>
  <c r="BM124" i="6"/>
  <c r="BL70" i="6"/>
  <c r="BL69" i="6"/>
  <c r="BL64" i="6"/>
  <c r="BL65" i="6"/>
  <c r="BM149" i="6"/>
  <c r="BM150" i="6"/>
  <c r="BM25" i="6"/>
  <c r="BM19" i="6"/>
  <c r="BM20" i="6"/>
  <c r="BM45" i="6"/>
  <c r="BM44" i="6"/>
  <c r="BM85" i="6"/>
  <c r="BM84" i="6"/>
  <c r="BN100" i="6"/>
  <c r="BN99" i="6"/>
  <c r="BM35" i="6"/>
  <c r="BM34" i="6"/>
  <c r="BL109" i="6"/>
  <c r="BL110" i="6"/>
  <c r="BN120" i="6"/>
  <c r="BN119" i="6"/>
  <c r="BM49" i="6"/>
  <c r="BM50" i="6"/>
  <c r="BL60" i="6"/>
  <c r="BL59" i="6"/>
  <c r="BM65" i="6"/>
  <c r="BM64" i="6"/>
  <c r="BN40" i="6"/>
  <c r="BN39" i="6"/>
  <c r="BL44" i="6"/>
  <c r="BM30" i="6"/>
  <c r="BM15" i="6"/>
  <c r="BM14" i="6"/>
  <c r="BL39" i="6"/>
  <c r="BL40" i="6"/>
  <c r="BN135" i="6"/>
  <c r="BN134" i="6"/>
  <c r="BM69" i="6"/>
  <c r="BM70" i="6"/>
  <c r="BM134" i="6"/>
  <c r="BM135" i="6"/>
  <c r="BL15" i="6"/>
  <c r="BL14" i="6"/>
  <c r="BN85" i="6"/>
  <c r="BN84" i="6"/>
  <c r="BN35" i="6"/>
  <c r="BN34" i="6"/>
  <c r="BN20" i="6"/>
  <c r="BN19" i="6"/>
  <c r="BL84" i="6"/>
  <c r="BL49" i="6"/>
  <c r="BL149" i="6"/>
  <c r="BL150" i="6"/>
  <c r="BN95" i="6"/>
  <c r="BN94" i="6"/>
  <c r="BL125" i="6"/>
  <c r="BL124" i="6"/>
  <c r="BN145" i="6"/>
  <c r="BN144" i="6"/>
  <c r="BN150" i="6"/>
  <c r="BN149" i="6"/>
  <c r="BM140" i="6"/>
  <c r="BM139" i="6"/>
  <c r="BM144" i="6"/>
  <c r="BM145" i="6"/>
  <c r="BL75" i="6"/>
  <c r="BL74" i="6"/>
  <c r="BN60" i="6"/>
  <c r="BN59" i="6"/>
  <c r="BM94" i="6"/>
  <c r="BM95" i="6"/>
  <c r="BM110" i="6"/>
  <c r="BM109" i="6"/>
  <c r="BM59" i="6"/>
  <c r="BM60" i="6"/>
</calcChain>
</file>

<file path=xl/sharedStrings.xml><?xml version="1.0" encoding="utf-8"?>
<sst xmlns="http://schemas.openxmlformats.org/spreadsheetml/2006/main" count="5301" uniqueCount="400">
  <si>
    <t>C1153H1769N289O372S8</t>
  </si>
  <si>
    <t>C1147H1759N289O367S8</t>
  </si>
  <si>
    <t>2573.06596-2573.96929; 2339.24244-2340.06366; 2144.38951-2145.14229; 1979.51395-1980.20883; 1838.19205-1838.83729; 1715.71306-1716.31529</t>
  </si>
  <si>
    <t>C1159H1779N289O377S8</t>
  </si>
  <si>
    <t>2605.47662-2606.37972; 2368.70668-2369.52768; 2171.39840-2172.15098; 2004.44524-2005.13993; 1861.34253-1861.98759; 1737.32018-1737.92224</t>
  </si>
  <si>
    <t>C1164H1786N290O381S8</t>
  </si>
  <si>
    <t>C1170H1796N290O386S8</t>
  </si>
  <si>
    <t>2636.18568-2637.08903; 2396.62401-2397.44523; 2196.98928-2197.74207; 2028.06759-2028.76247; 1883.27757-1883.92281; 1757.79288-1758.39511</t>
  </si>
  <si>
    <t>C1181H1813N291O395S8</t>
  </si>
  <si>
    <t>C1157H1804N297O373S11</t>
  </si>
  <si>
    <t>C1163H1814N297O378S11</t>
  </si>
  <si>
    <t>C1169H1824N297O383S11</t>
  </si>
  <si>
    <t>C1180H1841N298O392S11</t>
  </si>
  <si>
    <t>C1174H1831N298O387S11</t>
  </si>
  <si>
    <t>C1191H1858N299O401S11</t>
  </si>
  <si>
    <t>C1148H1799N294O373S8</t>
  </si>
  <si>
    <t>C1154H1809N294O378S8</t>
  </si>
  <si>
    <t>C1160H1819N294O383S8</t>
  </si>
  <si>
    <t>C1165H1826N295O387S8</t>
  </si>
  <si>
    <t>C1171H1836N295O392S8</t>
  </si>
  <si>
    <t>2658.01516-2658.91909; 2416.46899-2417.29075; 2215.18051-2215.93379; 2044.85949-2045.55483; 1898.87005-1899.51572; 1772.34586-1772.94849</t>
  </si>
  <si>
    <t>C1182H1853N296O401S8</t>
  </si>
  <si>
    <t>C1166H1809N303O370S8</t>
  </si>
  <si>
    <t>2589.27149-2590.17455; 2353.97474-2354.79571; 2157.89412-2158.64667;1991.97975-1992.67441; 1849.76743-1850.41247; 1726.51675-1727.11879</t>
  </si>
  <si>
    <t>2619.97993-2620.88376; 2381.89151-2382.71317; 2183.48449-2184.23768; 2015.60163-2016.29688; 1871.70203-1872.34762; 1746.98905-1747.59160</t>
  </si>
  <si>
    <t>2666.89445-2667.79825; 2424.54107-2425.36271; 2222.57992-2223.33309; 2051.68972-2052.38495; 1905.21240-1905.85797; 1778.26539-1778.86793</t>
  </si>
  <si>
    <t>2619.99185-2620.89558; 2381.90234-2382.72392; 2183.49442-2184.24753; 2015.61079-2016.30597; 1871.71054-1872.35607; 1746.99699-1747.59948</t>
  </si>
  <si>
    <t>2636.19718-2637.10087; 2396.63446-2397.45600; 2196.99886-2197.75194; 2028.07643-2028.77158; 1883.28578-1883.93127; 1757.80054-1758.40301</t>
  </si>
  <si>
    <t>2652.40285-2653.30640; 2411.36689-2412.18830; 2210.50359-2211.25655; 2040.54234-2041.23738; 1894.86126-1895.50665; 1768.60433-1769.20670</t>
  </si>
  <si>
    <t>2666.90636-2667.80968; 2424.55190-2425.37309; 2222.58985-2223.34261; 2051.69888-2052.39374; 1905.22091-1905.86613; 1778.27334-1778.87554</t>
  </si>
  <si>
    <t>2683.11144-2684.01493;2439.28379-2440.10515;2236.09408-2236.84699;2064.16433-2064.85932;1916.79597-1917.44132; 1789.07672-1789.67905</t>
  </si>
  <si>
    <t>2713.92119-2714.82478; 2467.29265-2468.11409; 2261.76887-2262.52186; 2087.86413-2088.55920; 1938.80293-1939.44835; 1809.61655-1810.21894</t>
  </si>
  <si>
    <t>2594.89552-2595.79891;2359.08749-2359.90876;2162.58081-2163.33364;1996.30592-1997.00084;1853.78459-1854.42987;1730.26610-1730.86837</t>
  </si>
  <si>
    <t>2611.10094-2612.00436;2373.81970-2374.64099;2176.08533-2176.83818;2008.77163-2009.46657;1865.35989-1866.00519;1741.06972-1741.67200</t>
  </si>
  <si>
    <t>2627.30629-2628.20975;2388.55184-2389.37316;2189.58979-2190.34267;2021.23729-2021.93226;1876.93515-1877.58047;1751.87329-1752.47559</t>
  </si>
  <si>
    <t>2641.80995-2642.71322;2401.73698-2402.55814;2201.67617-2202.42890;2032.39395-2033.08878;1887.29490-1887.94010;1761.54239-1762.14458</t>
  </si>
  <si>
    <t>2688.72415-2689.62794;2444.38625-2445.20788;2240.77134-2241.52450;2068.48180-2069.17702;1920.80505-1921.45061;1792.81853-1793.42106;</t>
  </si>
  <si>
    <t>2625.30764-2626.21129;2386.73488-2387.55638;2187.92425-2188.67729;2019.69987-2020.39498;1875.50754-1876.15300;1750.54086-1751.14329</t>
  </si>
  <si>
    <t>C1145H1762N288O367S8</t>
  </si>
  <si>
    <t>C1151H1772N288O372S8</t>
  </si>
  <si>
    <t>C1155H1811N295O377S7</t>
  </si>
  <si>
    <t>C1134H1784N294O362S10</t>
  </si>
  <si>
    <t>C1140H1794N294O367S10</t>
  </si>
  <si>
    <t>C1172H1819N303O375S8</t>
  </si>
  <si>
    <t>2641.51292-2642.41649;2401.46696-2402.28838;2201.42865-2202.18162;2032.16547-2032.86052;1887.08274-1887.72814;1761.34438-1761.94675</t>
  </si>
  <si>
    <t>2569.56834-2570.47115;2336.06279-2336.88352; 2141.47483-2142.22717; 1976.82348-1977.51795; 1835.69375-1836.33861; 1713.38132-1713.98319</t>
  </si>
  <si>
    <t>2585.77318-2586.67648;2350.79446-2351.61564;2154.97886-2155.73161;1989.28874-1989.98358;1847.26863-1847.91385;1724.18454-1724.78674</t>
  </si>
  <si>
    <t>2592.90082-2593.80445;2357.27413-2358.09562;2160.91856-2161.67159;1994.77154-1995.46664;1852.35981-1853.00526;1728.93630-1729.53873</t>
  </si>
  <si>
    <t>2609.10625-2610.00959;2372.00635-2372.82756;2174.42309-2175.17587;2007.23726-2007.93213;1863.93512-1864.58036;1739.73993-1740.34215</t>
  </si>
  <si>
    <t>2565.38414-2566.28692;2332.25897-2333.07968;2137.98800-2138.74031;1973.60487-1974.29931;1832.70504-1833.34988;1710.59186-1711.19370</t>
  </si>
  <si>
    <t>2581.58934-2582.49263;2346.99097-2347.81214;2151.49233-2152.24507;1986.07040-1986.76524;1844.28018-1844.92539;1721.39532-1721.99751</t>
  </si>
  <si>
    <t>charge state</t>
  </si>
  <si>
    <t>Phl p 6 data evaluation - IgG1</t>
  </si>
  <si>
    <t>Phl p 6 data evaluation - IgG2a</t>
  </si>
  <si>
    <t>Phl p 6 data evaluation - IgG2b</t>
  </si>
  <si>
    <t>ID</t>
  </si>
  <si>
    <t>G0F</t>
  </si>
  <si>
    <t>G1F</t>
  </si>
  <si>
    <t>G2F</t>
  </si>
  <si>
    <t>G1FS1</t>
  </si>
  <si>
    <t>G2FS1</t>
  </si>
  <si>
    <t>G2FS2</t>
  </si>
  <si>
    <t>sum</t>
  </si>
  <si>
    <t>Naive #1</t>
  </si>
  <si>
    <t>Mean</t>
  </si>
  <si>
    <t>SD</t>
  </si>
  <si>
    <t>Naive #2</t>
  </si>
  <si>
    <t>Naive#3</t>
  </si>
  <si>
    <t>Naive#5</t>
  </si>
  <si>
    <t>Naive#4</t>
  </si>
  <si>
    <t>Alum#2</t>
  </si>
  <si>
    <t>CpG#4</t>
  </si>
  <si>
    <t>CpG#5</t>
  </si>
  <si>
    <t>Alum#1</t>
  </si>
  <si>
    <t>Alum#3</t>
  </si>
  <si>
    <t>Alum#4</t>
  </si>
  <si>
    <t>Alum#5</t>
  </si>
  <si>
    <t>CpG#1</t>
  </si>
  <si>
    <t>CpG#2</t>
  </si>
  <si>
    <t>CpG#3</t>
  </si>
  <si>
    <t>AD_CpG#1</t>
  </si>
  <si>
    <t>AD_CpG#2</t>
  </si>
  <si>
    <t>AD_CpG#3</t>
  </si>
  <si>
    <t>AD_CpG#4</t>
  </si>
  <si>
    <t>AS_CpG#1</t>
  </si>
  <si>
    <t>AS_CpG#2</t>
  </si>
  <si>
    <t>AS_CpG#3</t>
  </si>
  <si>
    <t>AS_CpG#4</t>
  </si>
  <si>
    <t>AS_Alum#1</t>
  </si>
  <si>
    <t>AS_Alum#2</t>
  </si>
  <si>
    <t>AS_Alum#3</t>
  </si>
  <si>
    <t>AS_Alum#4</t>
  </si>
  <si>
    <t>AS_Alum#5</t>
  </si>
  <si>
    <t>AD_Alum#1</t>
  </si>
  <si>
    <t>AD_Alum#2</t>
  </si>
  <si>
    <t>AS_CpG#5</t>
  </si>
  <si>
    <t>AD_Alum#4</t>
  </si>
  <si>
    <t>AD_Alum#5</t>
  </si>
  <si>
    <t>AD_CpG#5</t>
  </si>
  <si>
    <t>AD_Alum#3</t>
  </si>
  <si>
    <r>
      <t>peak area [counts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min]</t>
    </r>
  </si>
  <si>
    <t>IgG1</t>
  </si>
  <si>
    <t>IgG2a</t>
  </si>
  <si>
    <t>IgG2b</t>
  </si>
  <si>
    <t>Sum</t>
  </si>
  <si>
    <r>
      <t>sum of all glycoforms [counts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min]</t>
    </r>
  </si>
  <si>
    <t>n.d.</t>
  </si>
  <si>
    <t>IgG1 - P01868</t>
  </si>
  <si>
    <t>IgG2a - P01863</t>
  </si>
  <si>
    <t>IgG2b - P01867</t>
  </si>
  <si>
    <r>
      <t xml:space="preserve">XICC-ranges for the Relative Quantification of IgG </t>
    </r>
    <r>
      <rPr>
        <b/>
        <i/>
        <sz val="16"/>
        <color theme="1"/>
        <rFont val="Calibri"/>
        <family val="2"/>
        <scheme val="minor"/>
      </rPr>
      <t>N</t>
    </r>
    <r>
      <rPr>
        <b/>
        <sz val="16"/>
        <color theme="1"/>
        <rFont val="Calibri"/>
        <family val="2"/>
        <scheme val="minor"/>
      </rPr>
      <t>-Glycosylation and IgG Subclasses</t>
    </r>
  </si>
  <si>
    <t>P01868 - IgG1 Fc/2</t>
  </si>
  <si>
    <t>P01868 - IgG1 Fc/2 - G0F</t>
  </si>
  <si>
    <r>
      <t>left border [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>]</t>
    </r>
  </si>
  <si>
    <t>right border [m/z]</t>
  </si>
  <si>
    <t>summed XICC ranges [m/z]</t>
  </si>
  <si>
    <t>elememtal composition</t>
  </si>
  <si>
    <t>10+</t>
  </si>
  <si>
    <t>11+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</si>
  <si>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2144.72</t>
    </r>
  </si>
  <si>
    <t>12+</t>
  </si>
  <si>
    <t>13+</t>
  </si>
  <si>
    <r>
      <t xml:space="preserve">m/z </t>
    </r>
    <r>
      <rPr>
        <sz val="11"/>
        <color theme="1"/>
        <rFont val="Calibri"/>
        <family val="2"/>
        <scheme val="minor"/>
      </rPr>
      <t>borders at charge state 12+</t>
    </r>
  </si>
  <si>
    <t>14+</t>
  </si>
  <si>
    <t>15+</t>
  </si>
  <si>
    <t>mass borders [Da]</t>
  </si>
  <si>
    <t>P01868 - IgG1 Fc/2 - G1F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</si>
  <si>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2158.23</t>
    </r>
  </si>
  <si>
    <t>P01868 - IgG1 Fc/2 - G2F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</si>
  <si>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2171.73</t>
    </r>
  </si>
  <si>
    <t>P01868 - IgG1 Fc/2 - G1FS1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</si>
  <si>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2183.82</t>
    </r>
  </si>
  <si>
    <t>P01868 - IgG1 Fc/2 - G2FS1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</si>
  <si>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2197.32</t>
    </r>
  </si>
  <si>
    <t>P01868 - IgG1 Fc/2 - G2FS2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</si>
  <si>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2223.00</t>
    </r>
  </si>
  <si>
    <t>P01868 - IgG1 Fc/2* - G1F</t>
  </si>
  <si>
    <t>2610.98125-2611.88464;2373.71089-2374.53215;2175.98559-2176.73841;2008.67957-2009.37448;1865.27440-1865.91968;1740.98993-1741.59218</t>
  </si>
  <si>
    <t>C1162H1786N291O374S9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</si>
  <si>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2176.40</t>
    </r>
  </si>
  <si>
    <t>P01863 - IgG2a Fc/2</t>
  </si>
  <si>
    <t>P01863 - IgG2a Fc/2 - G0F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</si>
  <si>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2183.83</t>
    </r>
  </si>
  <si>
    <t>P01863 - IgG2a Fc/2 - G1F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</si>
  <si>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2197.42</t>
    </r>
  </si>
  <si>
    <t>P01863 - IgG2a Fc/2 - G2F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</si>
  <si>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2210.92</t>
    </r>
  </si>
  <si>
    <t>P01863 - IgG2a Fc/2 - G1FS1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</si>
  <si>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2223.01</t>
    </r>
  </si>
  <si>
    <t>P01863 - IgG2a Fc/2 - G2FS1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</si>
  <si>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2236.51</t>
    </r>
  </si>
  <si>
    <t>P01863 - IgG2a Fc/2 - G2FS2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</si>
  <si>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2262.10</t>
    </r>
  </si>
  <si>
    <t>P01863 - IgG2a Fc/2* - G1F</t>
  </si>
  <si>
    <t>2587.87702-2588.78042;2352.70704-2353.52832;2156.73206-2157.48490;1990.90708-1991.60201;1848.77138-1849.41667;1725.58710-1726.18938</t>
  </si>
  <si>
    <t>C1143H1783N291O372S10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</si>
  <si>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2157.07</t>
    </r>
  </si>
  <si>
    <t>P01867 - IgG2b Fc/2</t>
  </si>
  <si>
    <t>P01867 - IgG2b Fc/2 - G0F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</si>
  <si>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2162.92</t>
    </r>
  </si>
  <si>
    <t>P01867 - IgG2b Fc/2 - G1F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</si>
  <si>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2176.42</t>
    </r>
  </si>
  <si>
    <t>P01867 - IgG2b Fc/2 - G2F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</si>
  <si>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2189.92</t>
    </r>
  </si>
  <si>
    <t>P01867 - IgG2b Fc/2 - G1FS1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</si>
  <si>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2202.01</t>
    </r>
  </si>
  <si>
    <t>P01867 - IgG2b Fc/2 - G2FS1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</si>
  <si>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2215.52</t>
    </r>
  </si>
  <si>
    <t>P01867 - IgG2b Fc/2 - G2FS2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</si>
  <si>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2241.19</t>
    </r>
  </si>
  <si>
    <t>P01867 - IgG2b Fc/2* - G1F</t>
  </si>
  <si>
    <t>2623.91064-2624.81393;2385.46488-2386.28605;2186.76008-2187.51282;2018.62525-2019.32009;1874.50968-1875.15489;1749.60952-1750.21171</t>
  </si>
  <si>
    <t>C1160H1821N296O379S8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</si>
  <si>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2187.10</t>
    </r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</si>
  <si>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2188.26</t>
    </r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</si>
  <si>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2201.76</t>
    </r>
  </si>
  <si>
    <t>2676.73037-2677.63380;2433.48281-2434.30412;2230.77652-2231.52938;2059.25581-2059.95076;1912.23806-1912.88337;1784.82267-1785.42496</t>
  </si>
  <si>
    <t>C1188H1843N307O380S8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</si>
  <si>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2231.20</t>
    </r>
  </si>
  <si>
    <t>A0A075B5P4 - IgG1i Fc/2</t>
  </si>
  <si>
    <t>A0A075B5P4 - IgG1i Fc/2 - G0F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</si>
  <si>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2141.81</t>
    </r>
  </si>
  <si>
    <t>A0A075B5P4 - IgG1i Fc/2 - G1F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</si>
  <si>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2155.31</t>
    </r>
  </si>
  <si>
    <t>A0A075B5P4 - IgG1i Fc/2 - G2F</t>
  </si>
  <si>
    <t>2601.97865-2602.88202;2365.52671-2366.34795;2168.48342-2169.23623;2001.75449-2002.44939;1858.84397-1859.48924;1734.98819-1735.59044</t>
  </si>
  <si>
    <t>C1157H1782N288O377S8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</si>
  <si>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2168.82</t>
    </r>
  </si>
  <si>
    <t>A0A075B5P4 - IgG1i Fc/2 - G1FS1</t>
  </si>
  <si>
    <t>2616.48241-2617.38569;2378.71195-2379.53311;2180.56989-2181.32262;2012.91123-2013.60606;1869.20380-1869.84900;1744.65737-1745.25955</t>
  </si>
  <si>
    <t>C1162H1789N289O381S8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</si>
  <si>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2180.91</t>
    </r>
  </si>
  <si>
    <t>A0A075B5P4 - IgG1i Fc/2 - G2FS1</t>
  </si>
  <si>
    <t>2632.68739-2633.59104;2393.44375-2394.26524;2194.07404-2194.82708;2025.37660-2026.07171;1880.77879-1881.42425;1755.46069-1756.06312</t>
  </si>
  <si>
    <t>C1168H1799N289O386S8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</si>
  <si>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2194.41</t>
    </r>
  </si>
  <si>
    <t>A0A075B5P4 - IgG1i Fc/2* - G1F</t>
  </si>
  <si>
    <t>2607.38254-2608.28610;2370.43933-2371.26075;2172.98666-2173.73963;2005.91132-2006.60637;1862.70389-1863.34929;1738.59078-1739.19316</t>
  </si>
  <si>
    <t>C1160H1788N300O374S9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</si>
  <si>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2173.32</t>
    </r>
  </si>
  <si>
    <t>A0A075B5P3 - IgG2bi Fc/2</t>
  </si>
  <si>
    <t>A0A075B5P3 - IgG2bi Fc/2 - G0F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</si>
  <si>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2161.25</t>
    </r>
  </si>
  <si>
    <t>A0A075B5P3 - IgG2bi Fc/2 - G1F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</si>
  <si>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2174.76</t>
    </r>
  </si>
  <si>
    <t>A0A075B5P3 - IgG2bi Fc/2 - G2F</t>
  </si>
  <si>
    <t>2625.31127-2626.21493;2386.73818-2387.55969;2187.92727-2188.68032;2019.70266-2020.39778;1875.51013-1876.15560;1750.54327-1751.14571</t>
  </si>
  <si>
    <t>C1161H1821N295O382S7</t>
  </si>
  <si>
    <t>A0A075B5P3 - IgG2bi Fc/2 - G1FS1</t>
  </si>
  <si>
    <t>2639.81516-2640.71878;2399.92354-2400.74500;2200.01385-2200.76686;2030.85950-2031.55458;1885.87005-1886.51549;1760.21254-1760.81494</t>
  </si>
  <si>
    <t>C1166H1828N296O386S7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</si>
  <si>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2200.35</t>
    </r>
  </si>
  <si>
    <t>A0A075B5P3 - IgG2bi Fc/2 - G2FS1</t>
  </si>
  <si>
    <t>2656.02052-2656.92394;2414.65568-2415.47697;2213.51831-2214.27116;2043.32515-2044.02009;1897.44531-1898.09061;1771.01610-1771.61838</t>
  </si>
  <si>
    <t>C1172H1838N296O391S7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</si>
  <si>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2213.94</t>
    </r>
  </si>
  <si>
    <t>A0A075B5P3 - IgG2bi Fc/2 - G2FS2</t>
  </si>
  <si>
    <t>2686.72954-2687.63321;2442.57297-2443.39449;2239.10916-2239.86222;2066.94748-2067.64261;1919.38032-1920.02580;1791.48878-1792.09123</t>
  </si>
  <si>
    <t>C1183H1855N297O400S7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</si>
  <si>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2239.53</t>
    </r>
  </si>
  <si>
    <t>A0A075B5P3 - IgG2bi Fc/2* - G1F</t>
  </si>
  <si>
    <t>2621.91595-2622.81917;2383.65153-2384.47263;2185.09784-2185.85052;2017.09087-2017.78566;1873.08490-1873.73006;1748.27973-1748.88187</t>
  </si>
  <si>
    <t>C1161H1823N297O378S7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</si>
  <si>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2185.43</t>
    </r>
  </si>
  <si>
    <t>A0A0A6YY53 - IgG2c Fc/2</t>
  </si>
  <si>
    <t>A0A0A6YY53 - IgG2c Fc/2 - G0F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</si>
  <si>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2138.32</t>
    </r>
  </si>
  <si>
    <t>A0A0A6YY53 - IgG2c Fc/2 - G1F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</si>
  <si>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2151.83</t>
    </r>
  </si>
  <si>
    <t>A0A0A6YY53 - IgG2c Fc/2 - G2F</t>
  </si>
  <si>
    <t>2597.79450-2598.69786;2361.72293-2362.54417;2164.99663-2165.74943;1998.53591-1999.23080;1855.85529-1856.50055;1732.19876-1732.80100</t>
  </si>
  <si>
    <t>C1146H1804N294O372S10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</si>
  <si>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2165.33</t>
    </r>
  </si>
  <si>
    <t>A0A0A6YY53 - IgG2c Fc/2 - G1FS1</t>
  </si>
  <si>
    <t>2612.29826-2613.20156;2374.90817-2375.72936;2177.08310-2177.83585;2009.69265-2010.38750;1866.21513-1866.86034;1741.86794-1742.47014</t>
  </si>
  <si>
    <t>C1151H1811N295O376S10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</si>
  <si>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2177.42</t>
    </r>
  </si>
  <si>
    <t>A0A0A6YY53 - IgG2c Fc/2 - G2FS1</t>
  </si>
  <si>
    <t>2628.50363-2629.40694;2389.64032-2390.46152;2190.58757-2191.34033;2022.15832-2022.85317;1877.79039-1878.43561;1752.67151-1753.27372</t>
  </si>
  <si>
    <t>C1157H1821N295O381S10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</si>
  <si>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2190.92</t>
    </r>
  </si>
  <si>
    <t>A0A0A6YY53 - IgG2c Fc/2 - G2FS2</t>
  </si>
  <si>
    <t>2659.21256-2660.11620;2417.55754-2418.37903;2216.17835-2216.93138;2045.78058-2046.47568;1899.72534-1900.37079;1773.14414-1773.74656</t>
  </si>
  <si>
    <t>C1168H1838N296O390S10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</si>
  <si>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2216.51</t>
    </r>
  </si>
  <si>
    <t>A0A0A6YY53 - IgG2c Fc/2* - G1F</t>
  </si>
  <si>
    <t>2574.48560-2575.38856;2340.53303-2341.35389;2145.57255-2146.32501;1980.60599-1981.30057;1839.20608-1839.85105;1716.65950-1717.26146</t>
  </si>
  <si>
    <t>C1137H1789N293O366S10</t>
  </si>
  <si>
    <r>
      <t xml:space="preserve">resolution at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2145.91</t>
    </r>
  </si>
  <si>
    <t>Subclass correction factors</t>
  </si>
  <si>
    <t>Rep 1</t>
  </si>
  <si>
    <t>Rep 2</t>
  </si>
  <si>
    <t>Rep 3</t>
  </si>
  <si>
    <t>relative abundance</t>
  </si>
  <si>
    <t>relative abundance Fc/2 main</t>
  </si>
  <si>
    <t>relative abundance Fc/2 minor</t>
  </si>
  <si>
    <r>
      <t xml:space="preserve">Fc/2 main G1F [counts </t>
    </r>
    <r>
      <rPr>
        <sz val="11"/>
        <color theme="1"/>
        <rFont val="Calibri"/>
        <family val="2"/>
      </rPr>
      <t xml:space="preserve">· </t>
    </r>
    <r>
      <rPr>
        <sz val="11"/>
        <color theme="1"/>
        <rFont val="Calibri"/>
        <family val="2"/>
        <scheme val="minor"/>
      </rPr>
      <t>min]</t>
    </r>
  </si>
  <si>
    <t>A0A075B5P4 - IgG1i</t>
  </si>
  <si>
    <t xml:space="preserve">A0A075B5P3 - IgG2bi </t>
  </si>
  <si>
    <t>mean</t>
  </si>
  <si>
    <t>Fractional subclass abundances</t>
  </si>
  <si>
    <t>C57BL/6 data evaluation - IgG1i</t>
  </si>
  <si>
    <t>C57BL/6 data evaluation - IgG2bi</t>
  </si>
  <si>
    <t>C57BL/6 data evaluation - IgG2c</t>
  </si>
  <si>
    <t>IgG3 - P03987</t>
  </si>
  <si>
    <t>P03987- IgG3 Fc/2</t>
  </si>
  <si>
    <t>P03987 - IgG3 Fc/2 - G0F</t>
  </si>
  <si>
    <t>P03987 - IgG3 Fc/2 - G1F</t>
  </si>
  <si>
    <t>P03987 - IgG3 Fc/2* - G1F</t>
  </si>
  <si>
    <t>NCE</t>
  </si>
  <si>
    <t>Fragments [Da]</t>
  </si>
  <si>
    <t>16.88-17.59</t>
  </si>
  <si>
    <t>20.87-21.52</t>
  </si>
  <si>
    <t>21.92-22.50</t>
  </si>
  <si>
    <t>16.86-17.70</t>
  </si>
  <si>
    <t>16.77-17.76</t>
  </si>
  <si>
    <t>Name</t>
  </si>
  <si>
    <t>Ion Type</t>
  </si>
  <si>
    <t>Ion Number</t>
  </si>
  <si>
    <t>Theoretical Mass</t>
  </si>
  <si>
    <t>Observed Mass</t>
  </si>
  <si>
    <t>Mass Difference (Da)</t>
  </si>
  <si>
    <t>Mass Difference (ppm)</t>
  </si>
  <si>
    <t>B7</t>
  </si>
  <si>
    <t>B</t>
  </si>
  <si>
    <t>B98</t>
  </si>
  <si>
    <t>Y7</t>
  </si>
  <si>
    <t>Y</t>
  </si>
  <si>
    <t>Y8</t>
  </si>
  <si>
    <t>Y10</t>
  </si>
  <si>
    <t>Y11</t>
  </si>
  <si>
    <t>Y12</t>
  </si>
  <si>
    <t>Y13</t>
  </si>
  <si>
    <t>Y14</t>
  </si>
  <si>
    <t>Y16</t>
  </si>
  <si>
    <t>Y17</t>
  </si>
  <si>
    <t>Y18</t>
  </si>
  <si>
    <t>Y19</t>
  </si>
  <si>
    <t>Y20</t>
  </si>
  <si>
    <t>Y21</t>
  </si>
  <si>
    <t>Y85</t>
  </si>
  <si>
    <t>Y86</t>
  </si>
  <si>
    <t>Y87</t>
  </si>
  <si>
    <t>Y93</t>
  </si>
  <si>
    <t>Y94</t>
  </si>
  <si>
    <t>Y95</t>
  </si>
  <si>
    <t>Y108</t>
  </si>
  <si>
    <t>Y109</t>
  </si>
  <si>
    <t>Y110</t>
  </si>
  <si>
    <t>Y111</t>
  </si>
  <si>
    <t>Y112</t>
  </si>
  <si>
    <t>Y191</t>
  </si>
  <si>
    <t>Y212</t>
  </si>
  <si>
    <t>Identification of cleavage products - IgG1 Fc/2</t>
  </si>
  <si>
    <t>21.96-22.55</t>
  </si>
  <si>
    <t>20.91-21.57</t>
  </si>
  <si>
    <t>21.89-22.47</t>
  </si>
  <si>
    <t>20.85-21.50</t>
  </si>
  <si>
    <t>B6</t>
  </si>
  <si>
    <t>B8</t>
  </si>
  <si>
    <t>B9</t>
  </si>
  <si>
    <t>B11</t>
  </si>
  <si>
    <t>B12</t>
  </si>
  <si>
    <t>B13</t>
  </si>
  <si>
    <t>B14</t>
  </si>
  <si>
    <t>B15</t>
  </si>
  <si>
    <t>B24</t>
  </si>
  <si>
    <t>Y5</t>
  </si>
  <si>
    <t>Y6</t>
  </si>
  <si>
    <t>Y9</t>
  </si>
  <si>
    <t>Y119</t>
  </si>
  <si>
    <t>Y211</t>
  </si>
  <si>
    <t>Y215</t>
  </si>
  <si>
    <t>Y216</t>
  </si>
  <si>
    <t>B20</t>
  </si>
  <si>
    <t>Y203</t>
  </si>
  <si>
    <t>Identification of cleavage products - IgG2a Fc/2</t>
  </si>
  <si>
    <t>Identification of cleavage products - IgG2b Fc/2</t>
  </si>
  <si>
    <t>Identification of cleavage products - IgG3 Fc/2</t>
  </si>
  <si>
    <t>Identification of cleavage products - IgG1i Fc/2</t>
  </si>
  <si>
    <t>Identification of cleavage products - IgG2c Fc/2</t>
  </si>
  <si>
    <t>Identification of cleavage products - IgG2bi Fc/2</t>
  </si>
  <si>
    <t>IgG1i - A0A075B5P4</t>
  </si>
  <si>
    <t>IgG2c - A0A0A6YY53</t>
  </si>
  <si>
    <t>IgG2bi - A0A075B5P3</t>
  </si>
  <si>
    <t>17.70-18.35</t>
  </si>
  <si>
    <t>17.72-18.24</t>
  </si>
  <si>
    <t>RT [min]</t>
  </si>
  <si>
    <t>16.34-16.92</t>
  </si>
  <si>
    <t>19.92-20.50</t>
  </si>
  <si>
    <t>23.51-24.21</t>
  </si>
  <si>
    <t>16.34-17.06</t>
  </si>
  <si>
    <t>23.52-20.20</t>
  </si>
  <si>
    <t>16.37-17.09</t>
  </si>
  <si>
    <t>23.57-24.27</t>
  </si>
  <si>
    <t>19.96-20.55</t>
  </si>
  <si>
    <t>Y96</t>
  </si>
  <si>
    <t>B19</t>
  </si>
  <si>
    <t>Y15</t>
  </si>
  <si>
    <t>Y88</t>
  </si>
  <si>
    <t>Y89</t>
  </si>
  <si>
    <t>Y90</t>
  </si>
  <si>
    <t>Y209</t>
  </si>
  <si>
    <t>B21</t>
  </si>
  <si>
    <t>B27</t>
  </si>
  <si>
    <t>ProSight Assignment</t>
  </si>
  <si>
    <t>Deconvoluted AIF Spectra</t>
  </si>
  <si>
    <t>not corrected fractional abundance of the detected subclasses [%]</t>
  </si>
  <si>
    <t>corrected fractional abundance of the detected subclasses [%]</t>
  </si>
  <si>
    <t>fractional abundance of five detected glyoforms [%]</t>
  </si>
  <si>
    <t>fractional abundance of detected glyoforms [%]</t>
  </si>
  <si>
    <t>IgG1 [%]</t>
  </si>
  <si>
    <t>IgG2a [%]</t>
  </si>
  <si>
    <t>IgG2b [%]</t>
  </si>
  <si>
    <t>G0F [%]</t>
  </si>
  <si>
    <t>G1F [%]</t>
  </si>
  <si>
    <t>G2F [%]</t>
  </si>
  <si>
    <t>G1FS1 [%]</t>
  </si>
  <si>
    <t>G2FS1 [%]</t>
  </si>
  <si>
    <t>G2FS2 [%]</t>
  </si>
  <si>
    <t>Fc/2 minor G1F  [counts · min]</t>
  </si>
  <si>
    <t>IgG1i [%]</t>
  </si>
  <si>
    <t>IgG2c [%]</t>
  </si>
  <si>
    <t>IgG2bi [%]</t>
  </si>
  <si>
    <t>Phl p 6#1</t>
  </si>
  <si>
    <t>Phl p 6#2</t>
  </si>
  <si>
    <t>Phl p 6#3</t>
  </si>
  <si>
    <t>Phl p 6#4</t>
  </si>
  <si>
    <t>Phl p 6#5</t>
  </si>
  <si>
    <t>AS_Phl p 6#1</t>
  </si>
  <si>
    <t>AD_Phl p 6#1</t>
  </si>
  <si>
    <t>AS_Phl p 6#2</t>
  </si>
  <si>
    <t>AS_Phl p 6#3</t>
  </si>
  <si>
    <t>AD_Phl p 6#3</t>
  </si>
  <si>
    <t>AD_Phl p 6#4</t>
  </si>
  <si>
    <t>AD_Phl p 6#5</t>
  </si>
  <si>
    <t>AS_Phl p 6#5</t>
  </si>
  <si>
    <t>AS_Phl p 6#4</t>
  </si>
  <si>
    <t>AD_Phl p 6#2</t>
  </si>
  <si>
    <r>
      <rPr>
        <b/>
        <sz val="26"/>
        <color theme="1"/>
        <rFont val="Calibri"/>
        <family val="2"/>
        <scheme val="minor"/>
      </rPr>
      <t>SUPPLEMENTARY INFORMATION</t>
    </r>
    <r>
      <rPr>
        <sz val="11"/>
        <color theme="1"/>
        <rFont val="Calibri"/>
        <family val="2"/>
        <scheme val="minor"/>
      </rPr>
      <t xml:space="preserve">
</t>
    </r>
    <r>
      <rPr>
        <sz val="18"/>
        <color theme="1"/>
        <rFont val="Calibri"/>
        <family val="2"/>
        <scheme val="minor"/>
      </rPr>
      <t>Towards middle-up analysis of polyclonal antibodies: subclass-specific N-glycosylation profiling of murine immunoglobulin G (IgG) by means of HPLC-MS</t>
    </r>
    <r>
      <rPr>
        <sz val="11"/>
        <color theme="1"/>
        <rFont val="Calibri"/>
        <family val="2"/>
        <scheme val="minor"/>
      </rPr>
      <t xml:space="preserve">
Constantin Blöchl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Christof Regl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>, Christian G. Huber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>, Petra Winter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Richard Weiss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and Therese Wohlschlager</t>
    </r>
    <r>
      <rPr>
        <vertAlign val="superscript"/>
        <sz val="11"/>
        <color theme="1"/>
        <rFont val="Calibri"/>
        <family val="2"/>
        <scheme val="minor"/>
      </rPr>
      <t>1,2,*</t>
    </r>
    <r>
      <rPr>
        <sz val="11"/>
        <color theme="1"/>
        <rFont val="Calibri"/>
        <family val="2"/>
        <scheme val="minor"/>
      </rPr>
      <t xml:space="preserve">
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Department of Biosciences, Bioanalytical Research Labs, University of Salzburg, Hellbrunner Straße 34, 5020 Salzburg, Austria
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Christian Doppler Laboratory for Innovative Tools for Biosimilar Characterization, University of Salzburg, Hellbrunner Straße 34, 5020 Salzburg, Austria
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Department of Biosciences, Division of Allergy and Immunology, University of Salzburg, Hellbrunner Straße 34, 5020 Salzburg, Austria
*Correspondence should be addressed to </t>
    </r>
    <r>
      <rPr>
        <u/>
        <sz val="11"/>
        <color rgb="FF0070C0"/>
        <rFont val="Calibri"/>
        <family val="2"/>
        <scheme val="minor"/>
      </rPr>
      <t>therese.wohlschlager@sbg.ac.at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</si>
</sst>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7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164" fontId="0" fillId="0" borderId="1" xfId="0" applyNumberFormat="1" applyBorder="1"/>
    <xf numFmtId="164" fontId="0" fillId="0" borderId="0" xfId="0" applyNumberFormat="1"/>
    <xf numFmtId="0" fontId="0" fillId="0" borderId="2" xfId="0" applyBorder="1"/>
    <xf numFmtId="0" fontId="0" fillId="0" borderId="4" xfId="0" applyBorder="1"/>
    <xf numFmtId="0" fontId="0" fillId="2" borderId="3" xfId="0" applyFill="1" applyBorder="1"/>
    <xf numFmtId="0" fontId="0" fillId="0" borderId="0" xfId="0" applyBorder="1" applyAlignment="1"/>
    <xf numFmtId="0" fontId="0" fillId="3" borderId="3" xfId="0" applyFill="1" applyBorder="1"/>
    <xf numFmtId="0" fontId="0" fillId="5" borderId="1" xfId="0" applyFill="1" applyBorder="1"/>
    <xf numFmtId="0" fontId="0" fillId="4" borderId="1" xfId="0" applyFill="1" applyBorder="1"/>
    <xf numFmtId="49" fontId="0" fillId="0" borderId="0" xfId="0" applyNumberFormat="1"/>
    <xf numFmtId="10" fontId="0" fillId="0" borderId="0" xfId="0" applyNumberFormat="1"/>
    <xf numFmtId="9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 applyAlignment="1"/>
    <xf numFmtId="1" fontId="0" fillId="0" borderId="0" xfId="0" applyNumberFormat="1"/>
    <xf numFmtId="0" fontId="0" fillId="6" borderId="11" xfId="0" applyFill="1" applyBorder="1"/>
    <xf numFmtId="0" fontId="0" fillId="2" borderId="12" xfId="0" applyFill="1" applyBorder="1"/>
    <xf numFmtId="0" fontId="0" fillId="0" borderId="13" xfId="0" applyBorder="1"/>
    <xf numFmtId="0" fontId="0" fillId="4" borderId="14" xfId="0" applyFill="1" applyBorder="1"/>
    <xf numFmtId="0" fontId="0" fillId="4" borderId="15" xfId="0" applyFill="1" applyBorder="1"/>
    <xf numFmtId="0" fontId="0" fillId="3" borderId="16" xfId="0" applyFill="1" applyBorder="1"/>
    <xf numFmtId="0" fontId="0" fillId="0" borderId="0" xfId="0" applyBorder="1"/>
    <xf numFmtId="0" fontId="0" fillId="0" borderId="17" xfId="0" applyBorder="1"/>
    <xf numFmtId="0" fontId="0" fillId="0" borderId="16" xfId="0" applyBorder="1" applyAlignment="1">
      <alignment horizontal="right"/>
    </xf>
    <xf numFmtId="0" fontId="0" fillId="0" borderId="18" xfId="0" applyBorder="1"/>
    <xf numFmtId="0" fontId="0" fillId="3" borderId="16" xfId="0" applyFill="1" applyBorder="1" applyAlignment="1">
      <alignment horizontal="left"/>
    </xf>
    <xf numFmtId="1" fontId="0" fillId="5" borderId="16" xfId="0" applyNumberFormat="1" applyFill="1" applyBorder="1" applyAlignment="1">
      <alignment horizontal="right"/>
    </xf>
    <xf numFmtId="0" fontId="4" fillId="3" borderId="16" xfId="0" applyFont="1" applyFill="1" applyBorder="1"/>
    <xf numFmtId="1" fontId="0" fillId="3" borderId="1" xfId="0" applyNumberFormat="1" applyFill="1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" fontId="0" fillId="0" borderId="0" xfId="0" applyNumberFormat="1" applyBorder="1"/>
    <xf numFmtId="1" fontId="0" fillId="0" borderId="16" xfId="0" applyNumberFormat="1" applyBorder="1"/>
    <xf numFmtId="164" fontId="0" fillId="3" borderId="1" xfId="0" applyNumberFormat="1" applyFill="1" applyBorder="1"/>
    <xf numFmtId="0" fontId="0" fillId="3" borderId="22" xfId="0" applyFill="1" applyBorder="1"/>
    <xf numFmtId="164" fontId="0" fillId="0" borderId="16" xfId="0" applyNumberFormat="1" applyBorder="1"/>
    <xf numFmtId="164" fontId="0" fillId="0" borderId="23" xfId="0" applyNumberFormat="1" applyBorder="1"/>
    <xf numFmtId="0" fontId="4" fillId="3" borderId="24" xfId="0" applyFont="1" applyFill="1" applyBorder="1"/>
    <xf numFmtId="0" fontId="0" fillId="0" borderId="0" xfId="0" applyAlignment="1">
      <alignment horizontal="center"/>
    </xf>
    <xf numFmtId="0" fontId="0" fillId="0" borderId="25" xfId="0" applyBorder="1"/>
    <xf numFmtId="0" fontId="0" fillId="3" borderId="26" xfId="0" applyFill="1" applyBorder="1"/>
    <xf numFmtId="1" fontId="0" fillId="0" borderId="16" xfId="0" applyNumberFormat="1" applyBorder="1" applyAlignment="1">
      <alignment horizontal="right"/>
    </xf>
    <xf numFmtId="164" fontId="0" fillId="0" borderId="2" xfId="0" applyNumberFormat="1" applyBorder="1"/>
    <xf numFmtId="164" fontId="0" fillId="0" borderId="27" xfId="0" applyNumberFormat="1" applyBorder="1"/>
    <xf numFmtId="1" fontId="0" fillId="0" borderId="24" xfId="0" applyNumberFormat="1" applyBorder="1"/>
    <xf numFmtId="1" fontId="0" fillId="0" borderId="22" xfId="0" applyNumberFormat="1" applyBorder="1"/>
    <xf numFmtId="164" fontId="0" fillId="0" borderId="16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1" fontId="0" fillId="0" borderId="28" xfId="0" applyNumberFormat="1" applyBorder="1"/>
    <xf numFmtId="164" fontId="0" fillId="0" borderId="28" xfId="0" applyNumberFormat="1" applyBorder="1"/>
    <xf numFmtId="164" fontId="0" fillId="0" borderId="0" xfId="0" applyNumberFormat="1" applyBorder="1"/>
    <xf numFmtId="16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horizontal="left"/>
    </xf>
    <xf numFmtId="1" fontId="0" fillId="0" borderId="1" xfId="0" applyNumberFormat="1" applyBorder="1"/>
    <xf numFmtId="0" fontId="4" fillId="3" borderId="29" xfId="0" applyFont="1" applyFill="1" applyBorder="1"/>
    <xf numFmtId="0" fontId="4" fillId="3" borderId="1" xfId="0" applyFont="1" applyFill="1" applyBorder="1"/>
    <xf numFmtId="9" fontId="0" fillId="0" borderId="1" xfId="0" applyNumberFormat="1" applyBorder="1"/>
    <xf numFmtId="10" fontId="0" fillId="0" borderId="1" xfId="0" applyNumberFormat="1" applyBorder="1"/>
    <xf numFmtId="0" fontId="0" fillId="6" borderId="12" xfId="0" applyFill="1" applyBorder="1"/>
    <xf numFmtId="0" fontId="0" fillId="3" borderId="14" xfId="0" applyFill="1" applyBorder="1"/>
    <xf numFmtId="49" fontId="0" fillId="3" borderId="14" xfId="0" applyNumberFormat="1" applyFill="1" applyBorder="1"/>
    <xf numFmtId="0" fontId="0" fillId="0" borderId="31" xfId="0" applyBorder="1"/>
    <xf numFmtId="0" fontId="0" fillId="0" borderId="28" xfId="0" applyBorder="1"/>
    <xf numFmtId="2" fontId="0" fillId="0" borderId="0" xfId="0" applyNumberFormat="1" applyBorder="1"/>
    <xf numFmtId="0" fontId="0" fillId="0" borderId="32" xfId="0" applyBorder="1"/>
    <xf numFmtId="2" fontId="0" fillId="0" borderId="4" xfId="0" applyNumberFormat="1" applyBorder="1"/>
    <xf numFmtId="0" fontId="0" fillId="3" borderId="6" xfId="0" applyFill="1" applyBorder="1"/>
    <xf numFmtId="0" fontId="0" fillId="0" borderId="3" xfId="0" applyBorder="1"/>
    <xf numFmtId="0" fontId="0" fillId="0" borderId="0" xfId="0" applyBorder="1" applyAlignment="1">
      <alignment horizontal="center"/>
    </xf>
    <xf numFmtId="0" fontId="0" fillId="7" borderId="1" xfId="0" applyFill="1" applyBorder="1"/>
    <xf numFmtId="0" fontId="6" fillId="0" borderId="0" xfId="1"/>
    <xf numFmtId="0" fontId="0" fillId="0" borderId="10" xfId="0" applyBorder="1"/>
    <xf numFmtId="0" fontId="0" fillId="6" borderId="34" xfId="0" applyFill="1" applyBorder="1"/>
    <xf numFmtId="0" fontId="0" fillId="8" borderId="1" xfId="0" applyFill="1" applyBorder="1"/>
    <xf numFmtId="0" fontId="0" fillId="0" borderId="6" xfId="0" applyBorder="1"/>
    <xf numFmtId="0" fontId="5" fillId="0" borderId="0" xfId="0" applyFont="1" applyBorder="1" applyAlignment="1">
      <alignment horizontal="center"/>
    </xf>
    <xf numFmtId="0" fontId="0" fillId="6" borderId="3" xfId="0" applyFill="1" applyBorder="1"/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Standard" xfId="0" builtinId="0"/>
    <cellStyle name="wsHead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'subclass correction factors'!$B$7:$C$7</c:f>
              <c:strCache>
                <c:ptCount val="2"/>
                <c:pt idx="0">
                  <c:v>relative abundance Fc/2 main</c:v>
                </c:pt>
                <c:pt idx="1">
                  <c:v>relative abundance Fc/2 minor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</c:dPt>
          <c:errBars>
            <c:errBarType val="both"/>
            <c:errValType val="cust"/>
            <c:noEndCap val="0"/>
            <c:plus>
              <c:numRef>
                <c:f>'subclass correction factors'!$B$10:$C$10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1.5509793800817435E-3</c:v>
                  </c:pt>
                </c:numCache>
              </c:numRef>
            </c:plus>
            <c:minus>
              <c:numRef>
                <c:f>'subclass correction factors'!$B$10:$C$10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1.5509793800817435E-3</c:v>
                  </c:pt>
                </c:numCache>
              </c:numRef>
            </c:minus>
          </c:errBars>
          <c:cat>
            <c:strRef>
              <c:f>'subclass correction factors'!$B$7:$C$7</c:f>
              <c:strCache>
                <c:ptCount val="2"/>
                <c:pt idx="0">
                  <c:v>relative abundance Fc/2 main</c:v>
                </c:pt>
                <c:pt idx="1">
                  <c:v>relative abundance Fc/2 minor</c:v>
                </c:pt>
              </c:strCache>
            </c:strRef>
          </c:cat>
          <c:val>
            <c:numRef>
              <c:f>'subclass correction factors'!$B$8:$C$8</c:f>
              <c:numCache>
                <c:formatCode>0.00%</c:formatCode>
                <c:ptCount val="2"/>
                <c:pt idx="0" formatCode="0%">
                  <c:v>1</c:v>
                </c:pt>
                <c:pt idx="1">
                  <c:v>7.486059603375772E-2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684886864"/>
        <c:axId val="-1684886320"/>
      </c:barChart>
      <c:catAx>
        <c:axId val="-1684886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684886320"/>
        <c:crosses val="autoZero"/>
        <c:auto val="1"/>
        <c:lblAlgn val="ctr"/>
        <c:lblOffset val="100"/>
        <c:noMultiLvlLbl val="0"/>
      </c:catAx>
      <c:valAx>
        <c:axId val="-1684886320"/>
        <c:scaling>
          <c:orientation val="minMax"/>
          <c:max val="1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1684886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'subclass correction factors'!$C$24</c:f>
              <c:strCache>
                <c:ptCount val="1"/>
                <c:pt idx="0">
                  <c:v>0.19%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</c:dPt>
          <c:errBars>
            <c:errBarType val="both"/>
            <c:errValType val="cust"/>
            <c:noEndCap val="0"/>
            <c:plus>
              <c:numRef>
                <c:f>'subclass correction factors'!$B$24:$C$24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1.9411929657660023E-3</c:v>
                  </c:pt>
                </c:numCache>
              </c:numRef>
            </c:plus>
            <c:minus>
              <c:numRef>
                <c:f>'subclass correction factors'!$B$24:$C$24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1.9411929657660023E-3</c:v>
                  </c:pt>
                </c:numCache>
              </c:numRef>
            </c:minus>
          </c:errBars>
          <c:cat>
            <c:strRef>
              <c:f>'subclass correction factors'!$B$21:$C$21</c:f>
              <c:strCache>
                <c:ptCount val="2"/>
                <c:pt idx="0">
                  <c:v>relative abundance Fc/2 main</c:v>
                </c:pt>
                <c:pt idx="1">
                  <c:v>relative abundance Fc/2 minor</c:v>
                </c:pt>
              </c:strCache>
            </c:strRef>
          </c:cat>
          <c:val>
            <c:numRef>
              <c:f>'subclass correction factors'!$B$22:$C$22</c:f>
              <c:numCache>
                <c:formatCode>0.00%</c:formatCode>
                <c:ptCount val="2"/>
                <c:pt idx="0" formatCode="0%">
                  <c:v>1</c:v>
                </c:pt>
                <c:pt idx="1">
                  <c:v>4.9305858345453098E-2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48242016"/>
        <c:axId val="-1348241472"/>
      </c:barChart>
      <c:catAx>
        <c:axId val="-134824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348241472"/>
        <c:crosses val="autoZero"/>
        <c:auto val="1"/>
        <c:lblAlgn val="ctr"/>
        <c:lblOffset val="100"/>
        <c:noMultiLvlLbl val="0"/>
      </c:catAx>
      <c:valAx>
        <c:axId val="-1348241472"/>
        <c:scaling>
          <c:orientation val="minMax"/>
          <c:max val="1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1348242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'subclass correction factors'!$C$24</c:f>
              <c:strCache>
                <c:ptCount val="1"/>
                <c:pt idx="0">
                  <c:v>0.19%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</c:dPt>
          <c:errBars>
            <c:errBarType val="both"/>
            <c:errValType val="cust"/>
            <c:noEndCap val="0"/>
            <c:plus>
              <c:numRef>
                <c:f>'subclass correction factors'!$B$38:$C$38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2.1752011213278417E-3</c:v>
                  </c:pt>
                </c:numCache>
              </c:numRef>
            </c:plus>
            <c:minus>
              <c:numRef>
                <c:f>'subclass correction factors'!$B$38:$C$38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2.1752011213278417E-3</c:v>
                  </c:pt>
                </c:numCache>
              </c:numRef>
            </c:minus>
          </c:errBars>
          <c:cat>
            <c:strRef>
              <c:f>'subclass correction factors'!$B$35:$C$35</c:f>
              <c:strCache>
                <c:ptCount val="2"/>
                <c:pt idx="0">
                  <c:v>relative abundance Fc/2 main</c:v>
                </c:pt>
                <c:pt idx="1">
                  <c:v>relative abundance Fc/2 minor</c:v>
                </c:pt>
              </c:strCache>
            </c:strRef>
          </c:cat>
          <c:val>
            <c:numRef>
              <c:f>'subclass correction factors'!$B$36:$C$36</c:f>
              <c:numCache>
                <c:formatCode>0.00%</c:formatCode>
                <c:ptCount val="2"/>
                <c:pt idx="0" formatCode="0%">
                  <c:v>1</c:v>
                </c:pt>
                <c:pt idx="1">
                  <c:v>0.55559188707866258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48233312"/>
        <c:axId val="-1348238208"/>
      </c:barChart>
      <c:catAx>
        <c:axId val="-134823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348238208"/>
        <c:crosses val="autoZero"/>
        <c:auto val="1"/>
        <c:lblAlgn val="ctr"/>
        <c:lblOffset val="100"/>
        <c:noMultiLvlLbl val="0"/>
      </c:catAx>
      <c:valAx>
        <c:axId val="-1348238208"/>
        <c:scaling>
          <c:orientation val="minMax"/>
          <c:max val="1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1348233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'subclass correction factors'!$C$24</c:f>
              <c:strCache>
                <c:ptCount val="1"/>
                <c:pt idx="0">
                  <c:v>0.19%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</c:dPt>
          <c:errBars>
            <c:errBarType val="both"/>
            <c:errValType val="cust"/>
            <c:noEndCap val="0"/>
            <c:plus>
              <c:numRef>
                <c:f>'subclass correction factors'!$B$52:$C$52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2.6695612048404684E-2</c:v>
                  </c:pt>
                </c:numCache>
              </c:numRef>
            </c:plus>
            <c:minus>
              <c:numRef>
                <c:f>'subclass correction factors'!$B$52:$C$52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2.6695612048404684E-2</c:v>
                  </c:pt>
                </c:numCache>
              </c:numRef>
            </c:minus>
          </c:errBars>
          <c:cat>
            <c:strRef>
              <c:f>'subclass correction factors'!$B$35:$C$35</c:f>
              <c:strCache>
                <c:ptCount val="2"/>
                <c:pt idx="0">
                  <c:v>relative abundance Fc/2 main</c:v>
                </c:pt>
                <c:pt idx="1">
                  <c:v>relative abundance Fc/2 minor</c:v>
                </c:pt>
              </c:strCache>
            </c:strRef>
          </c:cat>
          <c:val>
            <c:numRef>
              <c:f>'subclass correction factors'!$B$50:$C$50</c:f>
              <c:numCache>
                <c:formatCode>0.00%</c:formatCode>
                <c:ptCount val="2"/>
                <c:pt idx="0" formatCode="0%">
                  <c:v>1</c:v>
                </c:pt>
                <c:pt idx="1">
                  <c:v>0.41071767361605849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48240928"/>
        <c:axId val="-1348243104"/>
      </c:barChart>
      <c:catAx>
        <c:axId val="-134824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348243104"/>
        <c:crosses val="autoZero"/>
        <c:auto val="1"/>
        <c:lblAlgn val="ctr"/>
        <c:lblOffset val="100"/>
        <c:noMultiLvlLbl val="0"/>
      </c:catAx>
      <c:valAx>
        <c:axId val="-1348243104"/>
        <c:scaling>
          <c:orientation val="minMax"/>
          <c:max val="1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1348240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'subclass correction factors'!$C$24</c:f>
              <c:strCache>
                <c:ptCount val="1"/>
                <c:pt idx="0">
                  <c:v>0.19%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</c:dPt>
          <c:errBars>
            <c:errBarType val="both"/>
            <c:errValType val="cust"/>
            <c:noEndCap val="0"/>
            <c:plus>
              <c:numRef>
                <c:f>'subclass correction factors'!$B$66:$C$66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3.3303362830731831E-3</c:v>
                  </c:pt>
                </c:numCache>
              </c:numRef>
            </c:plus>
            <c:minus>
              <c:numRef>
                <c:f>'subclass correction factors'!$B$66:$C$66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3.3303362830731831E-3</c:v>
                  </c:pt>
                </c:numCache>
              </c:numRef>
            </c:minus>
          </c:errBars>
          <c:cat>
            <c:strRef>
              <c:f>'subclass correction factors'!$B$35:$C$35</c:f>
              <c:strCache>
                <c:ptCount val="2"/>
                <c:pt idx="0">
                  <c:v>relative abundance Fc/2 main</c:v>
                </c:pt>
                <c:pt idx="1">
                  <c:v>relative abundance Fc/2 minor</c:v>
                </c:pt>
              </c:strCache>
            </c:strRef>
          </c:cat>
          <c:val>
            <c:numRef>
              <c:f>'subclass correction factors'!$B$64:$C$64</c:f>
              <c:numCache>
                <c:formatCode>0.00%</c:formatCode>
                <c:ptCount val="2"/>
                <c:pt idx="0" formatCode="0%">
                  <c:v>1</c:v>
                </c:pt>
                <c:pt idx="1">
                  <c:v>3.692815233318969E-2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48240384"/>
        <c:axId val="-1348232224"/>
      </c:barChart>
      <c:catAx>
        <c:axId val="-134824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348232224"/>
        <c:crosses val="autoZero"/>
        <c:auto val="1"/>
        <c:lblAlgn val="ctr"/>
        <c:lblOffset val="100"/>
        <c:noMultiLvlLbl val="0"/>
      </c:catAx>
      <c:valAx>
        <c:axId val="-1348232224"/>
        <c:scaling>
          <c:orientation val="minMax"/>
          <c:max val="1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1348240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'subclass correction factors'!$C$24</c:f>
              <c:strCache>
                <c:ptCount val="1"/>
                <c:pt idx="0">
                  <c:v>0.19%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</c:dPt>
          <c:errBars>
            <c:errBarType val="both"/>
            <c:errValType val="cust"/>
            <c:noEndCap val="0"/>
            <c:plus>
              <c:numRef>
                <c:f>'subclass correction factors'!$B$80:$C$80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8.7228341620558918E-3</c:v>
                  </c:pt>
                </c:numCache>
              </c:numRef>
            </c:plus>
            <c:minus>
              <c:numRef>
                <c:f>'subclass correction factors'!$B$80:$C$80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8.7228341620558918E-3</c:v>
                  </c:pt>
                </c:numCache>
              </c:numRef>
            </c:minus>
          </c:errBars>
          <c:cat>
            <c:strRef>
              <c:f>'subclass correction factors'!$B$35:$C$35</c:f>
              <c:strCache>
                <c:ptCount val="2"/>
                <c:pt idx="0">
                  <c:v>relative abundance Fc/2 main</c:v>
                </c:pt>
                <c:pt idx="1">
                  <c:v>relative abundance Fc/2 minor</c:v>
                </c:pt>
              </c:strCache>
            </c:strRef>
          </c:cat>
          <c:val>
            <c:numRef>
              <c:f>'subclass correction factors'!$B$78:$C$78</c:f>
              <c:numCache>
                <c:formatCode>0.00%</c:formatCode>
                <c:ptCount val="2"/>
                <c:pt idx="0" formatCode="0%">
                  <c:v>1</c:v>
                </c:pt>
                <c:pt idx="1">
                  <c:v>0.39499439452658253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48232768"/>
        <c:axId val="-1348231680"/>
      </c:barChart>
      <c:catAx>
        <c:axId val="-134823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348231680"/>
        <c:crosses val="autoZero"/>
        <c:auto val="1"/>
        <c:lblAlgn val="ctr"/>
        <c:lblOffset val="100"/>
        <c:noMultiLvlLbl val="0"/>
      </c:catAx>
      <c:valAx>
        <c:axId val="-1348231680"/>
        <c:scaling>
          <c:orientation val="minMax"/>
          <c:max val="1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1348232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'subclass correction factors'!$C$24</c:f>
              <c:strCache>
                <c:ptCount val="1"/>
                <c:pt idx="0">
                  <c:v>0.19%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</c:dPt>
          <c:errBars>
            <c:errBarType val="both"/>
            <c:errValType val="cust"/>
            <c:noEndCap val="0"/>
            <c:plus>
              <c:numRef>
                <c:f>'subclass correction factors'!$B$94:$C$94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3.2166535842596288E-3</c:v>
                  </c:pt>
                </c:numCache>
              </c:numRef>
            </c:plus>
            <c:minus>
              <c:numRef>
                <c:f>'subclass correction factors'!$B$94:$C$94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3.2166535842596288E-3</c:v>
                  </c:pt>
                </c:numCache>
              </c:numRef>
            </c:minus>
          </c:errBars>
          <c:cat>
            <c:strRef>
              <c:f>'subclass correction factors'!$B$49:$C$49</c:f>
              <c:strCache>
                <c:ptCount val="2"/>
                <c:pt idx="0">
                  <c:v>relative abundance Fc/2 main</c:v>
                </c:pt>
                <c:pt idx="1">
                  <c:v>relative abundance Fc/2 minor</c:v>
                </c:pt>
              </c:strCache>
            </c:strRef>
          </c:cat>
          <c:val>
            <c:numRef>
              <c:f>'subclass correction factors'!$B$92:$C$92</c:f>
              <c:numCache>
                <c:formatCode>0.00%</c:formatCode>
                <c:ptCount val="2"/>
                <c:pt idx="0" formatCode="0%">
                  <c:v>1</c:v>
                </c:pt>
                <c:pt idx="1">
                  <c:v>0.46903294249835797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48234944"/>
        <c:axId val="-1348230592"/>
      </c:barChart>
      <c:catAx>
        <c:axId val="-134823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348230592"/>
        <c:crosses val="autoZero"/>
        <c:auto val="1"/>
        <c:lblAlgn val="ctr"/>
        <c:lblOffset val="100"/>
        <c:noMultiLvlLbl val="0"/>
      </c:catAx>
      <c:valAx>
        <c:axId val="-1348230592"/>
        <c:scaling>
          <c:orientation val="minMax"/>
          <c:max val="1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1348234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3</xdr:row>
      <xdr:rowOff>19050</xdr:rowOff>
    </xdr:from>
    <xdr:ext cx="8076293" cy="3730644"/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3550479"/>
          <a:ext cx="8076293" cy="3730644"/>
        </a:xfrm>
        <a:prstGeom prst="rect">
          <a:avLst/>
        </a:prstGeom>
      </xdr:spPr>
    </xdr:pic>
    <xdr:clientData/>
  </xdr:oneCellAnchor>
  <xdr:oneCellAnchor>
    <xdr:from>
      <xdr:col>7</xdr:col>
      <xdr:colOff>952500</xdr:colOff>
      <xdr:row>3</xdr:row>
      <xdr:rowOff>27039</xdr:rowOff>
    </xdr:from>
    <xdr:ext cx="7593692" cy="3639226"/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2143" y="133558468"/>
          <a:ext cx="7593692" cy="3639226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3</xdr:row>
      <xdr:rowOff>76200</xdr:rowOff>
    </xdr:from>
    <xdr:ext cx="7450364" cy="3555432"/>
    <xdr:pic>
      <xdr:nvPicPr>
        <xdr:cNvPr id="18" name="Grafik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7857" y="133607629"/>
          <a:ext cx="7450364" cy="3555432"/>
        </a:xfrm>
        <a:prstGeom prst="rect">
          <a:avLst/>
        </a:prstGeom>
      </xdr:spPr>
    </xdr:pic>
    <xdr:clientData/>
  </xdr:oneCellAnchor>
  <xdr:oneCellAnchor>
    <xdr:from>
      <xdr:col>24</xdr:col>
      <xdr:colOff>1</xdr:colOff>
      <xdr:row>3</xdr:row>
      <xdr:rowOff>0</xdr:rowOff>
    </xdr:from>
    <xdr:ext cx="7359649" cy="3369953"/>
    <xdr:pic>
      <xdr:nvPicPr>
        <xdr:cNvPr id="19" name="Grafik 1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2144" y="133531429"/>
          <a:ext cx="7359649" cy="3369953"/>
        </a:xfrm>
        <a:prstGeom prst="rect">
          <a:avLst/>
        </a:prstGeom>
      </xdr:spPr>
    </xdr:pic>
    <xdr:clientData/>
  </xdr:oneCellAnchor>
  <xdr:oneCellAnchor>
    <xdr:from>
      <xdr:col>32</xdr:col>
      <xdr:colOff>0</xdr:colOff>
      <xdr:row>3</xdr:row>
      <xdr:rowOff>1</xdr:rowOff>
    </xdr:from>
    <xdr:ext cx="7877629" cy="3634134"/>
    <xdr:pic>
      <xdr:nvPicPr>
        <xdr:cNvPr id="20" name="Grafik 1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05678" y="758772"/>
          <a:ext cx="7877629" cy="3634134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3</xdr:row>
      <xdr:rowOff>0</xdr:rowOff>
    </xdr:from>
    <xdr:ext cx="8206922" cy="3821394"/>
    <xdr:pic>
      <xdr:nvPicPr>
        <xdr:cNvPr id="21" name="Grafik 2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18214" y="133531429"/>
          <a:ext cx="8206922" cy="3821394"/>
        </a:xfrm>
        <a:prstGeom prst="rect">
          <a:avLst/>
        </a:prstGeom>
      </xdr:spPr>
    </xdr:pic>
    <xdr:clientData/>
  </xdr:oneCellAnchor>
  <xdr:oneCellAnchor>
    <xdr:from>
      <xdr:col>47</xdr:col>
      <xdr:colOff>742950</xdr:colOff>
      <xdr:row>3</xdr:row>
      <xdr:rowOff>38100</xdr:rowOff>
    </xdr:from>
    <xdr:ext cx="8053614" cy="3756503"/>
    <xdr:pic>
      <xdr:nvPicPr>
        <xdr:cNvPr id="22" name="Grafik 2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34736" y="133569529"/>
          <a:ext cx="8053614" cy="375650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761997</xdr:colOff>
      <xdr:row>2</xdr:row>
      <xdr:rowOff>85725</xdr:rowOff>
    </xdr:from>
    <xdr:to>
      <xdr:col>10</xdr:col>
      <xdr:colOff>694531</xdr:colOff>
      <xdr:row>11</xdr:row>
      <xdr:rowOff>148828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28575</xdr:colOff>
      <xdr:row>16</xdr:row>
      <xdr:rowOff>28575</xdr:rowOff>
    </xdr:from>
    <xdr:to>
      <xdr:col>10</xdr:col>
      <xdr:colOff>714375</xdr:colOff>
      <xdr:row>25</xdr:row>
      <xdr:rowOff>148829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28574</xdr:colOff>
      <xdr:row>30</xdr:row>
      <xdr:rowOff>28575</xdr:rowOff>
    </xdr:from>
    <xdr:to>
      <xdr:col>10</xdr:col>
      <xdr:colOff>744139</xdr:colOff>
      <xdr:row>39</xdr:row>
      <xdr:rowOff>168672</xdr:rowOff>
    </xdr:to>
    <xdr:graphicFrame macro="">
      <xdr:nvGraphicFramePr>
        <xdr:cNvPr id="16" name="Diagramm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762792</xdr:colOff>
      <xdr:row>44</xdr:row>
      <xdr:rowOff>28575</xdr:rowOff>
    </xdr:from>
    <xdr:to>
      <xdr:col>10</xdr:col>
      <xdr:colOff>754061</xdr:colOff>
      <xdr:row>53</xdr:row>
      <xdr:rowOff>168672</xdr:rowOff>
    </xdr:to>
    <xdr:graphicFrame macro="">
      <xdr:nvGraphicFramePr>
        <xdr:cNvPr id="17" name="Diagramm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18653</xdr:colOff>
      <xdr:row>58</xdr:row>
      <xdr:rowOff>18653</xdr:rowOff>
    </xdr:from>
    <xdr:to>
      <xdr:col>10</xdr:col>
      <xdr:colOff>734218</xdr:colOff>
      <xdr:row>67</xdr:row>
      <xdr:rowOff>148828</xdr:rowOff>
    </xdr:to>
    <xdr:graphicFrame macro="">
      <xdr:nvGraphicFramePr>
        <xdr:cNvPr id="18" name="Diagramm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28574</xdr:colOff>
      <xdr:row>72</xdr:row>
      <xdr:rowOff>28575</xdr:rowOff>
    </xdr:from>
    <xdr:to>
      <xdr:col>10</xdr:col>
      <xdr:colOff>684609</xdr:colOff>
      <xdr:row>81</xdr:row>
      <xdr:rowOff>148828</xdr:rowOff>
    </xdr:to>
    <xdr:graphicFrame macro="">
      <xdr:nvGraphicFramePr>
        <xdr:cNvPr id="19" name="Diagramm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28574</xdr:colOff>
      <xdr:row>86</xdr:row>
      <xdr:rowOff>28575</xdr:rowOff>
    </xdr:from>
    <xdr:to>
      <xdr:col>10</xdr:col>
      <xdr:colOff>684609</xdr:colOff>
      <xdr:row>95</xdr:row>
      <xdr:rowOff>69454</xdr:rowOff>
    </xdr:to>
    <xdr:graphicFrame macro="">
      <xdr:nvGraphicFramePr>
        <xdr:cNvPr id="20" name="Diagramm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>
      <selection activeCell="D28" sqref="D28"/>
    </sheetView>
  </sheetViews>
  <sheetFormatPr baseColWidth="10" defaultRowHeight="14.4" x14ac:dyDescent="0.3"/>
  <sheetData>
    <row r="1" spans="1:12" x14ac:dyDescent="0.3">
      <c r="A1" s="105" t="s">
        <v>399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x14ac:dyDescent="0.3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x14ac:dyDescent="0.3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x14ac:dyDescent="0.3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 x14ac:dyDescent="0.3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1:12" x14ac:dyDescent="0.3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</row>
    <row r="7" spans="1:12" x14ac:dyDescent="0.3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</row>
    <row r="8" spans="1:12" x14ac:dyDescent="0.3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</row>
    <row r="9" spans="1:12" x14ac:dyDescent="0.3">
      <c r="A9" s="106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2" x14ac:dyDescent="0.3">
      <c r="A10" s="106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</row>
    <row r="11" spans="1:12" x14ac:dyDescent="0.3">
      <c r="A11" s="106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</row>
    <row r="12" spans="1:12" x14ac:dyDescent="0.3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</row>
    <row r="13" spans="1:12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</row>
    <row r="14" spans="1:12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</row>
    <row r="15" spans="1:12" x14ac:dyDescent="0.3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</row>
    <row r="16" spans="1:12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</row>
    <row r="17" spans="1:12" x14ac:dyDescent="0.3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</row>
    <row r="18" spans="1:12" x14ac:dyDescent="0.3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</row>
    <row r="19" spans="1:12" x14ac:dyDescent="0.3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2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1" spans="1:12" x14ac:dyDescent="0.3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</row>
    <row r="22" spans="1:12" x14ac:dyDescent="0.3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</row>
  </sheetData>
  <mergeCells count="1">
    <mergeCell ref="A1:L22"/>
  </mergeCells>
  <pageMargins left="0.7" right="0.7" top="0.78740157499999996" bottom="0.78740157499999996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42"/>
  <sheetViews>
    <sheetView zoomScale="40" zoomScaleNormal="40" workbookViewId="0">
      <selection activeCell="W85" sqref="W85"/>
    </sheetView>
  </sheetViews>
  <sheetFormatPr baseColWidth="10" defaultRowHeight="14.4" x14ac:dyDescent="0.3"/>
  <cols>
    <col min="1" max="1" width="14.6640625" bestFit="1" customWidth="1"/>
    <col min="2" max="3" width="17.33203125" bestFit="1" customWidth="1"/>
    <col min="4" max="4" width="23.88671875" bestFit="1" customWidth="1"/>
    <col min="5" max="5" width="14.5546875" bestFit="1" customWidth="1"/>
    <col min="6" max="6" width="19.6640625" style="16" bestFit="1" customWidth="1"/>
    <col min="7" max="7" width="29.109375" style="16" bestFit="1" customWidth="1"/>
    <col min="8" max="8" width="14.44140625" style="16" customWidth="1"/>
    <col min="9" max="9" width="16.44140625" style="16" bestFit="1" customWidth="1"/>
    <col min="10" max="10" width="17.33203125" bestFit="1" customWidth="1"/>
    <col min="11" max="11" width="17.33203125" style="16" bestFit="1" customWidth="1"/>
    <col min="12" max="12" width="23.88671875" style="16" bestFit="1" customWidth="1"/>
    <col min="13" max="13" width="14.44140625" style="16" bestFit="1" customWidth="1"/>
    <col min="15" max="15" width="29.109375" bestFit="1" customWidth="1"/>
    <col min="17" max="17" width="16.44140625" style="16" bestFit="1" customWidth="1"/>
    <col min="18" max="19" width="17.33203125" bestFit="1" customWidth="1"/>
    <col min="20" max="20" width="23.88671875" bestFit="1" customWidth="1"/>
    <col min="23" max="23" width="29.109375" bestFit="1" customWidth="1"/>
    <col min="25" max="25" width="15.5546875" bestFit="1" customWidth="1"/>
    <col min="26" max="27" width="17.33203125" bestFit="1" customWidth="1"/>
    <col min="28" max="28" width="23.88671875" bestFit="1" customWidth="1"/>
    <col min="31" max="31" width="30.109375" bestFit="1" customWidth="1"/>
    <col min="33" max="33" width="21.5546875" bestFit="1" customWidth="1"/>
    <col min="34" max="35" width="17.33203125" bestFit="1" customWidth="1"/>
    <col min="36" max="36" width="23.88671875" bestFit="1" customWidth="1"/>
    <col min="39" max="39" width="30.109375" bestFit="1" customWidth="1"/>
    <col min="41" max="41" width="23.44140625" bestFit="1" customWidth="1"/>
    <col min="42" max="43" width="17.33203125" bestFit="1" customWidth="1"/>
    <col min="44" max="44" width="23.88671875" bestFit="1" customWidth="1"/>
    <col min="47" max="47" width="30.109375" bestFit="1" customWidth="1"/>
    <col min="49" max="49" width="23.88671875" bestFit="1" customWidth="1"/>
    <col min="50" max="50" width="15.109375" bestFit="1" customWidth="1"/>
    <col min="51" max="51" width="15.88671875" bestFit="1" customWidth="1"/>
    <col min="52" max="52" width="24.5546875" bestFit="1" customWidth="1"/>
    <col min="55" max="55" width="30.109375" bestFit="1" customWidth="1"/>
  </cols>
  <sheetData>
    <row r="1" spans="1:55" s="16" customFormat="1" ht="18.600000000000001" thickBot="1" x14ac:dyDescent="0.4">
      <c r="A1" s="85" t="s">
        <v>313</v>
      </c>
      <c r="B1" s="85"/>
      <c r="C1" s="85"/>
      <c r="D1" s="85"/>
      <c r="E1" s="85"/>
      <c r="F1" s="85"/>
      <c r="G1" s="85"/>
      <c r="I1" s="85" t="s">
        <v>336</v>
      </c>
      <c r="J1" s="85"/>
      <c r="K1" s="85"/>
      <c r="L1" s="85"/>
      <c r="M1" s="85"/>
      <c r="N1" s="85"/>
      <c r="O1" s="85"/>
      <c r="Q1" s="85" t="s">
        <v>337</v>
      </c>
      <c r="R1" s="85"/>
      <c r="S1" s="85"/>
      <c r="T1" s="85"/>
      <c r="U1" s="85"/>
      <c r="V1" s="85"/>
      <c r="W1" s="85"/>
      <c r="Y1" s="85" t="s">
        <v>338</v>
      </c>
      <c r="Z1" s="85"/>
      <c r="AA1" s="85"/>
      <c r="AB1" s="85"/>
      <c r="AC1" s="85"/>
      <c r="AD1" s="85"/>
      <c r="AE1" s="85"/>
      <c r="AG1" s="85" t="s">
        <v>339</v>
      </c>
      <c r="AH1" s="85"/>
      <c r="AI1" s="85"/>
      <c r="AJ1" s="85"/>
      <c r="AK1" s="85"/>
      <c r="AL1" s="85"/>
      <c r="AM1" s="85"/>
      <c r="AO1" s="85" t="s">
        <v>340</v>
      </c>
      <c r="AP1" s="85"/>
      <c r="AQ1" s="85"/>
      <c r="AR1" s="85"/>
      <c r="AS1" s="85"/>
      <c r="AT1" s="85"/>
      <c r="AU1" s="85"/>
      <c r="AW1" s="85" t="s">
        <v>341</v>
      </c>
      <c r="AX1" s="85"/>
      <c r="AY1" s="85"/>
      <c r="AZ1" s="85"/>
      <c r="BA1" s="85"/>
      <c r="BB1" s="85"/>
      <c r="BC1" s="85"/>
    </row>
    <row r="2" spans="1:55" s="16" customFormat="1" ht="18.600000000000001" thickTop="1" x14ac:dyDescent="0.35">
      <c r="A2" s="82"/>
      <c r="B2" s="82"/>
      <c r="C2" s="82"/>
      <c r="D2" s="82"/>
      <c r="E2" s="82"/>
      <c r="F2" s="82"/>
      <c r="G2" s="82"/>
      <c r="I2" s="82"/>
      <c r="J2" s="82"/>
      <c r="K2" s="82"/>
      <c r="L2" s="82"/>
      <c r="M2" s="82"/>
      <c r="N2" s="82"/>
      <c r="O2" s="82"/>
      <c r="Q2" s="82"/>
      <c r="R2" s="82"/>
      <c r="S2" s="82"/>
      <c r="T2" s="82"/>
      <c r="U2" s="82"/>
      <c r="V2" s="82"/>
      <c r="W2" s="82"/>
      <c r="Y2" s="82"/>
      <c r="Z2" s="82"/>
      <c r="AA2" s="82"/>
      <c r="AB2" s="82"/>
      <c r="AC2" s="82"/>
      <c r="AD2" s="82"/>
      <c r="AE2" s="82"/>
      <c r="AG2" s="82"/>
      <c r="AH2" s="82"/>
      <c r="AI2" s="82"/>
      <c r="AJ2" s="82"/>
      <c r="AK2" s="82"/>
      <c r="AL2" s="82"/>
      <c r="AM2" s="82"/>
      <c r="AO2" s="82"/>
      <c r="AP2" s="82"/>
      <c r="AQ2" s="82"/>
      <c r="AR2" s="82"/>
      <c r="AS2" s="82"/>
      <c r="AT2" s="82"/>
      <c r="AU2" s="82"/>
      <c r="AW2" s="82"/>
      <c r="AX2" s="82"/>
      <c r="AY2" s="82"/>
      <c r="AZ2" s="82"/>
      <c r="BA2" s="82"/>
      <c r="BB2" s="82"/>
      <c r="BC2" s="82"/>
    </row>
    <row r="3" spans="1:55" s="16" customFormat="1" ht="21.6" thickBot="1" x14ac:dyDescent="0.45">
      <c r="A3" s="84" t="s">
        <v>365</v>
      </c>
      <c r="B3" s="84"/>
      <c r="C3" s="84"/>
      <c r="D3" s="84"/>
      <c r="E3" s="84"/>
      <c r="F3" s="84"/>
      <c r="G3" s="84"/>
      <c r="I3" s="84" t="s">
        <v>365</v>
      </c>
      <c r="J3" s="84"/>
      <c r="K3" s="84"/>
      <c r="L3" s="84"/>
      <c r="M3" s="84"/>
      <c r="N3" s="84"/>
      <c r="O3" s="84"/>
      <c r="Q3" s="84" t="s">
        <v>365</v>
      </c>
      <c r="R3" s="84"/>
      <c r="S3" s="84"/>
      <c r="T3" s="84"/>
      <c r="U3" s="84"/>
      <c r="V3" s="84"/>
      <c r="W3" s="84"/>
      <c r="Y3" s="84" t="s">
        <v>365</v>
      </c>
      <c r="Z3" s="84"/>
      <c r="AA3" s="84"/>
      <c r="AB3" s="84"/>
      <c r="AC3" s="84"/>
      <c r="AD3" s="84"/>
      <c r="AE3" s="84"/>
      <c r="AG3" s="84" t="s">
        <v>365</v>
      </c>
      <c r="AH3" s="84"/>
      <c r="AI3" s="84"/>
      <c r="AJ3" s="84"/>
      <c r="AK3" s="84"/>
      <c r="AL3" s="84"/>
      <c r="AM3" s="84"/>
      <c r="AO3" s="84" t="s">
        <v>365</v>
      </c>
      <c r="AP3" s="84"/>
      <c r="AQ3" s="84"/>
      <c r="AR3" s="84"/>
      <c r="AS3" s="84"/>
      <c r="AT3" s="84"/>
      <c r="AU3" s="84"/>
      <c r="AW3" s="84" t="s">
        <v>365</v>
      </c>
      <c r="AX3" s="84"/>
      <c r="AY3" s="84"/>
      <c r="AZ3" s="84"/>
      <c r="BA3" s="84"/>
      <c r="BB3" s="84"/>
      <c r="BC3" s="84"/>
    </row>
    <row r="4" spans="1:55" s="16" customFormat="1" ht="15" thickTop="1" x14ac:dyDescent="0.3"/>
    <row r="5" spans="1:55" s="16" customFormat="1" x14ac:dyDescent="0.3"/>
    <row r="6" spans="1:55" s="16" customFormat="1" x14ac:dyDescent="0.3"/>
    <row r="7" spans="1:55" s="16" customFormat="1" x14ac:dyDescent="0.3"/>
    <row r="8" spans="1:55" s="16" customFormat="1" x14ac:dyDescent="0.3"/>
    <row r="9" spans="1:55" s="16" customFormat="1" x14ac:dyDescent="0.3"/>
    <row r="10" spans="1:55" s="16" customFormat="1" x14ac:dyDescent="0.3"/>
    <row r="11" spans="1:55" s="16" customFormat="1" x14ac:dyDescent="0.3"/>
    <row r="12" spans="1:55" s="16" customFormat="1" x14ac:dyDescent="0.3"/>
    <row r="13" spans="1:55" s="16" customFormat="1" x14ac:dyDescent="0.3"/>
    <row r="14" spans="1:55" s="16" customFormat="1" x14ac:dyDescent="0.3"/>
    <row r="15" spans="1:55" s="16" customFormat="1" x14ac:dyDescent="0.3"/>
    <row r="16" spans="1:55" s="16" customFormat="1" x14ac:dyDescent="0.3"/>
    <row r="17" spans="1:55" s="16" customFormat="1" x14ac:dyDescent="0.3"/>
    <row r="18" spans="1:55" s="16" customFormat="1" x14ac:dyDescent="0.3"/>
    <row r="19" spans="1:55" s="16" customFormat="1" x14ac:dyDescent="0.3"/>
    <row r="20" spans="1:55" s="16" customFormat="1" x14ac:dyDescent="0.3"/>
    <row r="21" spans="1:55" s="16" customFormat="1" x14ac:dyDescent="0.3"/>
    <row r="22" spans="1:55" s="16" customFormat="1" x14ac:dyDescent="0.3"/>
    <row r="23" spans="1:55" s="16" customFormat="1" x14ac:dyDescent="0.3"/>
    <row r="24" spans="1:55" s="16" customFormat="1" x14ac:dyDescent="0.3"/>
    <row r="25" spans="1:55" s="16" customFormat="1" x14ac:dyDescent="0.3"/>
    <row r="26" spans="1:55" s="16" customFormat="1" x14ac:dyDescent="0.3">
      <c r="A26" s="77" t="s">
        <v>276</v>
      </c>
      <c r="B26" s="77" t="s">
        <v>277</v>
      </c>
      <c r="C26" s="77" t="s">
        <v>278</v>
      </c>
      <c r="D26" s="77" t="s">
        <v>279</v>
      </c>
      <c r="E26" s="77" t="s">
        <v>280</v>
      </c>
      <c r="F26" s="77" t="s">
        <v>281</v>
      </c>
      <c r="G26" s="77" t="s">
        <v>282</v>
      </c>
      <c r="I26" s="77" t="s">
        <v>276</v>
      </c>
      <c r="J26" s="77" t="s">
        <v>277</v>
      </c>
      <c r="K26" s="77" t="s">
        <v>278</v>
      </c>
      <c r="L26" s="77" t="s">
        <v>279</v>
      </c>
      <c r="M26" s="77" t="s">
        <v>280</v>
      </c>
      <c r="N26" s="77" t="s">
        <v>281</v>
      </c>
      <c r="O26" s="77" t="s">
        <v>282</v>
      </c>
      <c r="Q26" s="77" t="s">
        <v>276</v>
      </c>
      <c r="R26" s="77" t="s">
        <v>277</v>
      </c>
      <c r="S26" s="77" t="s">
        <v>278</v>
      </c>
      <c r="T26" s="77" t="s">
        <v>279</v>
      </c>
      <c r="U26" s="77" t="s">
        <v>280</v>
      </c>
      <c r="V26" s="77" t="s">
        <v>281</v>
      </c>
      <c r="W26" s="77" t="s">
        <v>282</v>
      </c>
      <c r="Y26" s="77" t="s">
        <v>276</v>
      </c>
      <c r="Z26" s="77" t="s">
        <v>277</v>
      </c>
      <c r="AA26" s="77" t="s">
        <v>278</v>
      </c>
      <c r="AB26" s="77" t="s">
        <v>279</v>
      </c>
      <c r="AC26" s="77" t="s">
        <v>280</v>
      </c>
      <c r="AD26" s="77" t="s">
        <v>281</v>
      </c>
      <c r="AE26" s="77" t="s">
        <v>282</v>
      </c>
      <c r="AG26" s="77" t="s">
        <v>276</v>
      </c>
      <c r="AH26" s="77" t="s">
        <v>277</v>
      </c>
      <c r="AI26" s="77" t="s">
        <v>278</v>
      </c>
      <c r="AJ26" s="77" t="s">
        <v>279</v>
      </c>
      <c r="AK26" s="77" t="s">
        <v>280</v>
      </c>
      <c r="AL26" s="77" t="s">
        <v>281</v>
      </c>
      <c r="AM26" s="77" t="s">
        <v>282</v>
      </c>
      <c r="AO26" s="77" t="s">
        <v>276</v>
      </c>
      <c r="AP26" s="77" t="s">
        <v>277</v>
      </c>
      <c r="AQ26" s="77" t="s">
        <v>278</v>
      </c>
      <c r="AR26" s="77" t="s">
        <v>279</v>
      </c>
      <c r="AS26" s="77" t="s">
        <v>280</v>
      </c>
      <c r="AT26" s="77" t="s">
        <v>281</v>
      </c>
      <c r="AU26" s="77" t="s">
        <v>282</v>
      </c>
      <c r="AW26" s="77" t="s">
        <v>276</v>
      </c>
      <c r="AX26" s="77" t="s">
        <v>277</v>
      </c>
      <c r="AY26" s="77" t="s">
        <v>278</v>
      </c>
      <c r="AZ26" s="77" t="s">
        <v>279</v>
      </c>
      <c r="BA26" s="77" t="s">
        <v>280</v>
      </c>
      <c r="BB26" s="77" t="s">
        <v>281</v>
      </c>
      <c r="BC26" s="77" t="s">
        <v>282</v>
      </c>
    </row>
    <row r="27" spans="1:55" s="16" customFormat="1" x14ac:dyDescent="0.3">
      <c r="A27" s="16" t="s">
        <v>283</v>
      </c>
      <c r="B27" s="16" t="s">
        <v>284</v>
      </c>
      <c r="C27" s="16">
        <v>7</v>
      </c>
      <c r="D27" s="16">
        <v>699.34391000000005</v>
      </c>
      <c r="E27" s="16">
        <v>699.35956999999996</v>
      </c>
      <c r="F27" s="16">
        <v>1.56600000000253E-2</v>
      </c>
      <c r="G27" s="16">
        <v>22.3924163435202</v>
      </c>
      <c r="I27" s="16" t="s">
        <v>318</v>
      </c>
      <c r="J27" s="16" t="s">
        <v>284</v>
      </c>
      <c r="K27" s="16">
        <v>6</v>
      </c>
      <c r="L27" s="16">
        <v>595.27881000000002</v>
      </c>
      <c r="M27" s="16">
        <v>595.279585</v>
      </c>
      <c r="N27" s="16">
        <v>7.7499999997598901E-4</v>
      </c>
      <c r="O27" s="16">
        <v>1.3019109482092801</v>
      </c>
      <c r="Q27" s="16" t="s">
        <v>318</v>
      </c>
      <c r="R27" s="16" t="s">
        <v>284</v>
      </c>
      <c r="S27" s="16">
        <v>6</v>
      </c>
      <c r="T27" s="16">
        <v>595.27881000000002</v>
      </c>
      <c r="U27" s="16">
        <v>595.28043700000001</v>
      </c>
      <c r="V27" s="16">
        <v>1.6269999999849499E-3</v>
      </c>
      <c r="W27" s="16">
        <v>2.7331730487516399</v>
      </c>
      <c r="Y27" s="16" t="s">
        <v>283</v>
      </c>
      <c r="Z27" s="16" t="s">
        <v>284</v>
      </c>
      <c r="AA27" s="16">
        <v>7</v>
      </c>
      <c r="AB27" s="16">
        <v>642.24315999999999</v>
      </c>
      <c r="AC27" s="16">
        <v>642.24264000000005</v>
      </c>
      <c r="AD27" s="16">
        <v>-5.2000000005136804E-4</v>
      </c>
      <c r="AE27" s="16">
        <v>-0.80966218472668205</v>
      </c>
      <c r="AG27" s="16" t="s">
        <v>286</v>
      </c>
      <c r="AH27" s="16" t="s">
        <v>287</v>
      </c>
      <c r="AI27" s="16">
        <v>7</v>
      </c>
      <c r="AJ27" s="16">
        <v>683.32384500000001</v>
      </c>
      <c r="AK27" s="16">
        <v>683.32395199999996</v>
      </c>
      <c r="AL27" s="16">
        <v>1.06999999957225E-4</v>
      </c>
      <c r="AM27" s="16">
        <v>0.15658754006634201</v>
      </c>
      <c r="AO27" s="16" t="s">
        <v>318</v>
      </c>
      <c r="AP27" s="16" t="s">
        <v>284</v>
      </c>
      <c r="AQ27" s="16">
        <v>6</v>
      </c>
      <c r="AR27" s="16">
        <v>580.32204000000002</v>
      </c>
      <c r="AS27" s="16">
        <v>580.322228</v>
      </c>
      <c r="AT27" s="16">
        <v>1.8799999998009301E-4</v>
      </c>
      <c r="AU27" s="16">
        <v>0.32395805608226202</v>
      </c>
      <c r="AW27" s="16" t="s">
        <v>318</v>
      </c>
      <c r="AX27" s="16" t="s">
        <v>284</v>
      </c>
      <c r="AY27" s="16">
        <v>6</v>
      </c>
      <c r="AZ27" s="16">
        <v>595.27881000000002</v>
      </c>
      <c r="BA27" s="16">
        <v>595.27868000000001</v>
      </c>
      <c r="BB27" s="16">
        <v>-1.3000000001284201E-4</v>
      </c>
      <c r="BC27" s="16">
        <v>-0.21838506230860499</v>
      </c>
    </row>
    <row r="28" spans="1:55" s="16" customFormat="1" x14ac:dyDescent="0.3">
      <c r="A28" s="16" t="s">
        <v>285</v>
      </c>
      <c r="B28" s="16" t="s">
        <v>284</v>
      </c>
      <c r="C28" s="16">
        <v>98</v>
      </c>
      <c r="D28" s="16">
        <v>12703.14776</v>
      </c>
      <c r="E28" s="16">
        <v>12703.19456</v>
      </c>
      <c r="F28" s="16">
        <v>4.6800000009170603E-2</v>
      </c>
      <c r="G28" s="16">
        <v>3.6841262412561799</v>
      </c>
      <c r="I28" s="16" t="s">
        <v>318</v>
      </c>
      <c r="J28" s="16" t="s">
        <v>284</v>
      </c>
      <c r="K28" s="16">
        <v>6</v>
      </c>
      <c r="L28" s="16">
        <v>595.27881000000002</v>
      </c>
      <c r="M28" s="16">
        <v>595.27959899999996</v>
      </c>
      <c r="N28" s="16">
        <v>7.8899999994064295E-4</v>
      </c>
      <c r="O28" s="16">
        <v>1.32542933947312</v>
      </c>
      <c r="Q28" s="16" t="s">
        <v>318</v>
      </c>
      <c r="R28" s="16" t="s">
        <v>284</v>
      </c>
      <c r="S28" s="16">
        <v>6</v>
      </c>
      <c r="T28" s="16">
        <v>595.27881000000002</v>
      </c>
      <c r="U28" s="16">
        <v>595.28060300000004</v>
      </c>
      <c r="V28" s="16">
        <v>1.79300000002058E-3</v>
      </c>
      <c r="W28" s="16">
        <v>3.0120339745011</v>
      </c>
      <c r="Y28" s="16" t="s">
        <v>283</v>
      </c>
      <c r="Z28" s="16" t="s">
        <v>284</v>
      </c>
      <c r="AA28" s="16">
        <v>7</v>
      </c>
      <c r="AB28" s="16">
        <v>642.24315999999999</v>
      </c>
      <c r="AC28" s="16">
        <v>642.24265500000001</v>
      </c>
      <c r="AD28" s="16">
        <v>-5.0500000008924005E-4</v>
      </c>
      <c r="AE28" s="16">
        <v>-0.78630654484391804</v>
      </c>
      <c r="AG28" s="16" t="s">
        <v>288</v>
      </c>
      <c r="AH28" s="16" t="s">
        <v>287</v>
      </c>
      <c r="AI28" s="16">
        <v>8</v>
      </c>
      <c r="AJ28" s="16">
        <v>811.41880500000002</v>
      </c>
      <c r="AK28" s="16">
        <v>811.41938000000005</v>
      </c>
      <c r="AL28" s="16">
        <v>5.7500000002619301E-4</v>
      </c>
      <c r="AM28" s="16">
        <v>0.70863528979488399</v>
      </c>
      <c r="AO28" s="16" t="s">
        <v>318</v>
      </c>
      <c r="AP28" s="16" t="s">
        <v>284</v>
      </c>
      <c r="AQ28" s="16">
        <v>6</v>
      </c>
      <c r="AR28" s="16">
        <v>580.32204000000002</v>
      </c>
      <c r="AS28" s="16">
        <v>580.32244600000001</v>
      </c>
      <c r="AT28" s="16">
        <v>4.0599999999813002E-4</v>
      </c>
      <c r="AU28" s="16">
        <v>0.69961154671659598</v>
      </c>
      <c r="AW28" s="16" t="s">
        <v>318</v>
      </c>
      <c r="AX28" s="16" t="s">
        <v>284</v>
      </c>
      <c r="AY28" s="16">
        <v>6</v>
      </c>
      <c r="AZ28" s="16">
        <v>595.27881000000002</v>
      </c>
      <c r="BA28" s="16">
        <v>595.27884100000006</v>
      </c>
      <c r="BB28" s="16">
        <v>3.1000000035419402E-5</v>
      </c>
      <c r="BC28" s="16">
        <v>5.20764379894849E-2</v>
      </c>
    </row>
    <row r="29" spans="1:55" s="16" customFormat="1" x14ac:dyDescent="0.3">
      <c r="A29" s="16" t="s">
        <v>286</v>
      </c>
      <c r="B29" s="16" t="s">
        <v>287</v>
      </c>
      <c r="C29" s="16">
        <v>7</v>
      </c>
      <c r="D29" s="16">
        <v>683.32384500000001</v>
      </c>
      <c r="E29" s="16">
        <v>683.32436499999994</v>
      </c>
      <c r="F29" s="16">
        <v>5.1999999993768099E-4</v>
      </c>
      <c r="G29" s="16">
        <v>0.760986176236366</v>
      </c>
      <c r="I29" s="16" t="s">
        <v>318</v>
      </c>
      <c r="J29" s="16" t="s">
        <v>284</v>
      </c>
      <c r="K29" s="16">
        <v>6</v>
      </c>
      <c r="L29" s="16">
        <v>595.27881000000002</v>
      </c>
      <c r="M29" s="16">
        <v>595.28031399999998</v>
      </c>
      <c r="N29" s="16">
        <v>1.50399999995443E-3</v>
      </c>
      <c r="O29" s="16">
        <v>2.5265471820749501</v>
      </c>
      <c r="Q29" s="16" t="s">
        <v>318</v>
      </c>
      <c r="R29" s="16" t="s">
        <v>284</v>
      </c>
      <c r="S29" s="16">
        <v>6</v>
      </c>
      <c r="T29" s="16">
        <v>595.27881000000002</v>
      </c>
      <c r="U29" s="16">
        <v>595.28104099999996</v>
      </c>
      <c r="V29" s="16">
        <v>2.2309999999379198E-3</v>
      </c>
      <c r="W29" s="16">
        <v>3.74782364576008</v>
      </c>
      <c r="Y29" s="16" t="s">
        <v>319</v>
      </c>
      <c r="Z29" s="16" t="s">
        <v>284</v>
      </c>
      <c r="AA29" s="16">
        <v>8</v>
      </c>
      <c r="AB29" s="16">
        <v>755.32722000000001</v>
      </c>
      <c r="AC29" s="16">
        <v>755.32674699999995</v>
      </c>
      <c r="AD29" s="16">
        <v>-4.7300000017003202E-4</v>
      </c>
      <c r="AE29" s="16">
        <v>-0.62621866079449895</v>
      </c>
      <c r="AG29" s="16" t="s">
        <v>288</v>
      </c>
      <c r="AH29" s="16" t="s">
        <v>287</v>
      </c>
      <c r="AI29" s="16">
        <v>8</v>
      </c>
      <c r="AJ29" s="16">
        <v>811.41880500000002</v>
      </c>
      <c r="AK29" s="16">
        <v>811.41947000000005</v>
      </c>
      <c r="AL29" s="16">
        <v>6.6500000002633897E-4</v>
      </c>
      <c r="AM29" s="16">
        <v>0.81955211775790504</v>
      </c>
      <c r="AO29" s="16" t="s">
        <v>283</v>
      </c>
      <c r="AP29" s="16" t="s">
        <v>284</v>
      </c>
      <c r="AQ29" s="16">
        <v>7</v>
      </c>
      <c r="AR29" s="16">
        <v>637.34349999999995</v>
      </c>
      <c r="AS29" s="16">
        <v>637.343568</v>
      </c>
      <c r="AT29" s="16">
        <v>6.7999999942003301E-5</v>
      </c>
      <c r="AU29" s="16">
        <v>0.106692858626476</v>
      </c>
      <c r="AW29" s="16" t="s">
        <v>318</v>
      </c>
      <c r="AX29" s="16" t="s">
        <v>284</v>
      </c>
      <c r="AY29" s="16">
        <v>6</v>
      </c>
      <c r="AZ29" s="16">
        <v>595.27881000000002</v>
      </c>
      <c r="BA29" s="16">
        <v>595.278864</v>
      </c>
      <c r="BB29" s="16">
        <v>5.3999999977349903E-5</v>
      </c>
      <c r="BC29" s="16">
        <v>9.0713795065794398E-2</v>
      </c>
    </row>
    <row r="30" spans="1:55" s="16" customFormat="1" x14ac:dyDescent="0.3">
      <c r="A30" s="16" t="s">
        <v>286</v>
      </c>
      <c r="B30" s="16" t="s">
        <v>287</v>
      </c>
      <c r="C30" s="16">
        <v>7</v>
      </c>
      <c r="D30" s="16">
        <v>683.32384500000001</v>
      </c>
      <c r="E30" s="16">
        <v>683.32505700000002</v>
      </c>
      <c r="F30" s="16">
        <v>1.2120000000095401E-3</v>
      </c>
      <c r="G30" s="16">
        <v>1.7736831648389799</v>
      </c>
      <c r="I30" s="16" t="s">
        <v>283</v>
      </c>
      <c r="J30" s="16" t="s">
        <v>284</v>
      </c>
      <c r="K30" s="16">
        <v>7</v>
      </c>
      <c r="L30" s="16">
        <v>708.36287000000004</v>
      </c>
      <c r="M30" s="16">
        <v>708.36400400000002</v>
      </c>
      <c r="N30" s="16">
        <v>1.1339999999791001E-3</v>
      </c>
      <c r="O30" s="16">
        <v>1.60087442186107</v>
      </c>
      <c r="Q30" s="16" t="s">
        <v>283</v>
      </c>
      <c r="R30" s="16" t="s">
        <v>284</v>
      </c>
      <c r="S30" s="16">
        <v>7</v>
      </c>
      <c r="T30" s="16">
        <v>724.32140000000004</v>
      </c>
      <c r="U30" s="16">
        <v>724.32351500000004</v>
      </c>
      <c r="V30" s="16">
        <v>2.1150000000034201E-3</v>
      </c>
      <c r="W30" s="16">
        <v>2.91997447542406</v>
      </c>
      <c r="Y30" s="16" t="s">
        <v>319</v>
      </c>
      <c r="Z30" s="16" t="s">
        <v>284</v>
      </c>
      <c r="AA30" s="16">
        <v>8</v>
      </c>
      <c r="AB30" s="16">
        <v>755.32722000000001</v>
      </c>
      <c r="AC30" s="16">
        <v>755.32681600000001</v>
      </c>
      <c r="AD30" s="16">
        <v>-4.04000000116866E-4</v>
      </c>
      <c r="AE30" s="16">
        <v>-0.534867524192848</v>
      </c>
      <c r="AG30" s="16" t="s">
        <v>288</v>
      </c>
      <c r="AH30" s="16" t="s">
        <v>287</v>
      </c>
      <c r="AI30" s="16">
        <v>8</v>
      </c>
      <c r="AJ30" s="16">
        <v>811.41880500000002</v>
      </c>
      <c r="AK30" s="16">
        <v>811.42032200000006</v>
      </c>
      <c r="AL30" s="16">
        <v>1.5170000000353E-3</v>
      </c>
      <c r="AM30" s="16">
        <v>1.86956475581718</v>
      </c>
      <c r="AO30" s="16" t="s">
        <v>283</v>
      </c>
      <c r="AP30" s="16" t="s">
        <v>284</v>
      </c>
      <c r="AQ30" s="16">
        <v>7</v>
      </c>
      <c r="AR30" s="16">
        <v>637.34349999999995</v>
      </c>
      <c r="AS30" s="16">
        <v>637.34377500000005</v>
      </c>
      <c r="AT30" s="16">
        <v>2.7499999998781299E-4</v>
      </c>
      <c r="AU30" s="16">
        <v>0.43147847273536599</v>
      </c>
      <c r="AW30" s="16" t="s">
        <v>283</v>
      </c>
      <c r="AX30" s="16" t="s">
        <v>284</v>
      </c>
      <c r="AY30" s="16">
        <v>7</v>
      </c>
      <c r="AZ30" s="16">
        <v>724.32140000000004</v>
      </c>
      <c r="BA30" s="16">
        <v>724.32130099999995</v>
      </c>
      <c r="BB30" s="16">
        <v>-9.9000000091109501E-5</v>
      </c>
      <c r="BC30" s="16">
        <v>-0.13667965642200999</v>
      </c>
    </row>
    <row r="31" spans="1:55" s="16" customFormat="1" x14ac:dyDescent="0.3">
      <c r="A31" s="16" t="s">
        <v>288</v>
      </c>
      <c r="B31" s="16" t="s">
        <v>287</v>
      </c>
      <c r="C31" s="16">
        <v>8</v>
      </c>
      <c r="D31" s="16">
        <v>811.41880500000002</v>
      </c>
      <c r="E31" s="16">
        <v>811.41992500000003</v>
      </c>
      <c r="F31" s="16">
        <v>1.12000000001444E-3</v>
      </c>
      <c r="G31" s="16">
        <v>1.38029830355539</v>
      </c>
      <c r="I31" s="16" t="s">
        <v>283</v>
      </c>
      <c r="J31" s="16" t="s">
        <v>284</v>
      </c>
      <c r="K31" s="16">
        <v>7</v>
      </c>
      <c r="L31" s="16">
        <v>708.36287000000004</v>
      </c>
      <c r="M31" s="16">
        <v>708.36414100000002</v>
      </c>
      <c r="N31" s="16">
        <v>1.27099999997426E-3</v>
      </c>
      <c r="O31" s="16">
        <v>1.7942781218533701</v>
      </c>
      <c r="Q31" s="16" t="s">
        <v>283</v>
      </c>
      <c r="R31" s="16" t="s">
        <v>284</v>
      </c>
      <c r="S31" s="16">
        <v>7</v>
      </c>
      <c r="T31" s="16">
        <v>724.32140000000004</v>
      </c>
      <c r="U31" s="16">
        <v>724.32352200000003</v>
      </c>
      <c r="V31" s="16">
        <v>2.1219999999857499E-3</v>
      </c>
      <c r="W31" s="16">
        <v>2.9296386935216101</v>
      </c>
      <c r="Y31" s="16" t="s">
        <v>319</v>
      </c>
      <c r="Z31" s="16" t="s">
        <v>284</v>
      </c>
      <c r="AA31" s="16">
        <v>8</v>
      </c>
      <c r="AB31" s="16">
        <v>755.32722000000001</v>
      </c>
      <c r="AC31" s="16">
        <v>755.32718199999999</v>
      </c>
      <c r="AD31" s="16">
        <v>-3.8000000131432898E-5</v>
      </c>
      <c r="AE31" s="16">
        <v>-5.0309321741950297E-2</v>
      </c>
      <c r="AG31" s="16" t="s">
        <v>289</v>
      </c>
      <c r="AH31" s="16" t="s">
        <v>287</v>
      </c>
      <c r="AI31" s="16">
        <v>10</v>
      </c>
      <c r="AJ31" s="16">
        <v>1041.5090749999999</v>
      </c>
      <c r="AK31" s="16">
        <v>1041.5091600000001</v>
      </c>
      <c r="AL31" s="16">
        <v>8.5000000126456103E-5</v>
      </c>
      <c r="AM31" s="16">
        <v>8.1612347090164503E-2</v>
      </c>
      <c r="AO31" s="16" t="s">
        <v>283</v>
      </c>
      <c r="AP31" s="16" t="s">
        <v>284</v>
      </c>
      <c r="AQ31" s="16">
        <v>7</v>
      </c>
      <c r="AR31" s="16">
        <v>637.34349999999995</v>
      </c>
      <c r="AS31" s="16">
        <v>637.34404500000005</v>
      </c>
      <c r="AT31" s="16">
        <v>5.44999999988249E-4</v>
      </c>
      <c r="AU31" s="16">
        <v>0.85511188234954805</v>
      </c>
      <c r="AW31" s="16" t="s">
        <v>283</v>
      </c>
      <c r="AX31" s="16" t="s">
        <v>284</v>
      </c>
      <c r="AY31" s="16">
        <v>7</v>
      </c>
      <c r="AZ31" s="16">
        <v>724.32140000000004</v>
      </c>
      <c r="BA31" s="16">
        <v>724.32154300000002</v>
      </c>
      <c r="BB31" s="16">
        <v>1.4299999998002E-4</v>
      </c>
      <c r="BC31" s="16">
        <v>0.19742617017807301</v>
      </c>
    </row>
    <row r="32" spans="1:55" s="16" customFormat="1" x14ac:dyDescent="0.3">
      <c r="A32" s="16" t="s">
        <v>288</v>
      </c>
      <c r="B32" s="16" t="s">
        <v>287</v>
      </c>
      <c r="C32" s="16">
        <v>8</v>
      </c>
      <c r="D32" s="16">
        <v>811.41880500000002</v>
      </c>
      <c r="E32" s="16">
        <v>811.42017299999998</v>
      </c>
      <c r="F32" s="16">
        <v>1.36799999995674E-3</v>
      </c>
      <c r="G32" s="16">
        <v>1.6859357849818799</v>
      </c>
      <c r="I32" s="16" t="s">
        <v>283</v>
      </c>
      <c r="J32" s="16" t="s">
        <v>284</v>
      </c>
      <c r="K32" s="16">
        <v>7</v>
      </c>
      <c r="L32" s="16">
        <v>708.36287000000004</v>
      </c>
      <c r="M32" s="16">
        <v>708.36487999999997</v>
      </c>
      <c r="N32" s="16">
        <v>2.00999999992746E-3</v>
      </c>
      <c r="O32" s="16">
        <v>2.8375287371110498</v>
      </c>
      <c r="Q32" s="16" t="s">
        <v>283</v>
      </c>
      <c r="R32" s="16" t="s">
        <v>284</v>
      </c>
      <c r="S32" s="16">
        <v>7</v>
      </c>
      <c r="T32" s="16">
        <v>724.32140000000004</v>
      </c>
      <c r="U32" s="16">
        <v>724.32436499999994</v>
      </c>
      <c r="V32" s="16">
        <v>2.9649999999037399E-3</v>
      </c>
      <c r="W32" s="16">
        <v>4.0934866758095803</v>
      </c>
      <c r="Y32" s="16" t="s">
        <v>320</v>
      </c>
      <c r="Z32" s="16" t="s">
        <v>284</v>
      </c>
      <c r="AA32" s="16">
        <v>9</v>
      </c>
      <c r="AB32" s="16">
        <v>868.41128000000003</v>
      </c>
      <c r="AC32" s="16">
        <v>868.41105400000004</v>
      </c>
      <c r="AD32" s="16">
        <v>-2.2600000011152599E-4</v>
      </c>
      <c r="AE32" s="16">
        <v>-0.260245352998554</v>
      </c>
      <c r="AG32" s="16" t="s">
        <v>289</v>
      </c>
      <c r="AH32" s="16" t="s">
        <v>287</v>
      </c>
      <c r="AI32" s="16">
        <v>10</v>
      </c>
      <c r="AJ32" s="16">
        <v>1041.5090749999999</v>
      </c>
      <c r="AK32" s="16">
        <v>1041.5091809999999</v>
      </c>
      <c r="AL32" s="16">
        <v>1.05999999959749E-4</v>
      </c>
      <c r="AM32" s="16">
        <v>0.101775397357675</v>
      </c>
      <c r="AO32" s="16" t="s">
        <v>319</v>
      </c>
      <c r="AP32" s="16" t="s">
        <v>284</v>
      </c>
      <c r="AQ32" s="16">
        <v>8</v>
      </c>
      <c r="AR32" s="16">
        <v>694.36496</v>
      </c>
      <c r="AS32" s="16">
        <v>694.36492599999997</v>
      </c>
      <c r="AT32" s="16">
        <v>-3.40000001415319E-5</v>
      </c>
      <c r="AU32" s="16">
        <v>-4.8965604689401303E-2</v>
      </c>
      <c r="AW32" s="16" t="s">
        <v>283</v>
      </c>
      <c r="AX32" s="16" t="s">
        <v>284</v>
      </c>
      <c r="AY32" s="16">
        <v>7</v>
      </c>
      <c r="AZ32" s="16">
        <v>724.32140000000004</v>
      </c>
      <c r="BA32" s="16">
        <v>724.32154300000002</v>
      </c>
      <c r="BB32" s="16">
        <v>1.4299999998002E-4</v>
      </c>
      <c r="BC32" s="16">
        <v>0.19742617017807301</v>
      </c>
    </row>
    <row r="33" spans="1:55" s="16" customFormat="1" x14ac:dyDescent="0.3">
      <c r="A33" s="16" t="s">
        <v>288</v>
      </c>
      <c r="B33" s="16" t="s">
        <v>287</v>
      </c>
      <c r="C33" s="16">
        <v>8</v>
      </c>
      <c r="D33" s="16">
        <v>811.41880500000002</v>
      </c>
      <c r="E33" s="16">
        <v>811.42105300000003</v>
      </c>
      <c r="F33" s="16">
        <v>2.2480000000086901E-3</v>
      </c>
      <c r="G33" s="16">
        <v>2.7704558806825901</v>
      </c>
      <c r="I33" s="16" t="s">
        <v>319</v>
      </c>
      <c r="J33" s="16" t="s">
        <v>284</v>
      </c>
      <c r="K33" s="16">
        <v>8</v>
      </c>
      <c r="L33" s="16">
        <v>765.38432999999998</v>
      </c>
      <c r="M33" s="16">
        <v>765.38592300000005</v>
      </c>
      <c r="N33" s="16">
        <v>1.5929999999571001E-3</v>
      </c>
      <c r="O33" s="16">
        <v>2.08130730865251</v>
      </c>
      <c r="Q33" s="16" t="s">
        <v>319</v>
      </c>
      <c r="R33" s="16" t="s">
        <v>284</v>
      </c>
      <c r="S33" s="16">
        <v>8</v>
      </c>
      <c r="T33" s="16">
        <v>781.34285999999997</v>
      </c>
      <c r="U33" s="16">
        <v>781.34528899999998</v>
      </c>
      <c r="V33" s="16">
        <v>2.42899999989277E-3</v>
      </c>
      <c r="W33" s="16">
        <v>3.10875049129235</v>
      </c>
      <c r="Y33" s="16" t="s">
        <v>320</v>
      </c>
      <c r="Z33" s="16" t="s">
        <v>284</v>
      </c>
      <c r="AA33" s="16">
        <v>9</v>
      </c>
      <c r="AB33" s="16">
        <v>868.41128000000003</v>
      </c>
      <c r="AC33" s="16">
        <v>868.41125399999999</v>
      </c>
      <c r="AD33" s="16">
        <v>-2.6000000161729999E-5</v>
      </c>
      <c r="AE33" s="16">
        <v>-2.9939731047401899E-2</v>
      </c>
      <c r="AG33" s="16" t="s">
        <v>289</v>
      </c>
      <c r="AH33" s="16" t="s">
        <v>287</v>
      </c>
      <c r="AI33" s="16">
        <v>10</v>
      </c>
      <c r="AJ33" s="16">
        <v>1041.5090749999999</v>
      </c>
      <c r="AK33" s="16">
        <v>1041.509824</v>
      </c>
      <c r="AL33" s="16">
        <v>7.4900000004163303E-4</v>
      </c>
      <c r="AM33" s="16">
        <v>0.71914879862341397</v>
      </c>
      <c r="AO33" s="16" t="s">
        <v>319</v>
      </c>
      <c r="AP33" s="16" t="s">
        <v>284</v>
      </c>
      <c r="AQ33" s="16">
        <v>8</v>
      </c>
      <c r="AR33" s="16">
        <v>694.36496</v>
      </c>
      <c r="AS33" s="16">
        <v>694.36519699999997</v>
      </c>
      <c r="AT33" s="16">
        <v>2.3699999985638001E-4</v>
      </c>
      <c r="AU33" s="16">
        <v>0.34131906635435599</v>
      </c>
      <c r="AW33" s="16" t="s">
        <v>319</v>
      </c>
      <c r="AX33" s="16" t="s">
        <v>284</v>
      </c>
      <c r="AY33" s="16">
        <v>8</v>
      </c>
      <c r="AZ33" s="16">
        <v>781.34285999999997</v>
      </c>
      <c r="BA33" s="16">
        <v>781.34286499999996</v>
      </c>
      <c r="BB33" s="16">
        <v>4.9999998736893801E-6</v>
      </c>
      <c r="BC33" s="16">
        <v>6.39923921962936E-3</v>
      </c>
    </row>
    <row r="34" spans="1:55" s="16" customFormat="1" x14ac:dyDescent="0.3">
      <c r="A34" s="16" t="s">
        <v>289</v>
      </c>
      <c r="B34" s="16" t="s">
        <v>287</v>
      </c>
      <c r="C34" s="16">
        <v>10</v>
      </c>
      <c r="D34" s="16">
        <v>1041.5090749999999</v>
      </c>
      <c r="E34" s="16">
        <v>1041.510462</v>
      </c>
      <c r="F34" s="16">
        <v>1.3870000000224499E-3</v>
      </c>
      <c r="G34" s="16">
        <v>1.3317214734998399</v>
      </c>
      <c r="I34" s="16" t="s">
        <v>319</v>
      </c>
      <c r="J34" s="16" t="s">
        <v>284</v>
      </c>
      <c r="K34" s="16">
        <v>8</v>
      </c>
      <c r="L34" s="16">
        <v>765.38432999999998</v>
      </c>
      <c r="M34" s="16">
        <v>765.38599099999999</v>
      </c>
      <c r="N34" s="16">
        <v>1.6609999998991E-3</v>
      </c>
      <c r="O34" s="16">
        <v>2.1701515628091101</v>
      </c>
      <c r="Q34" s="16" t="s">
        <v>319</v>
      </c>
      <c r="R34" s="16" t="s">
        <v>284</v>
      </c>
      <c r="S34" s="16">
        <v>8</v>
      </c>
      <c r="T34" s="16">
        <v>781.34285999999997</v>
      </c>
      <c r="U34" s="16">
        <v>781.34575700000005</v>
      </c>
      <c r="V34" s="16">
        <v>2.8969999999617401E-3</v>
      </c>
      <c r="W34" s="16">
        <v>3.7077192974691502</v>
      </c>
      <c r="Y34" s="16" t="s">
        <v>320</v>
      </c>
      <c r="Z34" s="16" t="s">
        <v>284</v>
      </c>
      <c r="AA34" s="16">
        <v>9</v>
      </c>
      <c r="AB34" s="16">
        <v>868.41128000000003</v>
      </c>
      <c r="AC34" s="16">
        <v>868.41129699999999</v>
      </c>
      <c r="AD34" s="16">
        <v>1.6999999843392298E-5</v>
      </c>
      <c r="AE34" s="16">
        <v>1.9575977690423699E-2</v>
      </c>
      <c r="AG34" s="16" t="s">
        <v>290</v>
      </c>
      <c r="AH34" s="16" t="s">
        <v>287</v>
      </c>
      <c r="AI34" s="16">
        <v>11</v>
      </c>
      <c r="AJ34" s="16">
        <v>1178.5679849999999</v>
      </c>
      <c r="AK34" s="16">
        <v>1178.5680259999999</v>
      </c>
      <c r="AL34" s="16">
        <v>4.09999997827981E-5</v>
      </c>
      <c r="AM34" s="16">
        <v>3.4787980247739499E-2</v>
      </c>
      <c r="AO34" s="16" t="s">
        <v>319</v>
      </c>
      <c r="AP34" s="16" t="s">
        <v>284</v>
      </c>
      <c r="AQ34" s="16">
        <v>8</v>
      </c>
      <c r="AR34" s="16">
        <v>694.36496</v>
      </c>
      <c r="AS34" s="16">
        <v>694.36563100000001</v>
      </c>
      <c r="AT34" s="16">
        <v>6.7099999989750402E-4</v>
      </c>
      <c r="AU34" s="16">
        <v>0.96635060602352896</v>
      </c>
      <c r="AW34" s="16" t="s">
        <v>319</v>
      </c>
      <c r="AX34" s="16" t="s">
        <v>284</v>
      </c>
      <c r="AY34" s="16">
        <v>8</v>
      </c>
      <c r="AZ34" s="16">
        <v>781.34285999999997</v>
      </c>
      <c r="BA34" s="16">
        <v>781.34309399999995</v>
      </c>
      <c r="BB34" s="16">
        <v>2.3399999986395401E-4</v>
      </c>
      <c r="BC34" s="16">
        <v>0.29948440287014899</v>
      </c>
    </row>
    <row r="35" spans="1:55" s="16" customFormat="1" x14ac:dyDescent="0.3">
      <c r="A35" s="16" t="s">
        <v>289</v>
      </c>
      <c r="B35" s="16" t="s">
        <v>287</v>
      </c>
      <c r="C35" s="16">
        <v>10</v>
      </c>
      <c r="D35" s="16">
        <v>1041.5090749999999</v>
      </c>
      <c r="E35" s="16">
        <v>1041.510826</v>
      </c>
      <c r="F35" s="16">
        <v>1.7510000000129399E-3</v>
      </c>
      <c r="G35" s="16">
        <v>1.6812143475686301</v>
      </c>
      <c r="I35" s="16" t="s">
        <v>319</v>
      </c>
      <c r="J35" s="16" t="s">
        <v>284</v>
      </c>
      <c r="K35" s="16">
        <v>8</v>
      </c>
      <c r="L35" s="16">
        <v>765.38432999999998</v>
      </c>
      <c r="M35" s="16">
        <v>765.38661300000001</v>
      </c>
      <c r="N35" s="16">
        <v>2.2829999999203201E-3</v>
      </c>
      <c r="O35" s="16">
        <v>2.98281518243301</v>
      </c>
      <c r="Q35" s="16" t="s">
        <v>319</v>
      </c>
      <c r="R35" s="16" t="s">
        <v>284</v>
      </c>
      <c r="S35" s="16">
        <v>8</v>
      </c>
      <c r="T35" s="16">
        <v>781.34285999999997</v>
      </c>
      <c r="U35" s="16">
        <v>781.346181</v>
      </c>
      <c r="V35" s="16">
        <v>3.3209999999144202E-3</v>
      </c>
      <c r="W35" s="16">
        <v>4.2503747969417898</v>
      </c>
      <c r="Y35" s="16" t="s">
        <v>286</v>
      </c>
      <c r="Z35" s="16" t="s">
        <v>287</v>
      </c>
      <c r="AA35" s="16">
        <v>7</v>
      </c>
      <c r="AB35" s="16">
        <v>729.37694499999998</v>
      </c>
      <c r="AC35" s="16">
        <v>729.375632</v>
      </c>
      <c r="AD35" s="16">
        <v>-1.31299999998191E-3</v>
      </c>
      <c r="AE35" s="16">
        <v>-1.80016657913682</v>
      </c>
      <c r="AG35" s="16" t="s">
        <v>290</v>
      </c>
      <c r="AH35" s="16" t="s">
        <v>287</v>
      </c>
      <c r="AI35" s="16">
        <v>11</v>
      </c>
      <c r="AJ35" s="16">
        <v>1178.5679849999999</v>
      </c>
      <c r="AK35" s="16">
        <v>1178.568119</v>
      </c>
      <c r="AL35" s="16">
        <v>1.3399999988905601E-4</v>
      </c>
      <c r="AM35" s="16">
        <v>0.113697301805679</v>
      </c>
      <c r="AO35" s="16" t="s">
        <v>321</v>
      </c>
      <c r="AP35" s="16" t="s">
        <v>284</v>
      </c>
      <c r="AQ35" s="16">
        <v>11</v>
      </c>
      <c r="AR35" s="16">
        <v>977.51815999999997</v>
      </c>
      <c r="AS35" s="16">
        <v>977.51845700000001</v>
      </c>
      <c r="AT35" s="16">
        <v>2.96999999932268E-4</v>
      </c>
      <c r="AU35" s="16">
        <v>0.30383067249847101</v>
      </c>
      <c r="AW35" s="16" t="s">
        <v>319</v>
      </c>
      <c r="AX35" s="16" t="s">
        <v>284</v>
      </c>
      <c r="AY35" s="16">
        <v>8</v>
      </c>
      <c r="AZ35" s="16">
        <v>781.34285999999997</v>
      </c>
      <c r="BA35" s="16">
        <v>781.34310200000004</v>
      </c>
      <c r="BB35" s="16">
        <v>2.4199999995744301E-4</v>
      </c>
      <c r="BC35" s="16">
        <v>0.30972318599985998</v>
      </c>
    </row>
    <row r="36" spans="1:55" s="16" customFormat="1" x14ac:dyDescent="0.3">
      <c r="A36" s="16" t="s">
        <v>289</v>
      </c>
      <c r="B36" s="16" t="s">
        <v>287</v>
      </c>
      <c r="C36" s="16">
        <v>10</v>
      </c>
      <c r="D36" s="16">
        <v>1041.5090749999999</v>
      </c>
      <c r="E36" s="16">
        <v>1041.5113759999999</v>
      </c>
      <c r="F36" s="16">
        <v>2.30099999998856E-3</v>
      </c>
      <c r="G36" s="16">
        <v>2.2092942396959598</v>
      </c>
      <c r="I36" s="16" t="s">
        <v>320</v>
      </c>
      <c r="J36" s="16" t="s">
        <v>284</v>
      </c>
      <c r="K36" s="16">
        <v>9</v>
      </c>
      <c r="L36" s="16">
        <v>822.40579000000002</v>
      </c>
      <c r="M36" s="16">
        <v>822.40760999999998</v>
      </c>
      <c r="N36" s="16">
        <v>1.8199999998387299E-3</v>
      </c>
      <c r="O36" s="16">
        <v>2.2130194387842601</v>
      </c>
      <c r="Q36" s="16" t="s">
        <v>320</v>
      </c>
      <c r="R36" s="16" t="s">
        <v>284</v>
      </c>
      <c r="S36" s="16">
        <v>9</v>
      </c>
      <c r="T36" s="16">
        <v>838.36432000000002</v>
      </c>
      <c r="U36" s="16">
        <v>838.36774400000002</v>
      </c>
      <c r="V36" s="16">
        <v>3.42399999988174E-3</v>
      </c>
      <c r="W36" s="16">
        <v>4.0841432754220097</v>
      </c>
      <c r="Y36" s="16" t="s">
        <v>286</v>
      </c>
      <c r="Z36" s="16" t="s">
        <v>287</v>
      </c>
      <c r="AA36" s="16">
        <v>7</v>
      </c>
      <c r="AB36" s="16">
        <v>729.37694499999998</v>
      </c>
      <c r="AC36" s="16">
        <v>729.375856</v>
      </c>
      <c r="AD36" s="16">
        <v>-1.0889999999790199E-3</v>
      </c>
      <c r="AE36" s="16">
        <v>-1.4930551444548701</v>
      </c>
      <c r="AG36" s="16" t="s">
        <v>290</v>
      </c>
      <c r="AH36" s="16" t="s">
        <v>287</v>
      </c>
      <c r="AI36" s="16">
        <v>11</v>
      </c>
      <c r="AJ36" s="16">
        <v>1178.5679849999999</v>
      </c>
      <c r="AK36" s="16">
        <v>1178.5684739999999</v>
      </c>
      <c r="AL36" s="16">
        <v>4.8899999978857501E-4</v>
      </c>
      <c r="AM36" s="16">
        <v>0.41491030302216703</v>
      </c>
      <c r="AO36" s="16" t="s">
        <v>321</v>
      </c>
      <c r="AP36" s="16" t="s">
        <v>284</v>
      </c>
      <c r="AQ36" s="16">
        <v>11</v>
      </c>
      <c r="AR36" s="16">
        <v>977.51815999999997</v>
      </c>
      <c r="AS36" s="16">
        <v>977.51861399999996</v>
      </c>
      <c r="AT36" s="16">
        <v>4.53999999876942E-4</v>
      </c>
      <c r="AU36" s="16">
        <v>0.46444149935479601</v>
      </c>
      <c r="AW36" s="16" t="s">
        <v>320</v>
      </c>
      <c r="AX36" s="16" t="s">
        <v>284</v>
      </c>
      <c r="AY36" s="16">
        <v>9</v>
      </c>
      <c r="AZ36" s="16">
        <v>838.36432000000002</v>
      </c>
      <c r="BA36" s="16">
        <v>838.36508200000003</v>
      </c>
      <c r="BB36" s="16">
        <v>7.6199999989512402E-4</v>
      </c>
      <c r="BC36" s="16">
        <v>0.90891272650430099</v>
      </c>
    </row>
    <row r="37" spans="1:55" s="16" customFormat="1" x14ac:dyDescent="0.3">
      <c r="A37" s="16" t="s">
        <v>290</v>
      </c>
      <c r="B37" s="16" t="s">
        <v>287</v>
      </c>
      <c r="C37" s="16">
        <v>11</v>
      </c>
      <c r="D37" s="16">
        <v>1178.5679849999999</v>
      </c>
      <c r="E37" s="16">
        <v>1178.5707440000001</v>
      </c>
      <c r="F37" s="16">
        <v>2.75899999996909E-3</v>
      </c>
      <c r="G37" s="16">
        <v>2.3409765368512798</v>
      </c>
      <c r="I37" s="16" t="s">
        <v>320</v>
      </c>
      <c r="J37" s="16" t="s">
        <v>284</v>
      </c>
      <c r="K37" s="16">
        <v>9</v>
      </c>
      <c r="L37" s="16">
        <v>822.40579000000002</v>
      </c>
      <c r="M37" s="16">
        <v>822.40769499999999</v>
      </c>
      <c r="N37" s="16">
        <v>1.9049999998515001E-3</v>
      </c>
      <c r="O37" s="16">
        <v>2.3163747422686498</v>
      </c>
      <c r="Q37" s="16" t="s">
        <v>320</v>
      </c>
      <c r="R37" s="16" t="s">
        <v>284</v>
      </c>
      <c r="S37" s="16">
        <v>9</v>
      </c>
      <c r="T37" s="16">
        <v>838.36432000000002</v>
      </c>
      <c r="U37" s="16">
        <v>838.36794299999997</v>
      </c>
      <c r="V37" s="16">
        <v>3.6229999998340602E-3</v>
      </c>
      <c r="W37" s="16">
        <v>4.3215102472801599</v>
      </c>
      <c r="Y37" s="16" t="s">
        <v>286</v>
      </c>
      <c r="Z37" s="16" t="s">
        <v>287</v>
      </c>
      <c r="AA37" s="16">
        <v>7</v>
      </c>
      <c r="AB37" s="16">
        <v>729.37694499999998</v>
      </c>
      <c r="AC37" s="16">
        <v>729.37613799999997</v>
      </c>
      <c r="AD37" s="16">
        <v>-8.0700000000888405E-4</v>
      </c>
      <c r="AE37" s="16">
        <v>-1.10642378476726</v>
      </c>
      <c r="AG37" s="16" t="s">
        <v>291</v>
      </c>
      <c r="AH37" s="16" t="s">
        <v>287</v>
      </c>
      <c r="AI37" s="16">
        <v>12</v>
      </c>
      <c r="AJ37" s="16">
        <v>1315.6268950000001</v>
      </c>
      <c r="AK37" s="16">
        <v>1315.626704</v>
      </c>
      <c r="AL37" s="16">
        <v>-1.9100000008620601E-4</v>
      </c>
      <c r="AM37" s="16">
        <v>-0.145177938222527</v>
      </c>
      <c r="AO37" s="16" t="s">
        <v>321</v>
      </c>
      <c r="AP37" s="16" t="s">
        <v>284</v>
      </c>
      <c r="AQ37" s="16">
        <v>11</v>
      </c>
      <c r="AR37" s="16">
        <v>977.51815999999997</v>
      </c>
      <c r="AS37" s="16">
        <v>977.51947800000005</v>
      </c>
      <c r="AT37" s="16">
        <v>1.3179999999692899E-3</v>
      </c>
      <c r="AU37" s="16">
        <v>1.3483125469191199</v>
      </c>
      <c r="AW37" s="16" t="s">
        <v>320</v>
      </c>
      <c r="AX37" s="16" t="s">
        <v>284</v>
      </c>
      <c r="AY37" s="16">
        <v>9</v>
      </c>
      <c r="AZ37" s="16">
        <v>838.36432000000002</v>
      </c>
      <c r="BA37" s="16">
        <v>838.36525800000004</v>
      </c>
      <c r="BB37" s="16">
        <v>9.3799999990551398E-4</v>
      </c>
      <c r="BC37" s="16">
        <v>1.1188453247932999</v>
      </c>
    </row>
    <row r="38" spans="1:55" s="16" customFormat="1" x14ac:dyDescent="0.3">
      <c r="A38" s="16" t="s">
        <v>290</v>
      </c>
      <c r="B38" s="16" t="s">
        <v>287</v>
      </c>
      <c r="C38" s="16">
        <v>11</v>
      </c>
      <c r="D38" s="16">
        <v>1178.5679849999999</v>
      </c>
      <c r="E38" s="16">
        <v>1178.5707689999999</v>
      </c>
      <c r="F38" s="16">
        <v>2.7839999997922899E-3</v>
      </c>
      <c r="G38" s="16">
        <v>2.3621887198915301</v>
      </c>
      <c r="I38" s="16" t="s">
        <v>320</v>
      </c>
      <c r="J38" s="16" t="s">
        <v>284</v>
      </c>
      <c r="K38" s="16">
        <v>9</v>
      </c>
      <c r="L38" s="16">
        <v>822.40579000000002</v>
      </c>
      <c r="M38" s="16">
        <v>822.40839000000005</v>
      </c>
      <c r="N38" s="16">
        <v>2.5999999999157799E-3</v>
      </c>
      <c r="O38" s="16">
        <v>3.16145634129811</v>
      </c>
      <c r="Q38" s="16" t="s">
        <v>320</v>
      </c>
      <c r="R38" s="16" t="s">
        <v>284</v>
      </c>
      <c r="S38" s="16">
        <v>9</v>
      </c>
      <c r="T38" s="16">
        <v>838.36432000000002</v>
      </c>
      <c r="U38" s="16">
        <v>838.36884599999996</v>
      </c>
      <c r="V38" s="16">
        <v>4.5259999998279498E-3</v>
      </c>
      <c r="W38" s="16">
        <v>5.3986076122943096</v>
      </c>
      <c r="Y38" s="16" t="s">
        <v>288</v>
      </c>
      <c r="Z38" s="16" t="s">
        <v>287</v>
      </c>
      <c r="AA38" s="16">
        <v>8</v>
      </c>
      <c r="AB38" s="16">
        <v>857.47190499999999</v>
      </c>
      <c r="AC38" s="16">
        <v>857.47142599999995</v>
      </c>
      <c r="AD38" s="16">
        <v>-4.7900000004119598E-4</v>
      </c>
      <c r="AE38" s="16">
        <v>-0.55861888564290196</v>
      </c>
      <c r="AG38" s="16" t="s">
        <v>291</v>
      </c>
      <c r="AH38" s="16" t="s">
        <v>287</v>
      </c>
      <c r="AI38" s="16">
        <v>12</v>
      </c>
      <c r="AJ38" s="16">
        <v>1315.6268950000001</v>
      </c>
      <c r="AK38" s="16">
        <v>1315.6273389999999</v>
      </c>
      <c r="AL38" s="16">
        <v>4.4399999978850198E-4</v>
      </c>
      <c r="AM38" s="16">
        <v>0.33748169901049502</v>
      </c>
      <c r="AO38" s="16" t="s">
        <v>322</v>
      </c>
      <c r="AP38" s="16" t="s">
        <v>284</v>
      </c>
      <c r="AQ38" s="16">
        <v>12</v>
      </c>
      <c r="AR38" s="16">
        <v>1124.5865699999999</v>
      </c>
      <c r="AS38" s="16">
        <v>1124.5884370000001</v>
      </c>
      <c r="AT38" s="16">
        <v>1.86699999994744E-3</v>
      </c>
      <c r="AU38" s="16">
        <v>1.66016565531939</v>
      </c>
      <c r="AW38" s="16" t="s">
        <v>320</v>
      </c>
      <c r="AX38" s="16" t="s">
        <v>284</v>
      </c>
      <c r="AY38" s="16">
        <v>9</v>
      </c>
      <c r="AZ38" s="16">
        <v>838.36432000000002</v>
      </c>
      <c r="BA38" s="16">
        <v>838.36528299999998</v>
      </c>
      <c r="BB38" s="16">
        <v>9.6299999984239505E-4</v>
      </c>
      <c r="BC38" s="16">
        <v>1.1486652960641199</v>
      </c>
    </row>
    <row r="39" spans="1:55" s="16" customFormat="1" x14ac:dyDescent="0.3">
      <c r="A39" s="16" t="s">
        <v>290</v>
      </c>
      <c r="B39" s="16" t="s">
        <v>287</v>
      </c>
      <c r="C39" s="16">
        <v>11</v>
      </c>
      <c r="D39" s="16">
        <v>1178.5679849999999</v>
      </c>
      <c r="E39" s="16">
        <v>1178.5710730000001</v>
      </c>
      <c r="F39" s="16">
        <v>3.0879999999342501E-3</v>
      </c>
      <c r="G39" s="16">
        <v>2.6201288676055898</v>
      </c>
      <c r="I39" s="16" t="s">
        <v>321</v>
      </c>
      <c r="J39" s="16" t="s">
        <v>284</v>
      </c>
      <c r="K39" s="16">
        <v>11</v>
      </c>
      <c r="L39" s="16">
        <v>1006.49058</v>
      </c>
      <c r="M39" s="16">
        <v>1006.492271</v>
      </c>
      <c r="N39" s="16">
        <v>1.6909999998233601E-3</v>
      </c>
      <c r="O39" s="16">
        <v>1.68009520747165</v>
      </c>
      <c r="Q39" s="16" t="s">
        <v>321</v>
      </c>
      <c r="R39" s="16" t="s">
        <v>284</v>
      </c>
      <c r="S39" s="16">
        <v>11</v>
      </c>
      <c r="T39" s="16">
        <v>1022.44911</v>
      </c>
      <c r="U39" s="16">
        <v>1022.45179</v>
      </c>
      <c r="V39" s="16">
        <v>2.6799999998274901E-3</v>
      </c>
      <c r="W39" s="16">
        <v>2.62115735014673</v>
      </c>
      <c r="Y39" s="16" t="s">
        <v>288</v>
      </c>
      <c r="Z39" s="16" t="s">
        <v>287</v>
      </c>
      <c r="AA39" s="16">
        <v>8</v>
      </c>
      <c r="AB39" s="16">
        <v>857.47190499999999</v>
      </c>
      <c r="AC39" s="16">
        <v>857.47159399999998</v>
      </c>
      <c r="AD39" s="16">
        <v>-3.1100000001060802E-4</v>
      </c>
      <c r="AE39" s="16">
        <v>-0.36269409901028599</v>
      </c>
      <c r="AG39" s="16" t="s">
        <v>291</v>
      </c>
      <c r="AH39" s="16" t="s">
        <v>287</v>
      </c>
      <c r="AI39" s="16">
        <v>12</v>
      </c>
      <c r="AJ39" s="16">
        <v>1315.6268950000001</v>
      </c>
      <c r="AK39" s="16">
        <v>1315.6274129999999</v>
      </c>
      <c r="AL39" s="16">
        <v>5.1799999982904399E-4</v>
      </c>
      <c r="AM39" s="16">
        <v>0.39372864890318598</v>
      </c>
      <c r="AO39" s="16" t="s">
        <v>322</v>
      </c>
      <c r="AP39" s="16" t="s">
        <v>284</v>
      </c>
      <c r="AQ39" s="16">
        <v>12</v>
      </c>
      <c r="AR39" s="16">
        <v>1124.5865699999999</v>
      </c>
      <c r="AS39" s="16">
        <v>1124.590635</v>
      </c>
      <c r="AT39" s="16">
        <v>4.0649999998549902E-3</v>
      </c>
      <c r="AU39" s="16">
        <v>3.61466169728044</v>
      </c>
      <c r="AW39" s="16" t="s">
        <v>321</v>
      </c>
      <c r="AX39" s="16" t="s">
        <v>284</v>
      </c>
      <c r="AY39" s="16">
        <v>11</v>
      </c>
      <c r="AZ39" s="16">
        <v>1022.44911</v>
      </c>
      <c r="BA39" s="16">
        <v>1022.449803</v>
      </c>
      <c r="BB39" s="16">
        <v>6.9299999984195903E-4</v>
      </c>
      <c r="BC39" s="16">
        <v>0.67778434453520997</v>
      </c>
    </row>
    <row r="40" spans="1:55" s="16" customFormat="1" x14ac:dyDescent="0.3">
      <c r="A40" s="16" t="s">
        <v>291</v>
      </c>
      <c r="B40" s="16" t="s">
        <v>287</v>
      </c>
      <c r="C40" s="16">
        <v>12</v>
      </c>
      <c r="D40" s="16">
        <v>1315.6268950000001</v>
      </c>
      <c r="E40" s="16">
        <v>1315.629023</v>
      </c>
      <c r="F40" s="16">
        <v>2.1279999998569102E-3</v>
      </c>
      <c r="G40" s="16">
        <v>1.61747985537869</v>
      </c>
      <c r="I40" s="16" t="s">
        <v>321</v>
      </c>
      <c r="J40" s="16" t="s">
        <v>284</v>
      </c>
      <c r="K40" s="16">
        <v>11</v>
      </c>
      <c r="L40" s="16">
        <v>1006.49058</v>
      </c>
      <c r="M40" s="16">
        <v>1006.493072</v>
      </c>
      <c r="N40" s="16">
        <v>2.4919999998473902E-3</v>
      </c>
      <c r="O40" s="16">
        <v>2.4759297795389101</v>
      </c>
      <c r="Q40" s="16" t="s">
        <v>321</v>
      </c>
      <c r="R40" s="16" t="s">
        <v>284</v>
      </c>
      <c r="S40" s="16">
        <v>11</v>
      </c>
      <c r="T40" s="16">
        <v>1022.44911</v>
      </c>
      <c r="U40" s="16">
        <v>1022.452001</v>
      </c>
      <c r="V40" s="16">
        <v>2.8909999998632E-3</v>
      </c>
      <c r="W40" s="16">
        <v>2.8275245893296299</v>
      </c>
      <c r="Y40" s="16" t="s">
        <v>288</v>
      </c>
      <c r="Z40" s="16" t="s">
        <v>287</v>
      </c>
      <c r="AA40" s="16">
        <v>8</v>
      </c>
      <c r="AB40" s="16">
        <v>857.47190499999999</v>
      </c>
      <c r="AC40" s="16">
        <v>857.47176999999999</v>
      </c>
      <c r="AD40" s="16">
        <v>-1.3500000000021801E-4</v>
      </c>
      <c r="AE40" s="16">
        <v>-0.157439560658513</v>
      </c>
      <c r="AG40" s="16" t="s">
        <v>292</v>
      </c>
      <c r="AH40" s="16" t="s">
        <v>287</v>
      </c>
      <c r="AI40" s="16">
        <v>13</v>
      </c>
      <c r="AJ40" s="16">
        <v>1429.6698249999999</v>
      </c>
      <c r="AK40" s="16">
        <v>1429.6705649999999</v>
      </c>
      <c r="AL40" s="16">
        <v>7.3999999972329501E-4</v>
      </c>
      <c r="AM40" s="16">
        <v>0.51760202725359705</v>
      </c>
      <c r="AO40" s="16" t="s">
        <v>324</v>
      </c>
      <c r="AP40" s="16" t="s">
        <v>284</v>
      </c>
      <c r="AQ40" s="16">
        <v>14</v>
      </c>
      <c r="AR40" s="16">
        <v>1384.7390399999999</v>
      </c>
      <c r="AS40" s="16">
        <v>1384.740796</v>
      </c>
      <c r="AT40" s="16">
        <v>1.7559999998866299E-3</v>
      </c>
      <c r="AU40" s="16">
        <v>1.2681089715551199</v>
      </c>
      <c r="AW40" s="16" t="s">
        <v>321</v>
      </c>
      <c r="AX40" s="16" t="s">
        <v>284</v>
      </c>
      <c r="AY40" s="16">
        <v>11</v>
      </c>
      <c r="AZ40" s="16">
        <v>1022.44911</v>
      </c>
      <c r="BA40" s="16">
        <v>1022.44998</v>
      </c>
      <c r="BB40" s="16">
        <v>8.6999999984982402E-4</v>
      </c>
      <c r="BC40" s="16">
        <v>0.850898094918215</v>
      </c>
    </row>
    <row r="41" spans="1:55" s="16" customFormat="1" x14ac:dyDescent="0.3">
      <c r="A41" s="16" t="s">
        <v>291</v>
      </c>
      <c r="B41" s="16" t="s">
        <v>287</v>
      </c>
      <c r="C41" s="16">
        <v>12</v>
      </c>
      <c r="D41" s="16">
        <v>1315.6268950000001</v>
      </c>
      <c r="E41" s="16">
        <v>1315.6295270000001</v>
      </c>
      <c r="F41" s="16">
        <v>2.6319999999486802E-3</v>
      </c>
      <c r="G41" s="16">
        <v>2.0005671896428301</v>
      </c>
      <c r="I41" s="16" t="s">
        <v>321</v>
      </c>
      <c r="J41" s="16" t="s">
        <v>284</v>
      </c>
      <c r="K41" s="16">
        <v>11</v>
      </c>
      <c r="L41" s="16">
        <v>1006.49058</v>
      </c>
      <c r="M41" s="16">
        <v>1006.493705</v>
      </c>
      <c r="N41" s="16">
        <v>3.1249999998408402E-3</v>
      </c>
      <c r="O41" s="16">
        <v>3.1048477372146301</v>
      </c>
      <c r="Q41" s="16" t="s">
        <v>321</v>
      </c>
      <c r="R41" s="16" t="s">
        <v>284</v>
      </c>
      <c r="S41" s="16">
        <v>11</v>
      </c>
      <c r="T41" s="16">
        <v>1022.44911</v>
      </c>
      <c r="U41" s="16">
        <v>1022.453349</v>
      </c>
      <c r="V41" s="16">
        <v>4.2389999998704297E-3</v>
      </c>
      <c r="W41" s="16">
        <v>4.1459276147938802</v>
      </c>
      <c r="Y41" s="16" t="s">
        <v>329</v>
      </c>
      <c r="Z41" s="16" t="s">
        <v>287</v>
      </c>
      <c r="AA41" s="16">
        <v>9</v>
      </c>
      <c r="AB41" s="16">
        <v>985.530485</v>
      </c>
      <c r="AC41" s="16">
        <v>985.53005499999995</v>
      </c>
      <c r="AD41" s="16">
        <v>-4.3000000005122301E-4</v>
      </c>
      <c r="AE41" s="16">
        <v>-0.436313241037108</v>
      </c>
      <c r="AG41" s="16" t="s">
        <v>292</v>
      </c>
      <c r="AH41" s="16" t="s">
        <v>287</v>
      </c>
      <c r="AI41" s="16">
        <v>13</v>
      </c>
      <c r="AJ41" s="16">
        <v>1429.6698249999999</v>
      </c>
      <c r="AK41" s="16">
        <v>1429.6709249999999</v>
      </c>
      <c r="AL41" s="16">
        <v>1.09999999972388E-3</v>
      </c>
      <c r="AM41" s="16">
        <v>0.76940841898504597</v>
      </c>
      <c r="AO41" s="16" t="s">
        <v>324</v>
      </c>
      <c r="AP41" s="16" t="s">
        <v>284</v>
      </c>
      <c r="AQ41" s="16">
        <v>14</v>
      </c>
      <c r="AR41" s="16">
        <v>1384.7390399999999</v>
      </c>
      <c r="AS41" s="16">
        <v>1384.741753</v>
      </c>
      <c r="AT41" s="16">
        <v>2.7129999998578599E-3</v>
      </c>
      <c r="AU41" s="16">
        <v>1.9592139179219299</v>
      </c>
      <c r="AW41" s="16" t="s">
        <v>321</v>
      </c>
      <c r="AX41" s="16" t="s">
        <v>284</v>
      </c>
      <c r="AY41" s="16">
        <v>11</v>
      </c>
      <c r="AZ41" s="16">
        <v>1022.44911</v>
      </c>
      <c r="BA41" s="16">
        <v>1022.450075</v>
      </c>
      <c r="BB41" s="16">
        <v>9.6499999983734597E-4</v>
      </c>
      <c r="BC41" s="16">
        <v>0.94381225471196895</v>
      </c>
    </row>
    <row r="42" spans="1:55" s="16" customFormat="1" x14ac:dyDescent="0.3">
      <c r="A42" s="16" t="s">
        <v>291</v>
      </c>
      <c r="B42" s="16" t="s">
        <v>287</v>
      </c>
      <c r="C42" s="16">
        <v>12</v>
      </c>
      <c r="D42" s="16">
        <v>1315.6268950000001</v>
      </c>
      <c r="E42" s="16">
        <v>1315.6302430000001</v>
      </c>
      <c r="F42" s="16">
        <v>3.3479999999599399E-3</v>
      </c>
      <c r="G42" s="16">
        <v>2.5447944342608899</v>
      </c>
      <c r="I42" s="16" t="s">
        <v>322</v>
      </c>
      <c r="J42" s="16" t="s">
        <v>284</v>
      </c>
      <c r="K42" s="16">
        <v>12</v>
      </c>
      <c r="L42" s="16">
        <v>1105.55899</v>
      </c>
      <c r="M42" s="16">
        <v>1105.562183</v>
      </c>
      <c r="N42" s="16">
        <v>3.19299999978284E-3</v>
      </c>
      <c r="O42" s="16">
        <v>2.8881317312456001</v>
      </c>
      <c r="Q42" s="16" t="s">
        <v>322</v>
      </c>
      <c r="R42" s="16" t="s">
        <v>284</v>
      </c>
      <c r="S42" s="16">
        <v>12</v>
      </c>
      <c r="T42" s="16">
        <v>1121.5175200000001</v>
      </c>
      <c r="U42" s="16">
        <v>1121.52242</v>
      </c>
      <c r="V42" s="16">
        <v>4.8999999999068703E-3</v>
      </c>
      <c r="W42" s="16">
        <v>4.3690802083117397</v>
      </c>
      <c r="Y42" s="16" t="s">
        <v>329</v>
      </c>
      <c r="Z42" s="16" t="s">
        <v>287</v>
      </c>
      <c r="AA42" s="16">
        <v>9</v>
      </c>
      <c r="AB42" s="16">
        <v>985.530485</v>
      </c>
      <c r="AC42" s="16">
        <v>985.53023399999995</v>
      </c>
      <c r="AD42" s="16">
        <v>-2.51000000048407E-4</v>
      </c>
      <c r="AE42" s="16">
        <v>-0.25468517094974202</v>
      </c>
      <c r="AG42" s="16" t="s">
        <v>292</v>
      </c>
      <c r="AH42" s="16" t="s">
        <v>287</v>
      </c>
      <c r="AI42" s="16">
        <v>13</v>
      </c>
      <c r="AJ42" s="16">
        <v>1429.6698249999999</v>
      </c>
      <c r="AK42" s="16">
        <v>1429.6710740000001</v>
      </c>
      <c r="AL42" s="16">
        <v>1.2489999999161199E-3</v>
      </c>
      <c r="AM42" s="16">
        <v>0.87362828680819504</v>
      </c>
      <c r="AO42" s="16" t="s">
        <v>324</v>
      </c>
      <c r="AP42" s="16" t="s">
        <v>284</v>
      </c>
      <c r="AQ42" s="16">
        <v>14</v>
      </c>
      <c r="AR42" s="16">
        <v>1384.7390399999999</v>
      </c>
      <c r="AS42" s="16">
        <v>1384.7418640000001</v>
      </c>
      <c r="AT42" s="16">
        <v>2.8239999999186702E-3</v>
      </c>
      <c r="AU42" s="16">
        <v>2.0393734258540599</v>
      </c>
      <c r="AW42" s="16" t="s">
        <v>322</v>
      </c>
      <c r="AX42" s="16" t="s">
        <v>284</v>
      </c>
      <c r="AY42" s="16">
        <v>12</v>
      </c>
      <c r="AZ42" s="16">
        <v>1121.5175200000001</v>
      </c>
      <c r="BA42" s="16">
        <v>1121.5189820000001</v>
      </c>
      <c r="BB42" s="16">
        <v>1.46199999994678E-3</v>
      </c>
      <c r="BC42" s="16">
        <v>1.30359087029401</v>
      </c>
    </row>
    <row r="43" spans="1:55" s="16" customFormat="1" x14ac:dyDescent="0.3">
      <c r="A43" s="16" t="s">
        <v>292</v>
      </c>
      <c r="B43" s="16" t="s">
        <v>287</v>
      </c>
      <c r="C43" s="16">
        <v>13</v>
      </c>
      <c r="D43" s="16">
        <v>1429.6698249999999</v>
      </c>
      <c r="E43" s="16">
        <v>1429.671842</v>
      </c>
      <c r="F43" s="16">
        <v>2.0169999997960999E-3</v>
      </c>
      <c r="G43" s="16">
        <v>1.4108152557504701</v>
      </c>
      <c r="I43" s="16" t="s">
        <v>322</v>
      </c>
      <c r="J43" s="16" t="s">
        <v>284</v>
      </c>
      <c r="K43" s="16">
        <v>12</v>
      </c>
      <c r="L43" s="16">
        <v>1105.55899</v>
      </c>
      <c r="M43" s="16">
        <v>1105.5622430000001</v>
      </c>
      <c r="N43" s="16">
        <v>3.25299999985873E-3</v>
      </c>
      <c r="O43" s="16">
        <v>2.9424029195029502</v>
      </c>
      <c r="Q43" s="16" t="s">
        <v>322</v>
      </c>
      <c r="R43" s="16" t="s">
        <v>284</v>
      </c>
      <c r="S43" s="16">
        <v>12</v>
      </c>
      <c r="T43" s="16">
        <v>1121.5175200000001</v>
      </c>
      <c r="U43" s="16">
        <v>1121.5228059999999</v>
      </c>
      <c r="V43" s="16">
        <v>5.2859999998418096E-3</v>
      </c>
      <c r="W43" s="16">
        <v>4.7132567307925797</v>
      </c>
      <c r="Y43" s="16" t="s">
        <v>329</v>
      </c>
      <c r="Z43" s="16" t="s">
        <v>287</v>
      </c>
      <c r="AA43" s="16">
        <v>9</v>
      </c>
      <c r="AB43" s="16">
        <v>985.530485</v>
      </c>
      <c r="AC43" s="16">
        <v>985.53070000000002</v>
      </c>
      <c r="AD43" s="16">
        <v>2.1500000002561099E-4</v>
      </c>
      <c r="AE43" s="16">
        <v>0.218156620518554</v>
      </c>
      <c r="AG43" s="16" t="s">
        <v>293</v>
      </c>
      <c r="AH43" s="16" t="s">
        <v>287</v>
      </c>
      <c r="AI43" s="16">
        <v>14</v>
      </c>
      <c r="AJ43" s="16">
        <v>1566.7287349999999</v>
      </c>
      <c r="AK43" s="16">
        <v>1566.7280470000001</v>
      </c>
      <c r="AL43" s="16">
        <v>-6.8800000008195595E-4</v>
      </c>
      <c r="AM43" s="16">
        <v>-0.43913153867185301</v>
      </c>
      <c r="AO43" s="16" t="s">
        <v>357</v>
      </c>
      <c r="AP43" s="16" t="s">
        <v>284</v>
      </c>
      <c r="AQ43" s="16">
        <v>19</v>
      </c>
      <c r="AR43" s="16">
        <v>1948.1185399999999</v>
      </c>
      <c r="AS43" s="16">
        <v>1948.1380240000001</v>
      </c>
      <c r="AT43" s="16">
        <v>1.9484000000147699E-2</v>
      </c>
      <c r="AU43" s="16">
        <v>10.0014447786877</v>
      </c>
      <c r="AW43" s="16" t="s">
        <v>322</v>
      </c>
      <c r="AX43" s="16" t="s">
        <v>284</v>
      </c>
      <c r="AY43" s="16">
        <v>12</v>
      </c>
      <c r="AZ43" s="16">
        <v>1121.5175200000001</v>
      </c>
      <c r="BA43" s="16">
        <v>1121.5192059999999</v>
      </c>
      <c r="BB43" s="16">
        <v>1.6859999998359899E-3</v>
      </c>
      <c r="BC43" s="16">
        <v>1.50332025115041</v>
      </c>
    </row>
    <row r="44" spans="1:55" s="16" customFormat="1" x14ac:dyDescent="0.3">
      <c r="A44" s="16" t="s">
        <v>292</v>
      </c>
      <c r="B44" s="16" t="s">
        <v>287</v>
      </c>
      <c r="C44" s="16">
        <v>13</v>
      </c>
      <c r="D44" s="16">
        <v>1429.6698249999999</v>
      </c>
      <c r="E44" s="16">
        <v>1429.672376</v>
      </c>
      <c r="F44" s="16">
        <v>2.5509999998121198E-3</v>
      </c>
      <c r="G44" s="16">
        <v>1.78432807016272</v>
      </c>
      <c r="I44" s="16" t="s">
        <v>322</v>
      </c>
      <c r="J44" s="16" t="s">
        <v>284</v>
      </c>
      <c r="K44" s="16">
        <v>12</v>
      </c>
      <c r="L44" s="16">
        <v>1105.55899</v>
      </c>
      <c r="M44" s="16">
        <v>1105.5632820000001</v>
      </c>
      <c r="N44" s="16">
        <v>4.2919999998503001E-3</v>
      </c>
      <c r="O44" s="16">
        <v>3.88219899496299</v>
      </c>
      <c r="Q44" s="16" t="s">
        <v>322</v>
      </c>
      <c r="R44" s="16" t="s">
        <v>284</v>
      </c>
      <c r="S44" s="16">
        <v>12</v>
      </c>
      <c r="T44" s="16">
        <v>1121.5175200000001</v>
      </c>
      <c r="U44" s="16">
        <v>1121.5244029999999</v>
      </c>
      <c r="V44" s="16">
        <v>6.8829999997888098E-3</v>
      </c>
      <c r="W44" s="16">
        <v>6.1372202190731802</v>
      </c>
      <c r="Y44" s="16" t="s">
        <v>289</v>
      </c>
      <c r="Z44" s="16" t="s">
        <v>287</v>
      </c>
      <c r="AA44" s="16">
        <v>10</v>
      </c>
      <c r="AB44" s="16">
        <v>1086.5781649999999</v>
      </c>
      <c r="AC44" s="16">
        <v>1086.5786250000001</v>
      </c>
      <c r="AD44" s="16">
        <v>4.6000000020285402E-4</v>
      </c>
      <c r="AE44" s="16">
        <v>0.42334736240798099</v>
      </c>
      <c r="AG44" s="16" t="s">
        <v>293</v>
      </c>
      <c r="AH44" s="16" t="s">
        <v>287</v>
      </c>
      <c r="AI44" s="16">
        <v>14</v>
      </c>
      <c r="AJ44" s="16">
        <v>1566.7287349999999</v>
      </c>
      <c r="AK44" s="16">
        <v>1566.7281820000001</v>
      </c>
      <c r="AL44" s="16">
        <v>-5.53000000081738E-4</v>
      </c>
      <c r="AM44" s="16">
        <v>-0.35296473966933301</v>
      </c>
      <c r="AO44" s="16" t="s">
        <v>327</v>
      </c>
      <c r="AP44" s="16" t="s">
        <v>287</v>
      </c>
      <c r="AQ44" s="16">
        <v>5</v>
      </c>
      <c r="AR44" s="16">
        <v>518.28125499999999</v>
      </c>
      <c r="AS44" s="16">
        <v>518.281069</v>
      </c>
      <c r="AT44" s="16">
        <v>-1.8599999998514201E-4</v>
      </c>
      <c r="AU44" s="16">
        <v>-0.35887850118203202</v>
      </c>
      <c r="AW44" s="16" t="s">
        <v>322</v>
      </c>
      <c r="AX44" s="16" t="s">
        <v>284</v>
      </c>
      <c r="AY44" s="16">
        <v>12</v>
      </c>
      <c r="AZ44" s="16">
        <v>1121.5175200000001</v>
      </c>
      <c r="BA44" s="16">
        <v>1121.519403</v>
      </c>
      <c r="BB44" s="16">
        <v>1.88299999990704E-3</v>
      </c>
      <c r="BC44" s="16">
        <v>1.67897510857168</v>
      </c>
    </row>
    <row r="45" spans="1:55" s="16" customFormat="1" x14ac:dyDescent="0.3">
      <c r="A45" s="16" t="s">
        <v>292</v>
      </c>
      <c r="B45" s="16" t="s">
        <v>287</v>
      </c>
      <c r="C45" s="16">
        <v>13</v>
      </c>
      <c r="D45" s="16">
        <v>1429.6698249999999</v>
      </c>
      <c r="E45" s="16">
        <v>1429.675168</v>
      </c>
      <c r="F45" s="16">
        <v>5.3429999998115801E-3</v>
      </c>
      <c r="G45" s="16">
        <v>3.7372265304764198</v>
      </c>
      <c r="I45" s="16" t="s">
        <v>323</v>
      </c>
      <c r="J45" s="16" t="s">
        <v>284</v>
      </c>
      <c r="K45" s="16">
        <v>13</v>
      </c>
      <c r="L45" s="16">
        <v>1252.6274000000001</v>
      </c>
      <c r="M45" s="16">
        <v>1252.628784</v>
      </c>
      <c r="N45" s="16">
        <v>1.38399999968897E-3</v>
      </c>
      <c r="O45" s="16">
        <v>1.1048776353518699</v>
      </c>
      <c r="Q45" s="16" t="s">
        <v>323</v>
      </c>
      <c r="R45" s="16" t="s">
        <v>284</v>
      </c>
      <c r="S45" s="16">
        <v>13</v>
      </c>
      <c r="T45" s="16">
        <v>1268.58593</v>
      </c>
      <c r="U45" s="16">
        <v>1268.5905210000001</v>
      </c>
      <c r="V45" s="16">
        <v>4.5909999998912099E-3</v>
      </c>
      <c r="W45" s="16">
        <v>3.6189901616607201</v>
      </c>
      <c r="Y45" s="16" t="s">
        <v>289</v>
      </c>
      <c r="Z45" s="16" t="s">
        <v>287</v>
      </c>
      <c r="AA45" s="16">
        <v>10</v>
      </c>
      <c r="AB45" s="16">
        <v>1086.5781649999999</v>
      </c>
      <c r="AC45" s="16">
        <v>1086.5786949999999</v>
      </c>
      <c r="AD45" s="16">
        <v>5.3000000002612101E-4</v>
      </c>
      <c r="AE45" s="16">
        <v>0.48776978693117801</v>
      </c>
      <c r="AG45" s="16" t="s">
        <v>293</v>
      </c>
      <c r="AH45" s="16" t="s">
        <v>287</v>
      </c>
      <c r="AI45" s="16">
        <v>14</v>
      </c>
      <c r="AJ45" s="16">
        <v>1566.7287349999999</v>
      </c>
      <c r="AK45" s="16">
        <v>1566.730045</v>
      </c>
      <c r="AL45" s="16">
        <v>1.3099999998758001E-3</v>
      </c>
      <c r="AM45" s="16">
        <v>0.83613708653642504</v>
      </c>
      <c r="AO45" s="16" t="s">
        <v>327</v>
      </c>
      <c r="AP45" s="16" t="s">
        <v>287</v>
      </c>
      <c r="AQ45" s="16">
        <v>5</v>
      </c>
      <c r="AR45" s="16">
        <v>518.28125499999999</v>
      </c>
      <c r="AS45" s="16">
        <v>518.281294</v>
      </c>
      <c r="AT45" s="16">
        <v>3.9000000015221303E-5</v>
      </c>
      <c r="AU45" s="16">
        <v>7.5248718025160505E-2</v>
      </c>
      <c r="AW45" s="16" t="s">
        <v>323</v>
      </c>
      <c r="AX45" s="16" t="s">
        <v>284</v>
      </c>
      <c r="AY45" s="16">
        <v>13</v>
      </c>
      <c r="AZ45" s="16">
        <v>1268.58593</v>
      </c>
      <c r="BA45" s="16">
        <v>1268.5869889999999</v>
      </c>
      <c r="BB45" s="16">
        <v>1.05899999971371E-3</v>
      </c>
      <c r="BC45" s="16">
        <v>0.83478775435709396</v>
      </c>
    </row>
    <row r="46" spans="1:55" s="16" customFormat="1" x14ac:dyDescent="0.3">
      <c r="A46" s="16" t="s">
        <v>293</v>
      </c>
      <c r="B46" s="16" t="s">
        <v>287</v>
      </c>
      <c r="C46" s="16">
        <v>14</v>
      </c>
      <c r="D46" s="16">
        <v>1566.7287349999999</v>
      </c>
      <c r="E46" s="16">
        <v>1566.7296100000001</v>
      </c>
      <c r="F46" s="16">
        <v>8.7499999995088696E-4</v>
      </c>
      <c r="G46" s="16">
        <v>0.55848851202112404</v>
      </c>
      <c r="I46" s="16" t="s">
        <v>323</v>
      </c>
      <c r="J46" s="16" t="s">
        <v>284</v>
      </c>
      <c r="K46" s="16">
        <v>13</v>
      </c>
      <c r="L46" s="16">
        <v>1252.6274000000001</v>
      </c>
      <c r="M46" s="16">
        <v>1252.6297950000001</v>
      </c>
      <c r="N46" s="16">
        <v>2.3949999997512402E-3</v>
      </c>
      <c r="O46" s="16">
        <v>1.9119811683436201</v>
      </c>
      <c r="Q46" s="16" t="s">
        <v>323</v>
      </c>
      <c r="R46" s="16" t="s">
        <v>284</v>
      </c>
      <c r="S46" s="16">
        <v>13</v>
      </c>
      <c r="T46" s="16">
        <v>1268.58593</v>
      </c>
      <c r="U46" s="16">
        <v>1268.5909329999999</v>
      </c>
      <c r="V46" s="16">
        <v>5.0029999997605002E-3</v>
      </c>
      <c r="W46" s="16">
        <v>3.94376122377497</v>
      </c>
      <c r="Y46" s="16" t="s">
        <v>289</v>
      </c>
      <c r="Z46" s="16" t="s">
        <v>287</v>
      </c>
      <c r="AA46" s="16">
        <v>10</v>
      </c>
      <c r="AB46" s="16">
        <v>1086.5781649999999</v>
      </c>
      <c r="AC46" s="16">
        <v>1086.5788219999999</v>
      </c>
      <c r="AD46" s="16">
        <v>6.5700000004653702E-4</v>
      </c>
      <c r="AE46" s="16">
        <v>0.60465047173715003</v>
      </c>
      <c r="AG46" s="16" t="s">
        <v>294</v>
      </c>
      <c r="AH46" s="16" t="s">
        <v>287</v>
      </c>
      <c r="AI46" s="16">
        <v>16</v>
      </c>
      <c r="AJ46" s="16">
        <v>1736.834255</v>
      </c>
      <c r="AK46" s="16">
        <v>1736.833574</v>
      </c>
      <c r="AL46" s="16">
        <v>-6.8099999998594296E-4</v>
      </c>
      <c r="AM46" s="16">
        <v>-0.39209268128232699</v>
      </c>
      <c r="AO46" s="16" t="s">
        <v>327</v>
      </c>
      <c r="AP46" s="16" t="s">
        <v>287</v>
      </c>
      <c r="AQ46" s="16">
        <v>5</v>
      </c>
      <c r="AR46" s="16">
        <v>518.28125499999999</v>
      </c>
      <c r="AS46" s="16">
        <v>518.281656</v>
      </c>
      <c r="AT46" s="16">
        <v>4.0100000001075397E-4</v>
      </c>
      <c r="AU46" s="16">
        <v>0.77371117736209405</v>
      </c>
      <c r="AW46" s="16" t="s">
        <v>323</v>
      </c>
      <c r="AX46" s="16" t="s">
        <v>284</v>
      </c>
      <c r="AY46" s="16">
        <v>13</v>
      </c>
      <c r="AZ46" s="16">
        <v>1268.58593</v>
      </c>
      <c r="BA46" s="16">
        <v>1268.5873489999999</v>
      </c>
      <c r="BB46" s="16">
        <v>1.4189999997142901E-3</v>
      </c>
      <c r="BC46" s="16">
        <v>1.11856829415906</v>
      </c>
    </row>
    <row r="47" spans="1:55" s="16" customFormat="1" x14ac:dyDescent="0.3">
      <c r="A47" s="16" t="s">
        <v>293</v>
      </c>
      <c r="B47" s="16" t="s">
        <v>287</v>
      </c>
      <c r="C47" s="16">
        <v>14</v>
      </c>
      <c r="D47" s="16">
        <v>1566.7287349999999</v>
      </c>
      <c r="E47" s="16">
        <v>1566.731141</v>
      </c>
      <c r="F47" s="16">
        <v>2.40599999983715E-3</v>
      </c>
      <c r="G47" s="16">
        <v>1.53568383989405</v>
      </c>
      <c r="I47" s="16" t="s">
        <v>323</v>
      </c>
      <c r="J47" s="16" t="s">
        <v>284</v>
      </c>
      <c r="K47" s="16">
        <v>13</v>
      </c>
      <c r="L47" s="16">
        <v>1252.6274000000001</v>
      </c>
      <c r="M47" s="16">
        <v>1252.6305669999999</v>
      </c>
      <c r="N47" s="16">
        <v>3.16699999962111E-3</v>
      </c>
      <c r="O47" s="16">
        <v>2.52828574532308</v>
      </c>
      <c r="Q47" s="16" t="s">
        <v>323</v>
      </c>
      <c r="R47" s="16" t="s">
        <v>284</v>
      </c>
      <c r="S47" s="16">
        <v>13</v>
      </c>
      <c r="T47" s="16">
        <v>1268.58593</v>
      </c>
      <c r="U47" s="16">
        <v>1268.592629</v>
      </c>
      <c r="V47" s="16">
        <v>6.6989999997986204E-3</v>
      </c>
      <c r="W47" s="16">
        <v>5.2806828779810102</v>
      </c>
      <c r="Y47" s="16" t="s">
        <v>290</v>
      </c>
      <c r="Z47" s="16" t="s">
        <v>287</v>
      </c>
      <c r="AA47" s="16">
        <v>11</v>
      </c>
      <c r="AB47" s="16">
        <v>1223.6370750000001</v>
      </c>
      <c r="AC47" s="16">
        <v>1223.637277</v>
      </c>
      <c r="AD47" s="16">
        <v>2.0200000017212E-4</v>
      </c>
      <c r="AE47" s="16">
        <v>0.16508162779565999</v>
      </c>
      <c r="AG47" s="16" t="s">
        <v>294</v>
      </c>
      <c r="AH47" s="16" t="s">
        <v>287</v>
      </c>
      <c r="AI47" s="16">
        <v>16</v>
      </c>
      <c r="AJ47" s="16">
        <v>1736.834255</v>
      </c>
      <c r="AK47" s="16">
        <v>1736.835071</v>
      </c>
      <c r="AL47" s="16">
        <v>8.1599999998616102E-4</v>
      </c>
      <c r="AM47" s="16">
        <v>0.46982030532680902</v>
      </c>
      <c r="AO47" s="16" t="s">
        <v>328</v>
      </c>
      <c r="AP47" s="16" t="s">
        <v>287</v>
      </c>
      <c r="AQ47" s="16">
        <v>6</v>
      </c>
      <c r="AR47" s="16">
        <v>631.36531500000001</v>
      </c>
      <c r="AS47" s="16">
        <v>631.36543099999994</v>
      </c>
      <c r="AT47" s="16">
        <v>1.1599999993450201E-4</v>
      </c>
      <c r="AU47" s="16">
        <v>0.183728813063641</v>
      </c>
      <c r="AW47" s="16" t="s">
        <v>323</v>
      </c>
      <c r="AX47" s="16" t="s">
        <v>284</v>
      </c>
      <c r="AY47" s="16">
        <v>13</v>
      </c>
      <c r="AZ47" s="16">
        <v>1268.58593</v>
      </c>
      <c r="BA47" s="16">
        <v>1268.587532</v>
      </c>
      <c r="BB47" s="16">
        <v>1.60199999982069E-3</v>
      </c>
      <c r="BC47" s="16">
        <v>1.2628234019753699</v>
      </c>
    </row>
    <row r="48" spans="1:55" s="16" customFormat="1" x14ac:dyDescent="0.3">
      <c r="A48" s="16" t="s">
        <v>293</v>
      </c>
      <c r="B48" s="16" t="s">
        <v>287</v>
      </c>
      <c r="C48" s="16">
        <v>14</v>
      </c>
      <c r="D48" s="16">
        <v>1566.7287349999999</v>
      </c>
      <c r="E48" s="16">
        <v>1566.733052</v>
      </c>
      <c r="F48" s="16">
        <v>4.3169999999008698E-3</v>
      </c>
      <c r="G48" s="16">
        <v>2.7554227502573201</v>
      </c>
      <c r="I48" s="16" t="s">
        <v>324</v>
      </c>
      <c r="J48" s="16" t="s">
        <v>284</v>
      </c>
      <c r="K48" s="16">
        <v>14</v>
      </c>
      <c r="L48" s="16">
        <v>1365.71146</v>
      </c>
      <c r="M48" s="16">
        <v>1365.7143169999999</v>
      </c>
      <c r="N48" s="16">
        <v>2.8569999997216699E-3</v>
      </c>
      <c r="O48" s="16">
        <v>2.0919499348139499</v>
      </c>
      <c r="Q48" s="16" t="s">
        <v>324</v>
      </c>
      <c r="R48" s="16" t="s">
        <v>284</v>
      </c>
      <c r="S48" s="16">
        <v>14</v>
      </c>
      <c r="T48" s="16">
        <v>1381.6699900000001</v>
      </c>
      <c r="U48" s="16">
        <v>1381.674886</v>
      </c>
      <c r="V48" s="16">
        <v>4.8959999999169702E-3</v>
      </c>
      <c r="W48" s="16">
        <v>3.5435379181369999</v>
      </c>
      <c r="Y48" s="16" t="s">
        <v>290</v>
      </c>
      <c r="Z48" s="16" t="s">
        <v>287</v>
      </c>
      <c r="AA48" s="16">
        <v>11</v>
      </c>
      <c r="AB48" s="16">
        <v>1223.6370750000001</v>
      </c>
      <c r="AC48" s="16">
        <v>1223.6374350000001</v>
      </c>
      <c r="AD48" s="16">
        <v>3.6000000022795602E-4</v>
      </c>
      <c r="AE48" s="16">
        <v>0.29420488115559601</v>
      </c>
      <c r="AG48" s="16" t="s">
        <v>294</v>
      </c>
      <c r="AH48" s="16" t="s">
        <v>287</v>
      </c>
      <c r="AI48" s="16">
        <v>16</v>
      </c>
      <c r="AJ48" s="16">
        <v>1736.834255</v>
      </c>
      <c r="AK48" s="16">
        <v>1736.8413479999999</v>
      </c>
      <c r="AL48" s="16">
        <v>7.09299999994073E-3</v>
      </c>
      <c r="AM48" s="16">
        <v>4.0838669432741801</v>
      </c>
      <c r="AO48" s="16" t="s">
        <v>328</v>
      </c>
      <c r="AP48" s="16" t="s">
        <v>287</v>
      </c>
      <c r="AQ48" s="16">
        <v>6</v>
      </c>
      <c r="AR48" s="16">
        <v>631.36531500000001</v>
      </c>
      <c r="AS48" s="16">
        <v>631.36556900000005</v>
      </c>
      <c r="AT48" s="16">
        <v>2.54000000040833E-4</v>
      </c>
      <c r="AU48" s="16">
        <v>0.40230274613807798</v>
      </c>
      <c r="AW48" s="16" t="s">
        <v>324</v>
      </c>
      <c r="AX48" s="16" t="s">
        <v>284</v>
      </c>
      <c r="AY48" s="16">
        <v>14</v>
      </c>
      <c r="AZ48" s="16">
        <v>1381.6699900000001</v>
      </c>
      <c r="BA48" s="16">
        <v>1381.6705400000001</v>
      </c>
      <c r="BB48" s="16">
        <v>5.4999999997562598E-4</v>
      </c>
      <c r="BC48" s="16">
        <v>0.39806900631577402</v>
      </c>
    </row>
    <row r="49" spans="1:55" s="16" customFormat="1" x14ac:dyDescent="0.3">
      <c r="A49" s="16" t="s">
        <v>294</v>
      </c>
      <c r="B49" s="16" t="s">
        <v>287</v>
      </c>
      <c r="C49" s="16">
        <v>16</v>
      </c>
      <c r="D49" s="16">
        <v>1736.834255</v>
      </c>
      <c r="E49" s="16">
        <v>1736.83519</v>
      </c>
      <c r="F49" s="16">
        <v>9.3500000002677596E-4</v>
      </c>
      <c r="G49" s="16">
        <v>0.53833576654484805</v>
      </c>
      <c r="I49" s="16" t="s">
        <v>324</v>
      </c>
      <c r="J49" s="16" t="s">
        <v>284</v>
      </c>
      <c r="K49" s="16">
        <v>14</v>
      </c>
      <c r="L49" s="16">
        <v>1365.71146</v>
      </c>
      <c r="M49" s="16">
        <v>1365.714324</v>
      </c>
      <c r="N49" s="16">
        <v>2.8639999998176799E-3</v>
      </c>
      <c r="O49" s="16">
        <v>2.0970754685017301</v>
      </c>
      <c r="Q49" s="16" t="s">
        <v>324</v>
      </c>
      <c r="R49" s="16" t="s">
        <v>284</v>
      </c>
      <c r="S49" s="16">
        <v>14</v>
      </c>
      <c r="T49" s="16">
        <v>1381.6699900000001</v>
      </c>
      <c r="U49" s="16">
        <v>1381.6753759999999</v>
      </c>
      <c r="V49" s="16">
        <v>5.3859999998166997E-3</v>
      </c>
      <c r="W49" s="16">
        <v>3.8981812146160202</v>
      </c>
      <c r="Y49" s="16" t="s">
        <v>290</v>
      </c>
      <c r="Z49" s="16" t="s">
        <v>287</v>
      </c>
      <c r="AA49" s="16">
        <v>11</v>
      </c>
      <c r="AB49" s="16">
        <v>1223.6370750000001</v>
      </c>
      <c r="AC49" s="16">
        <v>1223.6378540000001</v>
      </c>
      <c r="AD49" s="16">
        <v>7.7900000019326399E-4</v>
      </c>
      <c r="AE49" s="16">
        <v>0.636626673144293</v>
      </c>
      <c r="AG49" s="16" t="s">
        <v>296</v>
      </c>
      <c r="AH49" s="16" t="s">
        <v>287</v>
      </c>
      <c r="AI49" s="16">
        <v>18</v>
      </c>
      <c r="AJ49" s="16">
        <v>2002.935755</v>
      </c>
      <c r="AK49" s="16">
        <v>2002.9355430000001</v>
      </c>
      <c r="AL49" s="16">
        <v>-2.1199999991949899E-4</v>
      </c>
      <c r="AM49" s="16">
        <v>-0.105844633004466</v>
      </c>
      <c r="AO49" s="16" t="s">
        <v>328</v>
      </c>
      <c r="AP49" s="16" t="s">
        <v>287</v>
      </c>
      <c r="AQ49" s="16">
        <v>6</v>
      </c>
      <c r="AR49" s="16">
        <v>631.36531500000001</v>
      </c>
      <c r="AS49" s="16">
        <v>631.36593400000004</v>
      </c>
      <c r="AT49" s="16">
        <v>6.1900000002879096E-4</v>
      </c>
      <c r="AU49" s="16">
        <v>0.980414959964646</v>
      </c>
      <c r="AW49" s="16" t="s">
        <v>324</v>
      </c>
      <c r="AX49" s="16" t="s">
        <v>284</v>
      </c>
      <c r="AY49" s="16">
        <v>14</v>
      </c>
      <c r="AZ49" s="16">
        <v>1381.6699900000001</v>
      </c>
      <c r="BA49" s="16">
        <v>1381.671016</v>
      </c>
      <c r="BB49" s="16">
        <v>1.0259999999107101E-3</v>
      </c>
      <c r="BC49" s="16">
        <v>0.74257963720461895</v>
      </c>
    </row>
    <row r="50" spans="1:55" s="16" customFormat="1" x14ac:dyDescent="0.3">
      <c r="A50" s="16" t="s">
        <v>294</v>
      </c>
      <c r="B50" s="16" t="s">
        <v>287</v>
      </c>
      <c r="C50" s="16">
        <v>16</v>
      </c>
      <c r="D50" s="16">
        <v>1736.834255</v>
      </c>
      <c r="E50" s="16">
        <v>1736.835949</v>
      </c>
      <c r="F50" s="16">
        <v>1.6940000000431599E-3</v>
      </c>
      <c r="G50" s="16">
        <v>0.97533774173699805</v>
      </c>
      <c r="I50" s="16" t="s">
        <v>324</v>
      </c>
      <c r="J50" s="16" t="s">
        <v>284</v>
      </c>
      <c r="K50" s="16">
        <v>14</v>
      </c>
      <c r="L50" s="16">
        <v>1365.71146</v>
      </c>
      <c r="M50" s="16">
        <v>1365.7153860000001</v>
      </c>
      <c r="N50" s="16">
        <v>3.92599999986487E-3</v>
      </c>
      <c r="O50" s="16">
        <v>2.87469214021597</v>
      </c>
      <c r="Q50" s="16" t="s">
        <v>324</v>
      </c>
      <c r="R50" s="16" t="s">
        <v>284</v>
      </c>
      <c r="S50" s="16">
        <v>14</v>
      </c>
      <c r="T50" s="16">
        <v>1381.6699900000001</v>
      </c>
      <c r="U50" s="16">
        <v>1381.67596</v>
      </c>
      <c r="V50" s="16">
        <v>5.9699999999338598E-3</v>
      </c>
      <c r="W50" s="16">
        <v>4.32085812324393</v>
      </c>
      <c r="Y50" s="16" t="s">
        <v>291</v>
      </c>
      <c r="Z50" s="16" t="s">
        <v>287</v>
      </c>
      <c r="AA50" s="16">
        <v>12</v>
      </c>
      <c r="AB50" s="16">
        <v>1360.6959850000001</v>
      </c>
      <c r="AC50" s="16">
        <v>1360.695144</v>
      </c>
      <c r="AD50" s="16">
        <v>-8.4099999980935503E-4</v>
      </c>
      <c r="AE50" s="16">
        <v>-0.61806605522493396</v>
      </c>
      <c r="AG50" s="16" t="s">
        <v>296</v>
      </c>
      <c r="AH50" s="16" t="s">
        <v>287</v>
      </c>
      <c r="AI50" s="16">
        <v>18</v>
      </c>
      <c r="AJ50" s="16">
        <v>2002.935755</v>
      </c>
      <c r="AK50" s="16">
        <v>2002.9361779999999</v>
      </c>
      <c r="AL50" s="16">
        <v>4.2299999995520899E-4</v>
      </c>
      <c r="AM50" s="16">
        <v>0.21118999892995</v>
      </c>
      <c r="AO50" s="16" t="s">
        <v>286</v>
      </c>
      <c r="AP50" s="16" t="s">
        <v>287</v>
      </c>
      <c r="AQ50" s="16">
        <v>7</v>
      </c>
      <c r="AR50" s="16">
        <v>732.41299500000002</v>
      </c>
      <c r="AS50" s="16">
        <v>732.41306499999996</v>
      </c>
      <c r="AT50" s="16">
        <v>6.99999999369538E-5</v>
      </c>
      <c r="AU50" s="16">
        <v>9.5574492007687306E-2</v>
      </c>
      <c r="AW50" s="16" t="s">
        <v>324</v>
      </c>
      <c r="AX50" s="16" t="s">
        <v>284</v>
      </c>
      <c r="AY50" s="16">
        <v>14</v>
      </c>
      <c r="AZ50" s="16">
        <v>1381.6699900000001</v>
      </c>
      <c r="BA50" s="16">
        <v>1381.67111</v>
      </c>
      <c r="BB50" s="16">
        <v>1.1199999999007601E-3</v>
      </c>
      <c r="BC50" s="16">
        <v>0.81061324918894395</v>
      </c>
    </row>
    <row r="51" spans="1:55" s="16" customFormat="1" x14ac:dyDescent="0.3">
      <c r="A51" s="16" t="s">
        <v>294</v>
      </c>
      <c r="B51" s="16" t="s">
        <v>287</v>
      </c>
      <c r="C51" s="16">
        <v>16</v>
      </c>
      <c r="D51" s="16">
        <v>1736.834255</v>
      </c>
      <c r="E51" s="16">
        <v>1736.838045</v>
      </c>
      <c r="F51" s="16">
        <v>3.7899999999808599E-3</v>
      </c>
      <c r="G51" s="16">
        <v>2.18213107501203</v>
      </c>
      <c r="I51" s="16" t="s">
        <v>325</v>
      </c>
      <c r="J51" s="16" t="s">
        <v>284</v>
      </c>
      <c r="K51" s="16">
        <v>15</v>
      </c>
      <c r="L51" s="16">
        <v>1512.7798700000001</v>
      </c>
      <c r="M51" s="16">
        <v>1512.7835600000001</v>
      </c>
      <c r="N51" s="16">
        <v>3.68999999977859E-3</v>
      </c>
      <c r="O51" s="16">
        <v>2.4392180732670599</v>
      </c>
      <c r="Q51" s="16" t="s">
        <v>325</v>
      </c>
      <c r="R51" s="16" t="s">
        <v>284</v>
      </c>
      <c r="S51" s="16">
        <v>15</v>
      </c>
      <c r="T51" s="16">
        <v>1528.7384</v>
      </c>
      <c r="U51" s="16">
        <v>1528.7438460000001</v>
      </c>
      <c r="V51" s="16">
        <v>5.4459999998925897E-3</v>
      </c>
      <c r="W51" s="16">
        <v>3.56241460271593</v>
      </c>
      <c r="Y51" s="16" t="s">
        <v>291</v>
      </c>
      <c r="Z51" s="16" t="s">
        <v>287</v>
      </c>
      <c r="AA51" s="16">
        <v>12</v>
      </c>
      <c r="AB51" s="16">
        <v>1360.6959850000001</v>
      </c>
      <c r="AC51" s="16">
        <v>1360.695271</v>
      </c>
      <c r="AD51" s="16">
        <v>-7.1399999978893902E-4</v>
      </c>
      <c r="AE51" s="16">
        <v>-0.52473146658762204</v>
      </c>
      <c r="AG51" s="16" t="s">
        <v>296</v>
      </c>
      <c r="AH51" s="16" t="s">
        <v>287</v>
      </c>
      <c r="AI51" s="16">
        <v>18</v>
      </c>
      <c r="AJ51" s="16">
        <v>2002.935755</v>
      </c>
      <c r="AK51" s="16">
        <v>2002.938406</v>
      </c>
      <c r="AL51" s="16">
        <v>2.6510000000143901E-3</v>
      </c>
      <c r="AM51" s="16">
        <v>1.32355718020241</v>
      </c>
      <c r="AO51" s="16" t="s">
        <v>286</v>
      </c>
      <c r="AP51" s="16" t="s">
        <v>287</v>
      </c>
      <c r="AQ51" s="16">
        <v>7</v>
      </c>
      <c r="AR51" s="16">
        <v>732.41299500000002</v>
      </c>
      <c r="AS51" s="16">
        <v>732.41328399999998</v>
      </c>
      <c r="AT51" s="16">
        <v>2.8899999995246601E-4</v>
      </c>
      <c r="AU51" s="16">
        <v>0.394586117293654</v>
      </c>
      <c r="AW51" s="16" t="s">
        <v>325</v>
      </c>
      <c r="AX51" s="16" t="s">
        <v>284</v>
      </c>
      <c r="AY51" s="16">
        <v>15</v>
      </c>
      <c r="AZ51" s="16">
        <v>1528.7384</v>
      </c>
      <c r="BA51" s="16">
        <v>1528.7394139999999</v>
      </c>
      <c r="BB51" s="16">
        <v>1.01399999971363E-3</v>
      </c>
      <c r="BC51" s="16">
        <v>0.66329203198770503</v>
      </c>
    </row>
    <row r="52" spans="1:55" s="16" customFormat="1" x14ac:dyDescent="0.3">
      <c r="A52" s="16" t="s">
        <v>295</v>
      </c>
      <c r="B52" s="16" t="s">
        <v>287</v>
      </c>
      <c r="C52" s="16">
        <v>17</v>
      </c>
      <c r="D52" s="16">
        <v>1865.876845</v>
      </c>
      <c r="E52" s="16">
        <v>1865.8801880000001</v>
      </c>
      <c r="F52" s="16">
        <v>3.3430000000862501E-3</v>
      </c>
      <c r="G52" s="16">
        <v>1.7916509382945101</v>
      </c>
      <c r="I52" s="16" t="s">
        <v>325</v>
      </c>
      <c r="J52" s="16" t="s">
        <v>284</v>
      </c>
      <c r="K52" s="16">
        <v>15</v>
      </c>
      <c r="L52" s="16">
        <v>1512.7798700000001</v>
      </c>
      <c r="M52" s="16">
        <v>1512.7841209999999</v>
      </c>
      <c r="N52" s="16">
        <v>4.2509999996127599E-3</v>
      </c>
      <c r="O52" s="16">
        <v>2.81005854448127</v>
      </c>
      <c r="Q52" s="16" t="s">
        <v>325</v>
      </c>
      <c r="R52" s="16" t="s">
        <v>284</v>
      </c>
      <c r="S52" s="16">
        <v>15</v>
      </c>
      <c r="T52" s="16">
        <v>1528.7384</v>
      </c>
      <c r="U52" s="16">
        <v>1528.745363</v>
      </c>
      <c r="V52" s="16">
        <v>6.9629999998142003E-3</v>
      </c>
      <c r="W52" s="16">
        <v>4.5547361143111198</v>
      </c>
      <c r="Y52" s="16" t="s">
        <v>291</v>
      </c>
      <c r="Z52" s="16" t="s">
        <v>287</v>
      </c>
      <c r="AA52" s="16">
        <v>12</v>
      </c>
      <c r="AB52" s="16">
        <v>1360.6959850000001</v>
      </c>
      <c r="AC52" s="16">
        <v>1360.6962940000001</v>
      </c>
      <c r="AD52" s="16">
        <v>3.0900000024303202E-4</v>
      </c>
      <c r="AE52" s="16">
        <v>0.227089668558867</v>
      </c>
      <c r="AG52" s="16" t="s">
        <v>297</v>
      </c>
      <c r="AH52" s="16" t="s">
        <v>287</v>
      </c>
      <c r="AI52" s="16">
        <v>19</v>
      </c>
      <c r="AJ52" s="16">
        <v>2116.0198150000001</v>
      </c>
      <c r="AK52" s="16">
        <v>2116.0206549999998</v>
      </c>
      <c r="AL52" s="16">
        <v>8.3999999969819295E-4</v>
      </c>
      <c r="AM52" s="16">
        <v>0.39697170779952901</v>
      </c>
      <c r="AO52" s="16" t="s">
        <v>286</v>
      </c>
      <c r="AP52" s="16" t="s">
        <v>287</v>
      </c>
      <c r="AQ52" s="16">
        <v>7</v>
      </c>
      <c r="AR52" s="16">
        <v>732.41299500000002</v>
      </c>
      <c r="AS52" s="16">
        <v>732.41365499999995</v>
      </c>
      <c r="AT52" s="16">
        <v>6.5999999992527602E-4</v>
      </c>
      <c r="AU52" s="16">
        <v>0.90113092535349704</v>
      </c>
      <c r="AW52" s="16" t="s">
        <v>325</v>
      </c>
      <c r="AX52" s="16" t="s">
        <v>284</v>
      </c>
      <c r="AY52" s="16">
        <v>15</v>
      </c>
      <c r="AZ52" s="16">
        <v>1528.7384</v>
      </c>
      <c r="BA52" s="16">
        <v>1528.73964</v>
      </c>
      <c r="BB52" s="16">
        <v>1.23999999982516E-3</v>
      </c>
      <c r="BC52" s="16">
        <v>0.81112635086889895</v>
      </c>
    </row>
    <row r="53" spans="1:55" s="16" customFormat="1" x14ac:dyDescent="0.3">
      <c r="A53" s="16" t="s">
        <v>295</v>
      </c>
      <c r="B53" s="16" t="s">
        <v>287</v>
      </c>
      <c r="C53" s="16">
        <v>17</v>
      </c>
      <c r="D53" s="16">
        <v>1865.876845</v>
      </c>
      <c r="E53" s="16">
        <v>1865.8803339999999</v>
      </c>
      <c r="F53" s="16">
        <v>3.48899999994501E-3</v>
      </c>
      <c r="G53" s="16">
        <v>1.86989833187249</v>
      </c>
      <c r="I53" s="16" t="s">
        <v>325</v>
      </c>
      <c r="J53" s="16" t="s">
        <v>284</v>
      </c>
      <c r="K53" s="16">
        <v>15</v>
      </c>
      <c r="L53" s="16">
        <v>1512.7798700000001</v>
      </c>
      <c r="M53" s="16">
        <v>1512.785392</v>
      </c>
      <c r="N53" s="16">
        <v>5.5219999997007099E-3</v>
      </c>
      <c r="O53" s="16">
        <v>3.6502336587151398</v>
      </c>
      <c r="Q53" s="16" t="s">
        <v>325</v>
      </c>
      <c r="R53" s="16" t="s">
        <v>284</v>
      </c>
      <c r="S53" s="16">
        <v>15</v>
      </c>
      <c r="T53" s="16">
        <v>1528.7384</v>
      </c>
      <c r="U53" s="16">
        <v>1528.747525</v>
      </c>
      <c r="V53" s="16">
        <v>9.1249999998126406E-3</v>
      </c>
      <c r="W53" s="16">
        <v>5.9689741552986701</v>
      </c>
      <c r="Y53" s="16" t="s">
        <v>292</v>
      </c>
      <c r="Z53" s="16" t="s">
        <v>287</v>
      </c>
      <c r="AA53" s="16">
        <v>13</v>
      </c>
      <c r="AB53" s="16">
        <v>1474.7389149999999</v>
      </c>
      <c r="AC53" s="16">
        <v>1474.7389439999999</v>
      </c>
      <c r="AD53" s="16">
        <v>2.90000000404689E-5</v>
      </c>
      <c r="AE53" s="16">
        <v>1.96644977260052E-2</v>
      </c>
      <c r="AG53" s="16" t="s">
        <v>297</v>
      </c>
      <c r="AH53" s="16" t="s">
        <v>287</v>
      </c>
      <c r="AI53" s="16">
        <v>19</v>
      </c>
      <c r="AJ53" s="16">
        <v>2116.0198150000001</v>
      </c>
      <c r="AK53" s="16">
        <v>2116.034169</v>
      </c>
      <c r="AL53" s="16">
        <v>1.4353999999912E-2</v>
      </c>
      <c r="AM53" s="16">
        <v>6.7834903521033603</v>
      </c>
      <c r="AO53" s="16" t="s">
        <v>288</v>
      </c>
      <c r="AP53" s="16" t="s">
        <v>287</v>
      </c>
      <c r="AQ53" s="16">
        <v>8</v>
      </c>
      <c r="AR53" s="16">
        <v>860.50795500000004</v>
      </c>
      <c r="AS53" s="16">
        <v>860.50873899999999</v>
      </c>
      <c r="AT53" s="16">
        <v>7.8399999995326696E-4</v>
      </c>
      <c r="AU53" s="16">
        <v>0.911089775983845</v>
      </c>
      <c r="AW53" s="16" t="s">
        <v>325</v>
      </c>
      <c r="AX53" s="16" t="s">
        <v>284</v>
      </c>
      <c r="AY53" s="16">
        <v>15</v>
      </c>
      <c r="AZ53" s="16">
        <v>1528.7384</v>
      </c>
      <c r="BA53" s="16">
        <v>1528.7399190000001</v>
      </c>
      <c r="BB53" s="16">
        <v>1.51899999991656E-3</v>
      </c>
      <c r="BC53" s="16">
        <v>0.99362977989992196</v>
      </c>
    </row>
    <row r="54" spans="1:55" s="16" customFormat="1" x14ac:dyDescent="0.3">
      <c r="A54" s="16" t="s">
        <v>295</v>
      </c>
      <c r="B54" s="16" t="s">
        <v>287</v>
      </c>
      <c r="C54" s="16">
        <v>17</v>
      </c>
      <c r="D54" s="16">
        <v>1865.876845</v>
      </c>
      <c r="E54" s="16">
        <v>1865.881343</v>
      </c>
      <c r="F54" s="16">
        <v>4.4980000000123298E-3</v>
      </c>
      <c r="G54" s="16">
        <v>2.4106628538028301</v>
      </c>
      <c r="I54" s="16" t="s">
        <v>326</v>
      </c>
      <c r="J54" s="16" t="s">
        <v>284</v>
      </c>
      <c r="K54" s="16">
        <v>24</v>
      </c>
      <c r="L54" s="16">
        <v>2534.3792699999999</v>
      </c>
      <c r="M54" s="16">
        <v>2534.373924</v>
      </c>
      <c r="N54" s="16">
        <v>-5.34600000037244E-3</v>
      </c>
      <c r="O54" s="16">
        <v>-2.10939225381702</v>
      </c>
      <c r="Q54" s="16" t="s">
        <v>334</v>
      </c>
      <c r="R54" s="16" t="s">
        <v>284</v>
      </c>
      <c r="S54" s="16">
        <v>20</v>
      </c>
      <c r="T54" s="16">
        <v>2078.0658699999999</v>
      </c>
      <c r="U54" s="16">
        <v>2078.0366600000002</v>
      </c>
      <c r="V54" s="16">
        <v>-2.9210000000148301E-2</v>
      </c>
      <c r="W54" s="16">
        <v>-14.0563398022356</v>
      </c>
      <c r="Y54" s="16" t="s">
        <v>292</v>
      </c>
      <c r="Z54" s="16" t="s">
        <v>287</v>
      </c>
      <c r="AA54" s="16">
        <v>13</v>
      </c>
      <c r="AB54" s="16">
        <v>1474.7389149999999</v>
      </c>
      <c r="AC54" s="16">
        <v>1474.73954</v>
      </c>
      <c r="AD54" s="16">
        <v>6.2500000012732904E-4</v>
      </c>
      <c r="AE54" s="16">
        <v>0.42380382979676701</v>
      </c>
      <c r="AG54" s="16" t="s">
        <v>299</v>
      </c>
      <c r="AH54" s="16" t="s">
        <v>287</v>
      </c>
      <c r="AI54" s="16">
        <v>21</v>
      </c>
      <c r="AJ54" s="16">
        <v>2302.1202549999998</v>
      </c>
      <c r="AK54" s="16">
        <v>2302.1240299999999</v>
      </c>
      <c r="AL54" s="16">
        <v>3.7750000001324198E-3</v>
      </c>
      <c r="AM54" s="16">
        <v>1.6397927049785801</v>
      </c>
      <c r="AO54" s="16" t="s">
        <v>288</v>
      </c>
      <c r="AP54" s="16" t="s">
        <v>287</v>
      </c>
      <c r="AQ54" s="16">
        <v>8</v>
      </c>
      <c r="AR54" s="16">
        <v>860.50795500000004</v>
      </c>
      <c r="AS54" s="16">
        <v>860.50910199999998</v>
      </c>
      <c r="AT54" s="16">
        <v>1.14699999994627E-3</v>
      </c>
      <c r="AU54" s="16">
        <v>1.33293363911583</v>
      </c>
      <c r="AW54" s="16" t="s">
        <v>334</v>
      </c>
      <c r="AX54" s="16" t="s">
        <v>284</v>
      </c>
      <c r="AY54" s="16">
        <v>20</v>
      </c>
      <c r="AZ54" s="16">
        <v>2078.0658699999999</v>
      </c>
      <c r="BA54" s="16">
        <v>2078.0429210000002</v>
      </c>
      <c r="BB54" s="16">
        <v>-2.2949000000153302E-2</v>
      </c>
      <c r="BC54" s="16">
        <v>-11.043442044574499</v>
      </c>
    </row>
    <row r="55" spans="1:55" s="16" customFormat="1" x14ac:dyDescent="0.3">
      <c r="A55" s="16" t="s">
        <v>296</v>
      </c>
      <c r="B55" s="16" t="s">
        <v>287</v>
      </c>
      <c r="C55" s="16">
        <v>18</v>
      </c>
      <c r="D55" s="16">
        <v>2002.935755</v>
      </c>
      <c r="E55" s="16">
        <v>2002.9375649999999</v>
      </c>
      <c r="F55" s="16">
        <v>1.80999999997766E-3</v>
      </c>
      <c r="G55" s="16">
        <v>0.90367351796446505</v>
      </c>
      <c r="I55" s="16" t="s">
        <v>327</v>
      </c>
      <c r="J55" s="16" t="s">
        <v>287</v>
      </c>
      <c r="K55" s="16">
        <v>5</v>
      </c>
      <c r="L55" s="16">
        <v>516.26560500000005</v>
      </c>
      <c r="M55" s="16">
        <v>516.26835700000004</v>
      </c>
      <c r="N55" s="16">
        <v>2.7519999999867698E-3</v>
      </c>
      <c r="O55" s="16">
        <v>5.3305894743593596</v>
      </c>
      <c r="Q55" s="16" t="s">
        <v>328</v>
      </c>
      <c r="R55" s="16" t="s">
        <v>287</v>
      </c>
      <c r="S55" s="16">
        <v>6</v>
      </c>
      <c r="T55" s="16">
        <v>615.33401500000002</v>
      </c>
      <c r="U55" s="16">
        <v>615.335824</v>
      </c>
      <c r="V55" s="16">
        <v>1.80899999998019E-3</v>
      </c>
      <c r="W55" s="16">
        <v>2.9398667323472898</v>
      </c>
      <c r="Y55" s="16" t="s">
        <v>292</v>
      </c>
      <c r="Z55" s="16" t="s">
        <v>287</v>
      </c>
      <c r="AA55" s="16">
        <v>13</v>
      </c>
      <c r="AB55" s="16">
        <v>1474.7389149999999</v>
      </c>
      <c r="AC55" s="16">
        <v>1474.7402300000001</v>
      </c>
      <c r="AD55" s="16">
        <v>1.31500000020424E-3</v>
      </c>
      <c r="AE55" s="16">
        <v>0.89168325784922797</v>
      </c>
      <c r="AG55" s="16" t="s">
        <v>300</v>
      </c>
      <c r="AH55" s="16" t="s">
        <v>287</v>
      </c>
      <c r="AI55" s="16">
        <v>85</v>
      </c>
      <c r="AJ55" s="16">
        <v>9709.5240749999994</v>
      </c>
      <c r="AK55" s="16">
        <v>9709.5163080000002</v>
      </c>
      <c r="AL55" s="16">
        <v>-7.7669999955105604E-3</v>
      </c>
      <c r="AM55" s="16">
        <v>-0.79993622092240002</v>
      </c>
      <c r="AO55" s="16" t="s">
        <v>288</v>
      </c>
      <c r="AP55" s="16" t="s">
        <v>287</v>
      </c>
      <c r="AQ55" s="16">
        <v>8</v>
      </c>
      <c r="AR55" s="16">
        <v>860.50795500000004</v>
      </c>
      <c r="AS55" s="16">
        <v>860.509502</v>
      </c>
      <c r="AT55" s="16">
        <v>1.5469999999595499E-3</v>
      </c>
      <c r="AU55" s="16">
        <v>1.7977753615997101</v>
      </c>
      <c r="AW55" s="16" t="s">
        <v>363</v>
      </c>
      <c r="AX55" s="16" t="s">
        <v>284</v>
      </c>
      <c r="AY55" s="16">
        <v>21</v>
      </c>
      <c r="AZ55" s="16">
        <v>2193.0928100000001</v>
      </c>
      <c r="BA55" s="16">
        <v>2193.1016909999998</v>
      </c>
      <c r="BB55" s="16">
        <v>8.88099999929182E-3</v>
      </c>
      <c r="BC55" s="16">
        <v>4.0495322217083096</v>
      </c>
    </row>
    <row r="56" spans="1:55" s="16" customFormat="1" x14ac:dyDescent="0.3">
      <c r="A56" s="16" t="s">
        <v>296</v>
      </c>
      <c r="B56" s="16" t="s">
        <v>287</v>
      </c>
      <c r="C56" s="16">
        <v>18</v>
      </c>
      <c r="D56" s="16">
        <v>2002.935755</v>
      </c>
      <c r="E56" s="16">
        <v>2002.941423</v>
      </c>
      <c r="F56" s="16">
        <v>5.6680000000142198E-3</v>
      </c>
      <c r="G56" s="16">
        <v>2.8298461325406898</v>
      </c>
      <c r="I56" s="16" t="s">
        <v>328</v>
      </c>
      <c r="J56" s="16" t="s">
        <v>287</v>
      </c>
      <c r="K56" s="16">
        <v>6</v>
      </c>
      <c r="L56" s="16">
        <v>663.33401500000002</v>
      </c>
      <c r="M56" s="16">
        <v>663.33375999999998</v>
      </c>
      <c r="N56" s="16">
        <v>-2.5500000003830803E-4</v>
      </c>
      <c r="O56" s="16">
        <v>-0.384421715564078</v>
      </c>
      <c r="Q56" s="16" t="s">
        <v>328</v>
      </c>
      <c r="R56" s="16" t="s">
        <v>287</v>
      </c>
      <c r="S56" s="16">
        <v>6</v>
      </c>
      <c r="T56" s="16">
        <v>615.33401500000002</v>
      </c>
      <c r="U56" s="16">
        <v>615.33591000000001</v>
      </c>
      <c r="V56" s="16">
        <v>1.8949999999904299E-3</v>
      </c>
      <c r="W56" s="16">
        <v>3.0796282243399702</v>
      </c>
      <c r="Y56" s="16" t="s">
        <v>293</v>
      </c>
      <c r="Z56" s="16" t="s">
        <v>287</v>
      </c>
      <c r="AA56" s="16">
        <v>14</v>
      </c>
      <c r="AB56" s="16">
        <v>1611.7978250000001</v>
      </c>
      <c r="AC56" s="16">
        <v>1611.796785</v>
      </c>
      <c r="AD56" s="16">
        <v>-1.03999999987536E-3</v>
      </c>
      <c r="AE56" s="16">
        <v>-0.64524221570739704</v>
      </c>
      <c r="AG56" s="16" t="s">
        <v>300</v>
      </c>
      <c r="AH56" s="16" t="s">
        <v>287</v>
      </c>
      <c r="AI56" s="16">
        <v>85</v>
      </c>
      <c r="AJ56" s="16">
        <v>9709.5240749999994</v>
      </c>
      <c r="AK56" s="16">
        <v>9709.5218659999991</v>
      </c>
      <c r="AL56" s="16">
        <v>-2.2089999965828602E-3</v>
      </c>
      <c r="AM56" s="16">
        <v>-0.22750857606611</v>
      </c>
      <c r="AO56" s="16" t="s">
        <v>329</v>
      </c>
      <c r="AP56" s="16" t="s">
        <v>287</v>
      </c>
      <c r="AQ56" s="16">
        <v>9</v>
      </c>
      <c r="AR56" s="16">
        <v>961.55563500000005</v>
      </c>
      <c r="AS56" s="16">
        <v>961.55679399999997</v>
      </c>
      <c r="AT56" s="16">
        <v>1.1589999999159801E-3</v>
      </c>
      <c r="AU56" s="16">
        <v>1.2053384720853699</v>
      </c>
      <c r="AW56" s="16" t="s">
        <v>364</v>
      </c>
      <c r="AX56" s="16" t="s">
        <v>284</v>
      </c>
      <c r="AY56" s="16">
        <v>27</v>
      </c>
      <c r="AZ56" s="16">
        <v>2849.4859200000001</v>
      </c>
      <c r="BA56" s="16">
        <v>2849.5010069999998</v>
      </c>
      <c r="BB56" s="16">
        <v>1.5086999999312E-2</v>
      </c>
      <c r="BC56" s="16">
        <v>5.2946392517398202</v>
      </c>
    </row>
    <row r="57" spans="1:55" s="16" customFormat="1" x14ac:dyDescent="0.3">
      <c r="A57" s="16" t="s">
        <v>296</v>
      </c>
      <c r="B57" s="16" t="s">
        <v>287</v>
      </c>
      <c r="C57" s="16">
        <v>18</v>
      </c>
      <c r="D57" s="16">
        <v>2002.935755</v>
      </c>
      <c r="E57" s="16">
        <v>2002.9437829999999</v>
      </c>
      <c r="F57" s="16">
        <v>8.0279999999675108E-3</v>
      </c>
      <c r="G57" s="16">
        <v>4.0081165758446904</v>
      </c>
      <c r="I57" s="16" t="s">
        <v>328</v>
      </c>
      <c r="J57" s="16" t="s">
        <v>287</v>
      </c>
      <c r="K57" s="16">
        <v>6</v>
      </c>
      <c r="L57" s="16">
        <v>663.33401500000002</v>
      </c>
      <c r="M57" s="16">
        <v>663.33390299999996</v>
      </c>
      <c r="N57" s="16">
        <v>-1.1200000005828799E-4</v>
      </c>
      <c r="O57" s="16">
        <v>-0.168844047682807</v>
      </c>
      <c r="Q57" s="16" t="s">
        <v>286</v>
      </c>
      <c r="R57" s="16" t="s">
        <v>287</v>
      </c>
      <c r="S57" s="16">
        <v>7</v>
      </c>
      <c r="T57" s="16">
        <v>716.38169500000004</v>
      </c>
      <c r="U57" s="16">
        <v>716.38390200000003</v>
      </c>
      <c r="V57" s="16">
        <v>2.20699999999852E-3</v>
      </c>
      <c r="W57" s="16">
        <v>3.0807599013239901</v>
      </c>
      <c r="Y57" s="16" t="s">
        <v>293</v>
      </c>
      <c r="Z57" s="16" t="s">
        <v>287</v>
      </c>
      <c r="AA57" s="16">
        <v>14</v>
      </c>
      <c r="AB57" s="16">
        <v>1611.7978250000001</v>
      </c>
      <c r="AC57" s="16">
        <v>1611.797875</v>
      </c>
      <c r="AD57" s="16">
        <v>5.0000000101135797E-5</v>
      </c>
      <c r="AE57" s="16">
        <v>3.1021260437012799E-2</v>
      </c>
      <c r="AG57" s="16" t="s">
        <v>301</v>
      </c>
      <c r="AH57" s="16" t="s">
        <v>287</v>
      </c>
      <c r="AI57" s="16">
        <v>86</v>
      </c>
      <c r="AJ57" s="16">
        <v>9824.5510149999991</v>
      </c>
      <c r="AK57" s="16">
        <v>9824.5604910000002</v>
      </c>
      <c r="AL57" s="16">
        <v>9.4760000047244795E-3</v>
      </c>
      <c r="AM57" s="16">
        <v>0.964522448940074</v>
      </c>
      <c r="AO57" s="16" t="s">
        <v>329</v>
      </c>
      <c r="AP57" s="16" t="s">
        <v>287</v>
      </c>
      <c r="AQ57" s="16">
        <v>9</v>
      </c>
      <c r="AR57" s="16">
        <v>961.55563500000005</v>
      </c>
      <c r="AS57" s="16">
        <v>961.55714699999999</v>
      </c>
      <c r="AT57" s="16">
        <v>1.51199999993423E-3</v>
      </c>
      <c r="AU57" s="16">
        <v>1.57245191531141</v>
      </c>
      <c r="AW57" s="16" t="s">
        <v>327</v>
      </c>
      <c r="AX57" s="16" t="s">
        <v>287</v>
      </c>
      <c r="AY57" s="16">
        <v>5</v>
      </c>
      <c r="AZ57" s="16">
        <v>502.249955</v>
      </c>
      <c r="BA57" s="16">
        <v>502.249505</v>
      </c>
      <c r="BB57" s="16">
        <v>-4.5000000000072798E-4</v>
      </c>
      <c r="BC57" s="16">
        <v>-0.89596822363225004</v>
      </c>
    </row>
    <row r="58" spans="1:55" s="16" customFormat="1" x14ac:dyDescent="0.3">
      <c r="A58" s="16" t="s">
        <v>297</v>
      </c>
      <c r="B58" s="16" t="s">
        <v>287</v>
      </c>
      <c r="C58" s="16">
        <v>19</v>
      </c>
      <c r="D58" s="16">
        <v>2116.0198150000001</v>
      </c>
      <c r="E58" s="16">
        <v>2116.0173519999998</v>
      </c>
      <c r="F58" s="16">
        <v>-2.4630000002616699E-3</v>
      </c>
      <c r="G58" s="16">
        <v>-1.16397775805406</v>
      </c>
      <c r="I58" s="16" t="s">
        <v>328</v>
      </c>
      <c r="J58" s="16" t="s">
        <v>287</v>
      </c>
      <c r="K58" s="16">
        <v>6</v>
      </c>
      <c r="L58" s="16">
        <v>663.33401500000002</v>
      </c>
      <c r="M58" s="16">
        <v>663.33475099999998</v>
      </c>
      <c r="N58" s="16">
        <v>7.3599999996076804E-4</v>
      </c>
      <c r="O58" s="16">
        <v>1.10954659842186</v>
      </c>
      <c r="Q58" s="16" t="s">
        <v>286</v>
      </c>
      <c r="R58" s="16" t="s">
        <v>287</v>
      </c>
      <c r="S58" s="16">
        <v>7</v>
      </c>
      <c r="T58" s="16">
        <v>716.38169500000004</v>
      </c>
      <c r="U58" s="16">
        <v>716.38410999999996</v>
      </c>
      <c r="V58" s="16">
        <v>2.4149999999281101E-3</v>
      </c>
      <c r="W58" s="16">
        <v>3.3711079118626999</v>
      </c>
      <c r="Y58" s="16" t="s">
        <v>293</v>
      </c>
      <c r="Z58" s="16" t="s">
        <v>287</v>
      </c>
      <c r="AA58" s="16">
        <v>14</v>
      </c>
      <c r="AB58" s="16">
        <v>1611.7978250000001</v>
      </c>
      <c r="AC58" s="16">
        <v>1611.797885</v>
      </c>
      <c r="AD58" s="16">
        <v>6.0000000075888197E-5</v>
      </c>
      <c r="AE58" s="16">
        <v>3.72255124962017E-2</v>
      </c>
      <c r="AG58" s="16" t="s">
        <v>304</v>
      </c>
      <c r="AH58" s="16" t="s">
        <v>287</v>
      </c>
      <c r="AI58" s="16">
        <v>94</v>
      </c>
      <c r="AJ58" s="16">
        <v>10734.025224999999</v>
      </c>
      <c r="AK58" s="16">
        <v>10734.01842</v>
      </c>
      <c r="AL58" s="16">
        <v>-6.80499999543827E-3</v>
      </c>
      <c r="AM58" s="16">
        <v>-0.63396534410867</v>
      </c>
      <c r="AO58" s="16" t="s">
        <v>329</v>
      </c>
      <c r="AP58" s="16" t="s">
        <v>287</v>
      </c>
      <c r="AQ58" s="16">
        <v>9</v>
      </c>
      <c r="AR58" s="16">
        <v>961.55563500000005</v>
      </c>
      <c r="AS58" s="16">
        <v>961.557817</v>
      </c>
      <c r="AT58" s="16">
        <v>2.18199999994795E-3</v>
      </c>
      <c r="AU58" s="16">
        <v>2.2692394704212302</v>
      </c>
      <c r="AW58" s="16" t="s">
        <v>328</v>
      </c>
      <c r="AX58" s="16" t="s">
        <v>287</v>
      </c>
      <c r="AY58" s="16">
        <v>6</v>
      </c>
      <c r="AZ58" s="16">
        <v>615.33401500000002</v>
      </c>
      <c r="BA58" s="16">
        <v>615.33407799999998</v>
      </c>
      <c r="BB58" s="16">
        <v>6.2999999954627101E-5</v>
      </c>
      <c r="BC58" s="16">
        <v>0.102383418466842</v>
      </c>
    </row>
    <row r="59" spans="1:55" s="16" customFormat="1" x14ac:dyDescent="0.3">
      <c r="A59" s="16" t="s">
        <v>297</v>
      </c>
      <c r="B59" s="16" t="s">
        <v>287</v>
      </c>
      <c r="C59" s="16">
        <v>19</v>
      </c>
      <c r="D59" s="16">
        <v>2116.0198150000001</v>
      </c>
      <c r="E59" s="16">
        <v>2116.0183270000002</v>
      </c>
      <c r="F59" s="16">
        <v>-1.48799999988114E-3</v>
      </c>
      <c r="G59" s="16">
        <v>-0.70320702544136604</v>
      </c>
      <c r="I59" s="16" t="s">
        <v>286</v>
      </c>
      <c r="J59" s="16" t="s">
        <v>287</v>
      </c>
      <c r="K59" s="16">
        <v>7</v>
      </c>
      <c r="L59" s="16">
        <v>750.36604499999999</v>
      </c>
      <c r="M59" s="16">
        <v>750.36738200000002</v>
      </c>
      <c r="N59" s="16">
        <v>1.3370000000350001E-3</v>
      </c>
      <c r="O59" s="16">
        <v>1.7817970428486101</v>
      </c>
      <c r="Q59" s="16" t="s">
        <v>286</v>
      </c>
      <c r="R59" s="16" t="s">
        <v>287</v>
      </c>
      <c r="S59" s="16">
        <v>7</v>
      </c>
      <c r="T59" s="16">
        <v>716.38169500000004</v>
      </c>
      <c r="U59" s="16">
        <v>716.38494700000001</v>
      </c>
      <c r="V59" s="16">
        <v>3.2519999999749399E-3</v>
      </c>
      <c r="W59" s="16">
        <v>4.5394794739624702</v>
      </c>
      <c r="Y59" s="16" t="s">
        <v>294</v>
      </c>
      <c r="Z59" s="16" t="s">
        <v>287</v>
      </c>
      <c r="AA59" s="16">
        <v>16</v>
      </c>
      <c r="AB59" s="16">
        <v>1795.918995</v>
      </c>
      <c r="AC59" s="16">
        <v>1795.9173659999999</v>
      </c>
      <c r="AD59" s="16">
        <v>-1.6289999998662099E-3</v>
      </c>
      <c r="AE59" s="16">
        <v>-0.90705650110138203</v>
      </c>
      <c r="AG59" s="16" t="s">
        <v>304</v>
      </c>
      <c r="AH59" s="16" t="s">
        <v>287</v>
      </c>
      <c r="AI59" s="16">
        <v>94</v>
      </c>
      <c r="AJ59" s="16">
        <v>10734.025224999999</v>
      </c>
      <c r="AK59" s="16">
        <v>10734.02347</v>
      </c>
      <c r="AL59" s="16">
        <v>-1.75499999568274E-3</v>
      </c>
      <c r="AM59" s="16">
        <v>-0.16349877691690801</v>
      </c>
      <c r="AO59" s="16" t="s">
        <v>289</v>
      </c>
      <c r="AP59" s="16" t="s">
        <v>287</v>
      </c>
      <c r="AQ59" s="16">
        <v>10</v>
      </c>
      <c r="AR59" s="16">
        <v>1062.6033150000001</v>
      </c>
      <c r="AS59" s="16">
        <v>1062.6042500000001</v>
      </c>
      <c r="AT59" s="16">
        <v>9.3500000002677596E-4</v>
      </c>
      <c r="AU59" s="16">
        <v>0.87991443921551804</v>
      </c>
      <c r="AW59" s="16" t="s">
        <v>328</v>
      </c>
      <c r="AX59" s="16" t="s">
        <v>287</v>
      </c>
      <c r="AY59" s="16">
        <v>6</v>
      </c>
      <c r="AZ59" s="16">
        <v>615.33401500000002</v>
      </c>
      <c r="BA59" s="16">
        <v>615.33416099999999</v>
      </c>
      <c r="BB59" s="16">
        <v>1.45999999972446E-4</v>
      </c>
      <c r="BC59" s="16">
        <v>0.23726950958894399</v>
      </c>
    </row>
    <row r="60" spans="1:55" s="16" customFormat="1" x14ac:dyDescent="0.3">
      <c r="A60" s="16" t="s">
        <v>297</v>
      </c>
      <c r="B60" s="16" t="s">
        <v>287</v>
      </c>
      <c r="C60" s="16">
        <v>19</v>
      </c>
      <c r="D60" s="16">
        <v>2116.0198150000001</v>
      </c>
      <c r="E60" s="16">
        <v>2116.0231399999998</v>
      </c>
      <c r="F60" s="16">
        <v>3.3249999996769501E-3</v>
      </c>
      <c r="G60" s="16">
        <v>1.5713463437850399</v>
      </c>
      <c r="I60" s="16" t="s">
        <v>286</v>
      </c>
      <c r="J60" s="16" t="s">
        <v>287</v>
      </c>
      <c r="K60" s="16">
        <v>7</v>
      </c>
      <c r="L60" s="16">
        <v>750.36604499999999</v>
      </c>
      <c r="M60" s="16">
        <v>750.36740699999996</v>
      </c>
      <c r="N60" s="16">
        <v>1.36199999997189E-3</v>
      </c>
      <c r="O60" s="16">
        <v>1.81511411536737</v>
      </c>
      <c r="Q60" s="16" t="s">
        <v>288</v>
      </c>
      <c r="R60" s="16" t="s">
        <v>287</v>
      </c>
      <c r="S60" s="16">
        <v>8</v>
      </c>
      <c r="T60" s="16">
        <v>844.47665500000005</v>
      </c>
      <c r="U60" s="16">
        <v>844.47965199999999</v>
      </c>
      <c r="V60" s="16">
        <v>2.9969999999366302E-3</v>
      </c>
      <c r="W60" s="16">
        <v>3.5489435761094299</v>
      </c>
      <c r="Y60" s="16" t="s">
        <v>294</v>
      </c>
      <c r="Z60" s="16" t="s">
        <v>287</v>
      </c>
      <c r="AA60" s="16">
        <v>16</v>
      </c>
      <c r="AB60" s="16">
        <v>1795.918995</v>
      </c>
      <c r="AC60" s="16">
        <v>1795.9180429999999</v>
      </c>
      <c r="AD60" s="16">
        <v>-9.5199999987016803E-4</v>
      </c>
      <c r="AE60" s="16">
        <v>-0.53009072375793198</v>
      </c>
      <c r="AG60" s="16" t="s">
        <v>304</v>
      </c>
      <c r="AH60" s="16" t="s">
        <v>287</v>
      </c>
      <c r="AI60" s="16">
        <v>94</v>
      </c>
      <c r="AJ60" s="16">
        <v>10734.025224999999</v>
      </c>
      <c r="AK60" s="16">
        <v>10734.046410000001</v>
      </c>
      <c r="AL60" s="16">
        <v>2.11850000050617E-2</v>
      </c>
      <c r="AM60" s="16">
        <v>1.97363054036066</v>
      </c>
      <c r="AO60" s="16" t="s">
        <v>289</v>
      </c>
      <c r="AP60" s="16" t="s">
        <v>287</v>
      </c>
      <c r="AQ60" s="16">
        <v>10</v>
      </c>
      <c r="AR60" s="16">
        <v>1062.6033150000001</v>
      </c>
      <c r="AS60" s="16">
        <v>1062.6047160000001</v>
      </c>
      <c r="AT60" s="16">
        <v>1.40099999998711E-3</v>
      </c>
      <c r="AU60" s="16">
        <v>1.3184600313307999</v>
      </c>
      <c r="AW60" s="16" t="s">
        <v>328</v>
      </c>
      <c r="AX60" s="16" t="s">
        <v>287</v>
      </c>
      <c r="AY60" s="16">
        <v>6</v>
      </c>
      <c r="AZ60" s="16">
        <v>615.33401500000002</v>
      </c>
      <c r="BA60" s="16">
        <v>615.334205</v>
      </c>
      <c r="BB60" s="16">
        <v>1.89999999975043E-4</v>
      </c>
      <c r="BC60" s="16">
        <v>0.30877538920880798</v>
      </c>
    </row>
    <row r="61" spans="1:55" s="16" customFormat="1" x14ac:dyDescent="0.3">
      <c r="A61" s="16" t="s">
        <v>298</v>
      </c>
      <c r="B61" s="16" t="s">
        <v>287</v>
      </c>
      <c r="C61" s="16">
        <v>20</v>
      </c>
      <c r="D61" s="16">
        <v>2215.088225</v>
      </c>
      <c r="E61" s="16">
        <v>2215.1003270000001</v>
      </c>
      <c r="F61" s="16">
        <v>1.21020000001408E-2</v>
      </c>
      <c r="G61" s="16">
        <v>5.4634392723300396</v>
      </c>
      <c r="I61" s="16" t="s">
        <v>286</v>
      </c>
      <c r="J61" s="16" t="s">
        <v>287</v>
      </c>
      <c r="K61" s="16">
        <v>7</v>
      </c>
      <c r="L61" s="16">
        <v>750.36604499999999</v>
      </c>
      <c r="M61" s="16">
        <v>750.36847699999998</v>
      </c>
      <c r="N61" s="16">
        <v>2.4319999999988799E-3</v>
      </c>
      <c r="O61" s="16">
        <v>3.2410848228065499</v>
      </c>
      <c r="Q61" s="16" t="s">
        <v>288</v>
      </c>
      <c r="R61" s="16" t="s">
        <v>287</v>
      </c>
      <c r="S61" s="16">
        <v>8</v>
      </c>
      <c r="T61" s="16">
        <v>844.47665500000005</v>
      </c>
      <c r="U61" s="16">
        <v>844.47973200000001</v>
      </c>
      <c r="V61" s="16">
        <v>3.0769999999620298E-3</v>
      </c>
      <c r="W61" s="16">
        <v>3.6436768047330199</v>
      </c>
      <c r="Y61" s="16" t="s">
        <v>294</v>
      </c>
      <c r="Z61" s="16" t="s">
        <v>287</v>
      </c>
      <c r="AA61" s="16">
        <v>16</v>
      </c>
      <c r="AB61" s="16">
        <v>1795.918995</v>
      </c>
      <c r="AC61" s="16">
        <v>1795.9188489999999</v>
      </c>
      <c r="AD61" s="16">
        <v>-1.45999999858759E-4</v>
      </c>
      <c r="AE61" s="16">
        <v>-8.1295426054981496E-2</v>
      </c>
      <c r="AG61" s="16" t="s">
        <v>305</v>
      </c>
      <c r="AH61" s="16" t="s">
        <v>287</v>
      </c>
      <c r="AI61" s="16">
        <v>95</v>
      </c>
      <c r="AJ61" s="16">
        <v>10831.077985</v>
      </c>
      <c r="AK61" s="16">
        <v>10831.077090000001</v>
      </c>
      <c r="AL61" s="16">
        <v>-8.9499999558029198E-4</v>
      </c>
      <c r="AM61" s="16">
        <v>-8.2632587155201095E-2</v>
      </c>
      <c r="AO61" s="16" t="s">
        <v>289</v>
      </c>
      <c r="AP61" s="16" t="s">
        <v>287</v>
      </c>
      <c r="AQ61" s="16">
        <v>10</v>
      </c>
      <c r="AR61" s="16">
        <v>1062.6033150000001</v>
      </c>
      <c r="AS61" s="16">
        <v>1062.605278</v>
      </c>
      <c r="AT61" s="16">
        <v>1.9629999999324398E-3</v>
      </c>
      <c r="AU61" s="16">
        <v>1.8473497797552401</v>
      </c>
      <c r="AW61" s="16" t="s">
        <v>286</v>
      </c>
      <c r="AX61" s="16" t="s">
        <v>287</v>
      </c>
      <c r="AY61" s="16">
        <v>7</v>
      </c>
      <c r="AZ61" s="16">
        <v>716.38169500000004</v>
      </c>
      <c r="BA61" s="16">
        <v>716.38167199999998</v>
      </c>
      <c r="BB61" s="16">
        <v>-2.30000000556174E-5</v>
      </c>
      <c r="BC61" s="16">
        <v>-3.2105789715379897E-2</v>
      </c>
    </row>
    <row r="62" spans="1:55" s="16" customFormat="1" x14ac:dyDescent="0.3">
      <c r="A62" s="16" t="s">
        <v>299</v>
      </c>
      <c r="B62" s="16" t="s">
        <v>287</v>
      </c>
      <c r="C62" s="16">
        <v>21</v>
      </c>
      <c r="D62" s="16">
        <v>2302.1202549999998</v>
      </c>
      <c r="E62" s="16">
        <v>2302.127982</v>
      </c>
      <c r="F62" s="16">
        <v>7.7270000001590199E-3</v>
      </c>
      <c r="G62" s="16">
        <v>3.3564710546187499</v>
      </c>
      <c r="I62" s="16" t="s">
        <v>288</v>
      </c>
      <c r="J62" s="16" t="s">
        <v>287</v>
      </c>
      <c r="K62" s="16">
        <v>8</v>
      </c>
      <c r="L62" s="16">
        <v>878.461005</v>
      </c>
      <c r="M62" s="16">
        <v>878.46273399999995</v>
      </c>
      <c r="N62" s="16">
        <v>1.7289999999547899E-3</v>
      </c>
      <c r="O62" s="16">
        <v>1.9682148554275301</v>
      </c>
      <c r="Q62" s="16" t="s">
        <v>288</v>
      </c>
      <c r="R62" s="16" t="s">
        <v>287</v>
      </c>
      <c r="S62" s="16">
        <v>8</v>
      </c>
      <c r="T62" s="16">
        <v>844.47665500000005</v>
      </c>
      <c r="U62" s="16">
        <v>844.48066700000004</v>
      </c>
      <c r="V62" s="16">
        <v>4.0119999999887997E-3</v>
      </c>
      <c r="W62" s="16">
        <v>4.7508714139514003</v>
      </c>
      <c r="Y62" s="16" t="s">
        <v>295</v>
      </c>
      <c r="Z62" s="16" t="s">
        <v>287</v>
      </c>
      <c r="AA62" s="16">
        <v>17</v>
      </c>
      <c r="AB62" s="16">
        <v>1924.961585</v>
      </c>
      <c r="AC62" s="16">
        <v>1924.9613280000001</v>
      </c>
      <c r="AD62" s="16">
        <v>-2.56999999692198E-4</v>
      </c>
      <c r="AE62" s="16">
        <v>-0.13350915763453899</v>
      </c>
      <c r="AG62" s="16" t="s">
        <v>305</v>
      </c>
      <c r="AH62" s="16" t="s">
        <v>287</v>
      </c>
      <c r="AI62" s="16">
        <v>95</v>
      </c>
      <c r="AJ62" s="16">
        <v>10831.077985</v>
      </c>
      <c r="AK62" s="16">
        <v>10831.080190000001</v>
      </c>
      <c r="AL62" s="16">
        <v>2.2050000043236698E-3</v>
      </c>
      <c r="AM62" s="16">
        <v>0.20358084461928699</v>
      </c>
      <c r="AO62" s="16" t="s">
        <v>290</v>
      </c>
      <c r="AP62" s="16" t="s">
        <v>287</v>
      </c>
      <c r="AQ62" s="16">
        <v>11</v>
      </c>
      <c r="AR62" s="16">
        <v>1175.687375</v>
      </c>
      <c r="AS62" s="16">
        <v>1175.688758</v>
      </c>
      <c r="AT62" s="16">
        <v>1.38300000003255E-3</v>
      </c>
      <c r="AU62" s="16">
        <v>1.1763331217472299</v>
      </c>
      <c r="AW62" s="16" t="s">
        <v>286</v>
      </c>
      <c r="AX62" s="16" t="s">
        <v>287</v>
      </c>
      <c r="AY62" s="16">
        <v>7</v>
      </c>
      <c r="AZ62" s="16">
        <v>716.38169500000004</v>
      </c>
      <c r="BA62" s="16">
        <v>716.38182200000006</v>
      </c>
      <c r="BB62" s="16">
        <v>1.2700000002041601E-4</v>
      </c>
      <c r="BC62" s="16">
        <v>0.17727979498473401</v>
      </c>
    </row>
    <row r="63" spans="1:55" s="16" customFormat="1" x14ac:dyDescent="0.3">
      <c r="A63" s="16" t="s">
        <v>299</v>
      </c>
      <c r="B63" s="16" t="s">
        <v>287</v>
      </c>
      <c r="C63" s="16">
        <v>21</v>
      </c>
      <c r="D63" s="16">
        <v>2302.1202549999998</v>
      </c>
      <c r="E63" s="16">
        <v>2302.129551</v>
      </c>
      <c r="F63" s="16">
        <v>9.2960000001767202E-3</v>
      </c>
      <c r="G63" s="16">
        <v>4.0380166848307102</v>
      </c>
      <c r="I63" s="16" t="s">
        <v>288</v>
      </c>
      <c r="J63" s="16" t="s">
        <v>287</v>
      </c>
      <c r="K63" s="16">
        <v>8</v>
      </c>
      <c r="L63" s="16">
        <v>878.461005</v>
      </c>
      <c r="M63" s="16">
        <v>878.46276799999998</v>
      </c>
      <c r="N63" s="16">
        <v>1.76299999998264E-3</v>
      </c>
      <c r="O63" s="16">
        <v>2.0069189069839699</v>
      </c>
      <c r="Q63" s="16" t="s">
        <v>329</v>
      </c>
      <c r="R63" s="16" t="s">
        <v>287</v>
      </c>
      <c r="S63" s="16">
        <v>9</v>
      </c>
      <c r="T63" s="16">
        <v>972.57161499999995</v>
      </c>
      <c r="U63" s="16">
        <v>972.57527800000003</v>
      </c>
      <c r="V63" s="16">
        <v>3.6629999999604501E-3</v>
      </c>
      <c r="W63" s="16">
        <v>3.7663036258367999</v>
      </c>
      <c r="Y63" s="16" t="s">
        <v>295</v>
      </c>
      <c r="Z63" s="16" t="s">
        <v>287</v>
      </c>
      <c r="AA63" s="16">
        <v>17</v>
      </c>
      <c r="AB63" s="16">
        <v>1924.961585</v>
      </c>
      <c r="AC63" s="16">
        <v>1924.9615899999999</v>
      </c>
      <c r="AD63" s="16">
        <v>5.0000001010630504E-6</v>
      </c>
      <c r="AE63" s="16">
        <v>2.5974544842997699E-3</v>
      </c>
      <c r="AG63" s="16" t="s">
        <v>305</v>
      </c>
      <c r="AH63" s="16" t="s">
        <v>287</v>
      </c>
      <c r="AI63" s="16">
        <v>95</v>
      </c>
      <c r="AJ63" s="16">
        <v>10831.077985</v>
      </c>
      <c r="AK63" s="16">
        <v>10831.08273</v>
      </c>
      <c r="AL63" s="16">
        <v>4.7450000038224997E-3</v>
      </c>
      <c r="AM63" s="16">
        <v>0.43809120480841002</v>
      </c>
      <c r="AO63" s="16" t="s">
        <v>290</v>
      </c>
      <c r="AP63" s="16" t="s">
        <v>287</v>
      </c>
      <c r="AQ63" s="16">
        <v>11</v>
      </c>
      <c r="AR63" s="16">
        <v>1175.687375</v>
      </c>
      <c r="AS63" s="16">
        <v>1175.6892519999999</v>
      </c>
      <c r="AT63" s="16">
        <v>1.87699999992219E-3</v>
      </c>
      <c r="AU63" s="16">
        <v>1.5965128484280899</v>
      </c>
      <c r="AW63" s="16" t="s">
        <v>286</v>
      </c>
      <c r="AX63" s="16" t="s">
        <v>287</v>
      </c>
      <c r="AY63" s="16">
        <v>7</v>
      </c>
      <c r="AZ63" s="16">
        <v>716.38169500000004</v>
      </c>
      <c r="BA63" s="16">
        <v>716.38184000000001</v>
      </c>
      <c r="BB63" s="16">
        <v>1.44999999974971E-4</v>
      </c>
      <c r="BC63" s="16">
        <v>0.202406065072574</v>
      </c>
    </row>
    <row r="64" spans="1:55" s="16" customFormat="1" x14ac:dyDescent="0.3">
      <c r="A64" s="16" t="s">
        <v>300</v>
      </c>
      <c r="B64" s="16" t="s">
        <v>287</v>
      </c>
      <c r="C64" s="16">
        <v>85</v>
      </c>
      <c r="D64" s="16">
        <v>9710.5080849999995</v>
      </c>
      <c r="E64" s="16">
        <v>9710.515238</v>
      </c>
      <c r="F64" s="16">
        <v>7.1530000041093401E-3</v>
      </c>
      <c r="G64" s="16">
        <v>0.73662468961420402</v>
      </c>
      <c r="I64" s="16" t="s">
        <v>288</v>
      </c>
      <c r="J64" s="16" t="s">
        <v>287</v>
      </c>
      <c r="K64" s="16">
        <v>8</v>
      </c>
      <c r="L64" s="16">
        <v>878.461005</v>
      </c>
      <c r="M64" s="16">
        <v>878.46419300000002</v>
      </c>
      <c r="N64" s="16">
        <v>3.1880000000228401E-3</v>
      </c>
      <c r="O64" s="16">
        <v>3.6290740076992298</v>
      </c>
      <c r="Q64" s="16" t="s">
        <v>329</v>
      </c>
      <c r="R64" s="16" t="s">
        <v>287</v>
      </c>
      <c r="S64" s="16">
        <v>9</v>
      </c>
      <c r="T64" s="16">
        <v>972.57161499999995</v>
      </c>
      <c r="U64" s="16">
        <v>972.575605</v>
      </c>
      <c r="V64" s="16">
        <v>3.9899999999306601E-3</v>
      </c>
      <c r="W64" s="16">
        <v>4.1025256530138998</v>
      </c>
      <c r="Y64" s="16" t="s">
        <v>296</v>
      </c>
      <c r="Z64" s="16" t="s">
        <v>287</v>
      </c>
      <c r="AA64" s="16">
        <v>18</v>
      </c>
      <c r="AB64" s="16">
        <v>2062.0204950000002</v>
      </c>
      <c r="AC64" s="16">
        <v>2062.0201550000002</v>
      </c>
      <c r="AD64" s="16">
        <v>-3.3999999959632998E-4</v>
      </c>
      <c r="AE64" s="16">
        <v>-0.16488681873956301</v>
      </c>
      <c r="AG64" s="16" t="s">
        <v>356</v>
      </c>
      <c r="AH64" s="16" t="s">
        <v>287</v>
      </c>
      <c r="AI64" s="16">
        <v>96</v>
      </c>
      <c r="AJ64" s="16">
        <v>10944.162044999999</v>
      </c>
      <c r="AK64" s="16">
        <v>10944.127619999999</v>
      </c>
      <c r="AL64" s="16">
        <v>-3.4424999996190302E-2</v>
      </c>
      <c r="AM64" s="16">
        <v>-3.1455126353796898</v>
      </c>
      <c r="AO64" s="16" t="s">
        <v>290</v>
      </c>
      <c r="AP64" s="16" t="s">
        <v>287</v>
      </c>
      <c r="AQ64" s="16">
        <v>11</v>
      </c>
      <c r="AR64" s="16">
        <v>1175.687375</v>
      </c>
      <c r="AS64" s="16">
        <v>1175.6901769999999</v>
      </c>
      <c r="AT64" s="16">
        <v>2.8019999999742101E-3</v>
      </c>
      <c r="AU64" s="16">
        <v>2.3832866283642899</v>
      </c>
      <c r="AW64" s="16" t="s">
        <v>288</v>
      </c>
      <c r="AX64" s="16" t="s">
        <v>287</v>
      </c>
      <c r="AY64" s="16">
        <v>8</v>
      </c>
      <c r="AZ64" s="16">
        <v>844.47665500000005</v>
      </c>
      <c r="BA64" s="16">
        <v>844.47727099999997</v>
      </c>
      <c r="BB64" s="16">
        <v>6.1599999992267796E-4</v>
      </c>
      <c r="BC64" s="16">
        <v>0.729445860078487</v>
      </c>
    </row>
    <row r="65" spans="1:55" s="16" customFormat="1" x14ac:dyDescent="0.3">
      <c r="A65" s="16" t="s">
        <v>300</v>
      </c>
      <c r="B65" s="16" t="s">
        <v>287</v>
      </c>
      <c r="C65" s="16">
        <v>85</v>
      </c>
      <c r="D65" s="16">
        <v>9710.5080849999995</v>
      </c>
      <c r="E65" s="16">
        <v>9710.5174879999995</v>
      </c>
      <c r="F65" s="16">
        <v>9.4030000036582403E-3</v>
      </c>
      <c r="G65" s="16">
        <v>0.96833244165495602</v>
      </c>
      <c r="I65" s="16" t="s">
        <v>329</v>
      </c>
      <c r="J65" s="16" t="s">
        <v>287</v>
      </c>
      <c r="K65" s="16">
        <v>9</v>
      </c>
      <c r="L65" s="16">
        <v>979.50868500000001</v>
      </c>
      <c r="M65" s="16">
        <v>979.511303</v>
      </c>
      <c r="N65" s="16">
        <v>2.6179999999840198E-3</v>
      </c>
      <c r="O65" s="16">
        <v>2.6727685421023302</v>
      </c>
      <c r="Q65" s="16" t="s">
        <v>329</v>
      </c>
      <c r="R65" s="16" t="s">
        <v>287</v>
      </c>
      <c r="S65" s="16">
        <v>9</v>
      </c>
      <c r="T65" s="16">
        <v>972.57161499999995</v>
      </c>
      <c r="U65" s="16">
        <v>972.57679399999995</v>
      </c>
      <c r="V65" s="16">
        <v>5.1789999998845797E-3</v>
      </c>
      <c r="W65" s="16">
        <v>5.32505773354755</v>
      </c>
      <c r="Y65" s="16" t="s">
        <v>296</v>
      </c>
      <c r="Z65" s="16" t="s">
        <v>287</v>
      </c>
      <c r="AA65" s="16">
        <v>18</v>
      </c>
      <c r="AB65" s="16">
        <v>2062.0204950000002</v>
      </c>
      <c r="AC65" s="16">
        <v>2062.0205529999998</v>
      </c>
      <c r="AD65" s="16">
        <v>5.80000000809378E-5</v>
      </c>
      <c r="AE65" s="16">
        <v>2.81277515046899E-2</v>
      </c>
      <c r="AG65" s="16" t="s">
        <v>356</v>
      </c>
      <c r="AH65" s="16" t="s">
        <v>287</v>
      </c>
      <c r="AI65" s="16">
        <v>96</v>
      </c>
      <c r="AJ65" s="16">
        <v>10944.162044999999</v>
      </c>
      <c r="AK65" s="16">
        <v>10944.132320000001</v>
      </c>
      <c r="AL65" s="16">
        <v>-2.9724999994869002E-2</v>
      </c>
      <c r="AM65" s="16">
        <v>-2.7160599297274901</v>
      </c>
      <c r="AO65" s="16" t="s">
        <v>291</v>
      </c>
      <c r="AP65" s="16" t="s">
        <v>287</v>
      </c>
      <c r="AQ65" s="16">
        <v>12</v>
      </c>
      <c r="AR65" s="16">
        <v>1312.7462849999999</v>
      </c>
      <c r="AS65" s="16">
        <v>1312.7475649999999</v>
      </c>
      <c r="AT65" s="16">
        <v>1.27999999995154E-3</v>
      </c>
      <c r="AU65" s="16">
        <v>0.97505513028478497</v>
      </c>
      <c r="AW65" s="16" t="s">
        <v>288</v>
      </c>
      <c r="AX65" s="16" t="s">
        <v>287</v>
      </c>
      <c r="AY65" s="16">
        <v>8</v>
      </c>
      <c r="AZ65" s="16">
        <v>844.47665500000005</v>
      </c>
      <c r="BA65" s="16">
        <v>844.47749399999998</v>
      </c>
      <c r="BB65" s="16">
        <v>8.3899999992809204E-4</v>
      </c>
      <c r="BC65" s="16">
        <v>0.99351473478931396</v>
      </c>
    </row>
    <row r="66" spans="1:55" s="16" customFormat="1" x14ac:dyDescent="0.3">
      <c r="A66" s="16" t="s">
        <v>300</v>
      </c>
      <c r="B66" s="16" t="s">
        <v>287</v>
      </c>
      <c r="C66" s="16">
        <v>85</v>
      </c>
      <c r="D66" s="16">
        <v>9710.5080849999995</v>
      </c>
      <c r="E66" s="16">
        <v>9710.5190689999999</v>
      </c>
      <c r="F66" s="16">
        <v>1.09840000041004E-2</v>
      </c>
      <c r="G66" s="16">
        <v>1.1311457555004301</v>
      </c>
      <c r="I66" s="16" t="s">
        <v>329</v>
      </c>
      <c r="J66" s="16" t="s">
        <v>287</v>
      </c>
      <c r="K66" s="16">
        <v>9</v>
      </c>
      <c r="L66" s="16">
        <v>979.50868500000001</v>
      </c>
      <c r="M66" s="16">
        <v>979.51134400000001</v>
      </c>
      <c r="N66" s="16">
        <v>2.6589999999941899E-3</v>
      </c>
      <c r="O66" s="16">
        <v>2.71462626183268</v>
      </c>
      <c r="Q66" s="16" t="s">
        <v>289</v>
      </c>
      <c r="R66" s="16" t="s">
        <v>287</v>
      </c>
      <c r="S66" s="16">
        <v>10</v>
      </c>
      <c r="T66" s="16">
        <v>1085.655675</v>
      </c>
      <c r="U66" s="16">
        <v>1085.6600020000001</v>
      </c>
      <c r="V66" s="16">
        <v>4.3270000001030002E-3</v>
      </c>
      <c r="W66" s="16">
        <v>3.9856098943184701</v>
      </c>
      <c r="Y66" s="16" t="s">
        <v>296</v>
      </c>
      <c r="Z66" s="16" t="s">
        <v>287</v>
      </c>
      <c r="AA66" s="16">
        <v>18</v>
      </c>
      <c r="AB66" s="16">
        <v>2062.0204950000002</v>
      </c>
      <c r="AC66" s="16">
        <v>2062.0206520000002</v>
      </c>
      <c r="AD66" s="16">
        <v>1.57000000399421E-4</v>
      </c>
      <c r="AE66" s="16">
        <v>7.6138913643252107E-2</v>
      </c>
      <c r="AG66" s="16" t="s">
        <v>306</v>
      </c>
      <c r="AH66" s="16" t="s">
        <v>287</v>
      </c>
      <c r="AI66" s="16">
        <v>108</v>
      </c>
      <c r="AJ66" s="16">
        <v>12270.902845000001</v>
      </c>
      <c r="AK66" s="16">
        <v>12270.93461</v>
      </c>
      <c r="AL66" s="16">
        <v>3.1765000003360903E-2</v>
      </c>
      <c r="AM66" s="16">
        <v>2.5886440797878301</v>
      </c>
      <c r="AO66" s="16" t="s">
        <v>291</v>
      </c>
      <c r="AP66" s="16" t="s">
        <v>287</v>
      </c>
      <c r="AQ66" s="16">
        <v>12</v>
      </c>
      <c r="AR66" s="16">
        <v>1312.7462849999999</v>
      </c>
      <c r="AS66" s="16">
        <v>1312.748225</v>
      </c>
      <c r="AT66" s="16">
        <v>1.94000000010419E-3</v>
      </c>
      <c r="AU66" s="16">
        <v>1.4778179319731899</v>
      </c>
      <c r="AW66" s="16" t="s">
        <v>288</v>
      </c>
      <c r="AX66" s="16" t="s">
        <v>287</v>
      </c>
      <c r="AY66" s="16">
        <v>8</v>
      </c>
      <c r="AZ66" s="16">
        <v>844.47665500000005</v>
      </c>
      <c r="BA66" s="16">
        <v>844.47754699999996</v>
      </c>
      <c r="BB66" s="16">
        <v>8.9199999990796598E-4</v>
      </c>
      <c r="BC66" s="16">
        <v>1.05627549870868</v>
      </c>
    </row>
    <row r="67" spans="1:55" s="16" customFormat="1" x14ac:dyDescent="0.3">
      <c r="A67" s="16" t="s">
        <v>301</v>
      </c>
      <c r="B67" s="16" t="s">
        <v>287</v>
      </c>
      <c r="C67" s="16">
        <v>86</v>
      </c>
      <c r="D67" s="16">
        <v>9825.5350249999992</v>
      </c>
      <c r="E67" s="16">
        <v>9825.5473629999997</v>
      </c>
      <c r="F67" s="16">
        <v>1.2338000004092501E-2</v>
      </c>
      <c r="G67" s="16">
        <v>1.25570770168747</v>
      </c>
      <c r="I67" s="16" t="s">
        <v>329</v>
      </c>
      <c r="J67" s="16" t="s">
        <v>287</v>
      </c>
      <c r="K67" s="16">
        <v>9</v>
      </c>
      <c r="L67" s="16">
        <v>979.50868500000001</v>
      </c>
      <c r="M67" s="16">
        <v>979.512291</v>
      </c>
      <c r="N67" s="16">
        <v>3.6059999999906701E-3</v>
      </c>
      <c r="O67" s="16">
        <v>3.6814374953609201</v>
      </c>
      <c r="Q67" s="16" t="s">
        <v>289</v>
      </c>
      <c r="R67" s="16" t="s">
        <v>287</v>
      </c>
      <c r="S67" s="16">
        <v>10</v>
      </c>
      <c r="T67" s="16">
        <v>1085.655675</v>
      </c>
      <c r="U67" s="16">
        <v>1085.6605970000001</v>
      </c>
      <c r="V67" s="16">
        <v>4.9220000000787002E-3</v>
      </c>
      <c r="W67" s="16">
        <v>4.5336657960901796</v>
      </c>
      <c r="Y67" s="16" t="s">
        <v>297</v>
      </c>
      <c r="Z67" s="16" t="s">
        <v>287</v>
      </c>
      <c r="AA67" s="16">
        <v>19</v>
      </c>
      <c r="AB67" s="16">
        <v>2161.0889050000001</v>
      </c>
      <c r="AC67" s="16">
        <v>2161.0899770000001</v>
      </c>
      <c r="AD67" s="16">
        <v>1.0720000004766899E-3</v>
      </c>
      <c r="AE67" s="16">
        <v>0.49604622836036999</v>
      </c>
      <c r="AG67" s="16" t="s">
        <v>308</v>
      </c>
      <c r="AH67" s="16" t="s">
        <v>287</v>
      </c>
      <c r="AI67" s="16">
        <v>110</v>
      </c>
      <c r="AJ67" s="16">
        <v>12486.029834999999</v>
      </c>
      <c r="AK67" s="16">
        <v>12486.061</v>
      </c>
      <c r="AL67" s="16">
        <v>3.1165000002147301E-2</v>
      </c>
      <c r="AM67" s="16">
        <v>2.4959895510410899</v>
      </c>
      <c r="AO67" s="16" t="s">
        <v>291</v>
      </c>
      <c r="AP67" s="16" t="s">
        <v>287</v>
      </c>
      <c r="AQ67" s="16">
        <v>12</v>
      </c>
      <c r="AR67" s="16">
        <v>1312.7462849999999</v>
      </c>
      <c r="AS67" s="16">
        <v>1312.7491749999999</v>
      </c>
      <c r="AT67" s="16">
        <v>2.8899999999794099E-3</v>
      </c>
      <c r="AU67" s="16">
        <v>2.2014916614137698</v>
      </c>
      <c r="AW67" s="16" t="s">
        <v>329</v>
      </c>
      <c r="AX67" s="16" t="s">
        <v>287</v>
      </c>
      <c r="AY67" s="16">
        <v>9</v>
      </c>
      <c r="AZ67" s="16">
        <v>972.57161499999995</v>
      </c>
      <c r="BA67" s="16">
        <v>972.57238199999995</v>
      </c>
      <c r="BB67" s="16">
        <v>7.6699999988250099E-4</v>
      </c>
      <c r="BC67" s="16">
        <v>0.78863087103616603</v>
      </c>
    </row>
    <row r="68" spans="1:55" s="16" customFormat="1" x14ac:dyDescent="0.3">
      <c r="A68" s="16" t="s">
        <v>302</v>
      </c>
      <c r="B68" s="16" t="s">
        <v>287</v>
      </c>
      <c r="C68" s="16">
        <v>87</v>
      </c>
      <c r="D68" s="16">
        <v>9953.6299849999996</v>
      </c>
      <c r="E68" s="16">
        <v>9953.6306060000006</v>
      </c>
      <c r="F68" s="16">
        <v>6.2100000468490201E-4</v>
      </c>
      <c r="G68" s="16">
        <v>6.2389299744991703E-2</v>
      </c>
      <c r="I68" s="16" t="s">
        <v>289</v>
      </c>
      <c r="J68" s="16" t="s">
        <v>287</v>
      </c>
      <c r="K68" s="16">
        <v>10</v>
      </c>
      <c r="L68" s="16">
        <v>1080.5563649999999</v>
      </c>
      <c r="M68" s="16">
        <v>1080.5595530000001</v>
      </c>
      <c r="N68" s="16">
        <v>3.18800000013653E-3</v>
      </c>
      <c r="O68" s="16">
        <v>2.9503319802632699</v>
      </c>
      <c r="Q68" s="16" t="s">
        <v>294</v>
      </c>
      <c r="R68" s="16" t="s">
        <v>287</v>
      </c>
      <c r="S68" s="16">
        <v>16</v>
      </c>
      <c r="T68" s="16">
        <v>1824.0257449999999</v>
      </c>
      <c r="U68" s="16">
        <v>1824.03665</v>
      </c>
      <c r="V68" s="16">
        <v>1.09050000003208E-2</v>
      </c>
      <c r="W68" s="16">
        <v>5.9785340367116397</v>
      </c>
      <c r="Y68" s="16" t="s">
        <v>307</v>
      </c>
      <c r="Z68" s="16" t="s">
        <v>287</v>
      </c>
      <c r="AA68" s="16">
        <v>109</v>
      </c>
      <c r="AB68" s="16">
        <v>12428.190135000001</v>
      </c>
      <c r="AC68" s="16">
        <v>12428.196980000001</v>
      </c>
      <c r="AD68" s="16">
        <v>6.84500000170374E-3</v>
      </c>
      <c r="AE68" s="16">
        <v>0.55076402334938501</v>
      </c>
      <c r="AG68" s="16" t="s">
        <v>308</v>
      </c>
      <c r="AH68" s="16" t="s">
        <v>287</v>
      </c>
      <c r="AI68" s="16">
        <v>110</v>
      </c>
      <c r="AJ68" s="16">
        <v>12486.029834999999</v>
      </c>
      <c r="AK68" s="16">
        <v>12486.07748</v>
      </c>
      <c r="AL68" s="16">
        <v>4.7645000002376002E-2</v>
      </c>
      <c r="AM68" s="16">
        <v>3.8158646609045199</v>
      </c>
      <c r="AO68" s="16" t="s">
        <v>292</v>
      </c>
      <c r="AP68" s="16" t="s">
        <v>287</v>
      </c>
      <c r="AQ68" s="16">
        <v>13</v>
      </c>
      <c r="AR68" s="16">
        <v>1426.789215</v>
      </c>
      <c r="AS68" s="16">
        <v>1426.7889560000001</v>
      </c>
      <c r="AT68" s="16">
        <v>-2.58999999914522E-4</v>
      </c>
      <c r="AU68" s="16">
        <v>-0.18152646318855301</v>
      </c>
      <c r="AW68" s="16" t="s">
        <v>329</v>
      </c>
      <c r="AX68" s="16" t="s">
        <v>287</v>
      </c>
      <c r="AY68" s="16">
        <v>9</v>
      </c>
      <c r="AZ68" s="16">
        <v>972.57161499999995</v>
      </c>
      <c r="BA68" s="16">
        <v>972.57252500000004</v>
      </c>
      <c r="BB68" s="16">
        <v>9.0999999997620805E-4</v>
      </c>
      <c r="BC68" s="16">
        <v>0.93566374541602004</v>
      </c>
    </row>
    <row r="69" spans="1:55" s="16" customFormat="1" x14ac:dyDescent="0.3">
      <c r="A69" s="16" t="s">
        <v>303</v>
      </c>
      <c r="B69" s="16" t="s">
        <v>287</v>
      </c>
      <c r="C69" s="16">
        <v>93</v>
      </c>
      <c r="D69" s="16">
        <v>10637.956475000001</v>
      </c>
      <c r="E69" s="16">
        <v>10637.96081</v>
      </c>
      <c r="F69" s="16">
        <v>4.3350000050850204E-3</v>
      </c>
      <c r="G69" s="16">
        <v>0.40750307780188799</v>
      </c>
      <c r="I69" s="16" t="s">
        <v>289</v>
      </c>
      <c r="J69" s="16" t="s">
        <v>287</v>
      </c>
      <c r="K69" s="16">
        <v>10</v>
      </c>
      <c r="L69" s="16">
        <v>1080.5563649999999</v>
      </c>
      <c r="M69" s="16">
        <v>1080.5596109999999</v>
      </c>
      <c r="N69" s="16">
        <v>3.2459999999900901E-3</v>
      </c>
      <c r="O69" s="16">
        <v>3.00400803246399</v>
      </c>
      <c r="Q69" s="16" t="s">
        <v>335</v>
      </c>
      <c r="R69" s="16" t="s">
        <v>287</v>
      </c>
      <c r="S69" s="16">
        <v>203</v>
      </c>
      <c r="T69" s="16">
        <v>24561.151285</v>
      </c>
      <c r="U69" s="16">
        <v>24561.237099999998</v>
      </c>
      <c r="V69" s="16">
        <v>8.5815000016737003E-2</v>
      </c>
      <c r="W69" s="16">
        <v>3.49393230883057</v>
      </c>
      <c r="AG69" s="16" t="s">
        <v>310</v>
      </c>
      <c r="AH69" s="16" t="s">
        <v>287</v>
      </c>
      <c r="AI69" s="16">
        <v>112</v>
      </c>
      <c r="AJ69" s="16">
        <v>12700.161575</v>
      </c>
      <c r="AK69" s="16">
        <v>12700.18377</v>
      </c>
      <c r="AL69" s="16">
        <v>2.2195000003193899E-2</v>
      </c>
      <c r="AM69" s="16">
        <v>1.7476155615913</v>
      </c>
      <c r="AO69" s="16" t="s">
        <v>292</v>
      </c>
      <c r="AP69" s="16" t="s">
        <v>287</v>
      </c>
      <c r="AQ69" s="16">
        <v>13</v>
      </c>
      <c r="AR69" s="16">
        <v>1426.789215</v>
      </c>
      <c r="AS69" s="16">
        <v>1426.789644</v>
      </c>
      <c r="AT69" s="16">
        <v>4.2899999994006099E-4</v>
      </c>
      <c r="AU69" s="16">
        <v>0.30067510703749001</v>
      </c>
      <c r="AW69" s="16" t="s">
        <v>329</v>
      </c>
      <c r="AX69" s="16" t="s">
        <v>287</v>
      </c>
      <c r="AY69" s="16">
        <v>9</v>
      </c>
      <c r="AZ69" s="16">
        <v>972.57161499999995</v>
      </c>
      <c r="BA69" s="16">
        <v>972.57268799999997</v>
      </c>
      <c r="BB69" s="16">
        <v>1.0729999999057301E-3</v>
      </c>
      <c r="BC69" s="16">
        <v>1.1032606579883899</v>
      </c>
    </row>
    <row r="70" spans="1:55" s="16" customFormat="1" x14ac:dyDescent="0.3">
      <c r="A70" s="16" t="s">
        <v>303</v>
      </c>
      <c r="B70" s="16" t="s">
        <v>287</v>
      </c>
      <c r="C70" s="16">
        <v>93</v>
      </c>
      <c r="D70" s="16">
        <v>10637.956475000001</v>
      </c>
      <c r="E70" s="16">
        <v>10637.968769999999</v>
      </c>
      <c r="F70" s="16">
        <v>1.22950000040873E-2</v>
      </c>
      <c r="G70" s="16">
        <v>1.15576709051043</v>
      </c>
      <c r="I70" s="16" t="s">
        <v>289</v>
      </c>
      <c r="J70" s="16" t="s">
        <v>287</v>
      </c>
      <c r="K70" s="16">
        <v>10</v>
      </c>
      <c r="L70" s="16">
        <v>1080.5563649999999</v>
      </c>
      <c r="M70" s="16">
        <v>1080.5606499999999</v>
      </c>
      <c r="N70" s="16">
        <v>4.2849999999816603E-3</v>
      </c>
      <c r="O70" s="16">
        <v>3.9655497286174999</v>
      </c>
      <c r="AG70" s="16" t="s">
        <v>310</v>
      </c>
      <c r="AH70" s="16" t="s">
        <v>287</v>
      </c>
      <c r="AI70" s="16">
        <v>112</v>
      </c>
      <c r="AJ70" s="16">
        <v>12700.161575</v>
      </c>
      <c r="AK70" s="16">
        <v>12700.19508</v>
      </c>
      <c r="AL70" s="16">
        <v>3.35050000030606E-2</v>
      </c>
      <c r="AM70" s="16">
        <v>2.6381554128425</v>
      </c>
      <c r="AO70" s="16" t="s">
        <v>292</v>
      </c>
      <c r="AP70" s="16" t="s">
        <v>287</v>
      </c>
      <c r="AQ70" s="16">
        <v>13</v>
      </c>
      <c r="AR70" s="16">
        <v>1426.789215</v>
      </c>
      <c r="AS70" s="16">
        <v>1426.7905009999999</v>
      </c>
      <c r="AT70" s="16">
        <v>1.2859999999363899E-3</v>
      </c>
      <c r="AU70" s="16">
        <v>0.90132444681844204</v>
      </c>
      <c r="AW70" s="16" t="s">
        <v>289</v>
      </c>
      <c r="AX70" s="16" t="s">
        <v>287</v>
      </c>
      <c r="AY70" s="16">
        <v>10</v>
      </c>
      <c r="AZ70" s="16">
        <v>1085.655675</v>
      </c>
      <c r="BA70" s="16">
        <v>1085.6572200000001</v>
      </c>
      <c r="BB70" s="16">
        <v>1.54500000007829E-3</v>
      </c>
      <c r="BC70" s="16">
        <v>1.42310314002484</v>
      </c>
    </row>
    <row r="71" spans="1:55" s="16" customFormat="1" x14ac:dyDescent="0.3">
      <c r="A71" s="16" t="s">
        <v>304</v>
      </c>
      <c r="B71" s="16" t="s">
        <v>287</v>
      </c>
      <c r="C71" s="16">
        <v>94</v>
      </c>
      <c r="D71" s="16">
        <v>10735.009235</v>
      </c>
      <c r="E71" s="16">
        <v>10735.010399999999</v>
      </c>
      <c r="F71" s="16">
        <v>1.1650000033114299E-3</v>
      </c>
      <c r="G71" s="16">
        <v>0.10852342814136701</v>
      </c>
      <c r="I71" s="16" t="s">
        <v>290</v>
      </c>
      <c r="J71" s="16" t="s">
        <v>287</v>
      </c>
      <c r="K71" s="16">
        <v>11</v>
      </c>
      <c r="L71" s="16">
        <v>1217.6152750000001</v>
      </c>
      <c r="M71" s="16">
        <v>1217.617217</v>
      </c>
      <c r="N71" s="16">
        <v>1.94200000009914E-3</v>
      </c>
      <c r="O71" s="16">
        <v>1.5949208588066901</v>
      </c>
      <c r="AG71" s="16" t="s">
        <v>312</v>
      </c>
      <c r="AH71" s="16" t="s">
        <v>287</v>
      </c>
      <c r="AI71" s="16">
        <v>212</v>
      </c>
      <c r="AJ71" s="16">
        <v>25636.519645</v>
      </c>
      <c r="AK71" s="16">
        <v>25636.585330000002</v>
      </c>
      <c r="AL71" s="16">
        <v>6.56850000304985E-2</v>
      </c>
      <c r="AM71" s="16">
        <v>2.5621652603421698</v>
      </c>
      <c r="AO71" s="16" t="s">
        <v>293</v>
      </c>
      <c r="AP71" s="16" t="s">
        <v>287</v>
      </c>
      <c r="AQ71" s="16">
        <v>14</v>
      </c>
      <c r="AR71" s="16">
        <v>1563.848125</v>
      </c>
      <c r="AS71" s="16">
        <v>1563.849242</v>
      </c>
      <c r="AT71" s="16">
        <v>1.1170000000220201E-3</v>
      </c>
      <c r="AU71" s="16">
        <v>0.71426373326503001</v>
      </c>
      <c r="AW71" s="16" t="s">
        <v>289</v>
      </c>
      <c r="AX71" s="16" t="s">
        <v>287</v>
      </c>
      <c r="AY71" s="16">
        <v>10</v>
      </c>
      <c r="AZ71" s="16">
        <v>1085.655675</v>
      </c>
      <c r="BA71" s="16">
        <v>1085.6574820000001</v>
      </c>
      <c r="BB71" s="16">
        <v>1.80700000009892E-3</v>
      </c>
      <c r="BC71" s="16">
        <v>1.6644319573044399</v>
      </c>
    </row>
    <row r="72" spans="1:55" s="16" customFormat="1" x14ac:dyDescent="0.3">
      <c r="A72" s="16" t="s">
        <v>304</v>
      </c>
      <c r="B72" s="16" t="s">
        <v>287</v>
      </c>
      <c r="C72" s="16">
        <v>94</v>
      </c>
      <c r="D72" s="16">
        <v>10735.009235</v>
      </c>
      <c r="E72" s="16">
        <v>10735.03139</v>
      </c>
      <c r="F72" s="16">
        <v>2.2155000004204301E-2</v>
      </c>
      <c r="G72" s="16">
        <v>2.0638081923554399</v>
      </c>
      <c r="I72" s="16" t="s">
        <v>290</v>
      </c>
      <c r="J72" s="16" t="s">
        <v>287</v>
      </c>
      <c r="K72" s="16">
        <v>11</v>
      </c>
      <c r="L72" s="16">
        <v>1217.6152750000001</v>
      </c>
      <c r="M72" s="16">
        <v>1217.6175149999999</v>
      </c>
      <c r="N72" s="16">
        <v>2.2400000000288899E-3</v>
      </c>
      <c r="O72" s="16">
        <v>1.8396615466481301</v>
      </c>
      <c r="AG72" s="16" t="s">
        <v>312</v>
      </c>
      <c r="AH72" s="16" t="s">
        <v>287</v>
      </c>
      <c r="AI72" s="16">
        <v>212</v>
      </c>
      <c r="AJ72" s="16">
        <v>25636.519645</v>
      </c>
      <c r="AK72" s="16">
        <v>25636.626749999999</v>
      </c>
      <c r="AL72" s="16">
        <v>0.107105000028241</v>
      </c>
      <c r="AM72" s="16">
        <v>4.1778291870882098</v>
      </c>
      <c r="AO72" s="16" t="s">
        <v>293</v>
      </c>
      <c r="AP72" s="16" t="s">
        <v>287</v>
      </c>
      <c r="AQ72" s="16">
        <v>14</v>
      </c>
      <c r="AR72" s="16">
        <v>1563.848125</v>
      </c>
      <c r="AS72" s="16">
        <v>1563.8496909999999</v>
      </c>
      <c r="AT72" s="16">
        <v>1.56599999991158E-3</v>
      </c>
      <c r="AU72" s="16">
        <v>1.0013760127196401</v>
      </c>
      <c r="AW72" s="16" t="s">
        <v>289</v>
      </c>
      <c r="AX72" s="16" t="s">
        <v>287</v>
      </c>
      <c r="AY72" s="16">
        <v>10</v>
      </c>
      <c r="AZ72" s="16">
        <v>1085.655675</v>
      </c>
      <c r="BA72" s="16">
        <v>1085.6578260000001</v>
      </c>
      <c r="BB72" s="16">
        <v>2.1510000001398999E-3</v>
      </c>
      <c r="BC72" s="16">
        <v>1.98129116779121</v>
      </c>
    </row>
    <row r="73" spans="1:55" s="16" customFormat="1" x14ac:dyDescent="0.3">
      <c r="A73" s="16" t="s">
        <v>305</v>
      </c>
      <c r="B73" s="16" t="s">
        <v>287</v>
      </c>
      <c r="C73" s="16">
        <v>95</v>
      </c>
      <c r="D73" s="16">
        <v>10832.061995</v>
      </c>
      <c r="E73" s="16">
        <v>10832.0362</v>
      </c>
      <c r="F73" s="16">
        <v>-2.57949999959237E-2</v>
      </c>
      <c r="G73" s="16">
        <v>-2.3813563851306001</v>
      </c>
      <c r="I73" s="16" t="s">
        <v>290</v>
      </c>
      <c r="J73" s="16" t="s">
        <v>287</v>
      </c>
      <c r="K73" s="16">
        <v>11</v>
      </c>
      <c r="L73" s="16">
        <v>1217.6152750000001</v>
      </c>
      <c r="M73" s="16">
        <v>1217.6184009999999</v>
      </c>
      <c r="N73" s="16">
        <v>3.1260000000656899E-3</v>
      </c>
      <c r="O73" s="16">
        <v>2.5673133905664001</v>
      </c>
      <c r="AO73" s="16" t="s">
        <v>293</v>
      </c>
      <c r="AP73" s="16" t="s">
        <v>287</v>
      </c>
      <c r="AQ73" s="16">
        <v>14</v>
      </c>
      <c r="AR73" s="16">
        <v>1563.848125</v>
      </c>
      <c r="AS73" s="16">
        <v>1563.8501839999999</v>
      </c>
      <c r="AT73" s="16">
        <v>2.0589999999174298E-3</v>
      </c>
      <c r="AU73" s="16">
        <v>1.3166240167455101</v>
      </c>
      <c r="AW73" s="16" t="s">
        <v>290</v>
      </c>
      <c r="AX73" s="16" t="s">
        <v>287</v>
      </c>
      <c r="AY73" s="16">
        <v>11</v>
      </c>
      <c r="AZ73" s="16">
        <v>1248.7190049999999</v>
      </c>
      <c r="BA73" s="16">
        <v>1248.72019</v>
      </c>
      <c r="BB73" s="16">
        <v>1.18500000007771E-3</v>
      </c>
      <c r="BC73" s="16">
        <v>0.94897250328764504</v>
      </c>
    </row>
    <row r="74" spans="1:55" s="16" customFormat="1" x14ac:dyDescent="0.3">
      <c r="A74" s="16" t="s">
        <v>305</v>
      </c>
      <c r="B74" s="16" t="s">
        <v>287</v>
      </c>
      <c r="C74" s="16">
        <v>95</v>
      </c>
      <c r="D74" s="16">
        <v>10832.061995</v>
      </c>
      <c r="E74" s="16">
        <v>10832.07084</v>
      </c>
      <c r="F74" s="16">
        <v>8.8450000039301795E-3</v>
      </c>
      <c r="G74" s="16">
        <v>0.816557365348626</v>
      </c>
      <c r="I74" s="16" t="s">
        <v>291</v>
      </c>
      <c r="J74" s="16" t="s">
        <v>287</v>
      </c>
      <c r="K74" s="16">
        <v>12</v>
      </c>
      <c r="L74" s="16">
        <v>1354.6741850000001</v>
      </c>
      <c r="M74" s="16">
        <v>1354.676819</v>
      </c>
      <c r="N74" s="16">
        <v>2.634000000171E-3</v>
      </c>
      <c r="O74" s="16">
        <v>1.94437897269815</v>
      </c>
      <c r="AO74" s="16" t="s">
        <v>358</v>
      </c>
      <c r="AP74" s="16" t="s">
        <v>287</v>
      </c>
      <c r="AQ74" s="16">
        <v>15</v>
      </c>
      <c r="AR74" s="16">
        <v>1676.9321849999999</v>
      </c>
      <c r="AS74" s="16">
        <v>1676.933912</v>
      </c>
      <c r="AT74" s="16">
        <v>1.72700000007353E-3</v>
      </c>
      <c r="AU74" s="16">
        <v>1.0298567917780901</v>
      </c>
      <c r="AW74" s="16" t="s">
        <v>290</v>
      </c>
      <c r="AX74" s="16" t="s">
        <v>287</v>
      </c>
      <c r="AY74" s="16">
        <v>11</v>
      </c>
      <c r="AZ74" s="16">
        <v>1248.7190049999999</v>
      </c>
      <c r="BA74" s="16">
        <v>1248.7203790000001</v>
      </c>
      <c r="BB74" s="16">
        <v>1.3740000001689599E-3</v>
      </c>
      <c r="BC74" s="16">
        <v>1.10032761147009</v>
      </c>
    </row>
    <row r="75" spans="1:55" s="16" customFormat="1" x14ac:dyDescent="0.3">
      <c r="A75" s="16" t="s">
        <v>305</v>
      </c>
      <c r="B75" s="16" t="s">
        <v>287</v>
      </c>
      <c r="C75" s="16">
        <v>95</v>
      </c>
      <c r="D75" s="16">
        <v>10832.061995</v>
      </c>
      <c r="E75" s="16">
        <v>10832.07763</v>
      </c>
      <c r="F75" s="16">
        <v>1.5635000003385399E-2</v>
      </c>
      <c r="G75" s="16">
        <v>1.4434001587696199</v>
      </c>
      <c r="I75" s="16" t="s">
        <v>291</v>
      </c>
      <c r="J75" s="16" t="s">
        <v>287</v>
      </c>
      <c r="K75" s="16">
        <v>12</v>
      </c>
      <c r="L75" s="16">
        <v>1354.6741850000001</v>
      </c>
      <c r="M75" s="16">
        <v>1354.6775379999999</v>
      </c>
      <c r="N75" s="16">
        <v>3.3530000000609999E-3</v>
      </c>
      <c r="O75" s="16">
        <v>2.4751339009689599</v>
      </c>
      <c r="AO75" s="16" t="s">
        <v>358</v>
      </c>
      <c r="AP75" s="16" t="s">
        <v>287</v>
      </c>
      <c r="AQ75" s="16">
        <v>15</v>
      </c>
      <c r="AR75" s="16">
        <v>1676.9321849999999</v>
      </c>
      <c r="AS75" s="16">
        <v>1676.93815</v>
      </c>
      <c r="AT75" s="16">
        <v>5.9650000000601696E-3</v>
      </c>
      <c r="AU75" s="16">
        <v>3.5570907717178599</v>
      </c>
      <c r="AW75" s="16" t="s">
        <v>290</v>
      </c>
      <c r="AX75" s="16" t="s">
        <v>287</v>
      </c>
      <c r="AY75" s="16">
        <v>11</v>
      </c>
      <c r="AZ75" s="16">
        <v>1248.7190049999999</v>
      </c>
      <c r="BA75" s="16">
        <v>1248.72072</v>
      </c>
      <c r="BB75" s="16">
        <v>1.7150000001038301E-3</v>
      </c>
      <c r="BC75" s="16">
        <v>1.37340746255706</v>
      </c>
    </row>
    <row r="76" spans="1:55" s="16" customFormat="1" x14ac:dyDescent="0.3">
      <c r="A76" s="16" t="s">
        <v>306</v>
      </c>
      <c r="B76" s="16" t="s">
        <v>287</v>
      </c>
      <c r="C76" s="16">
        <v>108</v>
      </c>
      <c r="D76" s="16">
        <v>12271.886855000001</v>
      </c>
      <c r="E76" s="16">
        <v>12271.91814</v>
      </c>
      <c r="F76" s="16">
        <v>3.1285000002753797E-2</v>
      </c>
      <c r="G76" s="16">
        <v>2.5493227221213499</v>
      </c>
      <c r="I76" s="16" t="s">
        <v>291</v>
      </c>
      <c r="J76" s="16" t="s">
        <v>287</v>
      </c>
      <c r="K76" s="16">
        <v>12</v>
      </c>
      <c r="L76" s="16">
        <v>1354.6741850000001</v>
      </c>
      <c r="M76" s="16">
        <v>1354.6793580000001</v>
      </c>
      <c r="N76" s="16">
        <v>5.1730000002407897E-3</v>
      </c>
      <c r="O76" s="16">
        <v>3.8186303817702099</v>
      </c>
      <c r="AO76" s="16" t="s">
        <v>294</v>
      </c>
      <c r="AP76" s="16" t="s">
        <v>287</v>
      </c>
      <c r="AQ76" s="16">
        <v>16</v>
      </c>
      <c r="AR76" s="16">
        <v>1733.9536450000001</v>
      </c>
      <c r="AS76" s="16">
        <v>1733.9556230000001</v>
      </c>
      <c r="AT76" s="16">
        <v>1.9780000002356198E-3</v>
      </c>
      <c r="AU76" s="16">
        <v>1.14074560524692</v>
      </c>
      <c r="AW76" s="16" t="s">
        <v>291</v>
      </c>
      <c r="AX76" s="16" t="s">
        <v>287</v>
      </c>
      <c r="AY76" s="16">
        <v>12</v>
      </c>
      <c r="AZ76" s="16">
        <v>1411.7823350000001</v>
      </c>
      <c r="BA76" s="16">
        <v>1411.7835990000001</v>
      </c>
      <c r="BB76" s="16">
        <v>1.26400000021931E-3</v>
      </c>
      <c r="BC76" s="16">
        <v>0.89532215333981502</v>
      </c>
    </row>
    <row r="77" spans="1:55" s="16" customFormat="1" x14ac:dyDescent="0.3">
      <c r="A77" s="16" t="s">
        <v>306</v>
      </c>
      <c r="B77" s="16" t="s">
        <v>287</v>
      </c>
      <c r="C77" s="16">
        <v>108</v>
      </c>
      <c r="D77" s="16">
        <v>12271.886855000001</v>
      </c>
      <c r="E77" s="16">
        <v>12271.976290000001</v>
      </c>
      <c r="F77" s="16">
        <v>8.9435000003504697E-2</v>
      </c>
      <c r="G77" s="16">
        <v>7.28779535374104</v>
      </c>
      <c r="I77" s="16" t="s">
        <v>292</v>
      </c>
      <c r="J77" s="16" t="s">
        <v>287</v>
      </c>
      <c r="K77" s="16">
        <v>13</v>
      </c>
      <c r="L77" s="16">
        <v>1468.7171149999999</v>
      </c>
      <c r="M77" s="16">
        <v>1468.7207370000001</v>
      </c>
      <c r="N77" s="16">
        <v>3.6220000001776502E-3</v>
      </c>
      <c r="O77" s="16">
        <v>2.46609776871678</v>
      </c>
      <c r="AO77" s="16" t="s">
        <v>294</v>
      </c>
      <c r="AP77" s="16" t="s">
        <v>287</v>
      </c>
      <c r="AQ77" s="16">
        <v>16</v>
      </c>
      <c r="AR77" s="16">
        <v>1733.9536450000001</v>
      </c>
      <c r="AS77" s="16">
        <v>1733.9563459999999</v>
      </c>
      <c r="AT77" s="16">
        <v>2.7010000001155298E-3</v>
      </c>
      <c r="AU77" s="16">
        <v>1.5577117692298701</v>
      </c>
      <c r="AW77" s="16" t="s">
        <v>291</v>
      </c>
      <c r="AX77" s="16" t="s">
        <v>287</v>
      </c>
      <c r="AY77" s="16">
        <v>12</v>
      </c>
      <c r="AZ77" s="16">
        <v>1411.7823350000001</v>
      </c>
      <c r="BA77" s="16">
        <v>1411.7843089999999</v>
      </c>
      <c r="BB77" s="16">
        <v>1.97400000001835E-3</v>
      </c>
      <c r="BC77" s="16">
        <v>1.39823253987545</v>
      </c>
    </row>
    <row r="78" spans="1:55" s="16" customFormat="1" x14ac:dyDescent="0.3">
      <c r="A78" s="16" t="s">
        <v>306</v>
      </c>
      <c r="B78" s="16" t="s">
        <v>287</v>
      </c>
      <c r="C78" s="16">
        <v>108</v>
      </c>
      <c r="D78" s="16">
        <v>12271.886855000001</v>
      </c>
      <c r="E78" s="16">
        <v>12272.012580000001</v>
      </c>
      <c r="F78" s="16">
        <v>0.125725000003513</v>
      </c>
      <c r="G78" s="16">
        <v>10.2449608189052</v>
      </c>
      <c r="I78" s="16" t="s">
        <v>292</v>
      </c>
      <c r="J78" s="16" t="s">
        <v>287</v>
      </c>
      <c r="K78" s="16">
        <v>13</v>
      </c>
      <c r="L78" s="16">
        <v>1468.7171149999999</v>
      </c>
      <c r="M78" s="16">
        <v>1468.7217659999999</v>
      </c>
      <c r="N78" s="16">
        <v>4.6509999999670999E-3</v>
      </c>
      <c r="O78" s="16">
        <v>3.1667091997951502</v>
      </c>
      <c r="AO78" s="16" t="s">
        <v>294</v>
      </c>
      <c r="AP78" s="16" t="s">
        <v>287</v>
      </c>
      <c r="AQ78" s="16">
        <v>16</v>
      </c>
      <c r="AR78" s="16">
        <v>1733.9536450000001</v>
      </c>
      <c r="AS78" s="16">
        <v>1733.956972</v>
      </c>
      <c r="AT78" s="16">
        <v>3.3270000001266501E-3</v>
      </c>
      <c r="AU78" s="16">
        <v>1.91873641473653</v>
      </c>
      <c r="AW78" s="16" t="s">
        <v>291</v>
      </c>
      <c r="AX78" s="16" t="s">
        <v>287</v>
      </c>
      <c r="AY78" s="16">
        <v>12</v>
      </c>
      <c r="AZ78" s="16">
        <v>1411.7823350000001</v>
      </c>
      <c r="BA78" s="16">
        <v>1411.7843370000001</v>
      </c>
      <c r="BB78" s="16">
        <v>2.00200000017503E-3</v>
      </c>
      <c r="BC78" s="16">
        <v>1.41806562565824</v>
      </c>
    </row>
    <row r="79" spans="1:55" s="16" customFormat="1" x14ac:dyDescent="0.3">
      <c r="A79" s="16" t="s">
        <v>307</v>
      </c>
      <c r="B79" s="16" t="s">
        <v>287</v>
      </c>
      <c r="C79" s="16">
        <v>109</v>
      </c>
      <c r="D79" s="16">
        <v>12399.981814999999</v>
      </c>
      <c r="E79" s="16">
        <v>12400.029619999999</v>
      </c>
      <c r="F79" s="16">
        <v>4.7805000001972103E-2</v>
      </c>
      <c r="G79" s="16">
        <v>3.8552475894878602</v>
      </c>
      <c r="I79" s="16" t="s">
        <v>292</v>
      </c>
      <c r="J79" s="16" t="s">
        <v>287</v>
      </c>
      <c r="K79" s="16">
        <v>13</v>
      </c>
      <c r="L79" s="16">
        <v>1468.7171149999999</v>
      </c>
      <c r="M79" s="16">
        <v>1468.721773</v>
      </c>
      <c r="N79" s="16">
        <v>4.6580000000631099E-3</v>
      </c>
      <c r="O79" s="16">
        <v>3.1714752640185</v>
      </c>
      <c r="AO79" s="16" t="s">
        <v>295</v>
      </c>
      <c r="AP79" s="16" t="s">
        <v>287</v>
      </c>
      <c r="AQ79" s="16">
        <v>17</v>
      </c>
      <c r="AR79" s="16">
        <v>1862.9962350000001</v>
      </c>
      <c r="AS79" s="16">
        <v>1862.9975139999999</v>
      </c>
      <c r="AT79" s="16">
        <v>1.27900000006775E-3</v>
      </c>
      <c r="AU79" s="16">
        <v>0.68652849428209095</v>
      </c>
      <c r="AW79" s="16" t="s">
        <v>292</v>
      </c>
      <c r="AX79" s="16" t="s">
        <v>287</v>
      </c>
      <c r="AY79" s="16">
        <v>13</v>
      </c>
      <c r="AZ79" s="16">
        <v>1525.8252649999999</v>
      </c>
      <c r="BA79" s="16">
        <v>1525.8270640000001</v>
      </c>
      <c r="BB79" s="16">
        <v>1.79900000011912E-3</v>
      </c>
      <c r="BC79" s="16">
        <v>1.17903408823102</v>
      </c>
    </row>
    <row r="80" spans="1:55" s="16" customFormat="1" x14ac:dyDescent="0.3">
      <c r="A80" s="16" t="s">
        <v>308</v>
      </c>
      <c r="B80" s="16" t="s">
        <v>287</v>
      </c>
      <c r="C80" s="16">
        <v>110</v>
      </c>
      <c r="D80" s="16">
        <v>12487.013844999999</v>
      </c>
      <c r="E80" s="16">
        <v>12487.057860000001</v>
      </c>
      <c r="F80" s="16">
        <v>4.4015000003128101E-2</v>
      </c>
      <c r="G80" s="16">
        <v>3.5248619525437901</v>
      </c>
      <c r="I80" s="16" t="s">
        <v>293</v>
      </c>
      <c r="J80" s="16" t="s">
        <v>287</v>
      </c>
      <c r="K80" s="16">
        <v>14</v>
      </c>
      <c r="L80" s="16">
        <v>1605.7760249999999</v>
      </c>
      <c r="M80" s="16">
        <v>1605.7789519999999</v>
      </c>
      <c r="N80" s="16">
        <v>2.9269999999996799E-3</v>
      </c>
      <c r="O80" s="16">
        <v>1.82279468271404</v>
      </c>
      <c r="AO80" s="16" t="s">
        <v>295</v>
      </c>
      <c r="AP80" s="16" t="s">
        <v>287</v>
      </c>
      <c r="AQ80" s="16">
        <v>17</v>
      </c>
      <c r="AR80" s="16">
        <v>1862.9962350000001</v>
      </c>
      <c r="AS80" s="16">
        <v>1862.999558</v>
      </c>
      <c r="AT80" s="16">
        <v>3.32300000013674E-3</v>
      </c>
      <c r="AU80" s="16">
        <v>1.7836858377423099</v>
      </c>
      <c r="AW80" s="16" t="s">
        <v>292</v>
      </c>
      <c r="AX80" s="16" t="s">
        <v>287</v>
      </c>
      <c r="AY80" s="16">
        <v>13</v>
      </c>
      <c r="AZ80" s="16">
        <v>1525.8252649999999</v>
      </c>
      <c r="BA80" s="16">
        <v>1525.8273529999999</v>
      </c>
      <c r="BB80" s="16">
        <v>2.0879999999579E-3</v>
      </c>
      <c r="BC80" s="16">
        <v>1.3684397865557001</v>
      </c>
    </row>
    <row r="81" spans="1:55" s="16" customFormat="1" x14ac:dyDescent="0.3">
      <c r="A81" s="16" t="s">
        <v>308</v>
      </c>
      <c r="B81" s="16" t="s">
        <v>287</v>
      </c>
      <c r="C81" s="16">
        <v>110</v>
      </c>
      <c r="D81" s="16">
        <v>12487.013844999999</v>
      </c>
      <c r="E81" s="16">
        <v>12487.11969</v>
      </c>
      <c r="F81" s="16">
        <v>0.105845000001864</v>
      </c>
      <c r="G81" s="16">
        <v>8.4764060739986995</v>
      </c>
      <c r="I81" s="16" t="s">
        <v>293</v>
      </c>
      <c r="J81" s="16" t="s">
        <v>287</v>
      </c>
      <c r="K81" s="16">
        <v>14</v>
      </c>
      <c r="L81" s="16">
        <v>1605.7760249999999</v>
      </c>
      <c r="M81" s="16">
        <v>1605.779274</v>
      </c>
      <c r="N81" s="16">
        <v>3.2490000000962001E-3</v>
      </c>
      <c r="O81" s="16">
        <v>2.0233207804283899</v>
      </c>
      <c r="AO81" s="16" t="s">
        <v>296</v>
      </c>
      <c r="AP81" s="16" t="s">
        <v>287</v>
      </c>
      <c r="AQ81" s="16">
        <v>18</v>
      </c>
      <c r="AR81" s="16">
        <v>2000.055145</v>
      </c>
      <c r="AS81" s="16">
        <v>2000.0562910000001</v>
      </c>
      <c r="AT81" s="16">
        <v>1.14600000028986E-3</v>
      </c>
      <c r="AU81" s="16">
        <v>0.57298420153803298</v>
      </c>
      <c r="AW81" s="16" t="s">
        <v>292</v>
      </c>
      <c r="AX81" s="16" t="s">
        <v>287</v>
      </c>
      <c r="AY81" s="16">
        <v>13</v>
      </c>
      <c r="AZ81" s="16">
        <v>1525.8252649999999</v>
      </c>
      <c r="BA81" s="16">
        <v>1525.828334</v>
      </c>
      <c r="BB81" s="16">
        <v>3.0690000000959099E-3</v>
      </c>
      <c r="BC81" s="16">
        <v>2.01137054844606</v>
      </c>
    </row>
    <row r="82" spans="1:55" s="16" customFormat="1" x14ac:dyDescent="0.3">
      <c r="A82" s="16" t="s">
        <v>309</v>
      </c>
      <c r="B82" s="16" t="s">
        <v>287</v>
      </c>
      <c r="C82" s="16">
        <v>111</v>
      </c>
      <c r="D82" s="16">
        <v>12600.097905000001</v>
      </c>
      <c r="E82" s="16">
        <v>12600.136630000001</v>
      </c>
      <c r="F82" s="16">
        <v>3.8725000003978501E-2</v>
      </c>
      <c r="G82" s="16">
        <v>3.0733888177655801</v>
      </c>
      <c r="I82" s="16" t="s">
        <v>293</v>
      </c>
      <c r="J82" s="16" t="s">
        <v>287</v>
      </c>
      <c r="K82" s="16">
        <v>14</v>
      </c>
      <c r="L82" s="16">
        <v>1605.7760249999999</v>
      </c>
      <c r="M82" s="16">
        <v>1605.7809600000001</v>
      </c>
      <c r="N82" s="16">
        <v>4.93500000015956E-3</v>
      </c>
      <c r="O82" s="16">
        <v>3.0732804098003399</v>
      </c>
      <c r="AO82" s="16" t="s">
        <v>296</v>
      </c>
      <c r="AP82" s="16" t="s">
        <v>287</v>
      </c>
      <c r="AQ82" s="16">
        <v>18</v>
      </c>
      <c r="AR82" s="16">
        <v>2000.055145</v>
      </c>
      <c r="AS82" s="16">
        <v>2000.0585699999999</v>
      </c>
      <c r="AT82" s="16">
        <v>3.4250000001065902E-3</v>
      </c>
      <c r="AU82" s="16">
        <v>1.71245278344892</v>
      </c>
      <c r="AW82" s="16" t="s">
        <v>294</v>
      </c>
      <c r="AX82" s="16" t="s">
        <v>287</v>
      </c>
      <c r="AY82" s="16">
        <v>16</v>
      </c>
      <c r="AZ82" s="16">
        <v>1824.0257449999999</v>
      </c>
      <c r="BA82" s="16">
        <v>1824.027589</v>
      </c>
      <c r="BB82" s="16">
        <v>1.8440000003465699E-3</v>
      </c>
      <c r="BC82" s="16">
        <v>1.01095064332361</v>
      </c>
    </row>
    <row r="83" spans="1:55" s="16" customFormat="1" x14ac:dyDescent="0.3">
      <c r="A83" s="16" t="s">
        <v>309</v>
      </c>
      <c r="B83" s="16" t="s">
        <v>287</v>
      </c>
      <c r="C83" s="16">
        <v>111</v>
      </c>
      <c r="D83" s="16">
        <v>12600.097905000001</v>
      </c>
      <c r="E83" s="16">
        <v>12600.142</v>
      </c>
      <c r="F83" s="16">
        <v>4.4095000002926099E-2</v>
      </c>
      <c r="G83" s="16">
        <v>3.4995759822967898</v>
      </c>
      <c r="I83" s="16" t="s">
        <v>294</v>
      </c>
      <c r="J83" s="16" t="s">
        <v>287</v>
      </c>
      <c r="K83" s="16">
        <v>16</v>
      </c>
      <c r="L83" s="16">
        <v>1775.881545</v>
      </c>
      <c r="M83" s="16">
        <v>1775.88552</v>
      </c>
      <c r="N83" s="16">
        <v>3.9750000003095903E-3</v>
      </c>
      <c r="O83" s="16">
        <v>2.23832496683195</v>
      </c>
      <c r="AO83" s="16" t="s">
        <v>296</v>
      </c>
      <c r="AP83" s="16" t="s">
        <v>287</v>
      </c>
      <c r="AQ83" s="16">
        <v>18</v>
      </c>
      <c r="AR83" s="16">
        <v>2000.055145</v>
      </c>
      <c r="AS83" s="16">
        <v>2000.060311</v>
      </c>
      <c r="AT83" s="16">
        <v>5.1660000001447796E-3</v>
      </c>
      <c r="AU83" s="16">
        <v>2.5829287822685401</v>
      </c>
      <c r="AW83" s="16" t="s">
        <v>294</v>
      </c>
      <c r="AX83" s="16" t="s">
        <v>287</v>
      </c>
      <c r="AY83" s="16">
        <v>16</v>
      </c>
      <c r="AZ83" s="16">
        <v>1824.0257449999999</v>
      </c>
      <c r="BA83" s="16">
        <v>1824.0276240000001</v>
      </c>
      <c r="BB83" s="16">
        <v>1.87900000037189E-3</v>
      </c>
      <c r="BC83" s="16">
        <v>1.0301389689934899</v>
      </c>
    </row>
    <row r="84" spans="1:55" s="16" customFormat="1" x14ac:dyDescent="0.3">
      <c r="A84" s="16" t="s">
        <v>309</v>
      </c>
      <c r="B84" s="16" t="s">
        <v>287</v>
      </c>
      <c r="C84" s="16">
        <v>111</v>
      </c>
      <c r="D84" s="16">
        <v>12600.097905000001</v>
      </c>
      <c r="E84" s="16">
        <v>12600.155210000001</v>
      </c>
      <c r="F84" s="16">
        <v>5.7305000003907501E-2</v>
      </c>
      <c r="G84" s="16">
        <v>4.54798053443439</v>
      </c>
      <c r="I84" s="16" t="s">
        <v>294</v>
      </c>
      <c r="J84" s="16" t="s">
        <v>287</v>
      </c>
      <c r="K84" s="16">
        <v>16</v>
      </c>
      <c r="L84" s="16">
        <v>1775.881545</v>
      </c>
      <c r="M84" s="16">
        <v>1775.88859</v>
      </c>
      <c r="N84" s="16">
        <v>7.0450000002892903E-3</v>
      </c>
      <c r="O84" s="16">
        <v>3.9670438718868999</v>
      </c>
      <c r="AO84" s="16" t="s">
        <v>297</v>
      </c>
      <c r="AP84" s="16" t="s">
        <v>287</v>
      </c>
      <c r="AQ84" s="16">
        <v>19</v>
      </c>
      <c r="AR84" s="16">
        <v>2099.1235550000001</v>
      </c>
      <c r="AS84" s="16">
        <v>2099.1253849999998</v>
      </c>
      <c r="AT84" s="16">
        <v>1.83000000015454E-3</v>
      </c>
      <c r="AU84" s="16">
        <v>0.87179241821929898</v>
      </c>
      <c r="AW84" s="16" t="s">
        <v>294</v>
      </c>
      <c r="AX84" s="16" t="s">
        <v>287</v>
      </c>
      <c r="AY84" s="16">
        <v>16</v>
      </c>
      <c r="AZ84" s="16">
        <v>1824.0257449999999</v>
      </c>
      <c r="BA84" s="16">
        <v>1824.0295229999999</v>
      </c>
      <c r="BB84" s="16">
        <v>3.7780000002385402E-3</v>
      </c>
      <c r="BC84" s="16">
        <v>2.0712426952277099</v>
      </c>
    </row>
    <row r="85" spans="1:55" s="16" customFormat="1" x14ac:dyDescent="0.3">
      <c r="A85" s="16" t="s">
        <v>310</v>
      </c>
      <c r="B85" s="16" t="s">
        <v>287</v>
      </c>
      <c r="C85" s="16">
        <v>112</v>
      </c>
      <c r="D85" s="16">
        <v>12701.145585</v>
      </c>
      <c r="E85" s="16">
        <v>12701.192849999999</v>
      </c>
      <c r="F85" s="16">
        <v>4.7265000002880697E-2</v>
      </c>
      <c r="G85" s="16">
        <v>3.7213178674765</v>
      </c>
      <c r="I85" s="16" t="s">
        <v>294</v>
      </c>
      <c r="J85" s="16" t="s">
        <v>287</v>
      </c>
      <c r="K85" s="16">
        <v>16</v>
      </c>
      <c r="L85" s="16">
        <v>1775.881545</v>
      </c>
      <c r="M85" s="16">
        <v>1775.8890899999999</v>
      </c>
      <c r="N85" s="16">
        <v>7.5450000001637801E-3</v>
      </c>
      <c r="O85" s="16">
        <v>4.2485941820876203</v>
      </c>
      <c r="AO85" s="16" t="s">
        <v>297</v>
      </c>
      <c r="AP85" s="16" t="s">
        <v>287</v>
      </c>
      <c r="AQ85" s="16">
        <v>19</v>
      </c>
      <c r="AR85" s="16">
        <v>2099.1235550000001</v>
      </c>
      <c r="AS85" s="16">
        <v>2099.1259399999999</v>
      </c>
      <c r="AT85" s="16">
        <v>2.3850000002312299E-3</v>
      </c>
      <c r="AU85" s="16">
        <v>1.1361884794967301</v>
      </c>
      <c r="AW85" s="16" t="s">
        <v>296</v>
      </c>
      <c r="AX85" s="16" t="s">
        <v>287</v>
      </c>
      <c r="AY85" s="16">
        <v>18</v>
      </c>
      <c r="AZ85" s="16">
        <v>2090.1272450000001</v>
      </c>
      <c r="BA85" s="16">
        <v>2090.1327390000001</v>
      </c>
      <c r="BB85" s="16">
        <v>5.4940000004535302E-3</v>
      </c>
      <c r="BC85" s="16">
        <v>2.6285481008853702</v>
      </c>
    </row>
    <row r="86" spans="1:55" s="16" customFormat="1" x14ac:dyDescent="0.3">
      <c r="A86" s="16" t="s">
        <v>310</v>
      </c>
      <c r="B86" s="16" t="s">
        <v>287</v>
      </c>
      <c r="C86" s="16">
        <v>112</v>
      </c>
      <c r="D86" s="16">
        <v>12701.145585</v>
      </c>
      <c r="E86" s="16">
        <v>12701.2117</v>
      </c>
      <c r="F86" s="16">
        <v>6.6115000003264895E-2</v>
      </c>
      <c r="G86" s="16">
        <v>5.2054359632997498</v>
      </c>
      <c r="I86" s="16" t="s">
        <v>295</v>
      </c>
      <c r="J86" s="16" t="s">
        <v>287</v>
      </c>
      <c r="K86" s="16">
        <v>17</v>
      </c>
      <c r="L86" s="16">
        <v>1904.924135</v>
      </c>
      <c r="M86" s="16">
        <v>1904.927533</v>
      </c>
      <c r="N86" s="16">
        <v>3.3980000002884498E-3</v>
      </c>
      <c r="O86" s="16">
        <v>1.7837980725087801</v>
      </c>
      <c r="AO86" s="16" t="s">
        <v>297</v>
      </c>
      <c r="AP86" s="16" t="s">
        <v>287</v>
      </c>
      <c r="AQ86" s="16">
        <v>19</v>
      </c>
      <c r="AR86" s="16">
        <v>2099.1235550000001</v>
      </c>
      <c r="AS86" s="16">
        <v>2099.1289219999999</v>
      </c>
      <c r="AT86" s="16">
        <v>5.3670000002057402E-3</v>
      </c>
      <c r="AU86" s="16">
        <v>2.5567813706924598</v>
      </c>
      <c r="AW86" s="16" t="s">
        <v>296</v>
      </c>
      <c r="AX86" s="16" t="s">
        <v>287</v>
      </c>
      <c r="AY86" s="16">
        <v>18</v>
      </c>
      <c r="AZ86" s="16">
        <v>2090.1272450000001</v>
      </c>
      <c r="BA86" s="16">
        <v>2090.1403059999998</v>
      </c>
      <c r="BB86" s="16">
        <v>1.3061000000106999E-2</v>
      </c>
      <c r="BC86" s="16">
        <v>6.2489018462160697</v>
      </c>
    </row>
    <row r="87" spans="1:55" s="16" customFormat="1" x14ac:dyDescent="0.3">
      <c r="A87" s="16" t="s">
        <v>311</v>
      </c>
      <c r="B87" s="16" t="s">
        <v>287</v>
      </c>
      <c r="C87" s="16">
        <v>191</v>
      </c>
      <c r="D87" s="16">
        <v>23363.143424999998</v>
      </c>
      <c r="E87" s="16">
        <v>23363.002069999999</v>
      </c>
      <c r="F87" s="16">
        <v>-0.14135499998155901</v>
      </c>
      <c r="G87" s="16">
        <v>-6.0503416603735003</v>
      </c>
      <c r="I87" s="16" t="s">
        <v>295</v>
      </c>
      <c r="J87" s="16" t="s">
        <v>287</v>
      </c>
      <c r="K87" s="16">
        <v>17</v>
      </c>
      <c r="L87" s="16">
        <v>1904.924135</v>
      </c>
      <c r="M87" s="16">
        <v>1904.9293789999999</v>
      </c>
      <c r="N87" s="16">
        <v>5.2440000001752196E-3</v>
      </c>
      <c r="O87" s="16">
        <v>2.7528655361255199</v>
      </c>
      <c r="AO87" s="16" t="s">
        <v>300</v>
      </c>
      <c r="AP87" s="16" t="s">
        <v>287</v>
      </c>
      <c r="AQ87" s="16">
        <v>85</v>
      </c>
      <c r="AR87" s="16">
        <v>9527.6539549999907</v>
      </c>
      <c r="AS87" s="16">
        <v>9527.6603899999991</v>
      </c>
      <c r="AT87" s="16">
        <v>6.4350000047852501E-3</v>
      </c>
      <c r="AU87" s="16">
        <v>0.67540236402144305</v>
      </c>
      <c r="AW87" s="16" t="s">
        <v>305</v>
      </c>
      <c r="AX87" s="16" t="s">
        <v>287</v>
      </c>
      <c r="AY87" s="16">
        <v>95</v>
      </c>
      <c r="AZ87" s="16">
        <v>10681.243725</v>
      </c>
      <c r="BA87" s="16">
        <v>10681.17367</v>
      </c>
      <c r="BB87" s="16">
        <v>-7.0054999996500597E-2</v>
      </c>
      <c r="BC87" s="16">
        <v>-6.5586931447443</v>
      </c>
    </row>
    <row r="88" spans="1:55" s="16" customFormat="1" x14ac:dyDescent="0.3">
      <c r="A88" s="16" t="s">
        <v>312</v>
      </c>
      <c r="B88" s="16" t="s">
        <v>287</v>
      </c>
      <c r="C88" s="16">
        <v>212</v>
      </c>
      <c r="D88" s="16">
        <v>25671.451625000002</v>
      </c>
      <c r="E88" s="16">
        <v>25671.496449999999</v>
      </c>
      <c r="F88" s="16">
        <v>4.4825000026321497E-2</v>
      </c>
      <c r="G88" s="16">
        <v>1.74610305179116</v>
      </c>
      <c r="I88" s="16" t="s">
        <v>295</v>
      </c>
      <c r="J88" s="16" t="s">
        <v>287</v>
      </c>
      <c r="K88" s="16">
        <v>17</v>
      </c>
      <c r="L88" s="16">
        <v>1904.924135</v>
      </c>
      <c r="M88" s="16">
        <v>1904.9304179999999</v>
      </c>
      <c r="N88" s="16">
        <v>6.2830000001667897E-3</v>
      </c>
      <c r="O88" s="16">
        <v>3.2982940814946402</v>
      </c>
      <c r="AO88" s="16" t="s">
        <v>300</v>
      </c>
      <c r="AP88" s="16" t="s">
        <v>287</v>
      </c>
      <c r="AQ88" s="16">
        <v>85</v>
      </c>
      <c r="AR88" s="16">
        <v>9527.6539549999907</v>
      </c>
      <c r="AS88" s="16">
        <v>9527.6745320000009</v>
      </c>
      <c r="AT88" s="16">
        <v>2.0577000006596801E-2</v>
      </c>
      <c r="AU88" s="16">
        <v>2.15971319947008</v>
      </c>
      <c r="AW88" s="16" t="s">
        <v>305</v>
      </c>
      <c r="AX88" s="16" t="s">
        <v>287</v>
      </c>
      <c r="AY88" s="16">
        <v>95</v>
      </c>
      <c r="AZ88" s="16">
        <v>10681.243725</v>
      </c>
      <c r="BA88" s="16">
        <v>10681.22327</v>
      </c>
      <c r="BB88" s="16">
        <v>-2.04549999962182E-2</v>
      </c>
      <c r="BC88" s="16">
        <v>-1.91503915862741</v>
      </c>
    </row>
    <row r="89" spans="1:55" s="16" customFormat="1" x14ac:dyDescent="0.3">
      <c r="A89" s="16" t="s">
        <v>312</v>
      </c>
      <c r="B89" s="16" t="s">
        <v>287</v>
      </c>
      <c r="C89" s="16">
        <v>212</v>
      </c>
      <c r="D89" s="16">
        <v>25671.451625000002</v>
      </c>
      <c r="E89" s="16">
        <v>25671.559509999999</v>
      </c>
      <c r="F89" s="16">
        <v>0.107885000026727</v>
      </c>
      <c r="G89" s="16">
        <v>4.20252822484193</v>
      </c>
      <c r="I89" s="16" t="s">
        <v>296</v>
      </c>
      <c r="J89" s="16" t="s">
        <v>287</v>
      </c>
      <c r="K89" s="16">
        <v>18</v>
      </c>
      <c r="L89" s="16">
        <v>2041.9830449999999</v>
      </c>
      <c r="M89" s="16">
        <v>2041.9974460000001</v>
      </c>
      <c r="N89" s="16">
        <v>1.44010000003618E-2</v>
      </c>
      <c r="O89" s="16">
        <v>7.0524581659108803</v>
      </c>
      <c r="AO89" s="16" t="s">
        <v>301</v>
      </c>
      <c r="AP89" s="16" t="s">
        <v>287</v>
      </c>
      <c r="AQ89" s="16">
        <v>86</v>
      </c>
      <c r="AR89" s="16">
        <v>9655.7489149999892</v>
      </c>
      <c r="AS89" s="16">
        <v>9655.7484829999994</v>
      </c>
      <c r="AT89" s="16">
        <v>-4.3199999527132599E-4</v>
      </c>
      <c r="AU89" s="16">
        <v>-4.4740185258983198E-2</v>
      </c>
      <c r="AW89" s="16" t="s">
        <v>305</v>
      </c>
      <c r="AX89" s="16" t="s">
        <v>287</v>
      </c>
      <c r="AY89" s="16">
        <v>95</v>
      </c>
      <c r="AZ89" s="16">
        <v>10681.243725</v>
      </c>
      <c r="BA89" s="16">
        <v>10681.270039999999</v>
      </c>
      <c r="BB89" s="16">
        <v>2.6315000002796299E-2</v>
      </c>
      <c r="BC89" s="16">
        <v>2.4636644084063599</v>
      </c>
    </row>
    <row r="90" spans="1:55" s="16" customFormat="1" x14ac:dyDescent="0.3">
      <c r="I90" s="16" t="s">
        <v>297</v>
      </c>
      <c r="J90" s="16" t="s">
        <v>287</v>
      </c>
      <c r="K90" s="16">
        <v>19</v>
      </c>
      <c r="L90" s="16">
        <v>2141.0514549999998</v>
      </c>
      <c r="M90" s="16">
        <v>2141.0510690000001</v>
      </c>
      <c r="N90" s="16">
        <v>-3.8599999970756498E-4</v>
      </c>
      <c r="O90" s="16">
        <v>-0.180285251345146</v>
      </c>
      <c r="AO90" s="16" t="s">
        <v>301</v>
      </c>
      <c r="AP90" s="16" t="s">
        <v>287</v>
      </c>
      <c r="AQ90" s="16">
        <v>86</v>
      </c>
      <c r="AR90" s="16">
        <v>9655.7489149999892</v>
      </c>
      <c r="AS90" s="16">
        <v>9655.7590970000001</v>
      </c>
      <c r="AT90" s="16">
        <v>1.0182000005443099E-2</v>
      </c>
      <c r="AU90" s="16">
        <v>1.0545013230020499</v>
      </c>
      <c r="AW90" s="16" t="s">
        <v>330</v>
      </c>
      <c r="AX90" s="16" t="s">
        <v>287</v>
      </c>
      <c r="AY90" s="16">
        <v>119</v>
      </c>
      <c r="AZ90" s="16">
        <v>13353.854195</v>
      </c>
      <c r="BA90" s="16">
        <v>13353.87615</v>
      </c>
      <c r="BB90" s="16">
        <v>2.1955000007437799E-2</v>
      </c>
      <c r="BC90" s="16">
        <v>1.6440946326685399</v>
      </c>
    </row>
    <row r="91" spans="1:55" s="16" customFormat="1" x14ac:dyDescent="0.3">
      <c r="I91" s="16" t="s">
        <v>297</v>
      </c>
      <c r="J91" s="16" t="s">
        <v>287</v>
      </c>
      <c r="K91" s="16">
        <v>19</v>
      </c>
      <c r="L91" s="16">
        <v>2141.0514549999998</v>
      </c>
      <c r="M91" s="16">
        <v>2141.0530640000002</v>
      </c>
      <c r="N91" s="16">
        <v>1.60900000037145E-3</v>
      </c>
      <c r="O91" s="16">
        <v>0.75149992150536704</v>
      </c>
      <c r="AO91" s="16" t="s">
        <v>301</v>
      </c>
      <c r="AP91" s="16" t="s">
        <v>287</v>
      </c>
      <c r="AQ91" s="16">
        <v>86</v>
      </c>
      <c r="AR91" s="16">
        <v>9655.7489149999892</v>
      </c>
      <c r="AS91" s="16">
        <v>9655.7703899999997</v>
      </c>
      <c r="AT91" s="16">
        <v>2.14750000050117E-2</v>
      </c>
      <c r="AU91" s="16">
        <v>2.22406363235593</v>
      </c>
      <c r="AW91" s="16" t="s">
        <v>330</v>
      </c>
      <c r="AX91" s="16" t="s">
        <v>287</v>
      </c>
      <c r="AY91" s="16">
        <v>119</v>
      </c>
      <c r="AZ91" s="16">
        <v>13353.854195</v>
      </c>
      <c r="BA91" s="16">
        <v>13353.95067</v>
      </c>
      <c r="BB91" s="16">
        <v>9.6475000007558306E-2</v>
      </c>
      <c r="BC91" s="16">
        <v>7.2245060189200503</v>
      </c>
    </row>
    <row r="92" spans="1:55" s="16" customFormat="1" x14ac:dyDescent="0.3">
      <c r="I92" s="16" t="s">
        <v>297</v>
      </c>
      <c r="J92" s="16" t="s">
        <v>287</v>
      </c>
      <c r="K92" s="16">
        <v>19</v>
      </c>
      <c r="L92" s="16">
        <v>2141.0514549999998</v>
      </c>
      <c r="M92" s="16">
        <v>2141.0552120000002</v>
      </c>
      <c r="N92" s="16">
        <v>3.75700000040524E-3</v>
      </c>
      <c r="O92" s="16">
        <v>1.7547453105956501</v>
      </c>
      <c r="AO92" s="16" t="s">
        <v>302</v>
      </c>
      <c r="AP92" s="16" t="s">
        <v>287</v>
      </c>
      <c r="AQ92" s="16">
        <v>87</v>
      </c>
      <c r="AR92" s="16">
        <v>9783.8438750000005</v>
      </c>
      <c r="AS92" s="16">
        <v>9783.8539720000008</v>
      </c>
      <c r="AT92" s="16">
        <v>1.0097000005771401E-2</v>
      </c>
      <c r="AU92" s="16">
        <v>1.0320074742373599</v>
      </c>
      <c r="AW92" s="16" t="s">
        <v>335</v>
      </c>
      <c r="AX92" s="16" t="s">
        <v>287</v>
      </c>
      <c r="AY92" s="16">
        <v>203</v>
      </c>
      <c r="AZ92" s="16">
        <v>24542.210514999999</v>
      </c>
      <c r="BA92" s="16">
        <v>24542.239160000001</v>
      </c>
      <c r="BB92" s="16">
        <v>2.86450000203331E-2</v>
      </c>
      <c r="BC92" s="16">
        <v>1.1671727778076699</v>
      </c>
    </row>
    <row r="93" spans="1:55" s="16" customFormat="1" x14ac:dyDescent="0.3">
      <c r="I93" s="16" t="s">
        <v>299</v>
      </c>
      <c r="J93" s="16" t="s">
        <v>287</v>
      </c>
      <c r="K93" s="16">
        <v>21</v>
      </c>
      <c r="L93" s="16">
        <v>2327.151895</v>
      </c>
      <c r="M93" s="16">
        <v>2327.141228</v>
      </c>
      <c r="N93" s="16">
        <v>-1.06669999995574E-2</v>
      </c>
      <c r="O93" s="16">
        <v>-4.5837145493064</v>
      </c>
      <c r="AO93" s="16" t="s">
        <v>359</v>
      </c>
      <c r="AP93" s="16" t="s">
        <v>287</v>
      </c>
      <c r="AQ93" s="16">
        <v>88</v>
      </c>
      <c r="AR93" s="16">
        <v>9884.8915549999892</v>
      </c>
      <c r="AS93" s="16">
        <v>9884.9728350000005</v>
      </c>
      <c r="AT93" s="16">
        <v>8.1280000005790498E-2</v>
      </c>
      <c r="AU93" s="16">
        <v>8.2226496419859405</v>
      </c>
    </row>
    <row r="94" spans="1:55" s="16" customFormat="1" x14ac:dyDescent="0.3">
      <c r="I94" s="16" t="s">
        <v>300</v>
      </c>
      <c r="J94" s="16" t="s">
        <v>287</v>
      </c>
      <c r="K94" s="16">
        <v>85</v>
      </c>
      <c r="L94" s="16">
        <v>9915.6541049999996</v>
      </c>
      <c r="M94" s="16">
        <v>9915.6757209999996</v>
      </c>
      <c r="N94" s="16">
        <v>2.16160000036325E-2</v>
      </c>
      <c r="O94" s="16">
        <v>2.17998729833996</v>
      </c>
      <c r="AO94" s="16" t="s">
        <v>360</v>
      </c>
      <c r="AP94" s="16" t="s">
        <v>287</v>
      </c>
      <c r="AQ94" s="16">
        <v>89</v>
      </c>
      <c r="AR94" s="16">
        <v>10015.932045</v>
      </c>
      <c r="AS94" s="16">
        <v>10015.934429999999</v>
      </c>
      <c r="AT94" s="16">
        <v>2.3850000052334499E-3</v>
      </c>
      <c r="AU94" s="16">
        <v>0.23812062567098299</v>
      </c>
    </row>
    <row r="95" spans="1:55" s="16" customFormat="1" x14ac:dyDescent="0.3">
      <c r="I95" s="16" t="s">
        <v>300</v>
      </c>
      <c r="J95" s="16" t="s">
        <v>287</v>
      </c>
      <c r="K95" s="16">
        <v>85</v>
      </c>
      <c r="L95" s="16">
        <v>9915.6541049999996</v>
      </c>
      <c r="M95" s="16">
        <v>9915.6795359999996</v>
      </c>
      <c r="N95" s="16">
        <v>2.5431000003663901E-2</v>
      </c>
      <c r="O95" s="16">
        <v>2.5647324658935302</v>
      </c>
      <c r="AO95" s="16" t="s">
        <v>360</v>
      </c>
      <c r="AP95" s="16" t="s">
        <v>287</v>
      </c>
      <c r="AQ95" s="16">
        <v>89</v>
      </c>
      <c r="AR95" s="16">
        <v>10015.932045</v>
      </c>
      <c r="AS95" s="16">
        <v>10015.94908</v>
      </c>
      <c r="AT95" s="16">
        <v>1.7035000006217198E-2</v>
      </c>
      <c r="AU95" s="16">
        <v>1.7007902938719599</v>
      </c>
    </row>
    <row r="96" spans="1:55" s="16" customFormat="1" x14ac:dyDescent="0.3">
      <c r="I96" s="16" t="s">
        <v>304</v>
      </c>
      <c r="J96" s="16" t="s">
        <v>287</v>
      </c>
      <c r="K96" s="16">
        <v>94</v>
      </c>
      <c r="L96" s="16">
        <v>10985.165485</v>
      </c>
      <c r="M96" s="16">
        <v>10985.202160000001</v>
      </c>
      <c r="N96" s="16">
        <v>3.6675000006653101E-2</v>
      </c>
      <c r="O96" s="16">
        <v>3.3385933108365098</v>
      </c>
      <c r="AO96" s="16" t="s">
        <v>360</v>
      </c>
      <c r="AP96" s="16" t="s">
        <v>287</v>
      </c>
      <c r="AQ96" s="16">
        <v>89</v>
      </c>
      <c r="AR96" s="16">
        <v>10015.932045</v>
      </c>
      <c r="AS96" s="16">
        <v>10015.95643</v>
      </c>
      <c r="AT96" s="16">
        <v>2.43850000060775E-2</v>
      </c>
      <c r="AU96" s="16">
        <v>2.4346211512338098</v>
      </c>
    </row>
    <row r="97" spans="9:47" s="16" customFormat="1" x14ac:dyDescent="0.3">
      <c r="I97" s="16" t="s">
        <v>304</v>
      </c>
      <c r="J97" s="16" t="s">
        <v>287</v>
      </c>
      <c r="K97" s="16">
        <v>94</v>
      </c>
      <c r="L97" s="16">
        <v>10985.165485</v>
      </c>
      <c r="M97" s="16">
        <v>10985.223410000001</v>
      </c>
      <c r="N97" s="16">
        <v>5.7925000006434899E-2</v>
      </c>
      <c r="O97" s="16">
        <v>5.27302024585157</v>
      </c>
      <c r="AO97" s="16" t="s">
        <v>361</v>
      </c>
      <c r="AP97" s="16" t="s">
        <v>287</v>
      </c>
      <c r="AQ97" s="16">
        <v>90</v>
      </c>
      <c r="AR97" s="16">
        <v>10144.974635</v>
      </c>
      <c r="AS97" s="16">
        <v>10145.126399999999</v>
      </c>
      <c r="AT97" s="16">
        <v>0.15176500000598001</v>
      </c>
      <c r="AU97" s="16">
        <v>14.9596234062916</v>
      </c>
    </row>
    <row r="98" spans="9:47" s="16" customFormat="1" x14ac:dyDescent="0.3">
      <c r="I98" s="16" t="s">
        <v>305</v>
      </c>
      <c r="J98" s="16" t="s">
        <v>287</v>
      </c>
      <c r="K98" s="16">
        <v>95</v>
      </c>
      <c r="L98" s="16">
        <v>11082.218245</v>
      </c>
      <c r="M98" s="16">
        <v>11082.25224</v>
      </c>
      <c r="N98" s="16">
        <v>3.3995000005233998E-2</v>
      </c>
      <c r="O98" s="16">
        <v>3.0675266678285902</v>
      </c>
      <c r="AO98" s="16" t="s">
        <v>305</v>
      </c>
      <c r="AP98" s="16" t="s">
        <v>287</v>
      </c>
      <c r="AQ98" s="16">
        <v>95</v>
      </c>
      <c r="AR98" s="16">
        <v>10636.212615</v>
      </c>
      <c r="AS98" s="16">
        <v>10636.180200000001</v>
      </c>
      <c r="AT98" s="16">
        <v>-3.2414999992397497E-2</v>
      </c>
      <c r="AU98" s="16">
        <v>-3.04760737357614</v>
      </c>
    </row>
    <row r="99" spans="9:47" s="16" customFormat="1" x14ac:dyDescent="0.3">
      <c r="I99" s="16" t="s">
        <v>305</v>
      </c>
      <c r="J99" s="16" t="s">
        <v>287</v>
      </c>
      <c r="K99" s="16">
        <v>95</v>
      </c>
      <c r="L99" s="16">
        <v>11082.218245</v>
      </c>
      <c r="M99" s="16">
        <v>11082.252549999999</v>
      </c>
      <c r="N99" s="16">
        <v>3.4305000004678697E-2</v>
      </c>
      <c r="O99" s="16">
        <v>3.0954994069130701</v>
      </c>
      <c r="AO99" s="16" t="s">
        <v>305</v>
      </c>
      <c r="AP99" s="16" t="s">
        <v>287</v>
      </c>
      <c r="AQ99" s="16">
        <v>95</v>
      </c>
      <c r="AR99" s="16">
        <v>10636.212615</v>
      </c>
      <c r="AS99" s="16">
        <v>10636.212729999999</v>
      </c>
      <c r="AT99" s="16">
        <v>1.15000006189803E-4</v>
      </c>
      <c r="AU99" s="16">
        <v>1.0812119910767901E-2</v>
      </c>
    </row>
    <row r="100" spans="9:47" s="16" customFormat="1" x14ac:dyDescent="0.3">
      <c r="I100" s="16" t="s">
        <v>305</v>
      </c>
      <c r="J100" s="16" t="s">
        <v>287</v>
      </c>
      <c r="K100" s="16">
        <v>95</v>
      </c>
      <c r="L100" s="16">
        <v>11082.218245</v>
      </c>
      <c r="M100" s="16">
        <v>11082.263279999999</v>
      </c>
      <c r="N100" s="16">
        <v>4.5035000004645602E-2</v>
      </c>
      <c r="O100" s="16">
        <v>4.0637171195364399</v>
      </c>
      <c r="AO100" s="16" t="s">
        <v>305</v>
      </c>
      <c r="AP100" s="16" t="s">
        <v>287</v>
      </c>
      <c r="AQ100" s="16">
        <v>95</v>
      </c>
      <c r="AR100" s="16">
        <v>10636.212615</v>
      </c>
      <c r="AS100" s="16">
        <v>10636.22035</v>
      </c>
      <c r="AT100" s="16">
        <v>7.7350000065052899E-3</v>
      </c>
      <c r="AU100" s="16">
        <v>0.72723254851043595</v>
      </c>
    </row>
    <row r="101" spans="9:47" s="16" customFormat="1" x14ac:dyDescent="0.3">
      <c r="I101" s="16" t="s">
        <v>330</v>
      </c>
      <c r="J101" s="16" t="s">
        <v>287</v>
      </c>
      <c r="K101" s="16">
        <v>119</v>
      </c>
      <c r="L101" s="16">
        <v>13682.734815</v>
      </c>
      <c r="M101" s="16">
        <v>13682.781510000001</v>
      </c>
      <c r="N101" s="16">
        <v>4.6695000008185203E-2</v>
      </c>
      <c r="O101" s="16">
        <v>3.41269495020796</v>
      </c>
      <c r="AO101" s="16" t="s">
        <v>362</v>
      </c>
      <c r="AP101" s="16" t="s">
        <v>287</v>
      </c>
      <c r="AQ101" s="16">
        <v>209</v>
      </c>
      <c r="AR101" s="16">
        <v>25100.430935</v>
      </c>
      <c r="AS101" s="16">
        <v>25100.467209999999</v>
      </c>
      <c r="AT101" s="16">
        <v>3.6275000024033902E-2</v>
      </c>
      <c r="AU101" s="16">
        <v>1.44519431231964</v>
      </c>
    </row>
    <row r="102" spans="9:47" s="16" customFormat="1" x14ac:dyDescent="0.3">
      <c r="I102" s="16" t="s">
        <v>330</v>
      </c>
      <c r="J102" s="16" t="s">
        <v>287</v>
      </c>
      <c r="K102" s="16">
        <v>119</v>
      </c>
      <c r="L102" s="16">
        <v>13682.734815</v>
      </c>
      <c r="M102" s="16">
        <v>13682.79154</v>
      </c>
      <c r="N102" s="16">
        <v>5.6725000007645597E-2</v>
      </c>
      <c r="O102" s="16">
        <v>4.1457355400515103</v>
      </c>
      <c r="AO102" s="16" t="s">
        <v>331</v>
      </c>
      <c r="AP102" s="16" t="s">
        <v>287</v>
      </c>
      <c r="AQ102" s="16">
        <v>211</v>
      </c>
      <c r="AR102" s="16">
        <v>25214.473855</v>
      </c>
      <c r="AS102" s="16">
        <v>25214.522799999999</v>
      </c>
      <c r="AT102" s="16">
        <v>4.8945000024104998E-2</v>
      </c>
      <c r="AU102" s="16">
        <v>1.9411469898428699</v>
      </c>
    </row>
    <row r="103" spans="9:47" s="16" customFormat="1" x14ac:dyDescent="0.3">
      <c r="I103" s="16" t="s">
        <v>331</v>
      </c>
      <c r="J103" s="16" t="s">
        <v>287</v>
      </c>
      <c r="K103" s="16">
        <v>211</v>
      </c>
      <c r="L103" s="16">
        <v>25632.491395000001</v>
      </c>
      <c r="M103" s="16">
        <v>25632.742480000001</v>
      </c>
      <c r="N103" s="16">
        <v>0.25108500002170298</v>
      </c>
      <c r="O103" s="16">
        <v>9.7955753169854294</v>
      </c>
      <c r="AO103" s="16" t="s">
        <v>331</v>
      </c>
      <c r="AP103" s="16" t="s">
        <v>287</v>
      </c>
      <c r="AQ103" s="16">
        <v>211</v>
      </c>
      <c r="AR103" s="16">
        <v>25214.473855</v>
      </c>
      <c r="AS103" s="16">
        <v>25214.600030000001</v>
      </c>
      <c r="AT103" s="16">
        <v>0.12617500002670601</v>
      </c>
      <c r="AU103" s="16">
        <v>5.0040703110560996</v>
      </c>
    </row>
    <row r="104" spans="9:47" s="16" customFormat="1" x14ac:dyDescent="0.3">
      <c r="I104" s="16" t="s">
        <v>332</v>
      </c>
      <c r="J104" s="16" t="s">
        <v>287</v>
      </c>
      <c r="K104" s="16">
        <v>215</v>
      </c>
      <c r="L104" s="16">
        <v>26069.755205000001</v>
      </c>
      <c r="M104" s="16">
        <v>26069.870910000001</v>
      </c>
      <c r="N104" s="16">
        <v>0.11570500002199</v>
      </c>
      <c r="O104" s="16">
        <v>4.4382848673545796</v>
      </c>
      <c r="AO104" s="16" t="s">
        <v>331</v>
      </c>
      <c r="AP104" s="16" t="s">
        <v>287</v>
      </c>
      <c r="AQ104" s="16">
        <v>211</v>
      </c>
      <c r="AR104" s="16">
        <v>25214.473855</v>
      </c>
      <c r="AS104" s="16">
        <v>25214.60542</v>
      </c>
      <c r="AT104" s="16">
        <v>0.13156500002514801</v>
      </c>
      <c r="AU104" s="16">
        <v>5.2178364213242903</v>
      </c>
    </row>
    <row r="105" spans="9:47" s="16" customFormat="1" x14ac:dyDescent="0.3">
      <c r="I105" s="16" t="s">
        <v>333</v>
      </c>
      <c r="J105" s="16" t="s">
        <v>287</v>
      </c>
      <c r="K105" s="16">
        <v>216</v>
      </c>
      <c r="L105" s="16">
        <v>26140.792314999999</v>
      </c>
      <c r="M105" s="16">
        <v>26140.997370000001</v>
      </c>
      <c r="N105" s="16">
        <v>0.205055000020366</v>
      </c>
      <c r="O105" s="16">
        <v>7.8442534392005401</v>
      </c>
      <c r="AO105" s="16" t="s">
        <v>332</v>
      </c>
      <c r="AP105" s="16" t="s">
        <v>287</v>
      </c>
      <c r="AQ105" s="16">
        <v>215</v>
      </c>
      <c r="AR105" s="16">
        <v>25652.721675000001</v>
      </c>
      <c r="AS105" s="16">
        <v>25652.85802</v>
      </c>
      <c r="AT105" s="16">
        <v>0.13634500002444799</v>
      </c>
      <c r="AU105" s="16">
        <v>5.3150305746046502</v>
      </c>
    </row>
    <row r="106" spans="9:47" s="16" customFormat="1" x14ac:dyDescent="0.3">
      <c r="AO106" s="16" t="s">
        <v>333</v>
      </c>
      <c r="AP106" s="16" t="s">
        <v>287</v>
      </c>
      <c r="AQ106" s="16">
        <v>216</v>
      </c>
      <c r="AR106" s="16">
        <v>25723.758785000002</v>
      </c>
      <c r="AS106" s="16">
        <v>25723.823850000001</v>
      </c>
      <c r="AT106" s="16">
        <v>6.5065000024333103E-2</v>
      </c>
      <c r="AU106" s="16">
        <v>2.5293737423114799</v>
      </c>
    </row>
    <row r="107" spans="9:47" s="16" customFormat="1" x14ac:dyDescent="0.3">
      <c r="AO107" s="16" t="s">
        <v>333</v>
      </c>
      <c r="AP107" s="16" t="s">
        <v>287</v>
      </c>
      <c r="AQ107" s="16">
        <v>216</v>
      </c>
      <c r="AR107" s="16">
        <v>25723.758785000002</v>
      </c>
      <c r="AS107" s="16">
        <v>25723.83034</v>
      </c>
      <c r="AT107" s="16">
        <v>7.1555000024091001E-2</v>
      </c>
      <c r="AU107" s="16">
        <v>2.7816696860731001</v>
      </c>
    </row>
    <row r="108" spans="9:47" s="16" customFormat="1" x14ac:dyDescent="0.3">
      <c r="AO108" s="16" t="s">
        <v>333</v>
      </c>
      <c r="AP108" s="16" t="s">
        <v>287</v>
      </c>
      <c r="AQ108" s="16">
        <v>216</v>
      </c>
      <c r="AR108" s="16">
        <v>25723.758785000002</v>
      </c>
      <c r="AS108" s="16">
        <v>25723.868470000001</v>
      </c>
      <c r="AT108" s="16">
        <v>0.10968500002491099</v>
      </c>
      <c r="AU108" s="16">
        <v>4.2639569489692901</v>
      </c>
    </row>
    <row r="109" spans="9:47" s="16" customFormat="1" x14ac:dyDescent="0.3"/>
    <row r="110" spans="9:47" s="16" customFormat="1" x14ac:dyDescent="0.3"/>
    <row r="111" spans="9:47" s="16" customFormat="1" x14ac:dyDescent="0.3"/>
    <row r="112" spans="9:47" s="16" customFormat="1" x14ac:dyDescent="0.3"/>
    <row r="113" spans="1:55" s="16" customFormat="1" x14ac:dyDescent="0.3"/>
    <row r="114" spans="1:55" s="16" customFormat="1" x14ac:dyDescent="0.3"/>
    <row r="115" spans="1:55" s="16" customFormat="1" x14ac:dyDescent="0.3"/>
    <row r="116" spans="1:55" s="16" customFormat="1" x14ac:dyDescent="0.3"/>
    <row r="117" spans="1:55" s="16" customFormat="1" x14ac:dyDescent="0.3"/>
    <row r="118" spans="1:55" s="16" customFormat="1" x14ac:dyDescent="0.3"/>
    <row r="119" spans="1:55" s="16" customFormat="1" x14ac:dyDescent="0.3"/>
    <row r="120" spans="1:55" s="16" customFormat="1" x14ac:dyDescent="0.3"/>
    <row r="121" spans="1:55" s="16" customFormat="1" x14ac:dyDescent="0.3"/>
    <row r="122" spans="1:55" s="16" customFormat="1" x14ac:dyDescent="0.3"/>
    <row r="123" spans="1:55" s="16" customFormat="1" x14ac:dyDescent="0.3"/>
    <row r="124" spans="1:55" s="16" customFormat="1" x14ac:dyDescent="0.3"/>
    <row r="125" spans="1:55" s="16" customFormat="1" x14ac:dyDescent="0.3"/>
    <row r="126" spans="1:55" s="16" customFormat="1" x14ac:dyDescent="0.3"/>
    <row r="127" spans="1:55" s="16" customFormat="1" x14ac:dyDescent="0.3"/>
    <row r="128" spans="1:55" s="16" customFormat="1" ht="18" x14ac:dyDescent="0.35">
      <c r="A128" s="82"/>
      <c r="B128" s="82"/>
      <c r="C128" s="82"/>
      <c r="D128" s="82"/>
      <c r="E128" s="82"/>
      <c r="F128" s="82"/>
      <c r="G128" s="82"/>
      <c r="I128" s="82"/>
      <c r="J128" s="82"/>
      <c r="K128" s="82"/>
      <c r="L128" s="82"/>
      <c r="M128" s="82"/>
      <c r="N128" s="82"/>
      <c r="O128" s="82"/>
      <c r="Q128" s="82"/>
      <c r="R128" s="82"/>
      <c r="S128" s="82"/>
      <c r="T128" s="82"/>
      <c r="U128" s="82"/>
      <c r="V128" s="82"/>
      <c r="W128" s="82"/>
      <c r="Y128" s="82"/>
      <c r="Z128" s="82"/>
      <c r="AA128" s="82"/>
      <c r="AB128" s="82"/>
      <c r="AC128" s="82"/>
      <c r="AD128" s="82"/>
      <c r="AE128" s="82"/>
      <c r="AG128" s="82"/>
      <c r="AH128" s="82"/>
      <c r="AI128" s="82"/>
      <c r="AJ128" s="82"/>
      <c r="AK128" s="82"/>
      <c r="AL128" s="82"/>
      <c r="AM128" s="82"/>
      <c r="AO128" s="82"/>
      <c r="AP128" s="82"/>
      <c r="AQ128" s="82"/>
      <c r="AR128" s="82"/>
      <c r="AS128" s="82"/>
      <c r="AT128" s="82"/>
      <c r="AU128" s="82"/>
      <c r="AW128" s="82"/>
      <c r="AX128" s="82"/>
      <c r="AY128" s="82"/>
      <c r="AZ128" s="82"/>
      <c r="BA128" s="82"/>
      <c r="BB128" s="82"/>
      <c r="BC128" s="82"/>
    </row>
    <row r="129" spans="1:55" s="16" customFormat="1" ht="18" x14ac:dyDescent="0.35">
      <c r="A129" s="82"/>
      <c r="B129" s="82"/>
      <c r="C129" s="82"/>
      <c r="D129" s="82"/>
      <c r="E129" s="82"/>
      <c r="F129" s="82"/>
      <c r="G129" s="82"/>
      <c r="I129" s="82"/>
      <c r="J129" s="82"/>
      <c r="K129" s="82"/>
      <c r="L129" s="82"/>
      <c r="M129" s="82"/>
      <c r="N129" s="82"/>
      <c r="O129" s="82"/>
      <c r="Q129" s="82"/>
      <c r="R129" s="82"/>
      <c r="S129" s="82"/>
      <c r="T129" s="82"/>
      <c r="U129" s="82"/>
      <c r="V129" s="82"/>
      <c r="W129" s="82"/>
      <c r="Y129" s="82"/>
      <c r="Z129" s="82"/>
      <c r="AA129" s="82"/>
      <c r="AB129" s="82"/>
      <c r="AC129" s="82"/>
      <c r="AD129" s="82"/>
      <c r="AE129" s="82"/>
      <c r="AG129" s="82"/>
      <c r="AH129" s="82"/>
      <c r="AI129" s="82"/>
      <c r="AJ129" s="82"/>
      <c r="AK129" s="82"/>
      <c r="AL129" s="82"/>
      <c r="AM129" s="82"/>
      <c r="AO129" s="82"/>
      <c r="AP129" s="82"/>
      <c r="AQ129" s="82"/>
      <c r="AR129" s="82"/>
      <c r="AS129" s="82"/>
      <c r="AT129" s="82"/>
      <c r="AU129" s="82"/>
      <c r="AW129" s="82"/>
      <c r="AX129" s="82"/>
      <c r="AY129" s="82"/>
      <c r="AZ129" s="82"/>
      <c r="BA129" s="82"/>
      <c r="BB129" s="82"/>
      <c r="BC129" s="82"/>
    </row>
    <row r="130" spans="1:55" s="16" customFormat="1" ht="18" x14ac:dyDescent="0.35">
      <c r="A130" s="82"/>
      <c r="B130" s="82"/>
      <c r="C130" s="82"/>
      <c r="D130" s="82"/>
      <c r="E130" s="82"/>
      <c r="F130" s="82"/>
      <c r="G130" s="82"/>
      <c r="I130" s="82"/>
      <c r="J130" s="82"/>
      <c r="K130" s="82"/>
      <c r="L130" s="82"/>
      <c r="M130" s="82"/>
      <c r="N130" s="82"/>
      <c r="O130" s="82"/>
      <c r="Q130" s="82"/>
      <c r="R130" s="82"/>
      <c r="S130" s="82"/>
      <c r="T130" s="82"/>
      <c r="U130" s="82"/>
      <c r="V130" s="82"/>
      <c r="W130" s="82"/>
      <c r="Y130" s="82"/>
      <c r="Z130" s="82"/>
      <c r="AA130" s="82"/>
      <c r="AB130" s="82"/>
      <c r="AC130" s="82"/>
      <c r="AD130" s="82"/>
      <c r="AE130" s="82"/>
      <c r="AG130" s="82"/>
      <c r="AH130" s="82"/>
      <c r="AI130" s="82"/>
      <c r="AJ130" s="82"/>
      <c r="AK130" s="82"/>
      <c r="AL130" s="82"/>
      <c r="AM130" s="82"/>
      <c r="AO130" s="82"/>
      <c r="AP130" s="82"/>
      <c r="AQ130" s="82"/>
      <c r="AR130" s="82"/>
      <c r="AS130" s="82"/>
      <c r="AT130" s="82"/>
      <c r="AU130" s="82"/>
      <c r="AW130" s="82"/>
      <c r="AX130" s="82"/>
      <c r="AY130" s="82"/>
      <c r="AZ130" s="82"/>
      <c r="BA130" s="82"/>
      <c r="BB130" s="82"/>
      <c r="BC130" s="82"/>
    </row>
    <row r="131" spans="1:55" s="16" customFormat="1" ht="21.6" thickBot="1" x14ac:dyDescent="0.45">
      <c r="A131" s="84" t="s">
        <v>366</v>
      </c>
      <c r="B131" s="84"/>
      <c r="C131" s="84"/>
      <c r="D131" s="84"/>
      <c r="E131" s="84"/>
      <c r="F131" s="84"/>
      <c r="G131" s="84"/>
      <c r="I131" s="84" t="s">
        <v>366</v>
      </c>
      <c r="J131" s="84"/>
      <c r="K131" s="84"/>
      <c r="L131" s="84"/>
      <c r="M131" s="84"/>
      <c r="N131" s="84"/>
      <c r="O131" s="84"/>
      <c r="Q131" s="84" t="s">
        <v>366</v>
      </c>
      <c r="R131" s="84"/>
      <c r="S131" s="84"/>
      <c r="T131" s="84"/>
      <c r="U131" s="84"/>
      <c r="V131" s="84"/>
      <c r="W131" s="84"/>
      <c r="Y131" s="84" t="s">
        <v>366</v>
      </c>
      <c r="Z131" s="84"/>
      <c r="AA131" s="84"/>
      <c r="AB131" s="84"/>
      <c r="AC131" s="84"/>
      <c r="AD131" s="84"/>
      <c r="AE131" s="84"/>
      <c r="AG131" s="84" t="s">
        <v>366</v>
      </c>
      <c r="AH131" s="84"/>
      <c r="AI131" s="84"/>
      <c r="AJ131" s="84"/>
      <c r="AK131" s="84"/>
      <c r="AL131" s="84"/>
      <c r="AM131" s="84"/>
      <c r="AO131" s="84" t="s">
        <v>366</v>
      </c>
      <c r="AP131" s="84"/>
      <c r="AQ131" s="84"/>
      <c r="AR131" s="84"/>
      <c r="AS131" s="84"/>
      <c r="AT131" s="84"/>
      <c r="AU131" s="84"/>
      <c r="AW131" s="84" t="s">
        <v>366</v>
      </c>
      <c r="AX131" s="84"/>
      <c r="AY131" s="84"/>
      <c r="AZ131" s="84"/>
      <c r="BA131" s="84"/>
      <c r="BB131" s="84"/>
      <c r="BC131" s="84"/>
    </row>
    <row r="132" spans="1:55" s="16" customFormat="1" ht="18.600000000000001" thickTop="1" x14ac:dyDescent="0.35">
      <c r="A132" s="82"/>
      <c r="B132" s="82"/>
      <c r="C132" s="82"/>
      <c r="D132" s="82"/>
      <c r="E132" s="82"/>
      <c r="F132" s="82"/>
      <c r="G132" s="82"/>
      <c r="I132" s="82"/>
      <c r="J132" s="82"/>
      <c r="K132" s="82"/>
      <c r="L132" s="82"/>
      <c r="M132" s="82"/>
      <c r="N132" s="82"/>
      <c r="O132" s="82"/>
      <c r="Q132" s="82"/>
      <c r="R132" s="82"/>
      <c r="S132" s="82"/>
      <c r="T132" s="82"/>
      <c r="U132" s="82"/>
      <c r="V132" s="82"/>
      <c r="W132" s="82"/>
      <c r="Y132" s="82"/>
      <c r="Z132" s="82"/>
      <c r="AA132" s="82"/>
      <c r="AB132" s="82"/>
      <c r="AC132" s="82"/>
      <c r="AD132" s="82"/>
      <c r="AE132" s="82"/>
      <c r="AG132" s="82"/>
      <c r="AH132" s="82"/>
      <c r="AI132" s="82"/>
      <c r="AJ132" s="82"/>
      <c r="AK132" s="82"/>
      <c r="AL132" s="82"/>
      <c r="AM132" s="82"/>
      <c r="AO132" s="82"/>
      <c r="AP132" s="82"/>
      <c r="AQ132" s="82"/>
      <c r="AR132" s="82"/>
      <c r="AS132" s="82"/>
      <c r="AT132" s="82"/>
      <c r="AU132" s="82"/>
      <c r="AW132" s="82"/>
      <c r="AX132" s="82"/>
      <c r="AY132" s="82"/>
      <c r="AZ132" s="82"/>
      <c r="BA132" s="82"/>
      <c r="BB132" s="82"/>
      <c r="BC132" s="82"/>
    </row>
    <row r="133" spans="1:55" ht="15" thickBot="1" x14ac:dyDescent="0.35">
      <c r="B133" s="80" t="s">
        <v>347</v>
      </c>
      <c r="C133" s="80" t="s">
        <v>347</v>
      </c>
      <c r="D133" s="80" t="s">
        <v>347</v>
      </c>
      <c r="J133" s="80" t="s">
        <v>347</v>
      </c>
      <c r="K133" s="80" t="s">
        <v>347</v>
      </c>
      <c r="L133" s="80" t="s">
        <v>347</v>
      </c>
      <c r="M133"/>
      <c r="R133" s="80" t="s">
        <v>347</v>
      </c>
      <c r="S133" s="80" t="s">
        <v>347</v>
      </c>
      <c r="T133" s="80" t="s">
        <v>347</v>
      </c>
      <c r="Z133" s="80" t="s">
        <v>347</v>
      </c>
      <c r="AA133" s="80" t="s">
        <v>347</v>
      </c>
      <c r="AB133" s="80" t="s">
        <v>347</v>
      </c>
      <c r="AH133" s="80" t="s">
        <v>347</v>
      </c>
      <c r="AI133" s="80" t="s">
        <v>347</v>
      </c>
      <c r="AJ133" s="80" t="s">
        <v>347</v>
      </c>
      <c r="AP133" s="80" t="s">
        <v>347</v>
      </c>
      <c r="AQ133" s="80" t="s">
        <v>347</v>
      </c>
      <c r="AR133" s="80" t="s">
        <v>347</v>
      </c>
      <c r="AX133" s="80" t="s">
        <v>347</v>
      </c>
      <c r="AY133" s="80" t="s">
        <v>347</v>
      </c>
      <c r="AZ133" s="80" t="s">
        <v>347</v>
      </c>
    </row>
    <row r="134" spans="1:55" x14ac:dyDescent="0.3">
      <c r="A134" s="83" t="s">
        <v>107</v>
      </c>
      <c r="B134" s="80" t="s">
        <v>271</v>
      </c>
      <c r="C134" s="80" t="s">
        <v>274</v>
      </c>
      <c r="D134" s="80" t="s">
        <v>275</v>
      </c>
      <c r="I134" s="83" t="s">
        <v>108</v>
      </c>
      <c r="J134" s="80" t="s">
        <v>273</v>
      </c>
      <c r="K134" s="80" t="s">
        <v>316</v>
      </c>
      <c r="L134" s="80" t="s">
        <v>314</v>
      </c>
      <c r="M134"/>
      <c r="Q134" s="83" t="s">
        <v>109</v>
      </c>
      <c r="R134" s="80" t="s">
        <v>272</v>
      </c>
      <c r="S134" s="80" t="s">
        <v>317</v>
      </c>
      <c r="T134" s="80" t="s">
        <v>315</v>
      </c>
      <c r="Y134" s="83" t="s">
        <v>264</v>
      </c>
      <c r="Z134" s="80" t="s">
        <v>345</v>
      </c>
      <c r="AA134" s="80" t="s">
        <v>345</v>
      </c>
      <c r="AB134" s="80" t="s">
        <v>346</v>
      </c>
      <c r="AG134" s="79" t="s">
        <v>342</v>
      </c>
      <c r="AH134" s="80" t="s">
        <v>348</v>
      </c>
      <c r="AI134" s="80" t="s">
        <v>351</v>
      </c>
      <c r="AJ134" s="80" t="s">
        <v>353</v>
      </c>
      <c r="AO134" s="79" t="s">
        <v>343</v>
      </c>
      <c r="AP134" s="80" t="s">
        <v>350</v>
      </c>
      <c r="AQ134" s="80" t="s">
        <v>352</v>
      </c>
      <c r="AR134" s="80" t="s">
        <v>354</v>
      </c>
      <c r="AW134" s="79" t="s">
        <v>344</v>
      </c>
      <c r="AX134" s="80" t="s">
        <v>349</v>
      </c>
      <c r="AY134" s="80" t="s">
        <v>349</v>
      </c>
      <c r="AZ134" s="80" t="s">
        <v>355</v>
      </c>
    </row>
    <row r="135" spans="1:55" x14ac:dyDescent="0.3">
      <c r="A135" s="2" t="s">
        <v>269</v>
      </c>
      <c r="B135" s="2">
        <v>18</v>
      </c>
      <c r="C135" s="2">
        <v>20</v>
      </c>
      <c r="D135" s="2">
        <v>22</v>
      </c>
      <c r="I135" s="2" t="s">
        <v>269</v>
      </c>
      <c r="J135" s="2">
        <v>18</v>
      </c>
      <c r="K135" s="2">
        <v>20</v>
      </c>
      <c r="L135" s="2">
        <v>22</v>
      </c>
      <c r="M135"/>
      <c r="Q135" s="2" t="s">
        <v>269</v>
      </c>
      <c r="R135" s="2">
        <v>18</v>
      </c>
      <c r="S135" s="2">
        <v>20</v>
      </c>
      <c r="T135" s="2">
        <v>22</v>
      </c>
      <c r="Y135" s="2" t="s">
        <v>269</v>
      </c>
      <c r="Z135" s="2">
        <v>18</v>
      </c>
      <c r="AA135" s="2">
        <v>20</v>
      </c>
      <c r="AB135" s="2">
        <v>22</v>
      </c>
      <c r="AG135" s="2" t="s">
        <v>269</v>
      </c>
      <c r="AH135" s="2">
        <v>18</v>
      </c>
      <c r="AI135" s="2">
        <v>20</v>
      </c>
      <c r="AJ135" s="2">
        <v>22</v>
      </c>
      <c r="AO135" s="2" t="s">
        <v>269</v>
      </c>
      <c r="AP135" s="2">
        <v>18</v>
      </c>
      <c r="AQ135" s="2">
        <v>20</v>
      </c>
      <c r="AR135" s="2">
        <v>22</v>
      </c>
      <c r="AW135" s="2" t="s">
        <v>269</v>
      </c>
      <c r="AX135" s="2">
        <v>18</v>
      </c>
      <c r="AY135" s="2">
        <v>20</v>
      </c>
      <c r="AZ135" s="2">
        <v>22</v>
      </c>
    </row>
    <row r="136" spans="1:55" x14ac:dyDescent="0.3">
      <c r="B136" s="76" t="s">
        <v>270</v>
      </c>
      <c r="C136" s="76" t="s">
        <v>270</v>
      </c>
      <c r="D136" s="76" t="s">
        <v>270</v>
      </c>
      <c r="J136" s="76" t="s">
        <v>270</v>
      </c>
      <c r="K136" s="76" t="s">
        <v>270</v>
      </c>
      <c r="L136" s="76" t="s">
        <v>270</v>
      </c>
      <c r="M136"/>
      <c r="R136" s="76" t="s">
        <v>270</v>
      </c>
      <c r="S136" s="76" t="s">
        <v>270</v>
      </c>
      <c r="T136" s="76" t="s">
        <v>270</v>
      </c>
      <c r="Y136" s="16"/>
      <c r="Z136" s="76" t="s">
        <v>270</v>
      </c>
      <c r="AA136" s="76" t="s">
        <v>270</v>
      </c>
      <c r="AB136" s="76" t="s">
        <v>270</v>
      </c>
      <c r="AG136" s="16"/>
      <c r="AH136" s="76" t="s">
        <v>270</v>
      </c>
      <c r="AI136" s="76" t="s">
        <v>270</v>
      </c>
      <c r="AJ136" s="76" t="s">
        <v>270</v>
      </c>
      <c r="AO136" s="16"/>
      <c r="AP136" s="76" t="s">
        <v>270</v>
      </c>
      <c r="AQ136" s="76" t="s">
        <v>270</v>
      </c>
      <c r="AR136" s="76" t="s">
        <v>270</v>
      </c>
      <c r="AW136" s="16"/>
      <c r="AX136" s="76" t="s">
        <v>270</v>
      </c>
      <c r="AY136" s="76" t="s">
        <v>270</v>
      </c>
      <c r="AZ136" s="76" t="s">
        <v>270</v>
      </c>
    </row>
    <row r="137" spans="1:55" x14ac:dyDescent="0.3">
      <c r="B137" s="1">
        <v>499.22838100000001</v>
      </c>
      <c r="C137" s="1">
        <v>500.23134900000002</v>
      </c>
      <c r="D137" s="1">
        <v>500.23159500000003</v>
      </c>
      <c r="J137" s="1">
        <v>501.22615500000001</v>
      </c>
      <c r="K137" s="1">
        <v>500.22392300000001</v>
      </c>
      <c r="L137" s="1">
        <v>501.22467399999999</v>
      </c>
      <c r="M137"/>
      <c r="N137" s="16"/>
      <c r="O137" s="16"/>
      <c r="R137" s="1">
        <v>499.24840399999999</v>
      </c>
      <c r="S137" s="1">
        <v>501.22515099999998</v>
      </c>
      <c r="T137" s="1">
        <v>501.22515299999998</v>
      </c>
      <c r="Z137" s="1">
        <v>500.78987100000001</v>
      </c>
      <c r="AA137" s="1">
        <v>535.30005700000004</v>
      </c>
      <c r="AB137" s="1">
        <v>535.30013899999994</v>
      </c>
      <c r="AC137" s="16"/>
      <c r="AH137" s="1">
        <v>499.22756299999998</v>
      </c>
      <c r="AI137" s="1">
        <v>500.231067</v>
      </c>
      <c r="AJ137" s="1">
        <v>500.23094700000001</v>
      </c>
      <c r="AK137" s="16"/>
      <c r="AP137" s="1">
        <v>503.23875800000002</v>
      </c>
      <c r="AQ137" s="1">
        <v>501.22344399999997</v>
      </c>
      <c r="AR137" s="1">
        <v>499.24293499999999</v>
      </c>
      <c r="AS137" s="16"/>
      <c r="AX137" s="1">
        <v>500.22364299999998</v>
      </c>
      <c r="AY137" s="1">
        <v>503.23813200000001</v>
      </c>
      <c r="AZ137" s="1">
        <v>502.249505</v>
      </c>
      <c r="BA137" s="16"/>
    </row>
    <row r="138" spans="1:55" x14ac:dyDescent="0.3">
      <c r="B138" s="1">
        <v>503.239305</v>
      </c>
      <c r="C138" s="1">
        <v>503.23870499999998</v>
      </c>
      <c r="D138" s="1">
        <v>503.23879499999998</v>
      </c>
      <c r="J138" s="1">
        <v>506.28636899999998</v>
      </c>
      <c r="K138" s="1">
        <v>503.23857700000002</v>
      </c>
      <c r="L138" s="1">
        <v>503.23851500000001</v>
      </c>
      <c r="M138"/>
      <c r="N138" s="16"/>
      <c r="O138" s="16"/>
      <c r="R138" s="1">
        <v>501.22575000000001</v>
      </c>
      <c r="S138" s="1">
        <v>503.239284</v>
      </c>
      <c r="T138" s="1">
        <v>503.239147</v>
      </c>
      <c r="W138" s="16"/>
      <c r="X138" s="16"/>
      <c r="Z138" s="1">
        <v>535.30011500000001</v>
      </c>
      <c r="AA138" s="1">
        <v>542.28458799999999</v>
      </c>
      <c r="AB138" s="1">
        <v>547.275037</v>
      </c>
      <c r="AC138" s="16"/>
      <c r="AH138" s="1">
        <v>503.23829599999999</v>
      </c>
      <c r="AI138" s="1">
        <v>503.23793999999998</v>
      </c>
      <c r="AJ138" s="1">
        <v>503.23795899999999</v>
      </c>
      <c r="AK138" s="16"/>
      <c r="AP138" s="1">
        <v>506.24961000000002</v>
      </c>
      <c r="AQ138" s="1">
        <v>503.23838000000001</v>
      </c>
      <c r="AR138" s="1">
        <v>501.22348899999997</v>
      </c>
      <c r="AS138" s="16"/>
      <c r="AX138" s="1">
        <v>500.25812400000001</v>
      </c>
      <c r="AY138" s="1">
        <v>503.25331999999997</v>
      </c>
      <c r="AZ138" s="1">
        <v>503.23818999999997</v>
      </c>
      <c r="BA138" s="16"/>
    </row>
    <row r="139" spans="1:55" x14ac:dyDescent="0.3">
      <c r="B139" s="1">
        <v>514.23971500000005</v>
      </c>
      <c r="C139" s="1">
        <v>514.23933299999999</v>
      </c>
      <c r="D139" s="1">
        <v>507.27002399999998</v>
      </c>
      <c r="J139" s="1">
        <v>508.30234100000001</v>
      </c>
      <c r="K139" s="1">
        <v>506.28602599999999</v>
      </c>
      <c r="L139" s="1">
        <v>506.28600299999999</v>
      </c>
      <c r="M139"/>
      <c r="N139" s="16"/>
      <c r="O139" s="16"/>
      <c r="R139" s="1">
        <v>503.23966799999999</v>
      </c>
      <c r="S139" s="1">
        <v>505.25556</v>
      </c>
      <c r="T139" s="1">
        <v>505.25547599999999</v>
      </c>
      <c r="W139" s="16"/>
      <c r="X139" s="16"/>
      <c r="Z139" s="1">
        <v>542.28476799999999</v>
      </c>
      <c r="AA139" s="1">
        <v>547.27479900000003</v>
      </c>
      <c r="AB139" s="1">
        <v>581.26259200000004</v>
      </c>
      <c r="AC139" s="16"/>
      <c r="AH139" s="1">
        <v>513.22279500000002</v>
      </c>
      <c r="AI139" s="1">
        <v>507.26935400000002</v>
      </c>
      <c r="AJ139" s="1">
        <v>507.269429</v>
      </c>
      <c r="AK139" s="16"/>
      <c r="AP139" s="1">
        <v>506.28554800000001</v>
      </c>
      <c r="AQ139" s="1">
        <v>505.25431700000001</v>
      </c>
      <c r="AR139" s="1">
        <v>503.23816599999998</v>
      </c>
      <c r="AS139" s="16"/>
      <c r="AX139" s="1">
        <v>503.23813999999999</v>
      </c>
      <c r="AY139" s="1">
        <v>508.228297</v>
      </c>
      <c r="AZ139" s="1">
        <v>504.23334999999997</v>
      </c>
      <c r="BA139" s="16"/>
    </row>
    <row r="140" spans="1:55" x14ac:dyDescent="0.3">
      <c r="B140" s="1">
        <v>515.27526</v>
      </c>
      <c r="C140" s="1">
        <v>515.27497100000005</v>
      </c>
      <c r="D140" s="1">
        <v>513.22323100000006</v>
      </c>
      <c r="J140" s="1">
        <v>510.28170399999999</v>
      </c>
      <c r="K140" s="1">
        <v>508.30188099999998</v>
      </c>
      <c r="L140" s="1">
        <v>508.26543099999998</v>
      </c>
      <c r="M140"/>
      <c r="N140" s="16"/>
      <c r="O140" s="16"/>
      <c r="R140" s="1">
        <v>505.25611900000001</v>
      </c>
      <c r="S140" s="1">
        <v>506.25050900000002</v>
      </c>
      <c r="T140" s="1">
        <v>506.25043299999999</v>
      </c>
      <c r="W140" s="16"/>
      <c r="X140" s="16"/>
      <c r="Z140" s="1">
        <v>547.27497900000003</v>
      </c>
      <c r="AA140" s="1">
        <v>581.26260000000002</v>
      </c>
      <c r="AB140" s="1">
        <v>591.33744100000001</v>
      </c>
      <c r="AC140" s="16"/>
      <c r="AH140" s="1">
        <v>515.24267199999997</v>
      </c>
      <c r="AI140" s="1">
        <v>513.22236099999998</v>
      </c>
      <c r="AJ140" s="1">
        <v>513.22268899999995</v>
      </c>
      <c r="AK140" s="16"/>
      <c r="AP140" s="1">
        <v>507.26982099999998</v>
      </c>
      <c r="AQ140" s="1">
        <v>506.24938400000002</v>
      </c>
      <c r="AR140" s="1">
        <v>506.24927000000002</v>
      </c>
      <c r="AS140" s="16"/>
      <c r="AX140" s="1">
        <v>503.25328100000002</v>
      </c>
      <c r="AY140" s="1">
        <v>512.23922900000002</v>
      </c>
      <c r="AZ140" s="1">
        <v>508.22838300000001</v>
      </c>
      <c r="BA140" s="16"/>
    </row>
    <row r="141" spans="1:55" x14ac:dyDescent="0.3">
      <c r="B141" s="1">
        <v>519.30685000000005</v>
      </c>
      <c r="C141" s="1">
        <v>519.26989900000001</v>
      </c>
      <c r="D141" s="1">
        <v>514.23946699999999</v>
      </c>
      <c r="J141" s="1">
        <v>512.26079300000004</v>
      </c>
      <c r="K141" s="1">
        <v>510.281206</v>
      </c>
      <c r="L141" s="1">
        <v>508.30192199999999</v>
      </c>
      <c r="M141"/>
      <c r="N141" s="16"/>
      <c r="O141" s="16"/>
      <c r="R141" s="1">
        <v>506.25109200000003</v>
      </c>
      <c r="S141" s="1">
        <v>506.28640000000001</v>
      </c>
      <c r="T141" s="1">
        <v>506.286452</v>
      </c>
      <c r="W141" s="16"/>
      <c r="X141" s="16"/>
      <c r="Z141" s="1">
        <v>564.23622899999998</v>
      </c>
      <c r="AA141" s="1">
        <v>591.33729200000005</v>
      </c>
      <c r="AB141" s="1">
        <v>593.76901599999997</v>
      </c>
      <c r="AC141" s="16"/>
      <c r="AH141" s="1">
        <v>515.27439200000003</v>
      </c>
      <c r="AI141" s="1">
        <v>514.23870399999998</v>
      </c>
      <c r="AJ141" s="1">
        <v>514.23877000000005</v>
      </c>
      <c r="AK141" s="16"/>
      <c r="AP141" s="1">
        <v>509.28542299999998</v>
      </c>
      <c r="AQ141" s="1">
        <v>506.28553299999999</v>
      </c>
      <c r="AR141" s="1">
        <v>506.28532300000001</v>
      </c>
      <c r="AS141" s="16"/>
      <c r="AX141" s="1">
        <v>508.22830199999999</v>
      </c>
      <c r="AY141" s="1">
        <v>514.23891200000003</v>
      </c>
      <c r="AZ141" s="1">
        <v>514.238968</v>
      </c>
      <c r="BA141" s="16"/>
    </row>
    <row r="142" spans="1:55" x14ac:dyDescent="0.3">
      <c r="B142" s="1">
        <v>527.18596400000001</v>
      </c>
      <c r="C142" s="1">
        <v>519.30642399999999</v>
      </c>
      <c r="D142" s="1">
        <v>515.27502900000002</v>
      </c>
      <c r="J142" s="1">
        <v>514.24034400000005</v>
      </c>
      <c r="K142" s="1">
        <v>512.26032099999998</v>
      </c>
      <c r="L142" s="1">
        <v>510.28116599999998</v>
      </c>
      <c r="M142"/>
      <c r="N142" s="16"/>
      <c r="O142" s="16"/>
      <c r="R142" s="1">
        <v>508.30306999999999</v>
      </c>
      <c r="S142" s="1">
        <v>508.302415</v>
      </c>
      <c r="T142" s="1">
        <v>507.27090199999998</v>
      </c>
      <c r="W142" s="16"/>
      <c r="X142" s="16"/>
      <c r="Z142" s="1">
        <v>576.76604199999997</v>
      </c>
      <c r="AA142" s="1">
        <v>625.27023499999996</v>
      </c>
      <c r="AB142" s="1">
        <v>629.24745800000005</v>
      </c>
      <c r="AC142" s="16"/>
      <c r="AH142" s="1">
        <v>516.23352199999999</v>
      </c>
      <c r="AI142" s="1">
        <v>515.274269</v>
      </c>
      <c r="AJ142" s="1">
        <v>515.27433799999994</v>
      </c>
      <c r="AK142" s="16"/>
      <c r="AP142" s="1">
        <v>510.28077300000001</v>
      </c>
      <c r="AQ142" s="1">
        <v>507.26970399999999</v>
      </c>
      <c r="AR142" s="1">
        <v>507.26955400000003</v>
      </c>
      <c r="AS142" s="16"/>
      <c r="AX142" s="1">
        <v>512.23920299999997</v>
      </c>
      <c r="AY142" s="1">
        <v>515.27475700000002</v>
      </c>
      <c r="AZ142" s="1">
        <v>524.25960899999995</v>
      </c>
      <c r="BA142" s="16"/>
    </row>
    <row r="143" spans="1:55" x14ac:dyDescent="0.3">
      <c r="B143" s="1">
        <v>528.219154</v>
      </c>
      <c r="C143" s="1">
        <v>520.207087</v>
      </c>
      <c r="D143" s="1">
        <v>516.23396600000001</v>
      </c>
      <c r="J143" s="1">
        <v>515.27594499999998</v>
      </c>
      <c r="K143" s="1">
        <v>514.23974199999998</v>
      </c>
      <c r="L143" s="1">
        <v>515.24259800000004</v>
      </c>
      <c r="M143"/>
      <c r="N143" s="16"/>
      <c r="O143" s="16"/>
      <c r="R143" s="1">
        <v>514.240633</v>
      </c>
      <c r="S143" s="1">
        <v>510.20881600000001</v>
      </c>
      <c r="T143" s="1">
        <v>508.229601</v>
      </c>
      <c r="W143" s="16"/>
      <c r="X143" s="16"/>
      <c r="Z143" s="1">
        <v>581.26257099999998</v>
      </c>
      <c r="AA143" s="1">
        <v>629.24741300000005</v>
      </c>
      <c r="AB143" s="1">
        <v>634.30699900000002</v>
      </c>
      <c r="AC143" s="16"/>
      <c r="AH143" s="1">
        <v>519.26942099999997</v>
      </c>
      <c r="AI143" s="1">
        <v>516.23363700000004</v>
      </c>
      <c r="AJ143" s="1">
        <v>516.233473</v>
      </c>
      <c r="AK143" s="16"/>
      <c r="AP143" s="1">
        <v>512.23978</v>
      </c>
      <c r="AQ143" s="1">
        <v>509.28523899999999</v>
      </c>
      <c r="AR143" s="1">
        <v>508.228476</v>
      </c>
      <c r="AS143" s="16"/>
      <c r="AX143" s="1">
        <v>514.23906499999998</v>
      </c>
      <c r="AY143" s="1">
        <v>528.21819800000003</v>
      </c>
      <c r="AZ143" s="1">
        <v>524.296021</v>
      </c>
      <c r="BA143" s="16"/>
    </row>
    <row r="144" spans="1:55" x14ac:dyDescent="0.3">
      <c r="B144" s="1">
        <v>533.28583900000001</v>
      </c>
      <c r="C144" s="1">
        <v>528.21880699999997</v>
      </c>
      <c r="D144" s="1">
        <v>519.27006100000006</v>
      </c>
      <c r="J144" s="1">
        <v>519.30739300000005</v>
      </c>
      <c r="K144" s="1">
        <v>519.23467300000004</v>
      </c>
      <c r="L144" s="1">
        <v>515.27525000000003</v>
      </c>
      <c r="M144"/>
      <c r="N144" s="16"/>
      <c r="O144" s="16"/>
      <c r="R144" s="1">
        <v>515.27640399999996</v>
      </c>
      <c r="S144" s="1">
        <v>510.28184599999997</v>
      </c>
      <c r="T144" s="1">
        <v>508.26588900000002</v>
      </c>
      <c r="W144" s="16"/>
      <c r="X144" s="16"/>
      <c r="Z144" s="1">
        <v>591.33750999999995</v>
      </c>
      <c r="AA144" s="1">
        <v>642.24264000000005</v>
      </c>
      <c r="AB144" s="1">
        <v>639.33752000000004</v>
      </c>
      <c r="AC144" s="16"/>
      <c r="AH144" s="1">
        <v>520.20674799999995</v>
      </c>
      <c r="AI144" s="1">
        <v>519.26943100000005</v>
      </c>
      <c r="AJ144" s="1">
        <v>516.25396000000001</v>
      </c>
      <c r="AK144" s="16"/>
      <c r="AP144" s="1">
        <v>512.26030600000001</v>
      </c>
      <c r="AQ144" s="1">
        <v>512.23917500000005</v>
      </c>
      <c r="AR144" s="1">
        <v>509.28511300000002</v>
      </c>
      <c r="AS144" s="16"/>
      <c r="AX144" s="1">
        <v>515.27477699999997</v>
      </c>
      <c r="AY144" s="1">
        <v>530.24915699999997</v>
      </c>
      <c r="AZ144" s="1">
        <v>526.23901699999999</v>
      </c>
      <c r="BA144" s="16"/>
    </row>
    <row r="145" spans="2:53" x14ac:dyDescent="0.3">
      <c r="B145" s="1">
        <v>537.24465199999997</v>
      </c>
      <c r="C145" s="1">
        <v>530.28554499999996</v>
      </c>
      <c r="D145" s="1">
        <v>519.30652099999998</v>
      </c>
      <c r="J145" s="1">
        <v>522.24549999999999</v>
      </c>
      <c r="K145" s="1">
        <v>519.30676900000003</v>
      </c>
      <c r="L145" s="1">
        <v>516.26835700000004</v>
      </c>
      <c r="M145"/>
      <c r="N145" s="16"/>
      <c r="O145" s="16"/>
      <c r="R145" s="1">
        <v>516.23592099999996</v>
      </c>
      <c r="S145" s="1">
        <v>512.26087800000005</v>
      </c>
      <c r="T145" s="1">
        <v>508.30235099999999</v>
      </c>
      <c r="W145" s="16"/>
      <c r="X145" s="16"/>
      <c r="Z145" s="1">
        <v>602.81317300000001</v>
      </c>
      <c r="AA145" s="1">
        <v>655.33552299999997</v>
      </c>
      <c r="AB145" s="1">
        <v>655.33595000000003</v>
      </c>
      <c r="AC145" s="16"/>
      <c r="AH145" s="1">
        <v>528.21834100000001</v>
      </c>
      <c r="AI145" s="1">
        <v>520.20657700000004</v>
      </c>
      <c r="AJ145" s="1">
        <v>519.23328200000003</v>
      </c>
      <c r="AK145" s="16"/>
      <c r="AP145" s="1">
        <v>514.23953800000004</v>
      </c>
      <c r="AQ145" s="1">
        <v>512.25990300000001</v>
      </c>
      <c r="AR145" s="1">
        <v>512.25951699999996</v>
      </c>
      <c r="AS145" s="16"/>
      <c r="AX145" s="1">
        <v>526.23912299999995</v>
      </c>
      <c r="AY145" s="1">
        <v>540.30636600000003</v>
      </c>
      <c r="AZ145" s="1">
        <v>526.25388599999997</v>
      </c>
      <c r="BA145" s="16"/>
    </row>
    <row r="146" spans="2:53" x14ac:dyDescent="0.3">
      <c r="B146" s="1">
        <v>537.31741899999997</v>
      </c>
      <c r="C146" s="1">
        <v>533.28535899999997</v>
      </c>
      <c r="D146" s="1">
        <v>522.28096200000005</v>
      </c>
      <c r="J146" s="1">
        <v>526.240272</v>
      </c>
      <c r="K146" s="1">
        <v>521.24973999999997</v>
      </c>
      <c r="L146" s="1">
        <v>519.30665299999998</v>
      </c>
      <c r="M146"/>
      <c r="N146" s="16"/>
      <c r="O146" s="16"/>
      <c r="R146" s="1">
        <v>519.23536100000001</v>
      </c>
      <c r="S146" s="1">
        <v>514.24012900000002</v>
      </c>
      <c r="T146" s="1">
        <v>510.208596</v>
      </c>
      <c r="W146" s="16"/>
      <c r="X146" s="16"/>
      <c r="Z146" s="1">
        <v>625.21628499999997</v>
      </c>
      <c r="AA146" s="1">
        <v>662.37456499999996</v>
      </c>
      <c r="AB146" s="1">
        <v>705.38069800000005</v>
      </c>
      <c r="AC146" s="16"/>
      <c r="AH146" s="1">
        <v>533.28501400000005</v>
      </c>
      <c r="AI146" s="1">
        <v>528.21817699999997</v>
      </c>
      <c r="AJ146" s="1">
        <v>519.26963999999998</v>
      </c>
      <c r="AK146" s="16"/>
      <c r="AP146" s="1">
        <v>518.281656</v>
      </c>
      <c r="AQ146" s="1">
        <v>514.23920299999997</v>
      </c>
      <c r="AR146" s="1">
        <v>515.24170400000003</v>
      </c>
      <c r="AS146" s="16"/>
      <c r="AX146" s="1">
        <v>526.25381800000002</v>
      </c>
      <c r="AY146" s="1">
        <v>543.26960299999996</v>
      </c>
      <c r="AZ146" s="1">
        <v>528.21820000000002</v>
      </c>
      <c r="BA146" s="16"/>
    </row>
    <row r="147" spans="2:53" x14ac:dyDescent="0.3">
      <c r="B147" s="1">
        <v>546.24462400000004</v>
      </c>
      <c r="C147" s="1">
        <v>537.31701799999996</v>
      </c>
      <c r="D147" s="1">
        <v>527.185925</v>
      </c>
      <c r="J147" s="1">
        <v>526.25522100000001</v>
      </c>
      <c r="K147" s="1">
        <v>522.24491399999999</v>
      </c>
      <c r="L147" s="1">
        <v>522.24486300000001</v>
      </c>
      <c r="M147"/>
      <c r="N147" s="16"/>
      <c r="O147" s="16"/>
      <c r="R147" s="1">
        <v>519.30779700000005</v>
      </c>
      <c r="S147" s="1">
        <v>515.27571599999999</v>
      </c>
      <c r="T147" s="1">
        <v>510.28166900000002</v>
      </c>
      <c r="W147" s="16"/>
      <c r="X147" s="16"/>
      <c r="Z147" s="1">
        <v>625.27034400000002</v>
      </c>
      <c r="AA147" s="1">
        <v>729.375632</v>
      </c>
      <c r="AB147" s="1">
        <v>729.375856</v>
      </c>
      <c r="AC147" s="16"/>
      <c r="AH147" s="1">
        <v>542.27022199999999</v>
      </c>
      <c r="AI147" s="1">
        <v>530.24914899999999</v>
      </c>
      <c r="AJ147" s="1">
        <v>520.20658300000002</v>
      </c>
      <c r="AK147" s="16"/>
      <c r="AP147" s="1">
        <v>526.23980300000005</v>
      </c>
      <c r="AQ147" s="1">
        <v>515.27483400000006</v>
      </c>
      <c r="AR147" s="1">
        <v>515.27494899999999</v>
      </c>
      <c r="AS147" s="16"/>
      <c r="AX147" s="1">
        <v>527.18532300000004</v>
      </c>
      <c r="AY147" s="1">
        <v>549.29082700000004</v>
      </c>
      <c r="AZ147" s="1">
        <v>528.27314100000001</v>
      </c>
      <c r="BA147" s="16"/>
    </row>
    <row r="148" spans="2:53" x14ac:dyDescent="0.3">
      <c r="B148" s="1">
        <v>547.34886800000004</v>
      </c>
      <c r="C148" s="1">
        <v>542.27079400000002</v>
      </c>
      <c r="D148" s="1">
        <v>528.218977</v>
      </c>
      <c r="J148" s="1">
        <v>527.18658300000004</v>
      </c>
      <c r="K148" s="1">
        <v>524.29690400000004</v>
      </c>
      <c r="L148" s="1">
        <v>525.29386399999999</v>
      </c>
      <c r="M148"/>
      <c r="N148" s="16"/>
      <c r="O148" s="16"/>
      <c r="R148" s="1">
        <v>522.28225399999997</v>
      </c>
      <c r="S148" s="1">
        <v>519.23474999999996</v>
      </c>
      <c r="T148" s="1">
        <v>512.24037799999996</v>
      </c>
      <c r="W148" s="16"/>
      <c r="X148" s="16"/>
      <c r="Z148" s="1">
        <v>629.24734000000001</v>
      </c>
      <c r="AA148" s="1">
        <v>755.32681600000001</v>
      </c>
      <c r="AB148" s="1">
        <v>755.32718199999999</v>
      </c>
      <c r="AC148" s="16"/>
      <c r="AH148" s="1">
        <v>544.24969799999997</v>
      </c>
      <c r="AI148" s="1">
        <v>530.28500399999996</v>
      </c>
      <c r="AJ148" s="1">
        <v>522.28062199999999</v>
      </c>
      <c r="AK148" s="16"/>
      <c r="AP148" s="1">
        <v>526.25443600000006</v>
      </c>
      <c r="AQ148" s="1">
        <v>515.311105</v>
      </c>
      <c r="AR148" s="1">
        <v>515.31086900000003</v>
      </c>
      <c r="AS148" s="16"/>
      <c r="AX148" s="1">
        <v>528.218254</v>
      </c>
      <c r="AY148" s="1">
        <v>549.32736999999997</v>
      </c>
      <c r="AZ148" s="1">
        <v>530.24928</v>
      </c>
      <c r="BA148" s="16"/>
    </row>
    <row r="149" spans="2:53" x14ac:dyDescent="0.3">
      <c r="B149" s="1">
        <v>552.29191800000001</v>
      </c>
      <c r="C149" s="1">
        <v>546.24423200000001</v>
      </c>
      <c r="D149" s="1">
        <v>530.25012700000002</v>
      </c>
      <c r="J149" s="1">
        <v>528.21963100000005</v>
      </c>
      <c r="K149" s="1">
        <v>526.254818</v>
      </c>
      <c r="L149" s="1">
        <v>526.23978199999999</v>
      </c>
      <c r="M149"/>
      <c r="N149" s="16"/>
      <c r="O149" s="16"/>
      <c r="R149" s="1">
        <v>526.24066700000003</v>
      </c>
      <c r="S149" s="1">
        <v>519.30730400000004</v>
      </c>
      <c r="T149" s="1">
        <v>515.24270799999999</v>
      </c>
      <c r="W149" s="16"/>
      <c r="X149" s="16"/>
      <c r="Z149" s="1">
        <v>642.24265500000001</v>
      </c>
      <c r="AA149" s="1">
        <v>804.416382</v>
      </c>
      <c r="AB149" s="1">
        <v>768.419894</v>
      </c>
      <c r="AC149" s="16"/>
      <c r="AH149" s="1">
        <v>556.21333600000003</v>
      </c>
      <c r="AI149" s="1">
        <v>533.28487700000005</v>
      </c>
      <c r="AJ149" s="1">
        <v>524.33229600000004</v>
      </c>
      <c r="AK149" s="16"/>
      <c r="AP149" s="1">
        <v>527.18571599999996</v>
      </c>
      <c r="AQ149" s="1">
        <v>516.26968999999997</v>
      </c>
      <c r="AR149" s="1">
        <v>516.26960999999994</v>
      </c>
      <c r="AS149" s="16"/>
      <c r="AX149" s="1">
        <v>528.27329199999997</v>
      </c>
      <c r="AY149" s="1">
        <v>550.23897099999999</v>
      </c>
      <c r="AZ149" s="1">
        <v>532.22833200000002</v>
      </c>
      <c r="BA149" s="16"/>
    </row>
    <row r="150" spans="2:53" x14ac:dyDescent="0.3">
      <c r="B150" s="1">
        <v>556.21424300000001</v>
      </c>
      <c r="C150" s="1">
        <v>547.34856200000002</v>
      </c>
      <c r="D150" s="1">
        <v>530.28591200000005</v>
      </c>
      <c r="J150" s="1">
        <v>530.25048600000002</v>
      </c>
      <c r="K150" s="1">
        <v>527.18602999999996</v>
      </c>
      <c r="L150" s="1">
        <v>526.25482399999999</v>
      </c>
      <c r="M150"/>
      <c r="N150" s="16"/>
      <c r="O150" s="16"/>
      <c r="R150" s="1">
        <v>526.25613999999996</v>
      </c>
      <c r="S150" s="1">
        <v>520.20811200000003</v>
      </c>
      <c r="T150" s="1">
        <v>515.275667</v>
      </c>
      <c r="W150" s="16"/>
      <c r="X150" s="16"/>
      <c r="Z150" s="1">
        <v>694.34684600000003</v>
      </c>
      <c r="AA150" s="1">
        <v>820.38622599999997</v>
      </c>
      <c r="AB150" s="1">
        <v>820.38705300000004</v>
      </c>
      <c r="AC150" s="16"/>
      <c r="AH150" s="1">
        <v>558.26489600000002</v>
      </c>
      <c r="AI150" s="1">
        <v>537.24357199999997</v>
      </c>
      <c r="AJ150" s="1">
        <v>528.21827699999994</v>
      </c>
      <c r="AK150" s="16"/>
      <c r="AP150" s="1">
        <v>528.21899599999995</v>
      </c>
      <c r="AQ150" s="1">
        <v>518.281294</v>
      </c>
      <c r="AR150" s="1">
        <v>518.281069</v>
      </c>
      <c r="AS150" s="16"/>
      <c r="AX150" s="1">
        <v>530.24937599999998</v>
      </c>
      <c r="AY150" s="1">
        <v>550.25842999999998</v>
      </c>
      <c r="AZ150" s="1">
        <v>532.30111399999998</v>
      </c>
      <c r="BA150" s="16"/>
    </row>
    <row r="151" spans="2:53" x14ac:dyDescent="0.3">
      <c r="B151" s="1">
        <v>558.26595199999997</v>
      </c>
      <c r="C151" s="1">
        <v>548.29612399999996</v>
      </c>
      <c r="D151" s="1">
        <v>531.23341400000004</v>
      </c>
      <c r="J151" s="1">
        <v>534.28164800000002</v>
      </c>
      <c r="K151" s="1">
        <v>528.21904500000005</v>
      </c>
      <c r="L151" s="1">
        <v>527.186059</v>
      </c>
      <c r="M151"/>
      <c r="N151" s="16"/>
      <c r="O151" s="16"/>
      <c r="R151" s="1">
        <v>527.18723399999999</v>
      </c>
      <c r="S151" s="1">
        <v>520.26597000000004</v>
      </c>
      <c r="T151" s="1">
        <v>519.23465999999996</v>
      </c>
      <c r="W151" s="16"/>
      <c r="X151" s="16"/>
      <c r="Z151" s="1">
        <v>729.37613799999997</v>
      </c>
      <c r="AA151" s="1">
        <v>850.40123100000005</v>
      </c>
      <c r="AB151" s="1">
        <v>846.49603400000001</v>
      </c>
      <c r="AC151" s="16"/>
      <c r="AH151" s="1">
        <v>560.26218500000004</v>
      </c>
      <c r="AI151" s="1">
        <v>546.22649000000001</v>
      </c>
      <c r="AJ151" s="1">
        <v>530.24944500000004</v>
      </c>
      <c r="AK151" s="16"/>
      <c r="AP151" s="1">
        <v>528.27381700000001</v>
      </c>
      <c r="AQ151" s="1">
        <v>523.22820000000002</v>
      </c>
      <c r="AR151" s="1">
        <v>523.22815100000003</v>
      </c>
      <c r="AS151" s="16"/>
      <c r="AX151" s="1">
        <v>540.30637400000001</v>
      </c>
      <c r="AY151" s="1">
        <v>550.27525900000001</v>
      </c>
      <c r="AZ151" s="1">
        <v>540.23375699999997</v>
      </c>
      <c r="BA151" s="16"/>
    </row>
    <row r="152" spans="2:53" x14ac:dyDescent="0.3">
      <c r="B152" s="1">
        <v>562.27600700000005</v>
      </c>
      <c r="C152" s="1">
        <v>552.29127500000004</v>
      </c>
      <c r="D152" s="1">
        <v>533.28561200000001</v>
      </c>
      <c r="J152" s="1">
        <v>537.31787899999995</v>
      </c>
      <c r="K152" s="1">
        <v>530.24998500000004</v>
      </c>
      <c r="L152" s="1">
        <v>528.21905200000003</v>
      </c>
      <c r="M152"/>
      <c r="N152" s="16"/>
      <c r="O152" s="16"/>
      <c r="R152" s="1">
        <v>528.22012099999995</v>
      </c>
      <c r="S152" s="1">
        <v>522.28178700000001</v>
      </c>
      <c r="T152" s="1">
        <v>519.30707199999995</v>
      </c>
      <c r="W152" s="16"/>
      <c r="X152" s="16"/>
      <c r="Z152" s="1">
        <v>755.32674699999995</v>
      </c>
      <c r="AA152" s="1">
        <v>857.47142599999995</v>
      </c>
      <c r="AB152" s="1">
        <v>857.47176999999999</v>
      </c>
      <c r="AC152" s="16"/>
      <c r="AH152" s="1">
        <v>562.275173</v>
      </c>
      <c r="AI152" s="1">
        <v>546.24370999999996</v>
      </c>
      <c r="AJ152" s="1">
        <v>530.28529000000003</v>
      </c>
      <c r="AK152" s="16"/>
      <c r="AP152" s="1">
        <v>530.24998000000005</v>
      </c>
      <c r="AQ152" s="1">
        <v>524.25978599999996</v>
      </c>
      <c r="AR152" s="1">
        <v>524.25966400000004</v>
      </c>
      <c r="AS152" s="16"/>
      <c r="AX152" s="1">
        <v>544.26444900000001</v>
      </c>
      <c r="AY152" s="1">
        <v>558.24447599999996</v>
      </c>
      <c r="AZ152" s="1">
        <v>540.30647699999997</v>
      </c>
      <c r="BA152" s="16"/>
    </row>
    <row r="153" spans="2:53" x14ac:dyDescent="0.3">
      <c r="B153" s="1">
        <v>567.30295699999999</v>
      </c>
      <c r="C153" s="1">
        <v>552.32756400000005</v>
      </c>
      <c r="D153" s="1">
        <v>537.24448700000005</v>
      </c>
      <c r="J153" s="1">
        <v>539.30814499999997</v>
      </c>
      <c r="K153" s="1">
        <v>534.281203</v>
      </c>
      <c r="L153" s="1">
        <v>530.24985200000003</v>
      </c>
      <c r="M153"/>
      <c r="N153" s="16"/>
      <c r="O153" s="16"/>
      <c r="R153" s="1">
        <v>530.25110500000005</v>
      </c>
      <c r="S153" s="1">
        <v>524.26092300000005</v>
      </c>
      <c r="T153" s="1">
        <v>520.20821000000001</v>
      </c>
      <c r="W153" s="16"/>
      <c r="X153" s="16"/>
      <c r="Z153" s="1">
        <v>786.40616899999998</v>
      </c>
      <c r="AA153" s="1">
        <v>868.34936000000005</v>
      </c>
      <c r="AB153" s="1">
        <v>868.34944599999994</v>
      </c>
      <c r="AC153" s="16"/>
      <c r="AH153" s="1">
        <v>567.30187699999999</v>
      </c>
      <c r="AI153" s="1">
        <v>547.34781999999996</v>
      </c>
      <c r="AJ153" s="1">
        <v>533.28490899999997</v>
      </c>
      <c r="AK153" s="16"/>
      <c r="AP153" s="1">
        <v>534.28067899999996</v>
      </c>
      <c r="AQ153" s="1">
        <v>524.296109</v>
      </c>
      <c r="AR153" s="1">
        <v>524.295974</v>
      </c>
      <c r="AS153" s="16"/>
      <c r="AX153" s="1">
        <v>549.25535300000001</v>
      </c>
      <c r="AY153" s="1">
        <v>568.30159200000003</v>
      </c>
      <c r="AZ153" s="1">
        <v>544.26421800000003</v>
      </c>
      <c r="BA153" s="16"/>
    </row>
    <row r="154" spans="2:53" x14ac:dyDescent="0.3">
      <c r="B154" s="1">
        <v>570.30216499999995</v>
      </c>
      <c r="C154" s="1">
        <v>556.21373000000006</v>
      </c>
      <c r="D154" s="1">
        <v>537.31716800000004</v>
      </c>
      <c r="J154" s="1">
        <v>540.23516400000005</v>
      </c>
      <c r="K154" s="1">
        <v>537.31741599999998</v>
      </c>
      <c r="L154" s="1">
        <v>534.28107599999998</v>
      </c>
      <c r="M154"/>
      <c r="N154" s="16"/>
      <c r="O154" s="16"/>
      <c r="R154" s="1">
        <v>534.28238499999998</v>
      </c>
      <c r="S154" s="1">
        <v>524.29735100000005</v>
      </c>
      <c r="T154" s="1">
        <v>520.26600099999996</v>
      </c>
      <c r="W154" s="16"/>
      <c r="X154" s="16"/>
      <c r="Z154" s="1">
        <v>804.41653099999996</v>
      </c>
      <c r="AA154" s="1">
        <v>868.41125399999999</v>
      </c>
      <c r="AB154" s="1">
        <v>868.41129699999999</v>
      </c>
      <c r="AC154" s="16"/>
      <c r="AH154" s="1">
        <v>570.30145000000005</v>
      </c>
      <c r="AI154" s="1">
        <v>548.29559900000004</v>
      </c>
      <c r="AJ154" s="1">
        <v>537.24365</v>
      </c>
      <c r="AK154" s="16"/>
      <c r="AP154" s="1">
        <v>535.30089999999996</v>
      </c>
      <c r="AQ154" s="1">
        <v>526.23942599999998</v>
      </c>
      <c r="AR154" s="1">
        <v>526.23930199999995</v>
      </c>
      <c r="AS154" s="16"/>
      <c r="AX154" s="1">
        <v>549.327541</v>
      </c>
      <c r="AY154" s="1">
        <v>578.25248999999997</v>
      </c>
      <c r="AZ154" s="1">
        <v>549.29108900000006</v>
      </c>
      <c r="BA154" s="16"/>
    </row>
    <row r="155" spans="2:53" x14ac:dyDescent="0.3">
      <c r="B155" s="1">
        <v>574.23963800000001</v>
      </c>
      <c r="C155" s="1">
        <v>558.26563299999998</v>
      </c>
      <c r="D155" s="1">
        <v>546.24431800000002</v>
      </c>
      <c r="J155" s="1">
        <v>540.27395999999999</v>
      </c>
      <c r="K155" s="1">
        <v>539.307501</v>
      </c>
      <c r="L155" s="1">
        <v>537.31735700000002</v>
      </c>
      <c r="M155"/>
      <c r="N155" s="16"/>
      <c r="O155" s="16"/>
      <c r="R155" s="1">
        <v>537.31842800000004</v>
      </c>
      <c r="S155" s="1">
        <v>526.24025400000005</v>
      </c>
      <c r="T155" s="1">
        <v>526.24023899999997</v>
      </c>
      <c r="W155" s="16"/>
      <c r="X155" s="16"/>
      <c r="Z155" s="1">
        <v>809.97878100000003</v>
      </c>
      <c r="AA155" s="1">
        <v>871.45517299999995</v>
      </c>
      <c r="AB155" s="1">
        <v>871.45438000000001</v>
      </c>
      <c r="AC155" s="16"/>
      <c r="AH155" s="1">
        <v>574.23878999999999</v>
      </c>
      <c r="AI155" s="1">
        <v>552.29092200000002</v>
      </c>
      <c r="AJ155" s="1">
        <v>546.24372400000004</v>
      </c>
      <c r="AK155" s="16"/>
      <c r="AP155" s="1">
        <v>538.31199900000001</v>
      </c>
      <c r="AQ155" s="1">
        <v>526.25420899999995</v>
      </c>
      <c r="AR155" s="1">
        <v>526.25407399999995</v>
      </c>
      <c r="AS155" s="16"/>
      <c r="AX155" s="1">
        <v>558.244553</v>
      </c>
      <c r="AY155" s="1">
        <v>579.30184499999996</v>
      </c>
      <c r="AZ155" s="1">
        <v>549.32747600000005</v>
      </c>
      <c r="BA155" s="16"/>
    </row>
    <row r="156" spans="2:53" x14ac:dyDescent="0.3">
      <c r="B156" s="1">
        <v>580.28672400000005</v>
      </c>
      <c r="C156" s="1">
        <v>562.27576899999997</v>
      </c>
      <c r="D156" s="1">
        <v>547.34872800000005</v>
      </c>
      <c r="J156" s="1">
        <v>542.27154499999995</v>
      </c>
      <c r="K156" s="1">
        <v>540.27361900000005</v>
      </c>
      <c r="L156" s="1">
        <v>539.30738299999996</v>
      </c>
      <c r="M156"/>
      <c r="N156" s="16"/>
      <c r="O156" s="16"/>
      <c r="R156" s="1">
        <v>540.23556499999995</v>
      </c>
      <c r="S156" s="1">
        <v>526.25538600000004</v>
      </c>
      <c r="T156" s="1">
        <v>528.21947499999999</v>
      </c>
      <c r="W156" s="16"/>
      <c r="X156" s="16"/>
      <c r="Z156" s="1">
        <v>857.47159399999998</v>
      </c>
      <c r="AA156" s="1">
        <v>967.45561099999998</v>
      </c>
      <c r="AB156" s="1">
        <v>877.417507</v>
      </c>
      <c r="AC156" s="16"/>
      <c r="AH156" s="1">
        <v>580.28588400000001</v>
      </c>
      <c r="AI156" s="1">
        <v>552.32694900000001</v>
      </c>
      <c r="AJ156" s="1">
        <v>547.34793500000001</v>
      </c>
      <c r="AK156" s="16"/>
      <c r="AP156" s="1">
        <v>540.23434599999996</v>
      </c>
      <c r="AQ156" s="1">
        <v>527.185565</v>
      </c>
      <c r="AR156" s="1">
        <v>527.18550500000003</v>
      </c>
      <c r="AS156" s="16"/>
      <c r="AX156" s="1">
        <v>568.30172000000005</v>
      </c>
      <c r="AY156" s="1">
        <v>595.27868000000001</v>
      </c>
      <c r="AZ156" s="1">
        <v>550.23932600000001</v>
      </c>
      <c r="BA156" s="16"/>
    </row>
    <row r="157" spans="2:53" x14ac:dyDescent="0.3">
      <c r="B157" s="1">
        <v>581.26346000000001</v>
      </c>
      <c r="C157" s="1">
        <v>570.30186000000003</v>
      </c>
      <c r="D157" s="1">
        <v>548.296291</v>
      </c>
      <c r="J157" s="1">
        <v>544.26604299999997</v>
      </c>
      <c r="K157" s="1">
        <v>542.27094599999998</v>
      </c>
      <c r="L157" s="1">
        <v>540.27372600000001</v>
      </c>
      <c r="M157"/>
      <c r="N157" s="16"/>
      <c r="O157" s="16"/>
      <c r="R157" s="1">
        <v>540.31218100000001</v>
      </c>
      <c r="S157" s="1">
        <v>527.18669499999999</v>
      </c>
      <c r="T157" s="1">
        <v>530.25028799999995</v>
      </c>
      <c r="W157" s="16"/>
      <c r="X157" s="16"/>
      <c r="Z157" s="1">
        <v>859.42836299999999</v>
      </c>
      <c r="AA157" s="1">
        <v>977.53690800000004</v>
      </c>
      <c r="AB157" s="1">
        <v>889.46590100000003</v>
      </c>
      <c r="AC157" s="16"/>
      <c r="AH157" s="1">
        <v>581.26221399999997</v>
      </c>
      <c r="AI157" s="1">
        <v>556.21306500000003</v>
      </c>
      <c r="AJ157" s="1">
        <v>548.29569100000003</v>
      </c>
      <c r="AK157" s="16"/>
      <c r="AP157" s="1">
        <v>543.30619000000002</v>
      </c>
      <c r="AQ157" s="1">
        <v>528.21867799999995</v>
      </c>
      <c r="AR157" s="1">
        <v>528.21830199999999</v>
      </c>
      <c r="AS157" s="16"/>
      <c r="AX157" s="1">
        <v>575.29218500000002</v>
      </c>
      <c r="AY157" s="1">
        <v>606.19204200000001</v>
      </c>
      <c r="AZ157" s="1">
        <v>550.25826400000005</v>
      </c>
      <c r="BA157" s="16"/>
    </row>
    <row r="158" spans="2:53" x14ac:dyDescent="0.3">
      <c r="B158" s="1">
        <v>598.29718400000002</v>
      </c>
      <c r="C158" s="1">
        <v>574.23921700000005</v>
      </c>
      <c r="D158" s="1">
        <v>552.29163300000005</v>
      </c>
      <c r="J158" s="1">
        <v>549.24507000000006</v>
      </c>
      <c r="K158" s="1">
        <v>544.26549399999999</v>
      </c>
      <c r="L158" s="1">
        <v>542.27066400000001</v>
      </c>
      <c r="M158"/>
      <c r="N158" s="16"/>
      <c r="O158" s="16"/>
      <c r="R158" s="1">
        <v>543.27140599999996</v>
      </c>
      <c r="S158" s="1">
        <v>528.21948499999996</v>
      </c>
      <c r="T158" s="1">
        <v>534.28174100000001</v>
      </c>
      <c r="W158" s="16"/>
      <c r="X158" s="16"/>
      <c r="Z158" s="1">
        <v>868.34949800000004</v>
      </c>
      <c r="AA158" s="1">
        <v>979.542778</v>
      </c>
      <c r="AB158" s="1">
        <v>953.476358</v>
      </c>
      <c r="AC158" s="16"/>
      <c r="AH158" s="1">
        <v>594.30152699999996</v>
      </c>
      <c r="AI158" s="1">
        <v>558.26501599999995</v>
      </c>
      <c r="AJ158" s="1">
        <v>550.27537299999995</v>
      </c>
      <c r="AK158" s="16"/>
      <c r="AP158" s="1">
        <v>544.26468199999999</v>
      </c>
      <c r="AQ158" s="1">
        <v>528.27247999999997</v>
      </c>
      <c r="AR158" s="1">
        <v>528.271973</v>
      </c>
      <c r="AS158" s="16"/>
      <c r="AX158" s="1">
        <v>578.25263099999995</v>
      </c>
      <c r="AY158" s="1">
        <v>606.30135600000006</v>
      </c>
      <c r="AZ158" s="1">
        <v>550.27533300000005</v>
      </c>
      <c r="BA158" s="16"/>
    </row>
    <row r="159" spans="2:53" x14ac:dyDescent="0.3">
      <c r="B159" s="1">
        <v>600.29142999999999</v>
      </c>
      <c r="C159" s="1">
        <v>579.30222400000002</v>
      </c>
      <c r="D159" s="1">
        <v>552.32767999999999</v>
      </c>
      <c r="J159" s="1">
        <v>550.25985200000002</v>
      </c>
      <c r="K159" s="1">
        <v>549.24440800000002</v>
      </c>
      <c r="L159" s="1">
        <v>543.30658700000004</v>
      </c>
      <c r="M159"/>
      <c r="N159" s="16"/>
      <c r="O159" s="16"/>
      <c r="R159" s="1">
        <v>544.26655500000004</v>
      </c>
      <c r="S159" s="1">
        <v>528.29202399999997</v>
      </c>
      <c r="T159" s="1">
        <v>537.31768899999997</v>
      </c>
      <c r="W159" s="16"/>
      <c r="X159" s="16"/>
      <c r="Z159" s="1">
        <v>868.41105400000004</v>
      </c>
      <c r="AA159" s="1">
        <v>985.53070000000002</v>
      </c>
      <c r="AB159" s="1">
        <v>977.53693899999996</v>
      </c>
      <c r="AC159" s="16"/>
      <c r="AH159" s="1">
        <v>598.29623500000002</v>
      </c>
      <c r="AI159" s="1">
        <v>562.27513899999997</v>
      </c>
      <c r="AJ159" s="1">
        <v>552.29078400000003</v>
      </c>
      <c r="AK159" s="16"/>
      <c r="AP159" s="1">
        <v>549.32832299999995</v>
      </c>
      <c r="AQ159" s="1">
        <v>530.24953900000003</v>
      </c>
      <c r="AR159" s="1">
        <v>530.24947799999995</v>
      </c>
      <c r="AS159" s="16"/>
      <c r="AX159" s="1">
        <v>579.30202099999997</v>
      </c>
      <c r="AY159" s="1">
        <v>610.28947400000004</v>
      </c>
      <c r="AZ159" s="1">
        <v>553.21326699999997</v>
      </c>
      <c r="BA159" s="16"/>
    </row>
    <row r="160" spans="2:53" x14ac:dyDescent="0.3">
      <c r="B160" s="1">
        <v>625.27228500000001</v>
      </c>
      <c r="C160" s="1">
        <v>580.28619300000003</v>
      </c>
      <c r="D160" s="1">
        <v>556.214022</v>
      </c>
      <c r="J160" s="1">
        <v>551.30796299999997</v>
      </c>
      <c r="K160" s="1">
        <v>550.25883099999999</v>
      </c>
      <c r="L160" s="1">
        <v>544.26542300000006</v>
      </c>
      <c r="M160"/>
      <c r="N160" s="16"/>
      <c r="O160" s="16"/>
      <c r="R160" s="1">
        <v>549.24573799999996</v>
      </c>
      <c r="S160" s="1">
        <v>530.25041899999997</v>
      </c>
      <c r="T160" s="1">
        <v>540.311508</v>
      </c>
      <c r="W160" s="16"/>
      <c r="X160" s="16"/>
      <c r="Z160" s="1">
        <v>871.45460200000002</v>
      </c>
      <c r="AA160" s="1">
        <v>988.53430500000002</v>
      </c>
      <c r="AB160" s="1">
        <v>985.53005499999995</v>
      </c>
      <c r="AC160" s="16"/>
      <c r="AH160" s="1">
        <v>600.29028300000004</v>
      </c>
      <c r="AI160" s="1">
        <v>567.30171900000005</v>
      </c>
      <c r="AJ160" s="1">
        <v>552.32701399999996</v>
      </c>
      <c r="AK160" s="16"/>
      <c r="AP160" s="1">
        <v>552.29118700000004</v>
      </c>
      <c r="AQ160" s="1">
        <v>534.28049599999997</v>
      </c>
      <c r="AR160" s="1">
        <v>534.28036299999997</v>
      </c>
      <c r="AS160" s="16"/>
      <c r="AX160" s="1">
        <v>593.31764899999996</v>
      </c>
      <c r="AY160" s="1">
        <v>610.30740800000001</v>
      </c>
      <c r="AZ160" s="1">
        <v>558.24440900000002</v>
      </c>
      <c r="BA160" s="16"/>
    </row>
    <row r="161" spans="2:53" x14ac:dyDescent="0.3">
      <c r="B161" s="1">
        <v>636.31268299999999</v>
      </c>
      <c r="C161" s="1">
        <v>598.29677800000002</v>
      </c>
      <c r="D161" s="1">
        <v>556.22980399999994</v>
      </c>
      <c r="J161" s="1">
        <v>552.29233199999999</v>
      </c>
      <c r="K161" s="1">
        <v>551.307547</v>
      </c>
      <c r="L161" s="1">
        <v>549.24440500000003</v>
      </c>
      <c r="M161"/>
      <c r="N161" s="16"/>
      <c r="O161" s="16"/>
      <c r="R161" s="1">
        <v>551.755675</v>
      </c>
      <c r="S161" s="1">
        <v>534.28171999999995</v>
      </c>
      <c r="T161" s="1">
        <v>543.27094899999997</v>
      </c>
      <c r="W161" s="16"/>
      <c r="X161" s="16"/>
      <c r="Z161" s="1">
        <v>889.46567200000004</v>
      </c>
      <c r="AA161" s="1">
        <v>994.41799200000003</v>
      </c>
      <c r="AB161" s="1">
        <v>988.53460399999994</v>
      </c>
      <c r="AC161" s="16"/>
      <c r="AH161" s="1">
        <v>602.30734600000005</v>
      </c>
      <c r="AI161" s="1">
        <v>570.24691199999995</v>
      </c>
      <c r="AJ161" s="1">
        <v>556.213212</v>
      </c>
      <c r="AK161" s="16"/>
      <c r="AP161" s="1">
        <v>552.32748300000003</v>
      </c>
      <c r="AQ161" s="1">
        <v>535.30084699999998</v>
      </c>
      <c r="AR161" s="1">
        <v>535.30066799999997</v>
      </c>
      <c r="AS161" s="16"/>
      <c r="AX161" s="1">
        <v>595.27884100000006</v>
      </c>
      <c r="AY161" s="1">
        <v>615.33407799999998</v>
      </c>
      <c r="AZ161" s="1">
        <v>568.30216700000005</v>
      </c>
      <c r="BA161" s="16"/>
    </row>
    <row r="162" spans="2:53" x14ac:dyDescent="0.3">
      <c r="B162" s="1">
        <v>638.37658999999996</v>
      </c>
      <c r="C162" s="1">
        <v>600.29048899999998</v>
      </c>
      <c r="D162" s="1">
        <v>558.26586299999997</v>
      </c>
      <c r="J162" s="1">
        <v>553.26700200000005</v>
      </c>
      <c r="K162" s="1">
        <v>552.29170699999997</v>
      </c>
      <c r="L162" s="1">
        <v>550.25931300000002</v>
      </c>
      <c r="M162"/>
      <c r="N162" s="16"/>
      <c r="O162" s="16"/>
      <c r="R162" s="1">
        <v>552.29290000000003</v>
      </c>
      <c r="S162" s="1">
        <v>537.31777999999997</v>
      </c>
      <c r="T162" s="1">
        <v>544.26599499999998</v>
      </c>
      <c r="W162" s="16"/>
      <c r="X162" s="16"/>
      <c r="Z162" s="1">
        <v>895.42872499999999</v>
      </c>
      <c r="AA162" s="1">
        <v>996.44574499999999</v>
      </c>
      <c r="AB162" s="1">
        <v>994.41821300000004</v>
      </c>
      <c r="AC162" s="16"/>
      <c r="AH162" s="1">
        <v>605.28154600000005</v>
      </c>
      <c r="AI162" s="1">
        <v>570.30115799999999</v>
      </c>
      <c r="AJ162" s="1">
        <v>558.26541599999996</v>
      </c>
      <c r="AK162" s="16"/>
      <c r="AP162" s="1">
        <v>553.640986</v>
      </c>
      <c r="AQ162" s="1">
        <v>538.31166900000005</v>
      </c>
      <c r="AR162" s="1">
        <v>538.31157499999995</v>
      </c>
      <c r="AS162" s="16"/>
      <c r="AX162" s="1">
        <v>602.30641900000001</v>
      </c>
      <c r="AY162" s="1">
        <v>617.22328200000004</v>
      </c>
      <c r="AZ162" s="1">
        <v>578.25258699999995</v>
      </c>
      <c r="BA162" s="16"/>
    </row>
    <row r="163" spans="2:53" x14ac:dyDescent="0.3">
      <c r="B163" s="1">
        <v>639.30607399999997</v>
      </c>
      <c r="C163" s="1">
        <v>601.27517499999999</v>
      </c>
      <c r="D163" s="1">
        <v>562.27579500000002</v>
      </c>
      <c r="J163" s="1">
        <v>557.28287399999999</v>
      </c>
      <c r="K163" s="1">
        <v>557.282242</v>
      </c>
      <c r="L163" s="1">
        <v>551.307366</v>
      </c>
      <c r="M163"/>
      <c r="N163" s="16"/>
      <c r="O163" s="16"/>
      <c r="R163" s="1">
        <v>553.26744099999996</v>
      </c>
      <c r="S163" s="1">
        <v>540.311241</v>
      </c>
      <c r="T163" s="1">
        <v>549.24497299999996</v>
      </c>
      <c r="W163" s="16"/>
      <c r="X163" s="16"/>
      <c r="Z163" s="1">
        <v>899.48982000000001</v>
      </c>
      <c r="AA163" s="1">
        <v>1058.4915289999999</v>
      </c>
      <c r="AB163" s="1">
        <v>1040.4800379999999</v>
      </c>
      <c r="AC163" s="16"/>
      <c r="AH163" s="1">
        <v>607.26001599999995</v>
      </c>
      <c r="AI163" s="1">
        <v>574.23852699999998</v>
      </c>
      <c r="AJ163" s="1">
        <v>562.27510800000005</v>
      </c>
      <c r="AK163" s="16"/>
      <c r="AP163" s="1">
        <v>555.26640699999996</v>
      </c>
      <c r="AQ163" s="1">
        <v>539.30684599999995</v>
      </c>
      <c r="AR163" s="1">
        <v>540.23389099999997</v>
      </c>
      <c r="AS163" s="16"/>
      <c r="AX163" s="1">
        <v>610.28985</v>
      </c>
      <c r="AY163" s="1">
        <v>621.31223899999998</v>
      </c>
      <c r="AZ163" s="1">
        <v>579.30179099999998</v>
      </c>
      <c r="BA163" s="16"/>
    </row>
    <row r="164" spans="2:53" x14ac:dyDescent="0.3">
      <c r="B164" s="1">
        <v>653.37572699999998</v>
      </c>
      <c r="C164" s="1">
        <v>625.27157699999998</v>
      </c>
      <c r="D164" s="1">
        <v>567.30273599999998</v>
      </c>
      <c r="J164" s="1">
        <v>558.24572999999998</v>
      </c>
      <c r="K164" s="1">
        <v>558.24531300000001</v>
      </c>
      <c r="L164" s="1">
        <v>552.29172000000005</v>
      </c>
      <c r="M164"/>
      <c r="N164" s="16"/>
      <c r="O164" s="16"/>
      <c r="R164" s="1">
        <v>557.28333999999995</v>
      </c>
      <c r="S164" s="1">
        <v>543.27099799999996</v>
      </c>
      <c r="T164" s="1">
        <v>552.29233899999997</v>
      </c>
      <c r="W164" s="16"/>
      <c r="X164" s="16"/>
      <c r="Z164" s="1">
        <v>917.50152200000002</v>
      </c>
      <c r="AA164" s="1">
        <v>1086.5786250000001</v>
      </c>
      <c r="AB164" s="1">
        <v>1050.5278479999999</v>
      </c>
      <c r="AC164" s="16"/>
      <c r="AH164" s="1">
        <v>609.27689799999996</v>
      </c>
      <c r="AI164" s="1">
        <v>575.30960700000003</v>
      </c>
      <c r="AJ164" s="1">
        <v>567.30175099999997</v>
      </c>
      <c r="AK164" s="16"/>
      <c r="AP164" s="1">
        <v>556.21396600000003</v>
      </c>
      <c r="AQ164" s="1">
        <v>540.23391400000003</v>
      </c>
      <c r="AR164" s="1">
        <v>540.31025699999998</v>
      </c>
      <c r="AS164" s="16"/>
      <c r="AX164" s="1">
        <v>613.30774399999996</v>
      </c>
      <c r="AY164" s="1">
        <v>625.27121299999999</v>
      </c>
      <c r="AZ164" s="1">
        <v>585.35963700000002</v>
      </c>
      <c r="BA164" s="16"/>
    </row>
    <row r="165" spans="2:53" x14ac:dyDescent="0.3">
      <c r="B165" s="1">
        <v>662.34355000000005</v>
      </c>
      <c r="C165" s="1">
        <v>635.36458300000004</v>
      </c>
      <c r="D165" s="1">
        <v>570.28148499999998</v>
      </c>
      <c r="J165" s="1">
        <v>563.38093600000002</v>
      </c>
      <c r="K165" s="1">
        <v>563.344292</v>
      </c>
      <c r="L165" s="1">
        <v>561.244595</v>
      </c>
      <c r="M165"/>
      <c r="N165" s="16"/>
      <c r="O165" s="16"/>
      <c r="R165" s="1">
        <v>558.24629400000003</v>
      </c>
      <c r="S165" s="1">
        <v>544.26587500000005</v>
      </c>
      <c r="T165" s="1">
        <v>553.26682800000003</v>
      </c>
      <c r="W165" s="16"/>
      <c r="X165" s="16"/>
      <c r="Z165" s="1">
        <v>977.53703599999994</v>
      </c>
      <c r="AA165" s="1">
        <v>1090.6215709999999</v>
      </c>
      <c r="AB165" s="1">
        <v>1086.5788219999999</v>
      </c>
      <c r="AC165" s="16"/>
      <c r="AH165" s="1">
        <v>625.27117799999996</v>
      </c>
      <c r="AI165" s="1">
        <v>579.30164600000001</v>
      </c>
      <c r="AJ165" s="1">
        <v>570.30131300000005</v>
      </c>
      <c r="AK165" s="16"/>
      <c r="AP165" s="1">
        <v>556.28693699999997</v>
      </c>
      <c r="AQ165" s="1">
        <v>543.26970800000004</v>
      </c>
      <c r="AR165" s="1">
        <v>542.28510700000004</v>
      </c>
      <c r="AS165" s="16"/>
      <c r="AX165" s="1">
        <v>615.334205</v>
      </c>
      <c r="AY165" s="1">
        <v>627.34167000000002</v>
      </c>
      <c r="AZ165" s="1">
        <v>586.31469700000002</v>
      </c>
      <c r="BA165" s="16"/>
    </row>
    <row r="166" spans="2:53" x14ac:dyDescent="0.3">
      <c r="B166" s="1">
        <v>662.37597000000005</v>
      </c>
      <c r="C166" s="1">
        <v>636.31209899999999</v>
      </c>
      <c r="D166" s="1">
        <v>570.30194200000005</v>
      </c>
      <c r="J166" s="1">
        <v>565.28796299999999</v>
      </c>
      <c r="K166" s="1">
        <v>563.38048500000002</v>
      </c>
      <c r="L166" s="1">
        <v>563.34399499999995</v>
      </c>
      <c r="M166"/>
      <c r="N166" s="16"/>
      <c r="O166" s="16"/>
      <c r="R166" s="1">
        <v>558.26717799999994</v>
      </c>
      <c r="S166" s="1">
        <v>549.24519899999996</v>
      </c>
      <c r="T166" s="1">
        <v>558.24561700000004</v>
      </c>
      <c r="W166" s="16"/>
      <c r="X166" s="16"/>
      <c r="Z166" s="1">
        <v>985.53023399999995</v>
      </c>
      <c r="AA166" s="1">
        <v>1107.501614</v>
      </c>
      <c r="AB166" s="1">
        <v>1107.5023369999999</v>
      </c>
      <c r="AC166" s="16"/>
      <c r="AH166" s="1">
        <v>634.249731</v>
      </c>
      <c r="AI166" s="1">
        <v>580.28568299999995</v>
      </c>
      <c r="AJ166" s="1">
        <v>574.22151099999996</v>
      </c>
      <c r="AK166" s="16"/>
      <c r="AP166" s="1">
        <v>557.28193599999997</v>
      </c>
      <c r="AQ166" s="1">
        <v>543.30589399999997</v>
      </c>
      <c r="AR166" s="1">
        <v>543.26941599999998</v>
      </c>
      <c r="AS166" s="16"/>
      <c r="AX166" s="1">
        <v>621.31223699999998</v>
      </c>
      <c r="AY166" s="1">
        <v>628.297864</v>
      </c>
      <c r="AZ166" s="1">
        <v>595.278864</v>
      </c>
      <c r="BA166" s="16"/>
    </row>
    <row r="167" spans="2:53" x14ac:dyDescent="0.3">
      <c r="B167" s="1">
        <v>666.37130400000001</v>
      </c>
      <c r="C167" s="1">
        <v>653.37493300000006</v>
      </c>
      <c r="D167" s="1">
        <v>574.23941300000001</v>
      </c>
      <c r="J167" s="1">
        <v>566.30858599999999</v>
      </c>
      <c r="K167" s="1">
        <v>565.28731600000003</v>
      </c>
      <c r="L167" s="1">
        <v>563.38045199999999</v>
      </c>
      <c r="M167"/>
      <c r="N167" s="16"/>
      <c r="O167" s="16"/>
      <c r="R167" s="1">
        <v>559.29918699999996</v>
      </c>
      <c r="S167" s="1">
        <v>550.27685499999995</v>
      </c>
      <c r="T167" s="1">
        <v>561.24519199999997</v>
      </c>
      <c r="W167" s="16"/>
      <c r="X167" s="16"/>
      <c r="Z167" s="1">
        <v>988.53485699999999</v>
      </c>
      <c r="AA167" s="1">
        <v>1135.601956</v>
      </c>
      <c r="AB167" s="1">
        <v>1135.603548</v>
      </c>
      <c r="AC167" s="16"/>
      <c r="AH167" s="1">
        <v>634.30769499999997</v>
      </c>
      <c r="AI167" s="1">
        <v>582.26494600000001</v>
      </c>
      <c r="AJ167" s="1">
        <v>574.23854100000005</v>
      </c>
      <c r="AK167" s="16"/>
      <c r="AP167" s="1">
        <v>558.24508900000001</v>
      </c>
      <c r="AQ167" s="1">
        <v>544.26433799999995</v>
      </c>
      <c r="AR167" s="1">
        <v>543.30577600000004</v>
      </c>
      <c r="AS167" s="16"/>
      <c r="AX167" s="1">
        <v>625.27142500000002</v>
      </c>
      <c r="AY167" s="1">
        <v>638.23400700000002</v>
      </c>
      <c r="AZ167" s="1">
        <v>606.19207500000005</v>
      </c>
      <c r="BA167" s="16"/>
    </row>
    <row r="168" spans="2:53" x14ac:dyDescent="0.3">
      <c r="B168" s="1">
        <v>672.28209000000004</v>
      </c>
      <c r="C168" s="1">
        <v>662.34302300000002</v>
      </c>
      <c r="D168" s="1">
        <v>575.31077700000003</v>
      </c>
      <c r="J168" s="1">
        <v>567.28527999999994</v>
      </c>
      <c r="K168" s="1">
        <v>566.30769299999997</v>
      </c>
      <c r="L168" s="1">
        <v>565.28695500000003</v>
      </c>
      <c r="M168"/>
      <c r="N168" s="16"/>
      <c r="O168" s="16"/>
      <c r="R168" s="1">
        <v>561.24610499999994</v>
      </c>
      <c r="S168" s="1">
        <v>551.75510899999995</v>
      </c>
      <c r="T168" s="1">
        <v>563.38106700000003</v>
      </c>
      <c r="W168" s="16"/>
      <c r="X168" s="16"/>
      <c r="Z168" s="1">
        <v>994.41804100000002</v>
      </c>
      <c r="AA168" s="1">
        <v>1135.603288</v>
      </c>
      <c r="AB168" s="1">
        <v>1151.5647509999999</v>
      </c>
      <c r="AC168" s="16"/>
      <c r="AH168" s="1">
        <v>636.31165499999997</v>
      </c>
      <c r="AI168" s="1">
        <v>594.30108099999995</v>
      </c>
      <c r="AJ168" s="1">
        <v>579.30174099999999</v>
      </c>
      <c r="AK168" s="16"/>
      <c r="AP168" s="1">
        <v>562.31221600000003</v>
      </c>
      <c r="AQ168" s="1">
        <v>549.327901</v>
      </c>
      <c r="AR168" s="1">
        <v>544.264273</v>
      </c>
      <c r="AS168" s="16"/>
      <c r="AX168" s="1">
        <v>627.34191699999997</v>
      </c>
      <c r="AY168" s="1">
        <v>639.32315900000003</v>
      </c>
      <c r="AZ168" s="1">
        <v>606.30147399999998</v>
      </c>
      <c r="BA168" s="16"/>
    </row>
    <row r="169" spans="2:53" x14ac:dyDescent="0.3">
      <c r="B169" s="1">
        <v>680.35432700000001</v>
      </c>
      <c r="C169" s="1">
        <v>662.37552500000004</v>
      </c>
      <c r="D169" s="1">
        <v>579.30216900000005</v>
      </c>
      <c r="J169" s="1">
        <v>567.30319299999996</v>
      </c>
      <c r="K169" s="1">
        <v>567.28476999999998</v>
      </c>
      <c r="L169" s="1">
        <v>566.30764599999998</v>
      </c>
      <c r="M169"/>
      <c r="N169" s="16"/>
      <c r="O169" s="16"/>
      <c r="R169" s="1">
        <v>566.308764</v>
      </c>
      <c r="S169" s="1">
        <v>552.29239700000005</v>
      </c>
      <c r="T169" s="1">
        <v>566.30838300000005</v>
      </c>
      <c r="W169" s="16"/>
      <c r="X169" s="16"/>
      <c r="Z169" s="1">
        <v>1086.5786949999999</v>
      </c>
      <c r="AA169" s="1">
        <v>1181.549759</v>
      </c>
      <c r="AB169" s="1">
        <v>1173.5962999999999</v>
      </c>
      <c r="AC169" s="16"/>
      <c r="AH169" s="1">
        <v>638.37542199999996</v>
      </c>
      <c r="AI169" s="1">
        <v>599.29954299999997</v>
      </c>
      <c r="AJ169" s="1">
        <v>580.28573300000005</v>
      </c>
      <c r="AK169" s="16"/>
      <c r="AP169" s="1">
        <v>563.38005599999997</v>
      </c>
      <c r="AQ169" s="1">
        <v>552.29090499999995</v>
      </c>
      <c r="AR169" s="1">
        <v>549.32761600000003</v>
      </c>
      <c r="AS169" s="16"/>
      <c r="AX169" s="1">
        <v>628.32071199999996</v>
      </c>
      <c r="AY169" s="1">
        <v>639.33818900000006</v>
      </c>
      <c r="AZ169" s="1">
        <v>610.235862</v>
      </c>
      <c r="BA169" s="16"/>
    </row>
    <row r="170" spans="2:53" x14ac:dyDescent="0.3">
      <c r="B170" s="1">
        <v>681.33457499999997</v>
      </c>
      <c r="C170" s="1">
        <v>665.31421999999998</v>
      </c>
      <c r="D170" s="1">
        <v>580.28630799999996</v>
      </c>
      <c r="J170" s="1">
        <v>568.26243199999999</v>
      </c>
      <c r="K170" s="1">
        <v>567.302099</v>
      </c>
      <c r="L170" s="1">
        <v>567.28472699999998</v>
      </c>
      <c r="M170"/>
      <c r="N170" s="16"/>
      <c r="O170" s="16"/>
      <c r="R170" s="1">
        <v>567.28615500000001</v>
      </c>
      <c r="S170" s="1">
        <v>553.266794</v>
      </c>
      <c r="T170" s="1">
        <v>567.28542300000004</v>
      </c>
      <c r="W170" s="16"/>
      <c r="X170" s="16"/>
      <c r="Z170" s="1">
        <v>1090.6213319999999</v>
      </c>
      <c r="AA170" s="1">
        <v>1223.6374350000001</v>
      </c>
      <c r="AB170" s="1">
        <v>1181.549794</v>
      </c>
      <c r="AC170" s="16"/>
      <c r="AH170" s="1">
        <v>646.296423</v>
      </c>
      <c r="AI170" s="1">
        <v>602.30699700000002</v>
      </c>
      <c r="AJ170" s="1">
        <v>599.29974700000002</v>
      </c>
      <c r="AK170" s="16"/>
      <c r="AP170" s="1">
        <v>566.30707900000004</v>
      </c>
      <c r="AQ170" s="1">
        <v>552.32732699999997</v>
      </c>
      <c r="AR170" s="1">
        <v>552.29079000000002</v>
      </c>
      <c r="AS170" s="16"/>
      <c r="AX170" s="1">
        <v>639.33801600000004</v>
      </c>
      <c r="AY170" s="1">
        <v>641.36470599999996</v>
      </c>
      <c r="AZ170" s="1">
        <v>610.28892900000005</v>
      </c>
      <c r="BA170" s="16"/>
    </row>
    <row r="171" spans="2:53" x14ac:dyDescent="0.3">
      <c r="B171" s="1">
        <v>683.32505700000002</v>
      </c>
      <c r="C171" s="1">
        <v>666.370452</v>
      </c>
      <c r="D171" s="1">
        <v>597.27667599999995</v>
      </c>
      <c r="J171" s="1">
        <v>569.283367</v>
      </c>
      <c r="K171" s="1">
        <v>568.26149399999997</v>
      </c>
      <c r="L171" s="1">
        <v>567.302685</v>
      </c>
      <c r="M171"/>
      <c r="N171" s="16"/>
      <c r="O171" s="16"/>
      <c r="R171" s="1">
        <v>567.30383400000005</v>
      </c>
      <c r="S171" s="1">
        <v>557.28301699999997</v>
      </c>
      <c r="T171" s="1">
        <v>567.30328399999996</v>
      </c>
      <c r="W171" s="16"/>
      <c r="X171" s="16"/>
      <c r="Z171" s="1">
        <v>1095.513966</v>
      </c>
      <c r="AA171" s="1">
        <v>1248.687316</v>
      </c>
      <c r="AB171" s="1">
        <v>1223.6378540000001</v>
      </c>
      <c r="AC171" s="16"/>
      <c r="AH171" s="1">
        <v>653.37478199999998</v>
      </c>
      <c r="AI171" s="1">
        <v>609.27622099999996</v>
      </c>
      <c r="AJ171" s="1">
        <v>601.27443100000005</v>
      </c>
      <c r="AK171" s="16"/>
      <c r="AP171" s="1">
        <v>567.301964</v>
      </c>
      <c r="AQ171" s="1">
        <v>558.24458300000003</v>
      </c>
      <c r="AR171" s="1">
        <v>552.32717200000002</v>
      </c>
      <c r="AS171" s="16"/>
      <c r="AX171" s="1">
        <v>641.36526400000002</v>
      </c>
      <c r="AY171" s="1">
        <v>646.34380799999997</v>
      </c>
      <c r="AZ171" s="1">
        <v>613.37038500000006</v>
      </c>
      <c r="BA171" s="16"/>
    </row>
    <row r="172" spans="2:53" x14ac:dyDescent="0.3">
      <c r="B172" s="1">
        <v>687.32397700000001</v>
      </c>
      <c r="C172" s="1">
        <v>672.28184299999998</v>
      </c>
      <c r="D172" s="1">
        <v>598.29692599999998</v>
      </c>
      <c r="J172" s="1">
        <v>571.29805299999998</v>
      </c>
      <c r="K172" s="1">
        <v>571.29731200000003</v>
      </c>
      <c r="L172" s="1">
        <v>568.261617</v>
      </c>
      <c r="M172"/>
      <c r="N172" s="16"/>
      <c r="O172" s="16"/>
      <c r="R172" s="1">
        <v>568.26320699999997</v>
      </c>
      <c r="S172" s="1">
        <v>558.24583900000005</v>
      </c>
      <c r="T172" s="1">
        <v>568.26250400000004</v>
      </c>
      <c r="W172" s="16"/>
      <c r="X172" s="16"/>
      <c r="Z172" s="1">
        <v>1107.502158</v>
      </c>
      <c r="AA172" s="1">
        <v>1305.64977</v>
      </c>
      <c r="AB172" s="1">
        <v>1248.6869979999999</v>
      </c>
      <c r="AC172" s="16"/>
      <c r="AH172" s="1">
        <v>666.37025100000005</v>
      </c>
      <c r="AI172" s="1">
        <v>625.27099799999996</v>
      </c>
      <c r="AJ172" s="1">
        <v>602.30692399999998</v>
      </c>
      <c r="AK172" s="16"/>
      <c r="AP172" s="1">
        <v>579.30272300000001</v>
      </c>
      <c r="AQ172" s="1">
        <v>563.37970800000005</v>
      </c>
      <c r="AR172" s="1">
        <v>558.24467300000003</v>
      </c>
      <c r="AS172" s="16"/>
      <c r="AX172" s="1">
        <v>643.28262500000005</v>
      </c>
      <c r="AY172" s="1">
        <v>657.34860100000003</v>
      </c>
      <c r="AZ172" s="1">
        <v>615.33416099999999</v>
      </c>
      <c r="BA172" s="16"/>
    </row>
    <row r="173" spans="2:53" x14ac:dyDescent="0.3">
      <c r="B173" s="1">
        <v>702.33461699999998</v>
      </c>
      <c r="C173" s="1">
        <v>676.35496599999999</v>
      </c>
      <c r="D173" s="1">
        <v>600.29070300000001</v>
      </c>
      <c r="J173" s="1">
        <v>577.26941899999997</v>
      </c>
      <c r="K173" s="1">
        <v>573.29293800000005</v>
      </c>
      <c r="L173" s="1">
        <v>571.297146</v>
      </c>
      <c r="M173"/>
      <c r="N173" s="16"/>
      <c r="O173" s="16"/>
      <c r="R173" s="1">
        <v>571.29815199999996</v>
      </c>
      <c r="S173" s="1">
        <v>558.26705900000002</v>
      </c>
      <c r="T173" s="1">
        <v>571.29752199999996</v>
      </c>
      <c r="W173" s="16"/>
      <c r="X173" s="16"/>
      <c r="Z173" s="1">
        <v>1135.6030069999999</v>
      </c>
      <c r="AA173" s="1">
        <v>1360.695271</v>
      </c>
      <c r="AB173" s="1">
        <v>1256.542512</v>
      </c>
      <c r="AC173" s="16"/>
      <c r="AH173" s="1">
        <v>672.28251299999999</v>
      </c>
      <c r="AI173" s="1">
        <v>634.24950200000001</v>
      </c>
      <c r="AJ173" s="1">
        <v>625.27106400000002</v>
      </c>
      <c r="AK173" s="16"/>
      <c r="AP173" s="1">
        <v>580.32244600000001</v>
      </c>
      <c r="AQ173" s="1">
        <v>564.34332800000004</v>
      </c>
      <c r="AR173" s="1">
        <v>563.37959799999999</v>
      </c>
      <c r="AS173" s="16"/>
      <c r="AX173" s="1">
        <v>646.33035800000005</v>
      </c>
      <c r="AY173" s="1">
        <v>664.35433399999999</v>
      </c>
      <c r="AZ173" s="1">
        <v>621.31233799999995</v>
      </c>
      <c r="BA173" s="16"/>
    </row>
    <row r="174" spans="2:53" x14ac:dyDescent="0.3">
      <c r="B174" s="1">
        <v>704.38695499999994</v>
      </c>
      <c r="C174" s="1">
        <v>680.35382900000002</v>
      </c>
      <c r="D174" s="1">
        <v>601.27534800000001</v>
      </c>
      <c r="J174" s="1">
        <v>578.25385500000004</v>
      </c>
      <c r="K174" s="1">
        <v>575.29269499999998</v>
      </c>
      <c r="L174" s="1">
        <v>573.29267900000002</v>
      </c>
      <c r="M174"/>
      <c r="N174" s="16"/>
      <c r="O174" s="16"/>
      <c r="R174" s="1">
        <v>573.31461999999999</v>
      </c>
      <c r="S174" s="1">
        <v>559.29908799999998</v>
      </c>
      <c r="T174" s="1">
        <v>578.25439900000003</v>
      </c>
      <c r="W174" s="16"/>
      <c r="X174" s="16"/>
      <c r="Z174" s="1">
        <v>1151.565599</v>
      </c>
      <c r="AA174" s="1">
        <v>1391.7841470000001</v>
      </c>
      <c r="AB174" s="1">
        <v>1360.6962940000001</v>
      </c>
      <c r="AC174" s="16"/>
      <c r="AH174" s="1">
        <v>674.28798800000004</v>
      </c>
      <c r="AI174" s="1">
        <v>634.30728499999998</v>
      </c>
      <c r="AJ174" s="1">
        <v>634.249686</v>
      </c>
      <c r="AK174" s="16"/>
      <c r="AP174" s="1">
        <v>593.31829800000003</v>
      </c>
      <c r="AQ174" s="1">
        <v>566.30688599999996</v>
      </c>
      <c r="AR174" s="1">
        <v>564.34302300000002</v>
      </c>
      <c r="AS174" s="16"/>
      <c r="AX174" s="1">
        <v>646.34401200000002</v>
      </c>
      <c r="AY174" s="1">
        <v>666.37033599999995</v>
      </c>
      <c r="AZ174" s="1">
        <v>625.27125899999999</v>
      </c>
      <c r="BA174" s="16"/>
    </row>
    <row r="175" spans="2:53" x14ac:dyDescent="0.3">
      <c r="B175" s="1">
        <v>709.34451200000001</v>
      </c>
      <c r="C175" s="1">
        <v>681.33368299999995</v>
      </c>
      <c r="D175" s="1">
        <v>602.30795499999999</v>
      </c>
      <c r="J175" s="1">
        <v>579.30343800000003</v>
      </c>
      <c r="K175" s="1">
        <v>577.26893800000005</v>
      </c>
      <c r="L175" s="1">
        <v>577.26889900000003</v>
      </c>
      <c r="M175"/>
      <c r="N175" s="16"/>
      <c r="O175" s="16"/>
      <c r="R175" s="1">
        <v>574.24100599999997</v>
      </c>
      <c r="S175" s="1">
        <v>563.38109099999997</v>
      </c>
      <c r="T175" s="1">
        <v>579.30327599999998</v>
      </c>
      <c r="W175" s="16"/>
      <c r="X175" s="16"/>
      <c r="Z175" s="1">
        <v>1181.550152</v>
      </c>
      <c r="AA175" s="1">
        <v>1395.7543760000001</v>
      </c>
      <c r="AB175" s="1">
        <v>1395.7546380000001</v>
      </c>
      <c r="AC175" s="16"/>
      <c r="AH175" s="1">
        <v>676.35447999999997</v>
      </c>
      <c r="AI175" s="1">
        <v>636.31168700000001</v>
      </c>
      <c r="AJ175" s="1">
        <v>635.36395600000003</v>
      </c>
      <c r="AK175" s="16"/>
      <c r="AP175" s="1">
        <v>597.31317100000001</v>
      </c>
      <c r="AQ175" s="1">
        <v>567.30133599999999</v>
      </c>
      <c r="AR175" s="1">
        <v>566.30665099999999</v>
      </c>
      <c r="AS175" s="16"/>
      <c r="AX175" s="1">
        <v>655.29742199999998</v>
      </c>
      <c r="AY175" s="1">
        <v>667.25590099999999</v>
      </c>
      <c r="AZ175" s="1">
        <v>638.37525300000004</v>
      </c>
      <c r="BA175" s="16"/>
    </row>
    <row r="176" spans="2:53" x14ac:dyDescent="0.3">
      <c r="B176" s="1">
        <v>710.36151900000004</v>
      </c>
      <c r="C176" s="1">
        <v>683.32436499999994</v>
      </c>
      <c r="D176" s="1">
        <v>625.27183000000002</v>
      </c>
      <c r="J176" s="1">
        <v>581.23524799999996</v>
      </c>
      <c r="K176" s="1">
        <v>578.253198</v>
      </c>
      <c r="L176" s="1">
        <v>577.35970199999997</v>
      </c>
      <c r="M176"/>
      <c r="N176" s="16"/>
      <c r="O176" s="16"/>
      <c r="R176" s="1">
        <v>575.29390799999999</v>
      </c>
      <c r="S176" s="1">
        <v>566.308404</v>
      </c>
      <c r="T176" s="1">
        <v>586.31534599999998</v>
      </c>
      <c r="W176" s="16"/>
      <c r="X176" s="16"/>
      <c r="Z176" s="1">
        <v>1222.473393</v>
      </c>
      <c r="AA176" s="1">
        <v>1474.7389439999999</v>
      </c>
      <c r="AB176" s="1">
        <v>1474.7402300000001</v>
      </c>
      <c r="AC176" s="16"/>
      <c r="AH176" s="1">
        <v>680.35288600000001</v>
      </c>
      <c r="AI176" s="1">
        <v>638.37501099999997</v>
      </c>
      <c r="AJ176" s="1">
        <v>636.311689</v>
      </c>
      <c r="AK176" s="16"/>
      <c r="AP176" s="1">
        <v>600.32800099999997</v>
      </c>
      <c r="AQ176" s="1">
        <v>571.29686800000002</v>
      </c>
      <c r="AR176" s="1">
        <v>567.30161499999997</v>
      </c>
      <c r="AS176" s="16"/>
      <c r="AX176" s="1">
        <v>657.348747</v>
      </c>
      <c r="AY176" s="1">
        <v>670.27414699999997</v>
      </c>
      <c r="AZ176" s="1">
        <v>639.32301600000005</v>
      </c>
      <c r="BA176" s="16"/>
    </row>
    <row r="177" spans="2:53" x14ac:dyDescent="0.3">
      <c r="B177" s="1">
        <v>717.37074099999995</v>
      </c>
      <c r="C177" s="1">
        <v>687.32338600000003</v>
      </c>
      <c r="D177" s="1">
        <v>635.36488699999995</v>
      </c>
      <c r="J177" s="1">
        <v>586.31566799999996</v>
      </c>
      <c r="K177" s="1">
        <v>579.30275900000004</v>
      </c>
      <c r="L177" s="1">
        <v>578.25321599999995</v>
      </c>
      <c r="M177"/>
      <c r="N177" s="16"/>
      <c r="O177" s="16"/>
      <c r="R177" s="1">
        <v>578.25471500000003</v>
      </c>
      <c r="S177" s="1">
        <v>567.28544099999999</v>
      </c>
      <c r="T177" s="1">
        <v>589.27662099999998</v>
      </c>
      <c r="W177" s="16"/>
      <c r="X177" s="16"/>
      <c r="Z177" s="1">
        <v>1223.637277</v>
      </c>
      <c r="AA177" s="1">
        <v>1571.683374</v>
      </c>
      <c r="AB177" s="1">
        <v>1571.683959</v>
      </c>
      <c r="AC177" s="16"/>
      <c r="AH177" s="1">
        <v>683.32395199999996</v>
      </c>
      <c r="AI177" s="1">
        <v>653.37468000000001</v>
      </c>
      <c r="AJ177" s="1">
        <v>638.37499800000001</v>
      </c>
      <c r="AK177" s="16"/>
      <c r="AP177" s="1">
        <v>615.33519799999999</v>
      </c>
      <c r="AQ177" s="1">
        <v>573.29190700000004</v>
      </c>
      <c r="AR177" s="1">
        <v>573.29183499999999</v>
      </c>
      <c r="AS177" s="16"/>
      <c r="AX177" s="1">
        <v>664.35449500000004</v>
      </c>
      <c r="AY177" s="1">
        <v>672.28324099999998</v>
      </c>
      <c r="AZ177" s="1">
        <v>639.33848499999999</v>
      </c>
      <c r="BA177" s="16"/>
    </row>
    <row r="178" spans="2:53" x14ac:dyDescent="0.3">
      <c r="B178" s="1">
        <v>719.33721300000002</v>
      </c>
      <c r="C178" s="1">
        <v>702.33408499999996</v>
      </c>
      <c r="D178" s="1">
        <v>636.31248500000004</v>
      </c>
      <c r="J178" s="1">
        <v>593.319211</v>
      </c>
      <c r="K178" s="1">
        <v>581.23445000000004</v>
      </c>
      <c r="L178" s="1">
        <v>579.30269999999996</v>
      </c>
      <c r="M178"/>
      <c r="N178" s="16"/>
      <c r="O178" s="16"/>
      <c r="R178" s="1">
        <v>579.30379400000004</v>
      </c>
      <c r="S178" s="1">
        <v>567.30319799999995</v>
      </c>
      <c r="T178" s="1">
        <v>593.31852300000003</v>
      </c>
      <c r="W178" s="16"/>
      <c r="X178" s="16"/>
      <c r="Z178" s="1">
        <v>1248.6881599999999</v>
      </c>
      <c r="AA178" s="1">
        <v>1611.796785</v>
      </c>
      <c r="AB178" s="1">
        <v>1611.797885</v>
      </c>
      <c r="AC178" s="16"/>
      <c r="AH178" s="1">
        <v>687.323127</v>
      </c>
      <c r="AI178" s="1">
        <v>662.34195099999999</v>
      </c>
      <c r="AJ178" s="1">
        <v>646.29625199999998</v>
      </c>
      <c r="AK178" s="16"/>
      <c r="AP178" s="1">
        <v>620.28113699999994</v>
      </c>
      <c r="AQ178" s="1">
        <v>580.322228</v>
      </c>
      <c r="AR178" s="1">
        <v>582.35273900000004</v>
      </c>
      <c r="AS178" s="16"/>
      <c r="AX178" s="1">
        <v>666.37073499999997</v>
      </c>
      <c r="AY178" s="1">
        <v>681.41780700000004</v>
      </c>
      <c r="AZ178" s="1">
        <v>641.36489099999994</v>
      </c>
      <c r="BA178" s="16"/>
    </row>
    <row r="179" spans="2:53" x14ac:dyDescent="0.3">
      <c r="B179" s="1">
        <v>727.35516600000005</v>
      </c>
      <c r="C179" s="1">
        <v>710.34359199999994</v>
      </c>
      <c r="D179" s="1">
        <v>638.37606900000003</v>
      </c>
      <c r="J179" s="1">
        <v>595.28031399999998</v>
      </c>
      <c r="K179" s="1">
        <v>582.35357599999998</v>
      </c>
      <c r="L179" s="1">
        <v>581.23429299999998</v>
      </c>
      <c r="M179"/>
      <c r="N179" s="16"/>
      <c r="O179" s="16"/>
      <c r="R179" s="1">
        <v>581.26427000000001</v>
      </c>
      <c r="S179" s="1">
        <v>569.26399600000002</v>
      </c>
      <c r="T179" s="1">
        <v>595.28043700000001</v>
      </c>
      <c r="W179" s="16"/>
      <c r="X179" s="16"/>
      <c r="Z179" s="1">
        <v>1305.6503319999999</v>
      </c>
      <c r="AA179" s="1">
        <v>1795.9180429999999</v>
      </c>
      <c r="AB179" s="1">
        <v>1795.9173659999999</v>
      </c>
      <c r="AC179" s="16"/>
      <c r="AH179" s="1">
        <v>698.30590099999995</v>
      </c>
      <c r="AI179" s="1">
        <v>662.37473599999998</v>
      </c>
      <c r="AJ179" s="1">
        <v>653.37462400000004</v>
      </c>
      <c r="AK179" s="16"/>
      <c r="AP179" s="1">
        <v>621.31315300000006</v>
      </c>
      <c r="AQ179" s="1">
        <v>582.31648900000005</v>
      </c>
      <c r="AR179" s="1">
        <v>586.31425100000001</v>
      </c>
      <c r="AS179" s="16"/>
      <c r="AX179" s="1">
        <v>667.25603999999998</v>
      </c>
      <c r="AY179" s="1">
        <v>690.373738</v>
      </c>
      <c r="AZ179" s="1">
        <v>646.34388300000001</v>
      </c>
      <c r="BA179" s="16"/>
    </row>
    <row r="180" spans="2:53" x14ac:dyDescent="0.3">
      <c r="B180" s="1">
        <v>731.32476199999996</v>
      </c>
      <c r="C180" s="1">
        <v>710.36078899999995</v>
      </c>
      <c r="D180" s="1">
        <v>646.29681500000004</v>
      </c>
      <c r="J180" s="1">
        <v>605.35517400000003</v>
      </c>
      <c r="K180" s="1">
        <v>586.31481599999995</v>
      </c>
      <c r="L180" s="1">
        <v>582.35372199999995</v>
      </c>
      <c r="M180"/>
      <c r="N180" s="16"/>
      <c r="O180" s="16"/>
      <c r="R180" s="1">
        <v>593.31944199999998</v>
      </c>
      <c r="S180" s="1">
        <v>571.297594</v>
      </c>
      <c r="T180" s="1">
        <v>597.27781000000004</v>
      </c>
      <c r="W180" s="16"/>
      <c r="X180" s="16"/>
      <c r="Z180" s="1">
        <v>1360.695144</v>
      </c>
      <c r="AA180" s="1">
        <v>1924.9615899999999</v>
      </c>
      <c r="AB180" s="1">
        <v>2062.0205529999998</v>
      </c>
      <c r="AC180" s="16"/>
      <c r="AH180" s="1">
        <v>702.33350099999996</v>
      </c>
      <c r="AI180" s="1">
        <v>665.31327899999997</v>
      </c>
      <c r="AJ180" s="1">
        <v>662.342082</v>
      </c>
      <c r="AK180" s="16"/>
      <c r="AP180" s="1">
        <v>623.32828700000005</v>
      </c>
      <c r="AQ180" s="1">
        <v>582.35293200000001</v>
      </c>
      <c r="AR180" s="1">
        <v>594.31667000000004</v>
      </c>
      <c r="AS180" s="16"/>
      <c r="AX180" s="1">
        <v>670.27465700000005</v>
      </c>
      <c r="AY180" s="1">
        <v>696.32642899999996</v>
      </c>
      <c r="AZ180" s="1">
        <v>655.296379</v>
      </c>
      <c r="BA180" s="16"/>
    </row>
    <row r="181" spans="2:53" x14ac:dyDescent="0.3">
      <c r="B181" s="1">
        <v>734.39825399999995</v>
      </c>
      <c r="C181" s="1">
        <v>717.37020299999995</v>
      </c>
      <c r="D181" s="1">
        <v>653.37539800000002</v>
      </c>
      <c r="J181" s="1">
        <v>610.28905699999996</v>
      </c>
      <c r="K181" s="1">
        <v>593.31842600000004</v>
      </c>
      <c r="L181" s="1">
        <v>586.31480899999997</v>
      </c>
      <c r="M181"/>
      <c r="N181" s="16"/>
      <c r="O181" s="16"/>
      <c r="R181" s="1">
        <v>595.28104099999996</v>
      </c>
      <c r="S181" s="1">
        <v>578.25458200000003</v>
      </c>
      <c r="T181" s="1">
        <v>597.31383900000003</v>
      </c>
      <c r="W181" s="16"/>
      <c r="X181" s="16"/>
      <c r="Z181" s="1">
        <v>1395.754455</v>
      </c>
      <c r="AA181" s="1">
        <v>2016.996611</v>
      </c>
      <c r="AB181" s="1">
        <v>2185.0862099999999</v>
      </c>
      <c r="AC181" s="16"/>
      <c r="AH181" s="1">
        <v>710.34333900000001</v>
      </c>
      <c r="AI181" s="1">
        <v>666.37011099999995</v>
      </c>
      <c r="AJ181" s="1">
        <v>662.37478099999998</v>
      </c>
      <c r="AK181" s="16"/>
      <c r="AP181" s="1">
        <v>625.27243099999998</v>
      </c>
      <c r="AQ181" s="1">
        <v>585.27684999999997</v>
      </c>
      <c r="AR181" s="1">
        <v>595.27900699999998</v>
      </c>
      <c r="AS181" s="16"/>
      <c r="AX181" s="1">
        <v>672.28342799999996</v>
      </c>
      <c r="AY181" s="1">
        <v>698.37151400000005</v>
      </c>
      <c r="AZ181" s="1">
        <v>657.34870599999999</v>
      </c>
      <c r="BA181" s="16"/>
    </row>
    <row r="182" spans="2:53" x14ac:dyDescent="0.3">
      <c r="B182" s="1">
        <v>738.35643600000003</v>
      </c>
      <c r="C182" s="1">
        <v>719.33633099999997</v>
      </c>
      <c r="D182" s="1">
        <v>662.34316999999999</v>
      </c>
      <c r="J182" s="1">
        <v>610.77987800000005</v>
      </c>
      <c r="K182" s="1">
        <v>595.279585</v>
      </c>
      <c r="L182" s="1">
        <v>589.27552900000001</v>
      </c>
      <c r="M182"/>
      <c r="N182" s="16"/>
      <c r="O182" s="16"/>
      <c r="R182" s="1">
        <v>597.278727</v>
      </c>
      <c r="S182" s="1">
        <v>579.30333800000005</v>
      </c>
      <c r="T182" s="1">
        <v>602.27194699999995</v>
      </c>
      <c r="W182" s="16"/>
      <c r="X182" s="16"/>
      <c r="Z182" s="1">
        <v>1474.73954</v>
      </c>
      <c r="AA182" s="1">
        <v>2030.0095550000001</v>
      </c>
      <c r="AB182" s="1">
        <v>2215.1011060000001</v>
      </c>
      <c r="AC182" s="16"/>
      <c r="AH182" s="1">
        <v>710.36051099999997</v>
      </c>
      <c r="AI182" s="1">
        <v>672.28246799999999</v>
      </c>
      <c r="AJ182" s="1">
        <v>665.31341499999996</v>
      </c>
      <c r="AK182" s="16"/>
      <c r="AP182" s="1">
        <v>627.34264599999995</v>
      </c>
      <c r="AQ182" s="1">
        <v>586.31438900000001</v>
      </c>
      <c r="AR182" s="1">
        <v>595.29651899999999</v>
      </c>
      <c r="AS182" s="16"/>
      <c r="AX182" s="1">
        <v>681.41806799999995</v>
      </c>
      <c r="AY182" s="1">
        <v>706.31079799999998</v>
      </c>
      <c r="AZ182" s="1">
        <v>664.35447199999999</v>
      </c>
      <c r="BA182" s="16"/>
    </row>
    <row r="183" spans="2:53" x14ac:dyDescent="0.3">
      <c r="B183" s="1">
        <v>744.34807000000001</v>
      </c>
      <c r="C183" s="1">
        <v>721.32284700000002</v>
      </c>
      <c r="D183" s="1">
        <v>662.37571200000002</v>
      </c>
      <c r="J183" s="1">
        <v>611.31218000000001</v>
      </c>
      <c r="K183" s="1">
        <v>605.35435600000005</v>
      </c>
      <c r="L183" s="1">
        <v>593.318263</v>
      </c>
      <c r="M183"/>
      <c r="N183" s="16"/>
      <c r="O183" s="16"/>
      <c r="R183" s="1">
        <v>597.31426399999998</v>
      </c>
      <c r="S183" s="1">
        <v>586.31597299999999</v>
      </c>
      <c r="T183" s="1">
        <v>605.355279</v>
      </c>
      <c r="W183" s="16"/>
      <c r="X183" s="16"/>
      <c r="Z183" s="1">
        <v>1571.6849279999999</v>
      </c>
      <c r="AA183" s="1">
        <v>2062.0206520000002</v>
      </c>
      <c r="AB183" s="1">
        <v>2316.152783</v>
      </c>
      <c r="AC183" s="16"/>
      <c r="AH183" s="1">
        <v>716.31646000000001</v>
      </c>
      <c r="AI183" s="1">
        <v>676.35424999999998</v>
      </c>
      <c r="AJ183" s="1">
        <v>666.37012200000004</v>
      </c>
      <c r="AK183" s="16"/>
      <c r="AP183" s="1">
        <v>629.35425099999998</v>
      </c>
      <c r="AQ183" s="1">
        <v>594.31676100000004</v>
      </c>
      <c r="AR183" s="1">
        <v>597.27626999999995</v>
      </c>
      <c r="AS183" s="16"/>
      <c r="AX183" s="1">
        <v>684.34502299999997</v>
      </c>
      <c r="AY183" s="1">
        <v>707.29497800000001</v>
      </c>
      <c r="AZ183" s="1">
        <v>666.37072599999999</v>
      </c>
      <c r="BA183" s="16"/>
    </row>
    <row r="184" spans="2:53" x14ac:dyDescent="0.3">
      <c r="B184" s="1">
        <v>745.365543</v>
      </c>
      <c r="C184" s="1">
        <v>727.35443299999997</v>
      </c>
      <c r="D184" s="1">
        <v>665.31430699999999</v>
      </c>
      <c r="J184" s="1">
        <v>611.32980999999995</v>
      </c>
      <c r="K184" s="1">
        <v>611.29282499999999</v>
      </c>
      <c r="L184" s="1">
        <v>595.27959899999996</v>
      </c>
      <c r="M184"/>
      <c r="N184" s="16"/>
      <c r="O184" s="16"/>
      <c r="R184" s="1">
        <v>599.274719</v>
      </c>
      <c r="S184" s="1">
        <v>593.31871000000001</v>
      </c>
      <c r="T184" s="1">
        <v>610.28975600000001</v>
      </c>
      <c r="W184" s="16"/>
      <c r="X184" s="16"/>
      <c r="Z184" s="1">
        <v>1611.797875</v>
      </c>
      <c r="AA184" s="1">
        <v>2161.0899770000001</v>
      </c>
      <c r="AB184" s="1">
        <v>2384.6319800000001</v>
      </c>
      <c r="AC184" s="16"/>
      <c r="AH184" s="1">
        <v>717.36952299999996</v>
      </c>
      <c r="AI184" s="1">
        <v>684.32591000000002</v>
      </c>
      <c r="AJ184" s="1">
        <v>672.28258100000005</v>
      </c>
      <c r="AK184" s="16"/>
      <c r="AP184" s="1">
        <v>631.36593400000004</v>
      </c>
      <c r="AQ184" s="1">
        <v>597.27701999999999</v>
      </c>
      <c r="AR184" s="1">
        <v>597.312544</v>
      </c>
      <c r="AS184" s="16"/>
      <c r="AX184" s="1">
        <v>696.32654100000002</v>
      </c>
      <c r="AY184" s="1">
        <v>707.36070099999995</v>
      </c>
      <c r="AZ184" s="1">
        <v>667.25617699999998</v>
      </c>
      <c r="BA184" s="16"/>
    </row>
    <row r="185" spans="2:53" x14ac:dyDescent="0.3">
      <c r="B185" s="1">
        <v>748.35191799999996</v>
      </c>
      <c r="C185" s="1">
        <v>738.35588900000005</v>
      </c>
      <c r="D185" s="1">
        <v>666.37068999999997</v>
      </c>
      <c r="J185" s="1">
        <v>621.31431599999996</v>
      </c>
      <c r="K185" s="1">
        <v>611.32932700000003</v>
      </c>
      <c r="L185" s="1">
        <v>605.35440800000003</v>
      </c>
      <c r="M185"/>
      <c r="N185" s="16"/>
      <c r="O185" s="16"/>
      <c r="R185" s="1">
        <v>599.29354999999998</v>
      </c>
      <c r="S185" s="1">
        <v>595.28060300000004</v>
      </c>
      <c r="T185" s="1">
        <v>610.31003599999997</v>
      </c>
      <c r="W185" s="16"/>
      <c r="X185" s="16"/>
      <c r="Z185" s="1">
        <v>1768.9573029999999</v>
      </c>
      <c r="AA185" s="1">
        <v>2164.077558</v>
      </c>
      <c r="AB185" s="1">
        <v>13006.457918</v>
      </c>
      <c r="AC185" s="16"/>
      <c r="AH185" s="1">
        <v>719.33607199999994</v>
      </c>
      <c r="AI185" s="1">
        <v>687.32282999999995</v>
      </c>
      <c r="AJ185" s="1">
        <v>676.35436100000004</v>
      </c>
      <c r="AK185" s="16"/>
      <c r="AP185" s="1">
        <v>637.34404500000005</v>
      </c>
      <c r="AQ185" s="1">
        <v>597.31265900000005</v>
      </c>
      <c r="AR185" s="1">
        <v>609.34876599999996</v>
      </c>
      <c r="AS185" s="16"/>
      <c r="AX185" s="1">
        <v>698.34202300000004</v>
      </c>
      <c r="AY185" s="1">
        <v>710.36015799999996</v>
      </c>
      <c r="AZ185" s="1">
        <v>670.27450299999998</v>
      </c>
      <c r="BA185" s="16"/>
    </row>
    <row r="186" spans="2:53" x14ac:dyDescent="0.3">
      <c r="B186" s="1">
        <v>752.40938400000005</v>
      </c>
      <c r="C186" s="1">
        <v>744.34729800000002</v>
      </c>
      <c r="D186" s="1">
        <v>672.28281000000004</v>
      </c>
      <c r="J186" s="1">
        <v>625.27328299999999</v>
      </c>
      <c r="K186" s="1">
        <v>613.30844000000002</v>
      </c>
      <c r="L186" s="1">
        <v>610.28784700000006</v>
      </c>
      <c r="M186"/>
      <c r="N186" s="16"/>
      <c r="O186" s="16"/>
      <c r="R186" s="1">
        <v>605.35601899999995</v>
      </c>
      <c r="S186" s="1">
        <v>597.27789199999995</v>
      </c>
      <c r="T186" s="1">
        <v>615.33591000000001</v>
      </c>
      <c r="W186" s="16"/>
      <c r="X186" s="16"/>
      <c r="Z186" s="1">
        <v>1795.9188489999999</v>
      </c>
      <c r="AA186" s="1">
        <v>2213.0973429999999</v>
      </c>
      <c r="AB186" s="1">
        <v>25954.897723999999</v>
      </c>
      <c r="AC186" s="16"/>
      <c r="AH186" s="1">
        <v>727.35395700000004</v>
      </c>
      <c r="AI186" s="1">
        <v>698.30555700000002</v>
      </c>
      <c r="AJ186" s="1">
        <v>684.32580600000006</v>
      </c>
      <c r="AK186" s="16"/>
      <c r="AP186" s="1">
        <v>639.32364700000005</v>
      </c>
      <c r="AQ186" s="1">
        <v>600.32727499999999</v>
      </c>
      <c r="AR186" s="1">
        <v>610.28762099999994</v>
      </c>
      <c r="AS186" s="16"/>
      <c r="AX186" s="1">
        <v>698.371397</v>
      </c>
      <c r="AY186" s="1">
        <v>716.31370400000003</v>
      </c>
      <c r="AZ186" s="1">
        <v>670.36621400000001</v>
      </c>
      <c r="BA186" s="16"/>
    </row>
    <row r="187" spans="2:53" x14ac:dyDescent="0.3">
      <c r="B187" s="1">
        <v>761.44494099999997</v>
      </c>
      <c r="C187" s="1">
        <v>745.36499400000002</v>
      </c>
      <c r="D187" s="1">
        <v>676.35530400000005</v>
      </c>
      <c r="J187" s="1">
        <v>628.29930100000001</v>
      </c>
      <c r="K187" s="1">
        <v>621.31350299999997</v>
      </c>
      <c r="L187" s="1">
        <v>611.32922599999995</v>
      </c>
      <c r="M187"/>
      <c r="N187" s="16"/>
      <c r="O187" s="16"/>
      <c r="R187" s="1">
        <v>607.26247100000001</v>
      </c>
      <c r="S187" s="1">
        <v>597.31382099999996</v>
      </c>
      <c r="T187" s="1">
        <v>621.31416100000001</v>
      </c>
      <c r="W187" s="16"/>
      <c r="X187" s="16"/>
      <c r="Z187" s="1">
        <v>1824.91599</v>
      </c>
      <c r="AA187" s="1">
        <v>4366.3366450000003</v>
      </c>
      <c r="AB187" s="1">
        <v>26231.960494999999</v>
      </c>
      <c r="AC187" s="16"/>
      <c r="AH187" s="1">
        <v>729.30223999999998</v>
      </c>
      <c r="AI187" s="1">
        <v>702.33321899999999</v>
      </c>
      <c r="AJ187" s="1">
        <v>685.30685500000004</v>
      </c>
      <c r="AK187" s="16"/>
      <c r="AP187" s="1">
        <v>639.33876699999996</v>
      </c>
      <c r="AQ187" s="1">
        <v>609.34884499999998</v>
      </c>
      <c r="AR187" s="1">
        <v>611.32874600000002</v>
      </c>
      <c r="AS187" s="16"/>
      <c r="AX187" s="1">
        <v>706.310969</v>
      </c>
      <c r="AY187" s="1">
        <v>716.38167199999998</v>
      </c>
      <c r="AZ187" s="1">
        <v>672.28333299999997</v>
      </c>
      <c r="BA187" s="16"/>
    </row>
    <row r="188" spans="2:53" x14ac:dyDescent="0.3">
      <c r="B188" s="1">
        <v>762.39260999999999</v>
      </c>
      <c r="C188" s="1">
        <v>748.35123599999997</v>
      </c>
      <c r="D188" s="1">
        <v>680.35383300000001</v>
      </c>
      <c r="J188" s="1">
        <v>628.32026699999994</v>
      </c>
      <c r="K188" s="1">
        <v>625.27254500000004</v>
      </c>
      <c r="L188" s="1">
        <v>612.28877199999999</v>
      </c>
      <c r="M188"/>
      <c r="N188" s="16"/>
      <c r="O188" s="16"/>
      <c r="R188" s="1">
        <v>610.29081599999995</v>
      </c>
      <c r="S188" s="1">
        <v>599.29323099999999</v>
      </c>
      <c r="T188" s="1">
        <v>623.36592900000005</v>
      </c>
      <c r="W188" s="16"/>
      <c r="X188" s="16"/>
      <c r="Z188" s="1">
        <v>1827.9166170000001</v>
      </c>
      <c r="AA188" s="1">
        <v>12548.225526</v>
      </c>
      <c r="AB188" s="1">
        <v>26394.027784000002</v>
      </c>
      <c r="AC188" s="16"/>
      <c r="AH188" s="1">
        <v>738.35512400000005</v>
      </c>
      <c r="AI188" s="1">
        <v>709.34290799999997</v>
      </c>
      <c r="AJ188" s="1">
        <v>687.32294300000001</v>
      </c>
      <c r="AK188" s="16"/>
      <c r="AP188" s="1">
        <v>657.34895600000004</v>
      </c>
      <c r="AQ188" s="1">
        <v>610.28793599999995</v>
      </c>
      <c r="AR188" s="1">
        <v>611.34320200000002</v>
      </c>
      <c r="AS188" s="16"/>
      <c r="AX188" s="1">
        <v>707.36105999999995</v>
      </c>
      <c r="AY188" s="1">
        <v>719.38540399999999</v>
      </c>
      <c r="AZ188" s="1">
        <v>681.41782999999998</v>
      </c>
      <c r="BA188" s="16"/>
    </row>
    <row r="189" spans="2:53" x14ac:dyDescent="0.3">
      <c r="B189" s="1">
        <v>765.35760200000004</v>
      </c>
      <c r="C189" s="1">
        <v>748.44925899999998</v>
      </c>
      <c r="D189" s="1">
        <v>681.33383400000002</v>
      </c>
      <c r="J189" s="1">
        <v>629.35545500000001</v>
      </c>
      <c r="K189" s="1">
        <v>628.29856199999995</v>
      </c>
      <c r="L189" s="1">
        <v>613.30824500000006</v>
      </c>
      <c r="M189"/>
      <c r="N189" s="16"/>
      <c r="O189" s="16"/>
      <c r="R189" s="1">
        <v>611.33038899999997</v>
      </c>
      <c r="S189" s="1">
        <v>600.30440199999998</v>
      </c>
      <c r="T189" s="1">
        <v>625.27274899999998</v>
      </c>
      <c r="W189" s="16"/>
      <c r="X189" s="16"/>
      <c r="Z189" s="1">
        <v>1844.926303</v>
      </c>
      <c r="AA189" s="1">
        <v>13006.466501000001</v>
      </c>
      <c r="AB189" s="6">
        <v>26585.140310999999</v>
      </c>
      <c r="AC189" s="16"/>
      <c r="AH189" s="1">
        <v>744.34522800000002</v>
      </c>
      <c r="AI189" s="1">
        <v>710.36020399999995</v>
      </c>
      <c r="AJ189" s="1">
        <v>698.305519</v>
      </c>
      <c r="AK189" s="16"/>
      <c r="AP189" s="1">
        <v>664.35570900000005</v>
      </c>
      <c r="AQ189" s="1">
        <v>611.32881999999995</v>
      </c>
      <c r="AR189" s="1">
        <v>614.30897900000002</v>
      </c>
      <c r="AS189" s="16"/>
      <c r="AX189" s="1">
        <v>710.36039300000004</v>
      </c>
      <c r="AY189" s="1">
        <v>724.32130099999995</v>
      </c>
      <c r="AZ189" s="1">
        <v>690.373785</v>
      </c>
      <c r="BA189" s="16"/>
    </row>
    <row r="190" spans="2:53" x14ac:dyDescent="0.3">
      <c r="B190" s="1">
        <v>766.46059600000001</v>
      </c>
      <c r="C190" s="1">
        <v>752.40814799999998</v>
      </c>
      <c r="D190" s="1">
        <v>684.32694500000002</v>
      </c>
      <c r="J190" s="1">
        <v>639.32484699999998</v>
      </c>
      <c r="K190" s="1">
        <v>636.32495700000004</v>
      </c>
      <c r="L190" s="1">
        <v>621.31347600000004</v>
      </c>
      <c r="M190"/>
      <c r="N190" s="16"/>
      <c r="O190" s="16"/>
      <c r="R190" s="1">
        <v>613.29081499999995</v>
      </c>
      <c r="S190" s="1">
        <v>602.27186700000004</v>
      </c>
      <c r="T190" s="1">
        <v>627.34326199999998</v>
      </c>
      <c r="W190" s="16"/>
      <c r="X190" s="16"/>
      <c r="Z190" s="1">
        <v>1852.923759</v>
      </c>
      <c r="AA190" s="1">
        <v>16095.925701</v>
      </c>
      <c r="AB190" s="16"/>
      <c r="AC190" s="16"/>
      <c r="AH190" s="1">
        <v>745.36463900000001</v>
      </c>
      <c r="AI190" s="1">
        <v>716.316326</v>
      </c>
      <c r="AJ190" s="1">
        <v>702.33351600000003</v>
      </c>
      <c r="AK190" s="16"/>
      <c r="AP190" s="1">
        <v>666.37117899999998</v>
      </c>
      <c r="AQ190" s="1">
        <v>613.30800099999999</v>
      </c>
      <c r="AR190" s="1">
        <v>615.33452599999998</v>
      </c>
      <c r="AS190" s="16"/>
      <c r="AX190" s="1">
        <v>716.38182200000006</v>
      </c>
      <c r="AY190" s="1">
        <v>732.41514099999995</v>
      </c>
      <c r="AZ190" s="1">
        <v>696.32638399999996</v>
      </c>
      <c r="BA190" s="16"/>
    </row>
    <row r="191" spans="2:53" x14ac:dyDescent="0.3">
      <c r="B191" s="1">
        <v>781.31946000000005</v>
      </c>
      <c r="C191" s="1">
        <v>761.44421999999997</v>
      </c>
      <c r="D191" s="1">
        <v>687.32347800000002</v>
      </c>
      <c r="J191" s="1">
        <v>639.34008200000005</v>
      </c>
      <c r="K191" s="1">
        <v>639.32403699999998</v>
      </c>
      <c r="L191" s="1">
        <v>625.27239599999996</v>
      </c>
      <c r="M191"/>
      <c r="N191" s="16"/>
      <c r="O191" s="16"/>
      <c r="R191" s="1">
        <v>613.30943300000001</v>
      </c>
      <c r="S191" s="1">
        <v>605.35525700000005</v>
      </c>
      <c r="T191" s="1">
        <v>628.29895999999997</v>
      </c>
      <c r="W191" s="16"/>
      <c r="X191" s="16"/>
      <c r="Z191" s="1">
        <v>1873.8620900000001</v>
      </c>
      <c r="AA191" s="1">
        <v>25476.668086999998</v>
      </c>
      <c r="AB191" s="16"/>
      <c r="AH191" s="1">
        <v>747.33052099999998</v>
      </c>
      <c r="AI191" s="1">
        <v>717.36924199999999</v>
      </c>
      <c r="AJ191" s="1">
        <v>704.38553100000001</v>
      </c>
      <c r="AK191" s="16"/>
      <c r="AP191" s="1">
        <v>673.32244000000003</v>
      </c>
      <c r="AQ191" s="1">
        <v>616.30157099999997</v>
      </c>
      <c r="AR191" s="1">
        <v>616.30039399999998</v>
      </c>
      <c r="AS191" s="16"/>
      <c r="AX191" s="1">
        <v>719.38551199999995</v>
      </c>
      <c r="AY191" s="1">
        <v>733.33947799999999</v>
      </c>
      <c r="AZ191" s="1">
        <v>698.37128199999995</v>
      </c>
      <c r="BA191" s="16"/>
    </row>
    <row r="192" spans="2:53" x14ac:dyDescent="0.3">
      <c r="B192" s="1">
        <v>783.36607900000001</v>
      </c>
      <c r="C192" s="1">
        <v>762.39174400000002</v>
      </c>
      <c r="D192" s="1">
        <v>699.35956999999996</v>
      </c>
      <c r="J192" s="1">
        <v>643.284491</v>
      </c>
      <c r="K192" s="1">
        <v>639.33916599999998</v>
      </c>
      <c r="L192" s="1">
        <v>628.29841899999997</v>
      </c>
      <c r="M192"/>
      <c r="N192" s="16"/>
      <c r="O192" s="16"/>
      <c r="R192" s="1">
        <v>617.30474500000003</v>
      </c>
      <c r="S192" s="1">
        <v>610.29008899999997</v>
      </c>
      <c r="T192" s="1">
        <v>628.32037300000002</v>
      </c>
      <c r="W192" s="16"/>
      <c r="X192" s="16"/>
      <c r="Z192" s="1">
        <v>1924.9613280000001</v>
      </c>
      <c r="AA192" s="1">
        <v>25954.918493000001</v>
      </c>
      <c r="AB192" s="16"/>
      <c r="AH192" s="1">
        <v>748.35062200000004</v>
      </c>
      <c r="AI192" s="1">
        <v>719.335645</v>
      </c>
      <c r="AJ192" s="1">
        <v>710.34290699999997</v>
      </c>
      <c r="AK192" s="16"/>
      <c r="AP192" s="1">
        <v>675.39257299999997</v>
      </c>
      <c r="AQ192" s="1">
        <v>619.33295399999997</v>
      </c>
      <c r="AR192" s="1">
        <v>620.28090999999995</v>
      </c>
      <c r="AS192" s="16"/>
      <c r="AX192" s="1">
        <v>724.32154300000002</v>
      </c>
      <c r="AY192" s="1">
        <v>734.32406500000002</v>
      </c>
      <c r="AZ192" s="1">
        <v>699.39846899999998</v>
      </c>
      <c r="BA192" s="16"/>
    </row>
    <row r="193" spans="2:53" x14ac:dyDescent="0.3">
      <c r="B193" s="1">
        <v>794.46721400000001</v>
      </c>
      <c r="C193" s="1">
        <v>765.35529099999997</v>
      </c>
      <c r="D193" s="1">
        <v>700.34360500000003</v>
      </c>
      <c r="J193" s="1">
        <v>646.33135800000002</v>
      </c>
      <c r="K193" s="1">
        <v>641.26793899999996</v>
      </c>
      <c r="L193" s="1">
        <v>628.31989199999998</v>
      </c>
      <c r="M193"/>
      <c r="N193" s="16"/>
      <c r="O193" s="16"/>
      <c r="R193" s="1">
        <v>621.31471999999997</v>
      </c>
      <c r="S193" s="1">
        <v>611.32981400000006</v>
      </c>
      <c r="T193" s="1">
        <v>638.37644599999999</v>
      </c>
      <c r="W193" s="16"/>
      <c r="X193" s="16"/>
      <c r="Z193" s="1">
        <v>1942.9659549999999</v>
      </c>
      <c r="AA193" s="1">
        <v>26216.050922999999</v>
      </c>
      <c r="AH193" s="1">
        <v>752.40742599999999</v>
      </c>
      <c r="AI193" s="1">
        <v>727.35383899999999</v>
      </c>
      <c r="AJ193" s="1">
        <v>710.36035900000002</v>
      </c>
      <c r="AK193" s="16"/>
      <c r="AP193" s="1">
        <v>676.35520499999996</v>
      </c>
      <c r="AQ193" s="1">
        <v>620.28088600000001</v>
      </c>
      <c r="AR193" s="1">
        <v>621.31258400000002</v>
      </c>
      <c r="AS193" s="16"/>
      <c r="AX193" s="1">
        <v>725.37207100000001</v>
      </c>
      <c r="AY193" s="1">
        <v>735.35587399999997</v>
      </c>
      <c r="AZ193" s="1">
        <v>706.31101799999999</v>
      </c>
      <c r="BA193" s="16"/>
    </row>
    <row r="194" spans="2:53" x14ac:dyDescent="0.3">
      <c r="B194" s="1">
        <v>798.36765000000003</v>
      </c>
      <c r="C194" s="1">
        <v>766.45943999999997</v>
      </c>
      <c r="D194" s="1">
        <v>702.33436600000005</v>
      </c>
      <c r="J194" s="1">
        <v>652.33609100000001</v>
      </c>
      <c r="K194" s="1">
        <v>652.33540400000004</v>
      </c>
      <c r="L194" s="1">
        <v>639.32394099999999</v>
      </c>
      <c r="M194"/>
      <c r="N194" s="16"/>
      <c r="O194" s="16"/>
      <c r="R194" s="1">
        <v>623.36685699999998</v>
      </c>
      <c r="S194" s="1">
        <v>613.28958599999999</v>
      </c>
      <c r="T194" s="1">
        <v>639.30556300000001</v>
      </c>
      <c r="W194" s="16"/>
      <c r="X194" s="16"/>
      <c r="Z194" s="1">
        <v>1959.9788160000001</v>
      </c>
      <c r="AA194" s="1">
        <v>26231.965522999999</v>
      </c>
      <c r="AH194" s="1">
        <v>755.39781500000004</v>
      </c>
      <c r="AI194" s="1">
        <v>729.30234900000005</v>
      </c>
      <c r="AJ194" s="1">
        <v>717.36951399999998</v>
      </c>
      <c r="AK194" s="16"/>
      <c r="AP194" s="1">
        <v>678.40726900000004</v>
      </c>
      <c r="AQ194" s="1">
        <v>621.31276200000002</v>
      </c>
      <c r="AR194" s="1">
        <v>621.32723399999998</v>
      </c>
      <c r="AS194" s="16"/>
      <c r="AX194" s="1">
        <v>733.33957099999998</v>
      </c>
      <c r="AY194" s="1">
        <v>735.42746899999997</v>
      </c>
      <c r="AZ194" s="1">
        <v>707.29498899999999</v>
      </c>
      <c r="BA194" s="16"/>
    </row>
    <row r="195" spans="2:53" x14ac:dyDescent="0.3">
      <c r="B195" s="1">
        <v>799.39574300000004</v>
      </c>
      <c r="C195" s="1">
        <v>777.475368</v>
      </c>
      <c r="D195" s="1">
        <v>710.34360600000002</v>
      </c>
      <c r="J195" s="1">
        <v>652.35616000000005</v>
      </c>
      <c r="K195" s="1">
        <v>652.355321</v>
      </c>
      <c r="L195" s="1">
        <v>639.339156</v>
      </c>
      <c r="M195"/>
      <c r="N195" s="16"/>
      <c r="O195" s="16"/>
      <c r="R195" s="1">
        <v>625.27361299999995</v>
      </c>
      <c r="S195" s="1">
        <v>615.335824</v>
      </c>
      <c r="T195" s="1">
        <v>639.32464500000003</v>
      </c>
      <c r="W195" s="16"/>
      <c r="X195" s="16"/>
      <c r="Z195" s="1">
        <v>2062.0201550000002</v>
      </c>
      <c r="AA195" s="1">
        <v>26376.03083</v>
      </c>
      <c r="AH195" s="1">
        <v>761.44388500000002</v>
      </c>
      <c r="AI195" s="1">
        <v>738.35491200000001</v>
      </c>
      <c r="AJ195" s="1">
        <v>720.34376999999995</v>
      </c>
      <c r="AK195" s="16"/>
      <c r="AP195" s="1">
        <v>681.41870300000005</v>
      </c>
      <c r="AQ195" s="1">
        <v>621.32695000000001</v>
      </c>
      <c r="AR195" s="1">
        <v>623.32797300000004</v>
      </c>
      <c r="AS195" s="16"/>
      <c r="AX195" s="1">
        <v>735.35552600000005</v>
      </c>
      <c r="AY195" s="1">
        <v>738.35494100000005</v>
      </c>
      <c r="AZ195" s="1">
        <v>707.36090000000002</v>
      </c>
      <c r="BA195" s="16"/>
    </row>
    <row r="196" spans="2:53" x14ac:dyDescent="0.3">
      <c r="B196" s="1">
        <v>807.396252</v>
      </c>
      <c r="C196" s="1">
        <v>780.40232800000001</v>
      </c>
      <c r="D196" s="1">
        <v>710.36102200000005</v>
      </c>
      <c r="J196" s="1">
        <v>657.35024699999997</v>
      </c>
      <c r="K196" s="1">
        <v>657.34950200000003</v>
      </c>
      <c r="L196" s="1">
        <v>641.26766799999996</v>
      </c>
      <c r="M196"/>
      <c r="N196" s="16"/>
      <c r="O196" s="16"/>
      <c r="R196" s="1">
        <v>625.30949999999996</v>
      </c>
      <c r="S196" s="1">
        <v>621.31414099999995</v>
      </c>
      <c r="T196" s="1">
        <v>639.34021399999995</v>
      </c>
      <c r="W196" s="16"/>
      <c r="X196" s="16"/>
      <c r="Z196" s="1">
        <v>2157.075902</v>
      </c>
      <c r="AA196" s="1">
        <v>26394.096554</v>
      </c>
      <c r="AH196" s="1">
        <v>765.34089700000004</v>
      </c>
      <c r="AI196" s="1">
        <v>744.34488499999998</v>
      </c>
      <c r="AJ196" s="1">
        <v>727.35390199999995</v>
      </c>
      <c r="AK196" s="16"/>
      <c r="AP196" s="1">
        <v>689.23872500000004</v>
      </c>
      <c r="AQ196" s="1">
        <v>623.32798500000001</v>
      </c>
      <c r="AR196" s="1">
        <v>625.27177700000004</v>
      </c>
      <c r="AS196" s="16"/>
      <c r="AX196" s="1">
        <v>738.355279</v>
      </c>
      <c r="AY196" s="1">
        <v>746.39647600000001</v>
      </c>
      <c r="AZ196" s="1">
        <v>710.36020199999996</v>
      </c>
      <c r="BA196" s="16"/>
    </row>
    <row r="197" spans="2:53" x14ac:dyDescent="0.3">
      <c r="B197" s="1">
        <v>811.42105300000003</v>
      </c>
      <c r="C197" s="1">
        <v>781.31896200000006</v>
      </c>
      <c r="D197" s="1">
        <v>717.37041399999998</v>
      </c>
      <c r="J197" s="1">
        <v>662.37772700000005</v>
      </c>
      <c r="K197" s="1">
        <v>663.33475099999998</v>
      </c>
      <c r="L197" s="1">
        <v>643.28370099999995</v>
      </c>
      <c r="M197"/>
      <c r="N197" s="16"/>
      <c r="O197" s="16"/>
      <c r="R197" s="1">
        <v>627.26775799999996</v>
      </c>
      <c r="S197" s="1">
        <v>623.36630100000002</v>
      </c>
      <c r="T197" s="1">
        <v>646.33159499999999</v>
      </c>
      <c r="W197" s="16"/>
      <c r="X197" s="16"/>
      <c r="Z197" s="1">
        <v>2162.0936780000002</v>
      </c>
      <c r="AA197" s="1">
        <v>26583.173590999999</v>
      </c>
      <c r="AH197" s="1">
        <v>765.35553700000003</v>
      </c>
      <c r="AI197" s="1">
        <v>745.36441400000001</v>
      </c>
      <c r="AJ197" s="1">
        <v>733.44851700000004</v>
      </c>
      <c r="AK197" s="16"/>
      <c r="AP197" s="1">
        <v>690.33523200000002</v>
      </c>
      <c r="AQ197" s="1">
        <v>625.27189199999998</v>
      </c>
      <c r="AR197" s="1">
        <v>625.30765199999996</v>
      </c>
      <c r="AS197" s="16"/>
      <c r="AX197" s="1">
        <v>750.36891300000002</v>
      </c>
      <c r="AY197" s="1">
        <v>750.36837700000001</v>
      </c>
      <c r="AZ197" s="1">
        <v>715.32922499999995</v>
      </c>
      <c r="BA197" s="16"/>
    </row>
    <row r="198" spans="2:53" x14ac:dyDescent="0.3">
      <c r="B198" s="1">
        <v>816.37742500000002</v>
      </c>
      <c r="C198" s="1">
        <v>783.36558500000001</v>
      </c>
      <c r="D198" s="1">
        <v>719.33679500000005</v>
      </c>
      <c r="J198" s="1">
        <v>663.33375999999998</v>
      </c>
      <c r="K198" s="1">
        <v>666.37095999999997</v>
      </c>
      <c r="L198" s="1">
        <v>646.33063500000003</v>
      </c>
      <c r="M198"/>
      <c r="N198" s="16"/>
      <c r="O198" s="16"/>
      <c r="R198" s="1">
        <v>627.34378800000002</v>
      </c>
      <c r="S198" s="1">
        <v>625.27286400000003</v>
      </c>
      <c r="T198" s="1">
        <v>646.34598500000004</v>
      </c>
      <c r="W198" s="16"/>
      <c r="X198" s="16"/>
      <c r="Z198" s="1">
        <v>2188.3306779999998</v>
      </c>
      <c r="AA198" s="1">
        <v>26584.140085999999</v>
      </c>
      <c r="AH198" s="1">
        <v>766.45918900000004</v>
      </c>
      <c r="AI198" s="1">
        <v>748.33480399999996</v>
      </c>
      <c r="AJ198" s="1">
        <v>738.35502899999994</v>
      </c>
      <c r="AK198" s="16"/>
      <c r="AP198" s="1">
        <v>690.37456299999997</v>
      </c>
      <c r="AQ198" s="1">
        <v>625.30758900000001</v>
      </c>
      <c r="AR198" s="1">
        <v>627.34177899999997</v>
      </c>
      <c r="AS198" s="16"/>
      <c r="AX198" s="1">
        <v>751.35089700000003</v>
      </c>
      <c r="AY198" s="1">
        <v>751.35067600000002</v>
      </c>
      <c r="AZ198" s="1">
        <v>716.31383600000004</v>
      </c>
      <c r="BA198" s="16"/>
    </row>
    <row r="199" spans="2:53" x14ac:dyDescent="0.3">
      <c r="B199" s="1">
        <v>821.39386400000001</v>
      </c>
      <c r="C199" s="1">
        <v>795.41485299999999</v>
      </c>
      <c r="D199" s="1">
        <v>721.32335699999999</v>
      </c>
      <c r="J199" s="1">
        <v>666.37186399999996</v>
      </c>
      <c r="K199" s="1">
        <v>672.28485999999998</v>
      </c>
      <c r="L199" s="1">
        <v>646.34524799999997</v>
      </c>
      <c r="M199"/>
      <c r="N199" s="16"/>
      <c r="O199" s="16"/>
      <c r="R199" s="1">
        <v>628.29996700000004</v>
      </c>
      <c r="S199" s="1">
        <v>625.30878600000005</v>
      </c>
      <c r="T199" s="1">
        <v>652.33546000000001</v>
      </c>
      <c r="W199" s="16"/>
      <c r="X199" s="16"/>
      <c r="Z199" s="1">
        <v>2213.100825</v>
      </c>
      <c r="AA199" s="16"/>
      <c r="AH199" s="1">
        <v>772.33916699999997</v>
      </c>
      <c r="AI199" s="1">
        <v>752.40711799999997</v>
      </c>
      <c r="AJ199" s="1">
        <v>744.34404400000005</v>
      </c>
      <c r="AK199" s="16"/>
      <c r="AP199" s="1">
        <v>692.35149000000001</v>
      </c>
      <c r="AQ199" s="1">
        <v>627.34228599999994</v>
      </c>
      <c r="AR199" s="1">
        <v>629.35368300000005</v>
      </c>
      <c r="AS199" s="16"/>
      <c r="AX199" s="1">
        <v>760.43930999999998</v>
      </c>
      <c r="AY199" s="1">
        <v>760.43896199999995</v>
      </c>
      <c r="AZ199" s="1">
        <v>716.38184000000001</v>
      </c>
      <c r="BA199" s="16"/>
    </row>
    <row r="200" spans="2:53" x14ac:dyDescent="0.3">
      <c r="B200" s="1">
        <v>829.43563400000005</v>
      </c>
      <c r="C200" s="1">
        <v>798.36673399999995</v>
      </c>
      <c r="D200" s="1">
        <v>727.35467800000004</v>
      </c>
      <c r="J200" s="1">
        <v>670.36721299999999</v>
      </c>
      <c r="K200" s="1">
        <v>678.28730399999995</v>
      </c>
      <c r="L200" s="1">
        <v>652.29953999999998</v>
      </c>
      <c r="M200"/>
      <c r="N200" s="16"/>
      <c r="O200" s="16"/>
      <c r="R200" s="1">
        <v>628.32173799999998</v>
      </c>
      <c r="S200" s="1">
        <v>627.34326399999998</v>
      </c>
      <c r="T200" s="1">
        <v>652.35573599999998</v>
      </c>
      <c r="W200" s="16"/>
      <c r="X200" s="16"/>
      <c r="Z200" s="1">
        <v>12428.196975000001</v>
      </c>
      <c r="AA200" s="16"/>
      <c r="AH200" s="1">
        <v>774.35886000000005</v>
      </c>
      <c r="AI200" s="1">
        <v>755.39797999999996</v>
      </c>
      <c r="AJ200" s="1">
        <v>745.36454800000001</v>
      </c>
      <c r="AK200" s="16"/>
      <c r="AP200" s="1">
        <v>694.36563100000001</v>
      </c>
      <c r="AQ200" s="1">
        <v>629.35371999999995</v>
      </c>
      <c r="AR200" s="1">
        <v>631.36543099999994</v>
      </c>
      <c r="AS200" s="16"/>
      <c r="AX200" s="1">
        <v>763.33241599999997</v>
      </c>
      <c r="AY200" s="1">
        <v>763.42336799999998</v>
      </c>
      <c r="AZ200" s="1">
        <v>719.38557800000001</v>
      </c>
      <c r="BA200" s="16"/>
    </row>
    <row r="201" spans="2:53" x14ac:dyDescent="0.3">
      <c r="B201" s="1">
        <v>830.45526900000004</v>
      </c>
      <c r="C201" s="1">
        <v>799.39480200000003</v>
      </c>
      <c r="D201" s="1">
        <v>731.32440799999995</v>
      </c>
      <c r="J201" s="1">
        <v>672.28564200000005</v>
      </c>
      <c r="K201" s="1">
        <v>678.407689</v>
      </c>
      <c r="L201" s="1">
        <v>652.33515199999999</v>
      </c>
      <c r="M201"/>
      <c r="N201" s="16"/>
      <c r="O201" s="16"/>
      <c r="R201" s="1">
        <v>634.25201400000003</v>
      </c>
      <c r="S201" s="1">
        <v>628.29928199999995</v>
      </c>
      <c r="T201" s="1">
        <v>657.35117100000002</v>
      </c>
      <c r="W201" s="16"/>
      <c r="X201" s="16"/>
      <c r="Z201" s="1">
        <v>12549.215357999999</v>
      </c>
      <c r="AA201" s="16"/>
      <c r="AH201" s="1">
        <v>781.31841099999997</v>
      </c>
      <c r="AI201" s="1">
        <v>761.44336099999998</v>
      </c>
      <c r="AJ201" s="1">
        <v>747.33061699999996</v>
      </c>
      <c r="AK201" s="16"/>
      <c r="AP201" s="1">
        <v>697.31984899999998</v>
      </c>
      <c r="AQ201" s="1">
        <v>631.36556900000005</v>
      </c>
      <c r="AR201" s="1">
        <v>634.25017100000002</v>
      </c>
      <c r="AS201" s="16"/>
      <c r="AX201" s="1">
        <v>763.42371600000001</v>
      </c>
      <c r="AY201" s="1">
        <v>764.33478600000001</v>
      </c>
      <c r="AZ201" s="1">
        <v>724.32154300000002</v>
      </c>
      <c r="BA201" s="16"/>
    </row>
    <row r="202" spans="2:53" x14ac:dyDescent="0.3">
      <c r="B202" s="1">
        <v>840.40841599999999</v>
      </c>
      <c r="C202" s="1">
        <v>807.39548400000001</v>
      </c>
      <c r="D202" s="1">
        <v>734.39798299999995</v>
      </c>
      <c r="J202" s="1">
        <v>678.28814299999999</v>
      </c>
      <c r="K202" s="1">
        <v>680.36917900000003</v>
      </c>
      <c r="L202" s="1">
        <v>652.35509400000001</v>
      </c>
      <c r="M202"/>
      <c r="N202" s="16"/>
      <c r="O202" s="16"/>
      <c r="R202" s="1">
        <v>638.37751600000001</v>
      </c>
      <c r="S202" s="1">
        <v>628.32105899999999</v>
      </c>
      <c r="T202" s="1">
        <v>663.33524699999998</v>
      </c>
      <c r="W202" s="16"/>
      <c r="X202" s="16"/>
      <c r="Z202" s="1">
        <v>12887.473474</v>
      </c>
      <c r="AA202" s="16"/>
      <c r="AH202" s="1">
        <v>784.36735399999998</v>
      </c>
      <c r="AI202" s="1">
        <v>765.34065699999996</v>
      </c>
      <c r="AJ202" s="1">
        <v>755.39780900000005</v>
      </c>
      <c r="AK202" s="16"/>
      <c r="AP202" s="1">
        <v>697.34489699999995</v>
      </c>
      <c r="AQ202" s="1">
        <v>637.34377500000005</v>
      </c>
      <c r="AR202" s="1">
        <v>634.38074900000004</v>
      </c>
      <c r="AS202" s="16"/>
      <c r="AX202" s="1">
        <v>768.37965899999995</v>
      </c>
      <c r="AY202" s="1">
        <v>768.37930500000004</v>
      </c>
      <c r="AZ202" s="1">
        <v>725.37159899999995</v>
      </c>
      <c r="BA202" s="16"/>
    </row>
    <row r="203" spans="2:53" x14ac:dyDescent="0.3">
      <c r="B203" s="1">
        <v>840.43984599999999</v>
      </c>
      <c r="C203" s="1">
        <v>811.42017299999998</v>
      </c>
      <c r="D203" s="1">
        <v>738.35580600000003</v>
      </c>
      <c r="J203" s="1">
        <v>678.40830500000004</v>
      </c>
      <c r="K203" s="1">
        <v>680.42411600000003</v>
      </c>
      <c r="L203" s="1">
        <v>657.34945700000003</v>
      </c>
      <c r="M203"/>
      <c r="N203" s="16"/>
      <c r="O203" s="16"/>
      <c r="R203" s="1">
        <v>639.30657099999996</v>
      </c>
      <c r="S203" s="1">
        <v>638.37656500000003</v>
      </c>
      <c r="T203" s="1">
        <v>664.35628699999995</v>
      </c>
      <c r="W203" s="16"/>
      <c r="X203" s="16"/>
      <c r="Z203" s="1">
        <v>13006.478665000001</v>
      </c>
      <c r="AA203" s="16"/>
      <c r="AH203" s="1">
        <v>785.338482</v>
      </c>
      <c r="AI203" s="1">
        <v>765.354105</v>
      </c>
      <c r="AJ203" s="1">
        <v>761.44358399999999</v>
      </c>
      <c r="AK203" s="16"/>
      <c r="AP203" s="1">
        <v>708.38135699999998</v>
      </c>
      <c r="AQ203" s="1">
        <v>639.32328600000005</v>
      </c>
      <c r="AR203" s="1">
        <v>637.343568</v>
      </c>
      <c r="AS203" s="16"/>
      <c r="AX203" s="1">
        <v>771.27159900000004</v>
      </c>
      <c r="AY203" s="1">
        <v>771.27154700000006</v>
      </c>
      <c r="AZ203" s="1">
        <v>732.41566</v>
      </c>
      <c r="BA203" s="16"/>
    </row>
    <row r="204" spans="2:53" x14ac:dyDescent="0.3">
      <c r="B204" s="1">
        <v>858.45089099999996</v>
      </c>
      <c r="C204" s="1">
        <v>816.37730699999997</v>
      </c>
      <c r="D204" s="1">
        <v>744.34610499999997</v>
      </c>
      <c r="J204" s="1">
        <v>680.36970599999995</v>
      </c>
      <c r="K204" s="1">
        <v>682.33014400000002</v>
      </c>
      <c r="L204" s="1">
        <v>660.39708599999994</v>
      </c>
      <c r="M204"/>
      <c r="N204" s="16"/>
      <c r="O204" s="16"/>
      <c r="R204" s="1">
        <v>639.32547599999998</v>
      </c>
      <c r="S204" s="1">
        <v>639.30539399999998</v>
      </c>
      <c r="T204" s="1">
        <v>666.37172799999996</v>
      </c>
      <c r="W204" s="16"/>
      <c r="X204" s="16"/>
      <c r="Z204" s="1">
        <v>25955.040552999999</v>
      </c>
      <c r="AA204" s="16"/>
      <c r="AH204" s="1">
        <v>794.46559500000001</v>
      </c>
      <c r="AI204" s="1">
        <v>767.46221100000002</v>
      </c>
      <c r="AJ204" s="1">
        <v>765.34032200000001</v>
      </c>
      <c r="AK204" s="16"/>
      <c r="AP204" s="1">
        <v>708.76689999999996</v>
      </c>
      <c r="AQ204" s="1">
        <v>639.33835599999998</v>
      </c>
      <c r="AR204" s="1">
        <v>639.32303999999999</v>
      </c>
      <c r="AS204" s="16"/>
      <c r="AX204" s="1">
        <v>779.45448599999997</v>
      </c>
      <c r="AY204" s="1">
        <v>777.36610399999995</v>
      </c>
      <c r="AZ204" s="1">
        <v>733.33954400000005</v>
      </c>
      <c r="BA204" s="16"/>
    </row>
    <row r="205" spans="2:53" x14ac:dyDescent="0.3">
      <c r="B205" s="1">
        <v>868.35231399999998</v>
      </c>
      <c r="C205" s="1">
        <v>821.39313100000004</v>
      </c>
      <c r="D205" s="1">
        <v>745.36523399999999</v>
      </c>
      <c r="J205" s="1">
        <v>687.33784000000003</v>
      </c>
      <c r="K205" s="1">
        <v>687.337402</v>
      </c>
      <c r="L205" s="1">
        <v>663.33390299999996</v>
      </c>
      <c r="M205"/>
      <c r="N205" s="16"/>
      <c r="O205" s="16"/>
      <c r="R205" s="1">
        <v>639.34108700000002</v>
      </c>
      <c r="S205" s="1">
        <v>639.32484699999998</v>
      </c>
      <c r="T205" s="1">
        <v>667.33278600000006</v>
      </c>
      <c r="W205" s="16"/>
      <c r="X205" s="16"/>
      <c r="Z205" s="1">
        <v>26057.902149000001</v>
      </c>
      <c r="AA205" s="16"/>
      <c r="AH205" s="1">
        <v>799.394453</v>
      </c>
      <c r="AI205" s="1">
        <v>774.35834399999999</v>
      </c>
      <c r="AJ205" s="1">
        <v>766.45898399999999</v>
      </c>
      <c r="AK205" s="16"/>
      <c r="AP205" s="1">
        <v>710.36148000000003</v>
      </c>
      <c r="AQ205" s="1">
        <v>646.33018700000002</v>
      </c>
      <c r="AR205" s="1">
        <v>639.33815800000002</v>
      </c>
      <c r="AS205" s="16"/>
      <c r="AX205" s="1">
        <v>781.31886399999996</v>
      </c>
      <c r="AY205" s="1">
        <v>779.45427800000004</v>
      </c>
      <c r="AZ205" s="1">
        <v>735.35590400000001</v>
      </c>
      <c r="BA205" s="16"/>
    </row>
    <row r="206" spans="2:53" x14ac:dyDescent="0.3">
      <c r="B206" s="1">
        <v>869.42428099999995</v>
      </c>
      <c r="C206" s="1">
        <v>829.43492400000002</v>
      </c>
      <c r="D206" s="1">
        <v>748.35235999999998</v>
      </c>
      <c r="J206" s="1">
        <v>690.354511</v>
      </c>
      <c r="K206" s="1">
        <v>690.35385799999995</v>
      </c>
      <c r="L206" s="1">
        <v>666.37100299999997</v>
      </c>
      <c r="M206"/>
      <c r="N206" s="16"/>
      <c r="O206" s="16"/>
      <c r="R206" s="1">
        <v>643.28485999999998</v>
      </c>
      <c r="S206" s="1">
        <v>639.34033899999997</v>
      </c>
      <c r="T206" s="1">
        <v>670.36714099999995</v>
      </c>
      <c r="W206" s="16"/>
      <c r="X206" s="16"/>
      <c r="Z206" s="1">
        <v>26216.973448000001</v>
      </c>
      <c r="AH206" s="1">
        <v>803.34886200000005</v>
      </c>
      <c r="AI206" s="1">
        <v>777.47519799999998</v>
      </c>
      <c r="AJ206" s="1">
        <v>777.47499100000005</v>
      </c>
      <c r="AK206" s="16"/>
      <c r="AP206" s="1">
        <v>716.38318400000003</v>
      </c>
      <c r="AQ206" s="1">
        <v>652.35483299999999</v>
      </c>
      <c r="AR206" s="1">
        <v>652.35456599999998</v>
      </c>
      <c r="AS206" s="16"/>
      <c r="AX206" s="1">
        <v>781.34309399999995</v>
      </c>
      <c r="AY206" s="1">
        <v>781.31844999999998</v>
      </c>
      <c r="AZ206" s="1">
        <v>735.42767400000002</v>
      </c>
      <c r="BA206" s="16"/>
    </row>
    <row r="207" spans="2:53" x14ac:dyDescent="0.3">
      <c r="B207" s="1">
        <v>873.40436999999997</v>
      </c>
      <c r="C207" s="1">
        <v>830.45466199999998</v>
      </c>
      <c r="D207" s="1">
        <v>748.44950800000004</v>
      </c>
      <c r="J207" s="1">
        <v>691.33822899999996</v>
      </c>
      <c r="K207" s="1">
        <v>690.37397999999996</v>
      </c>
      <c r="L207" s="1">
        <v>667.33229500000004</v>
      </c>
      <c r="M207"/>
      <c r="N207" s="16"/>
      <c r="O207" s="16"/>
      <c r="R207" s="1">
        <v>645.29998899999998</v>
      </c>
      <c r="S207" s="1">
        <v>643.28396299999997</v>
      </c>
      <c r="T207" s="1">
        <v>672.28528400000005</v>
      </c>
      <c r="W207" s="16"/>
      <c r="X207" s="16"/>
      <c r="Z207" s="1">
        <v>26231.986294999999</v>
      </c>
      <c r="AH207" s="1">
        <v>807.39503999999999</v>
      </c>
      <c r="AI207" s="1">
        <v>781.31813699999998</v>
      </c>
      <c r="AJ207" s="1">
        <v>781.31824600000004</v>
      </c>
      <c r="AK207" s="16"/>
      <c r="AP207" s="1">
        <v>718.36545599999999</v>
      </c>
      <c r="AQ207" s="1">
        <v>657.348659</v>
      </c>
      <c r="AR207" s="1">
        <v>657.34848099999999</v>
      </c>
      <c r="AS207" s="16"/>
      <c r="AX207" s="1">
        <v>785.39337399999999</v>
      </c>
      <c r="AY207" s="1">
        <v>781.34286499999996</v>
      </c>
      <c r="AZ207" s="1">
        <v>738.35507600000005</v>
      </c>
      <c r="BA207" s="16"/>
    </row>
    <row r="208" spans="2:53" x14ac:dyDescent="0.3">
      <c r="B208" s="1">
        <v>874.52964399999996</v>
      </c>
      <c r="C208" s="1">
        <v>840.43889899999999</v>
      </c>
      <c r="D208" s="1">
        <v>752.40826300000003</v>
      </c>
      <c r="J208" s="1">
        <v>692.352889</v>
      </c>
      <c r="K208" s="1">
        <v>691.33739700000001</v>
      </c>
      <c r="L208" s="1">
        <v>668.35033599999997</v>
      </c>
      <c r="M208"/>
      <c r="N208" s="16"/>
      <c r="O208" s="16"/>
      <c r="R208" s="1">
        <v>646.33203800000001</v>
      </c>
      <c r="S208" s="1">
        <v>646.33142299999997</v>
      </c>
      <c r="T208" s="1">
        <v>678.40835900000002</v>
      </c>
      <c r="W208" s="16"/>
      <c r="X208" s="16"/>
      <c r="Z208" s="1">
        <v>26394.040235</v>
      </c>
      <c r="AH208" s="1">
        <v>811.42032200000006</v>
      </c>
      <c r="AI208" s="1">
        <v>783.36490800000001</v>
      </c>
      <c r="AJ208" s="1">
        <v>794.465689</v>
      </c>
      <c r="AK208" s="16"/>
      <c r="AP208" s="1">
        <v>720.38143700000001</v>
      </c>
      <c r="AQ208" s="1">
        <v>660.39597700000002</v>
      </c>
      <c r="AR208" s="1">
        <v>660.39571100000001</v>
      </c>
      <c r="AS208" s="16"/>
      <c r="AX208" s="1">
        <v>788.43348800000001</v>
      </c>
      <c r="AY208" s="1">
        <v>784.314616</v>
      </c>
      <c r="AZ208" s="1">
        <v>746.39684099999999</v>
      </c>
      <c r="BA208" s="16"/>
    </row>
    <row r="209" spans="2:53" x14ac:dyDescent="0.3">
      <c r="B209" s="1">
        <v>877.39429399999995</v>
      </c>
      <c r="C209" s="1">
        <v>858.44966799999997</v>
      </c>
      <c r="D209" s="1">
        <v>761.44457699999998</v>
      </c>
      <c r="J209" s="1">
        <v>696.34583999999995</v>
      </c>
      <c r="K209" s="1">
        <v>698.32462199999998</v>
      </c>
      <c r="L209" s="1">
        <v>670.36631899999998</v>
      </c>
      <c r="M209"/>
      <c r="N209" s="16"/>
      <c r="O209" s="16"/>
      <c r="R209" s="1">
        <v>652.33636200000001</v>
      </c>
      <c r="S209" s="1">
        <v>652.33561799999995</v>
      </c>
      <c r="T209" s="1">
        <v>682.36746900000003</v>
      </c>
      <c r="W209" s="16"/>
      <c r="X209" s="16"/>
      <c r="Z209" s="1">
        <v>26584.134936999999</v>
      </c>
      <c r="AH209" s="1">
        <v>816.37637700000005</v>
      </c>
      <c r="AI209" s="1">
        <v>785.33763599999997</v>
      </c>
      <c r="AJ209" s="1">
        <v>798.36598500000002</v>
      </c>
      <c r="AK209" s="16"/>
      <c r="AP209" s="1">
        <v>727.390985</v>
      </c>
      <c r="AQ209" s="1">
        <v>662.37885900000003</v>
      </c>
      <c r="AR209" s="1">
        <v>662.37824699999999</v>
      </c>
      <c r="AS209" s="16"/>
      <c r="AX209" s="1">
        <v>794.39423499999998</v>
      </c>
      <c r="AY209" s="1">
        <v>786.39173900000003</v>
      </c>
      <c r="AZ209" s="1">
        <v>751.35061900000005</v>
      </c>
      <c r="BA209" s="16"/>
    </row>
    <row r="210" spans="2:53" x14ac:dyDescent="0.3">
      <c r="B210" s="1">
        <v>878.43404999999996</v>
      </c>
      <c r="C210" s="1">
        <v>867.50749399999995</v>
      </c>
      <c r="D210" s="1">
        <v>766.45998699999996</v>
      </c>
      <c r="J210" s="1">
        <v>697.32035699999994</v>
      </c>
      <c r="K210" s="1">
        <v>699.398956</v>
      </c>
      <c r="L210" s="1">
        <v>672.28494000000001</v>
      </c>
      <c r="M210"/>
      <c r="N210" s="16"/>
      <c r="O210" s="16"/>
      <c r="R210" s="1">
        <v>652.35637099999997</v>
      </c>
      <c r="S210" s="1">
        <v>652.35572400000001</v>
      </c>
      <c r="T210" s="1">
        <v>683.32799899999998</v>
      </c>
      <c r="W210" s="16"/>
      <c r="X210" s="16"/>
      <c r="Z210" s="1">
        <v>26584.150808999999</v>
      </c>
      <c r="AH210" s="1">
        <v>821.39250800000002</v>
      </c>
      <c r="AI210" s="1">
        <v>794.46528599999999</v>
      </c>
      <c r="AJ210" s="1">
        <v>799.39408700000001</v>
      </c>
      <c r="AK210" s="16"/>
      <c r="AP210" s="1">
        <v>729.38570000000004</v>
      </c>
      <c r="AQ210" s="1">
        <v>664.35500100000002</v>
      </c>
      <c r="AR210" s="1">
        <v>664.35466699999995</v>
      </c>
      <c r="AS210" s="16"/>
      <c r="AX210" s="1">
        <v>803.32754499999999</v>
      </c>
      <c r="AY210" s="1">
        <v>788.43409499999996</v>
      </c>
      <c r="AZ210" s="1">
        <v>753.261032</v>
      </c>
      <c r="BA210" s="16"/>
    </row>
    <row r="211" spans="2:53" x14ac:dyDescent="0.3">
      <c r="B211" s="1">
        <v>892.43509600000004</v>
      </c>
      <c r="C211" s="1">
        <v>868.35128099999997</v>
      </c>
      <c r="D211" s="1">
        <v>775.45934299999999</v>
      </c>
      <c r="J211" s="1">
        <v>708.36487999999997</v>
      </c>
      <c r="K211" s="1">
        <v>708.36414100000002</v>
      </c>
      <c r="L211" s="1">
        <v>673.32501400000001</v>
      </c>
      <c r="M211"/>
      <c r="N211" s="16"/>
      <c r="O211" s="16"/>
      <c r="R211" s="1">
        <v>657.35193800000002</v>
      </c>
      <c r="S211" s="1">
        <v>657.35119099999997</v>
      </c>
      <c r="T211" s="1">
        <v>687.33652900000004</v>
      </c>
      <c r="W211" s="16"/>
      <c r="X211" s="16"/>
      <c r="Z211" s="1">
        <v>26746.200023000001</v>
      </c>
      <c r="AH211" s="1">
        <v>825.47259499999996</v>
      </c>
      <c r="AI211" s="1">
        <v>798.36583800000005</v>
      </c>
      <c r="AJ211" s="1">
        <v>803.34873800000003</v>
      </c>
      <c r="AK211" s="16"/>
      <c r="AP211" s="1">
        <v>732.41365499999995</v>
      </c>
      <c r="AQ211" s="1">
        <v>666.37075200000004</v>
      </c>
      <c r="AR211" s="1">
        <v>666.37034000000006</v>
      </c>
      <c r="AS211" s="16"/>
      <c r="AX211" s="1">
        <v>803.348432</v>
      </c>
      <c r="AY211" s="1">
        <v>794.39459299999999</v>
      </c>
      <c r="AZ211" s="1">
        <v>760.43935399999998</v>
      </c>
      <c r="BA211" s="16"/>
    </row>
    <row r="212" spans="2:53" x14ac:dyDescent="0.3">
      <c r="B212" s="1">
        <v>899.41564000000005</v>
      </c>
      <c r="C212" s="1">
        <v>869.42399899999998</v>
      </c>
      <c r="D212" s="1">
        <v>777.475956</v>
      </c>
      <c r="J212" s="1">
        <v>710.36107700000002</v>
      </c>
      <c r="K212" s="1">
        <v>710.36011900000005</v>
      </c>
      <c r="L212" s="1">
        <v>678.287328</v>
      </c>
      <c r="M212"/>
      <c r="N212" s="16"/>
      <c r="O212" s="16"/>
      <c r="R212" s="1">
        <v>663.30220899999995</v>
      </c>
      <c r="S212" s="1">
        <v>663.33534199999997</v>
      </c>
      <c r="T212" s="1">
        <v>692.351809</v>
      </c>
      <c r="W212" s="16"/>
      <c r="X212" s="16"/>
      <c r="Z212" s="16"/>
      <c r="AH212" s="1">
        <v>828.37311899999997</v>
      </c>
      <c r="AI212" s="1">
        <v>799.39371700000004</v>
      </c>
      <c r="AJ212" s="1">
        <v>807.39468999999997</v>
      </c>
      <c r="AK212" s="16"/>
      <c r="AP212" s="1">
        <v>736.37626</v>
      </c>
      <c r="AQ212" s="1">
        <v>670.366041</v>
      </c>
      <c r="AR212" s="1">
        <v>670.36586299999999</v>
      </c>
      <c r="AS212" s="16"/>
      <c r="AX212" s="1">
        <v>804.37721599999998</v>
      </c>
      <c r="AY212" s="1">
        <v>803.32789300000002</v>
      </c>
      <c r="AZ212" s="1">
        <v>763.42336299999999</v>
      </c>
      <c r="BA212" s="16"/>
    </row>
    <row r="213" spans="2:53" x14ac:dyDescent="0.3">
      <c r="B213" s="1">
        <v>905.45606099999998</v>
      </c>
      <c r="C213" s="1">
        <v>873.403459</v>
      </c>
      <c r="D213" s="1">
        <v>780.40242799999999</v>
      </c>
      <c r="J213" s="1">
        <v>715.33156499999996</v>
      </c>
      <c r="K213" s="1">
        <v>715.33022700000004</v>
      </c>
      <c r="L213" s="1">
        <v>678.40770099999997</v>
      </c>
      <c r="M213"/>
      <c r="N213" s="16"/>
      <c r="O213" s="16"/>
      <c r="R213" s="1">
        <v>664.35702300000003</v>
      </c>
      <c r="S213" s="1">
        <v>664.30530599999997</v>
      </c>
      <c r="T213" s="1">
        <v>697.32011899999998</v>
      </c>
      <c r="W213" s="16"/>
      <c r="X213" s="16"/>
      <c r="AH213" s="1">
        <v>829.43376599999999</v>
      </c>
      <c r="AI213" s="1">
        <v>803.34884699999998</v>
      </c>
      <c r="AJ213" s="1">
        <v>811.41938000000005</v>
      </c>
      <c r="AK213" s="16"/>
      <c r="AP213" s="1">
        <v>738.35623399999997</v>
      </c>
      <c r="AQ213" s="1">
        <v>672.28384700000004</v>
      </c>
      <c r="AR213" s="1">
        <v>672.28363899999999</v>
      </c>
      <c r="AS213" s="16"/>
      <c r="AX213" s="1">
        <v>804.41616899999997</v>
      </c>
      <c r="AY213" s="1">
        <v>804.37729899999999</v>
      </c>
      <c r="AZ213" s="1">
        <v>764.33468600000003</v>
      </c>
      <c r="BA213" s="16"/>
    </row>
    <row r="214" spans="2:53" x14ac:dyDescent="0.3">
      <c r="B214" s="1">
        <v>917.42599499999994</v>
      </c>
      <c r="C214" s="1">
        <v>874.52902900000004</v>
      </c>
      <c r="D214" s="1">
        <v>781.31911000000002</v>
      </c>
      <c r="J214" s="1">
        <v>717.38346799999999</v>
      </c>
      <c r="K214" s="1">
        <v>717.38240099999996</v>
      </c>
      <c r="L214" s="1">
        <v>680.369146</v>
      </c>
      <c r="M214"/>
      <c r="N214" s="16"/>
      <c r="O214" s="16"/>
      <c r="R214" s="1">
        <v>666.37246600000003</v>
      </c>
      <c r="S214" s="1">
        <v>664.35626100000002</v>
      </c>
      <c r="T214" s="1">
        <v>697.34544400000004</v>
      </c>
      <c r="W214" s="16"/>
      <c r="X214" s="16"/>
      <c r="AH214" s="1">
        <v>830.45387800000003</v>
      </c>
      <c r="AI214" s="1">
        <v>807.39453400000002</v>
      </c>
      <c r="AJ214" s="1">
        <v>816.37634800000001</v>
      </c>
      <c r="AK214" s="16"/>
      <c r="AP214" s="1">
        <v>738.39200300000005</v>
      </c>
      <c r="AQ214" s="1">
        <v>674.32655</v>
      </c>
      <c r="AR214" s="1">
        <v>674.32602399999996</v>
      </c>
      <c r="AS214" s="16"/>
      <c r="AX214" s="1">
        <v>810.36926400000004</v>
      </c>
      <c r="AY214" s="1">
        <v>804.41536099999996</v>
      </c>
      <c r="AZ214" s="1">
        <v>768.37948100000006</v>
      </c>
      <c r="BA214" s="16"/>
    </row>
    <row r="215" spans="2:53" x14ac:dyDescent="0.3">
      <c r="B215" s="1">
        <v>927.449299</v>
      </c>
      <c r="C215" s="1">
        <v>877.39396299999999</v>
      </c>
      <c r="D215" s="1">
        <v>783.36571400000003</v>
      </c>
      <c r="J215" s="1">
        <v>718.34168899999997</v>
      </c>
      <c r="K215" s="1">
        <v>719.34982600000001</v>
      </c>
      <c r="L215" s="1">
        <v>680.42392099999995</v>
      </c>
      <c r="M215"/>
      <c r="N215" s="16"/>
      <c r="O215" s="16"/>
      <c r="R215" s="1">
        <v>668.35197300000004</v>
      </c>
      <c r="S215" s="1">
        <v>666.37179200000003</v>
      </c>
      <c r="T215" s="1">
        <v>707.36231399999997</v>
      </c>
      <c r="W215" s="16"/>
      <c r="X215" s="16"/>
      <c r="AH215" s="1">
        <v>840.43822499999999</v>
      </c>
      <c r="AI215" s="1">
        <v>811.41947000000005</v>
      </c>
      <c r="AJ215" s="1">
        <v>820.37296700000002</v>
      </c>
      <c r="AK215" s="16"/>
      <c r="AP215" s="1">
        <v>747.39583700000003</v>
      </c>
      <c r="AQ215" s="1">
        <v>675.39217499999995</v>
      </c>
      <c r="AR215" s="1">
        <v>675.39204500000005</v>
      </c>
      <c r="AS215" s="16"/>
      <c r="AX215" s="1">
        <v>810.46179099999995</v>
      </c>
      <c r="AY215" s="1">
        <v>810.369326</v>
      </c>
      <c r="AZ215" s="1">
        <v>771.27172399999995</v>
      </c>
      <c r="BA215" s="16"/>
    </row>
    <row r="216" spans="2:53" x14ac:dyDescent="0.3">
      <c r="B216" s="1">
        <v>934.45298300000002</v>
      </c>
      <c r="C216" s="1">
        <v>878.43321800000001</v>
      </c>
      <c r="D216" s="1">
        <v>798.36710100000005</v>
      </c>
      <c r="J216" s="1">
        <v>721.34512500000005</v>
      </c>
      <c r="K216" s="1">
        <v>721.34462299999996</v>
      </c>
      <c r="L216" s="1">
        <v>687.33651399999997</v>
      </c>
      <c r="M216"/>
      <c r="N216" s="16"/>
      <c r="O216" s="16"/>
      <c r="R216" s="1">
        <v>670.368109</v>
      </c>
      <c r="S216" s="1">
        <v>667.33216800000002</v>
      </c>
      <c r="T216" s="1">
        <v>710.36160099999995</v>
      </c>
      <c r="W216" s="16"/>
      <c r="X216" s="16"/>
      <c r="AH216" s="1">
        <v>858.44934899999998</v>
      </c>
      <c r="AI216" s="1">
        <v>816.37616100000002</v>
      </c>
      <c r="AJ216" s="1">
        <v>821.39219200000002</v>
      </c>
      <c r="AK216" s="16"/>
      <c r="AP216" s="1">
        <v>749.48092099999997</v>
      </c>
      <c r="AQ216" s="1">
        <v>676.35461999999995</v>
      </c>
      <c r="AR216" s="1">
        <v>676.35457799999995</v>
      </c>
      <c r="AS216" s="16"/>
      <c r="AX216" s="1">
        <v>811.42434600000001</v>
      </c>
      <c r="AY216" s="1">
        <v>811.424082</v>
      </c>
      <c r="AZ216" s="1">
        <v>777.36668899999995</v>
      </c>
      <c r="BA216" s="16"/>
    </row>
    <row r="217" spans="2:53" x14ac:dyDescent="0.3">
      <c r="B217" s="1">
        <v>934.54386299999999</v>
      </c>
      <c r="C217" s="1">
        <v>883.48123099999998</v>
      </c>
      <c r="D217" s="1">
        <v>799.39489000000003</v>
      </c>
      <c r="J217" s="1">
        <v>722.41032499999994</v>
      </c>
      <c r="K217" s="1">
        <v>722.40924900000005</v>
      </c>
      <c r="L217" s="1">
        <v>690.35346700000002</v>
      </c>
      <c r="M217"/>
      <c r="N217" s="16"/>
      <c r="O217" s="16"/>
      <c r="R217" s="1">
        <v>672.28606200000002</v>
      </c>
      <c r="S217" s="1">
        <v>668.35159099999998</v>
      </c>
      <c r="T217" s="1">
        <v>714.28489999999999</v>
      </c>
      <c r="W217" s="16"/>
      <c r="X217" s="16"/>
      <c r="AH217" s="1">
        <v>867.50646200000006</v>
      </c>
      <c r="AI217" s="1">
        <v>821.39196400000003</v>
      </c>
      <c r="AJ217" s="1">
        <v>825.47218499999997</v>
      </c>
      <c r="AK217" s="16"/>
      <c r="AP217" s="1">
        <v>752.40824899999996</v>
      </c>
      <c r="AQ217" s="1">
        <v>678.40680899999995</v>
      </c>
      <c r="AR217" s="1">
        <v>678.40657699999997</v>
      </c>
      <c r="AS217" s="16"/>
      <c r="AX217" s="1">
        <v>812.30961300000001</v>
      </c>
      <c r="AY217" s="1">
        <v>812.30950499999994</v>
      </c>
      <c r="AZ217" s="1">
        <v>779.45452399999999</v>
      </c>
      <c r="BA217" s="16"/>
    </row>
    <row r="218" spans="2:53" x14ac:dyDescent="0.3">
      <c r="B218" s="1">
        <v>940.02444400000002</v>
      </c>
      <c r="C218" s="1">
        <v>892.43374300000005</v>
      </c>
      <c r="D218" s="1">
        <v>807.39593300000001</v>
      </c>
      <c r="J218" s="1">
        <v>725.37422900000001</v>
      </c>
      <c r="K218" s="1">
        <v>724.35456899999997</v>
      </c>
      <c r="L218" s="1">
        <v>690.37350900000001</v>
      </c>
      <c r="M218"/>
      <c r="N218" s="16"/>
      <c r="O218" s="16"/>
      <c r="R218" s="1">
        <v>682.36760500000003</v>
      </c>
      <c r="S218" s="1">
        <v>669.32543799999996</v>
      </c>
      <c r="T218" s="1">
        <v>715.33084399999996</v>
      </c>
      <c r="W218" s="16"/>
      <c r="X218" s="16"/>
      <c r="AH218" s="1">
        <v>868.35088699999994</v>
      </c>
      <c r="AI218" s="1">
        <v>825.471991</v>
      </c>
      <c r="AJ218" s="1">
        <v>830.45370800000001</v>
      </c>
      <c r="AK218" s="16"/>
      <c r="AP218" s="1">
        <v>752.42300399999999</v>
      </c>
      <c r="AQ218" s="1">
        <v>681.41806699999995</v>
      </c>
      <c r="AR218" s="1">
        <v>681.41772400000002</v>
      </c>
      <c r="AS218" s="16"/>
      <c r="AX218" s="1">
        <v>820.35466899999994</v>
      </c>
      <c r="AY218" s="1">
        <v>813.39824999999996</v>
      </c>
      <c r="AZ218" s="1">
        <v>781.31884300000002</v>
      </c>
      <c r="BA218" s="16"/>
    </row>
    <row r="219" spans="2:53" x14ac:dyDescent="0.3">
      <c r="B219" s="1">
        <v>945.50462000000005</v>
      </c>
      <c r="C219" s="1">
        <v>899.41392800000006</v>
      </c>
      <c r="D219" s="1">
        <v>809.44445399999995</v>
      </c>
      <c r="J219" s="1">
        <v>727.316776</v>
      </c>
      <c r="K219" s="1">
        <v>727.31581200000005</v>
      </c>
      <c r="L219" s="1">
        <v>691.33715099999995</v>
      </c>
      <c r="M219"/>
      <c r="N219" s="16"/>
      <c r="O219" s="16"/>
      <c r="R219" s="1">
        <v>684.32927400000005</v>
      </c>
      <c r="S219" s="1">
        <v>670.36719100000005</v>
      </c>
      <c r="T219" s="1">
        <v>716.38390200000003</v>
      </c>
      <c r="W219" s="16"/>
      <c r="X219" s="16"/>
      <c r="AH219" s="1">
        <v>869.42289400000004</v>
      </c>
      <c r="AI219" s="1">
        <v>828.37323800000001</v>
      </c>
      <c r="AJ219" s="1">
        <v>833.40544299999999</v>
      </c>
      <c r="AK219" s="16"/>
      <c r="AP219" s="1">
        <v>760.439887</v>
      </c>
      <c r="AQ219" s="1">
        <v>684.32534199999998</v>
      </c>
      <c r="AR219" s="1">
        <v>682.36590200000001</v>
      </c>
      <c r="AS219" s="16"/>
      <c r="AX219" s="1">
        <v>821.33819400000004</v>
      </c>
      <c r="AY219" s="1">
        <v>815.38174600000002</v>
      </c>
      <c r="AZ219" s="1">
        <v>781.34310200000004</v>
      </c>
      <c r="BA219" s="16"/>
    </row>
    <row r="220" spans="2:53" x14ac:dyDescent="0.3">
      <c r="B220" s="1">
        <v>957.56698800000004</v>
      </c>
      <c r="C220" s="1">
        <v>900.39593200000002</v>
      </c>
      <c r="D220" s="1">
        <v>811.41992500000003</v>
      </c>
      <c r="J220" s="1">
        <v>727.39178500000003</v>
      </c>
      <c r="K220" s="1">
        <v>727.39100399999995</v>
      </c>
      <c r="L220" s="1">
        <v>695.326683</v>
      </c>
      <c r="M220"/>
      <c r="N220" s="16"/>
      <c r="O220" s="16"/>
      <c r="R220" s="1">
        <v>687.33784600000001</v>
      </c>
      <c r="S220" s="1">
        <v>672.28502600000002</v>
      </c>
      <c r="T220" s="1">
        <v>721.34494299999994</v>
      </c>
      <c r="W220" s="16"/>
      <c r="X220" s="16"/>
      <c r="AH220" s="1">
        <v>873.40255999999999</v>
      </c>
      <c r="AI220" s="1">
        <v>829.43371999999999</v>
      </c>
      <c r="AJ220" s="1">
        <v>839.40350000000001</v>
      </c>
      <c r="AK220" s="16"/>
      <c r="AP220" s="1">
        <v>770.43373999999994</v>
      </c>
      <c r="AQ220" s="1">
        <v>689.23830699999996</v>
      </c>
      <c r="AR220" s="1">
        <v>690.37381500000004</v>
      </c>
      <c r="AS220" s="16"/>
      <c r="AX220" s="1">
        <v>821.39185699999996</v>
      </c>
      <c r="AY220" s="1">
        <v>819.41240900000003</v>
      </c>
      <c r="AZ220" s="1">
        <v>786.391659</v>
      </c>
      <c r="BA220" s="16"/>
    </row>
    <row r="221" spans="2:53" x14ac:dyDescent="0.3">
      <c r="B221" s="1">
        <v>961.38747699999999</v>
      </c>
      <c r="C221" s="1">
        <v>909.47547499999996</v>
      </c>
      <c r="D221" s="1">
        <v>812.42267400000003</v>
      </c>
      <c r="J221" s="1">
        <v>735.394048</v>
      </c>
      <c r="K221" s="1">
        <v>735.39198199999998</v>
      </c>
      <c r="L221" s="1">
        <v>698.32427600000005</v>
      </c>
      <c r="M221"/>
      <c r="N221" s="16"/>
      <c r="O221" s="16"/>
      <c r="R221" s="1">
        <v>692.34057299999995</v>
      </c>
      <c r="S221" s="1">
        <v>678.28867700000001</v>
      </c>
      <c r="T221" s="1">
        <v>722.40961900000002</v>
      </c>
      <c r="W221" s="16"/>
      <c r="X221" s="16"/>
      <c r="AH221" s="1">
        <v>874.52826400000004</v>
      </c>
      <c r="AI221" s="1">
        <v>830.45389899999998</v>
      </c>
      <c r="AJ221" s="1">
        <v>840.43813499999999</v>
      </c>
      <c r="AK221" s="16"/>
      <c r="AP221" s="1">
        <v>776.42340799999999</v>
      </c>
      <c r="AQ221" s="1">
        <v>690.374009</v>
      </c>
      <c r="AR221" s="1">
        <v>694.36492599999997</v>
      </c>
      <c r="AS221" s="16"/>
      <c r="AX221" s="1">
        <v>822.42413799999997</v>
      </c>
      <c r="AY221" s="1">
        <v>820.35440200000005</v>
      </c>
      <c r="AZ221" s="1">
        <v>788.43415100000004</v>
      </c>
      <c r="BA221" s="16"/>
    </row>
    <row r="222" spans="2:53" x14ac:dyDescent="0.3">
      <c r="B222" s="1">
        <v>973.48429499999997</v>
      </c>
      <c r="C222" s="1">
        <v>917.42506200000003</v>
      </c>
      <c r="D222" s="1">
        <v>816.37737800000002</v>
      </c>
      <c r="J222" s="1">
        <v>738.357125</v>
      </c>
      <c r="K222" s="1">
        <v>738.35643000000005</v>
      </c>
      <c r="L222" s="1">
        <v>699.39898300000004</v>
      </c>
      <c r="M222"/>
      <c r="N222" s="16"/>
      <c r="O222" s="16"/>
      <c r="R222" s="1">
        <v>692.35313299999996</v>
      </c>
      <c r="S222" s="1">
        <v>678.40853500000003</v>
      </c>
      <c r="T222" s="1">
        <v>723.37606900000003</v>
      </c>
      <c r="W222" s="16"/>
      <c r="X222" s="16"/>
      <c r="AH222" s="1">
        <v>877.39374299999997</v>
      </c>
      <c r="AI222" s="1">
        <v>840.43803000000003</v>
      </c>
      <c r="AJ222" s="1">
        <v>845.40656200000001</v>
      </c>
      <c r="AK222" s="16"/>
      <c r="AP222" s="1">
        <v>777.47578999999996</v>
      </c>
      <c r="AQ222" s="1">
        <v>691.333079</v>
      </c>
      <c r="AR222" s="1">
        <v>695.34916999999996</v>
      </c>
      <c r="AS222" s="16"/>
      <c r="AX222" s="1">
        <v>824.44433500000002</v>
      </c>
      <c r="AY222" s="1">
        <v>821.34027400000002</v>
      </c>
      <c r="AZ222" s="1">
        <v>794.39378899999997</v>
      </c>
      <c r="BA222" s="16"/>
    </row>
    <row r="223" spans="2:53" x14ac:dyDescent="0.3">
      <c r="B223" s="1">
        <v>975.57799999999997</v>
      </c>
      <c r="C223" s="1">
        <v>927.44899499999997</v>
      </c>
      <c r="D223" s="1">
        <v>821.39313300000003</v>
      </c>
      <c r="J223" s="1">
        <v>744.34749199999999</v>
      </c>
      <c r="K223" s="1">
        <v>742.35031600000002</v>
      </c>
      <c r="L223" s="1">
        <v>708.36400400000002</v>
      </c>
      <c r="M223"/>
      <c r="N223" s="16"/>
      <c r="O223" s="16"/>
      <c r="R223" s="1">
        <v>695.32855500000005</v>
      </c>
      <c r="S223" s="1">
        <v>679.37093300000004</v>
      </c>
      <c r="T223" s="1">
        <v>724.32351500000004</v>
      </c>
      <c r="W223" s="16"/>
      <c r="X223" s="16"/>
      <c r="AH223" s="1">
        <v>878.43271700000003</v>
      </c>
      <c r="AI223" s="1">
        <v>845.40626699999996</v>
      </c>
      <c r="AJ223" s="1">
        <v>846.53316099999995</v>
      </c>
      <c r="AK223" s="16"/>
      <c r="AP223" s="1">
        <v>786.40808200000004</v>
      </c>
      <c r="AQ223" s="1">
        <v>692.35035100000005</v>
      </c>
      <c r="AR223" s="1">
        <v>697.31870000000004</v>
      </c>
      <c r="AS223" s="16"/>
      <c r="AX223" s="1">
        <v>827.45035499999994</v>
      </c>
      <c r="AY223" s="1">
        <v>821.39192800000001</v>
      </c>
      <c r="AZ223" s="1">
        <v>799.39377000000002</v>
      </c>
      <c r="BA223" s="16"/>
    </row>
    <row r="224" spans="2:53" x14ac:dyDescent="0.3">
      <c r="B224" s="1">
        <v>977.52444500000001</v>
      </c>
      <c r="C224" s="1">
        <v>934.45142299999998</v>
      </c>
      <c r="D224" s="1">
        <v>825.47304899999995</v>
      </c>
      <c r="J224" s="1">
        <v>749.45765200000005</v>
      </c>
      <c r="K224" s="1">
        <v>744.34625400000004</v>
      </c>
      <c r="L224" s="1">
        <v>709.30544599999996</v>
      </c>
      <c r="M224"/>
      <c r="N224" s="16"/>
      <c r="O224" s="16"/>
      <c r="R224" s="1">
        <v>696.345778</v>
      </c>
      <c r="S224" s="1">
        <v>682.36671100000001</v>
      </c>
      <c r="T224" s="1">
        <v>726.33437200000003</v>
      </c>
      <c r="W224" s="16"/>
      <c r="X224" s="16"/>
      <c r="AH224" s="1">
        <v>883.47988899999996</v>
      </c>
      <c r="AI224" s="1">
        <v>854.46247000000005</v>
      </c>
      <c r="AJ224" s="1">
        <v>858.449208</v>
      </c>
      <c r="AK224" s="16"/>
      <c r="AP224" s="1">
        <v>789.40357600000004</v>
      </c>
      <c r="AQ224" s="1">
        <v>694.36519699999997</v>
      </c>
      <c r="AR224" s="1">
        <v>699.39801599999998</v>
      </c>
      <c r="AS224" s="16"/>
      <c r="AX224" s="1">
        <v>829.43517699999995</v>
      </c>
      <c r="AY224" s="1">
        <v>822.42402300000003</v>
      </c>
      <c r="AZ224" s="1">
        <v>803.327764</v>
      </c>
      <c r="BA224" s="16"/>
    </row>
    <row r="225" spans="2:53" x14ac:dyDescent="0.3">
      <c r="B225" s="1">
        <v>979.39834099999996</v>
      </c>
      <c r="C225" s="1">
        <v>940.02366700000005</v>
      </c>
      <c r="D225" s="1">
        <v>830.45476499999995</v>
      </c>
      <c r="J225" s="1">
        <v>750.36847699999998</v>
      </c>
      <c r="K225" s="1">
        <v>747.37480600000004</v>
      </c>
      <c r="L225" s="1">
        <v>709.32148700000005</v>
      </c>
      <c r="M225"/>
      <c r="N225" s="16"/>
      <c r="O225" s="16"/>
      <c r="R225" s="1">
        <v>697.320877</v>
      </c>
      <c r="S225" s="1">
        <v>687.33673899999997</v>
      </c>
      <c r="T225" s="1">
        <v>727.31652899999995</v>
      </c>
      <c r="W225" s="16"/>
      <c r="X225" s="16"/>
      <c r="AH225" s="1">
        <v>884.35457099999996</v>
      </c>
      <c r="AI225" s="1">
        <v>858.44901700000003</v>
      </c>
      <c r="AJ225" s="1">
        <v>867.50670200000002</v>
      </c>
      <c r="AK225" s="16"/>
      <c r="AP225" s="1">
        <v>791.44822099999999</v>
      </c>
      <c r="AQ225" s="1">
        <v>697.31909199999996</v>
      </c>
      <c r="AR225" s="1">
        <v>702.37119700000005</v>
      </c>
      <c r="AS225" s="16"/>
      <c r="AX225" s="1">
        <v>830.32016099999998</v>
      </c>
      <c r="AY225" s="1">
        <v>824.44347200000004</v>
      </c>
      <c r="AZ225" s="1">
        <v>803.34780999999998</v>
      </c>
      <c r="BA225" s="16"/>
    </row>
    <row r="226" spans="2:53" x14ac:dyDescent="0.3">
      <c r="B226" s="1">
        <v>979.42157399999996</v>
      </c>
      <c r="C226" s="1">
        <v>945.50463400000001</v>
      </c>
      <c r="D226" s="1">
        <v>833.48797000000002</v>
      </c>
      <c r="J226" s="1">
        <v>752.40964599999995</v>
      </c>
      <c r="K226" s="1">
        <v>748.35897699999998</v>
      </c>
      <c r="L226" s="1">
        <v>710.36025800000004</v>
      </c>
      <c r="M226"/>
      <c r="N226" s="16"/>
      <c r="O226" s="16"/>
      <c r="R226" s="1">
        <v>702.33604400000002</v>
      </c>
      <c r="S226" s="1">
        <v>692.35188500000004</v>
      </c>
      <c r="T226" s="1">
        <v>727.39070600000002</v>
      </c>
      <c r="W226" s="16"/>
      <c r="X226" s="16"/>
      <c r="AH226" s="1">
        <v>885.42431499999998</v>
      </c>
      <c r="AI226" s="1">
        <v>868.35064399999999</v>
      </c>
      <c r="AJ226" s="1">
        <v>868.35073899999998</v>
      </c>
      <c r="AK226" s="16"/>
      <c r="AP226" s="1">
        <v>793.50731800000005</v>
      </c>
      <c r="AQ226" s="1">
        <v>697.34513700000002</v>
      </c>
      <c r="AR226" s="1">
        <v>707.36082899999997</v>
      </c>
      <c r="AS226" s="16"/>
      <c r="AX226" s="1">
        <v>832.40834900000004</v>
      </c>
      <c r="AY226" s="1">
        <v>826.46708100000001</v>
      </c>
      <c r="AZ226" s="1">
        <v>804.37752</v>
      </c>
      <c r="BA226" s="16"/>
    </row>
    <row r="227" spans="2:53" x14ac:dyDescent="0.3">
      <c r="B227" s="1">
        <v>987.35801400000003</v>
      </c>
      <c r="C227" s="1">
        <v>957.56614000000002</v>
      </c>
      <c r="D227" s="1">
        <v>839.40450099999998</v>
      </c>
      <c r="J227" s="1">
        <v>765.38661300000001</v>
      </c>
      <c r="K227" s="1">
        <v>749.33613400000002</v>
      </c>
      <c r="L227" s="1">
        <v>712.27447900000004</v>
      </c>
      <c r="M227"/>
      <c r="N227" s="16"/>
      <c r="O227" s="16"/>
      <c r="R227" s="1">
        <v>707.36325699999998</v>
      </c>
      <c r="S227" s="1">
        <v>697.32006100000001</v>
      </c>
      <c r="T227" s="1">
        <v>734.36090799999999</v>
      </c>
      <c r="W227" s="16"/>
      <c r="X227" s="16"/>
      <c r="AH227" s="1">
        <v>892.43291899999997</v>
      </c>
      <c r="AI227" s="1">
        <v>869.42404099999999</v>
      </c>
      <c r="AJ227" s="1">
        <v>869.42358899999999</v>
      </c>
      <c r="AK227" s="16"/>
      <c r="AP227" s="1">
        <v>794.39556300000004</v>
      </c>
      <c r="AQ227" s="1">
        <v>699.39846899999998</v>
      </c>
      <c r="AR227" s="1">
        <v>710.36065699999995</v>
      </c>
      <c r="AS227" s="16"/>
      <c r="AX227" s="1">
        <v>838.36528299999998</v>
      </c>
      <c r="AY227" s="1">
        <v>827.45111799999995</v>
      </c>
      <c r="AZ227" s="1">
        <v>804.41519100000005</v>
      </c>
      <c r="BA227" s="16"/>
    </row>
    <row r="228" spans="2:53" x14ac:dyDescent="0.3">
      <c r="B228" s="1">
        <v>987.50916099999995</v>
      </c>
      <c r="C228" s="1">
        <v>975.57676700000002</v>
      </c>
      <c r="D228" s="1">
        <v>840.43927799999994</v>
      </c>
      <c r="J228" s="1">
        <v>769.36355900000001</v>
      </c>
      <c r="K228" s="1">
        <v>749.45673799999997</v>
      </c>
      <c r="L228" s="1">
        <v>715.33055400000001</v>
      </c>
      <c r="M228"/>
      <c r="N228" s="16"/>
      <c r="O228" s="16"/>
      <c r="R228" s="1">
        <v>710.36269100000004</v>
      </c>
      <c r="S228" s="1">
        <v>702.33528699999999</v>
      </c>
      <c r="T228" s="1">
        <v>738.35681499999998</v>
      </c>
      <c r="W228" s="16"/>
      <c r="X228" s="16"/>
      <c r="AH228" s="1">
        <v>899.414355</v>
      </c>
      <c r="AI228" s="1">
        <v>873.40229799999997</v>
      </c>
      <c r="AJ228" s="1">
        <v>873.402467</v>
      </c>
      <c r="AK228" s="16"/>
      <c r="AP228" s="1">
        <v>797.68458699999996</v>
      </c>
      <c r="AQ228" s="1">
        <v>707.36110399999995</v>
      </c>
      <c r="AR228" s="1">
        <v>715.32978900000001</v>
      </c>
      <c r="AS228" s="16"/>
      <c r="AX228" s="1">
        <v>844.47754699999996</v>
      </c>
      <c r="AY228" s="1">
        <v>829.43515000000002</v>
      </c>
      <c r="AZ228" s="1">
        <v>810.36972600000001</v>
      </c>
      <c r="BA228" s="16"/>
    </row>
    <row r="229" spans="2:53" x14ac:dyDescent="0.3">
      <c r="B229" s="1">
        <v>990.54889300000002</v>
      </c>
      <c r="C229" s="1">
        <v>977.52413300000001</v>
      </c>
      <c r="D229" s="1">
        <v>855.39307099999996</v>
      </c>
      <c r="J229" s="1">
        <v>770.43509300000005</v>
      </c>
      <c r="K229" s="1">
        <v>749.48157800000001</v>
      </c>
      <c r="L229" s="1">
        <v>717.38234699999998</v>
      </c>
      <c r="M229"/>
      <c r="N229" s="16"/>
      <c r="O229" s="16"/>
      <c r="R229" s="1">
        <v>714.28578700000003</v>
      </c>
      <c r="S229" s="1">
        <v>707.36259600000005</v>
      </c>
      <c r="T229" s="1">
        <v>744.34686199999999</v>
      </c>
      <c r="W229" s="16"/>
      <c r="X229" s="16"/>
      <c r="AH229" s="1">
        <v>900.39511700000003</v>
      </c>
      <c r="AI229" s="1">
        <v>874.52800999999999</v>
      </c>
      <c r="AJ229" s="1">
        <v>874.52816700000005</v>
      </c>
      <c r="AK229" s="16"/>
      <c r="AP229" s="1">
        <v>804.41806299999996</v>
      </c>
      <c r="AQ229" s="1">
        <v>707.40050799999995</v>
      </c>
      <c r="AR229" s="1">
        <v>716.38261799999998</v>
      </c>
      <c r="AS229" s="16"/>
      <c r="AX229" s="1">
        <v>851.42264699999998</v>
      </c>
      <c r="AY229" s="1">
        <v>830.32001700000001</v>
      </c>
      <c r="AZ229" s="1">
        <v>810.46108000000004</v>
      </c>
      <c r="BA229" s="16"/>
    </row>
    <row r="230" spans="2:53" x14ac:dyDescent="0.3">
      <c r="B230" s="1">
        <v>996.44797400000004</v>
      </c>
      <c r="C230" s="1">
        <v>979.42005099999994</v>
      </c>
      <c r="D230" s="1">
        <v>858.45015999999998</v>
      </c>
      <c r="J230" s="1">
        <v>772.34082100000001</v>
      </c>
      <c r="K230" s="1">
        <v>750.36740699999996</v>
      </c>
      <c r="L230" s="1">
        <v>718.34094000000005</v>
      </c>
      <c r="M230"/>
      <c r="N230" s="16"/>
      <c r="O230" s="16"/>
      <c r="R230" s="1">
        <v>715.33192499999996</v>
      </c>
      <c r="S230" s="1">
        <v>709.30611699999997</v>
      </c>
      <c r="T230" s="1">
        <v>749.45716000000004</v>
      </c>
      <c r="W230" s="16"/>
      <c r="X230" s="16"/>
      <c r="AH230" s="1">
        <v>909.47482300000001</v>
      </c>
      <c r="AI230" s="1">
        <v>877.39348900000005</v>
      </c>
      <c r="AJ230" s="1">
        <v>875.42603299999996</v>
      </c>
      <c r="AK230" s="16"/>
      <c r="AP230" s="1">
        <v>807.39289699999995</v>
      </c>
      <c r="AQ230" s="1">
        <v>710.36079099999995</v>
      </c>
      <c r="AR230" s="1">
        <v>718.34040300000004</v>
      </c>
      <c r="AS230" s="16"/>
      <c r="AX230" s="1">
        <v>853.44595200000003</v>
      </c>
      <c r="AY230" s="1">
        <v>832.40815599999996</v>
      </c>
      <c r="AZ230" s="1">
        <v>811.42431399999998</v>
      </c>
      <c r="BA230" s="16"/>
    </row>
    <row r="231" spans="2:53" x14ac:dyDescent="0.3">
      <c r="B231" s="1">
        <v>997.56102599999997</v>
      </c>
      <c r="C231" s="1">
        <v>980.59097699999995</v>
      </c>
      <c r="D231" s="1">
        <v>867.50793699999997</v>
      </c>
      <c r="J231" s="1">
        <v>777.47696599999995</v>
      </c>
      <c r="K231" s="1">
        <v>752.40859499999999</v>
      </c>
      <c r="L231" s="1">
        <v>719.39888099999996</v>
      </c>
      <c r="M231"/>
      <c r="N231" s="16"/>
      <c r="O231" s="16"/>
      <c r="R231" s="1">
        <v>716.38494700000001</v>
      </c>
      <c r="S231" s="1">
        <v>710.34499000000005</v>
      </c>
      <c r="T231" s="1">
        <v>750.36853199999996</v>
      </c>
      <c r="W231" s="16"/>
      <c r="X231" s="16"/>
      <c r="AH231" s="1">
        <v>917.42427699999996</v>
      </c>
      <c r="AI231" s="1">
        <v>878.43204000000003</v>
      </c>
      <c r="AJ231" s="1">
        <v>877.39410099999998</v>
      </c>
      <c r="AK231" s="16"/>
      <c r="AP231" s="1">
        <v>807.44975399999998</v>
      </c>
      <c r="AQ231" s="1">
        <v>715.32996700000001</v>
      </c>
      <c r="AR231" s="1">
        <v>718.36477100000002</v>
      </c>
      <c r="AS231" s="16"/>
      <c r="AX231" s="1">
        <v>866.45386299999996</v>
      </c>
      <c r="AY231" s="1">
        <v>836.43946600000004</v>
      </c>
      <c r="AZ231" s="1">
        <v>812.30953899999997</v>
      </c>
      <c r="BA231" s="16"/>
    </row>
    <row r="232" spans="2:53" x14ac:dyDescent="0.3">
      <c r="B232" s="1">
        <v>1005.519507</v>
      </c>
      <c r="C232" s="1">
        <v>987.50777000000005</v>
      </c>
      <c r="D232" s="1">
        <v>868.35156500000005</v>
      </c>
      <c r="J232" s="1">
        <v>781.32077800000002</v>
      </c>
      <c r="K232" s="1">
        <v>757.36308399999996</v>
      </c>
      <c r="L232" s="1">
        <v>721.34423000000004</v>
      </c>
      <c r="M232"/>
      <c r="N232" s="16"/>
      <c r="O232" s="16"/>
      <c r="R232" s="1">
        <v>721.32937200000003</v>
      </c>
      <c r="S232" s="1">
        <v>710.36202800000001</v>
      </c>
      <c r="T232" s="1">
        <v>751.353748</v>
      </c>
      <c r="W232" s="16"/>
      <c r="X232" s="16"/>
      <c r="AH232" s="1">
        <v>919.45202900000004</v>
      </c>
      <c r="AI232" s="1">
        <v>884.47536400000001</v>
      </c>
      <c r="AJ232" s="1">
        <v>878.432275</v>
      </c>
      <c r="AK232" s="16"/>
      <c r="AP232" s="1">
        <v>810.461727</v>
      </c>
      <c r="AQ232" s="1">
        <v>716.38283100000001</v>
      </c>
      <c r="AR232" s="1">
        <v>725.41176599999994</v>
      </c>
      <c r="AS232" s="16"/>
      <c r="AX232" s="1">
        <v>868.35099700000001</v>
      </c>
      <c r="AY232" s="1">
        <v>838.36508200000003</v>
      </c>
      <c r="AZ232" s="1">
        <v>815.38179600000001</v>
      </c>
      <c r="BA232" s="16"/>
    </row>
    <row r="233" spans="2:53" x14ac:dyDescent="0.3">
      <c r="B233" s="1">
        <v>1006.525388</v>
      </c>
      <c r="C233" s="1">
        <v>991.60860100000002</v>
      </c>
      <c r="D233" s="1">
        <v>869.425071</v>
      </c>
      <c r="J233" s="1">
        <v>786.40958899999998</v>
      </c>
      <c r="K233" s="1">
        <v>765.38592300000005</v>
      </c>
      <c r="L233" s="1">
        <v>722.40892899999994</v>
      </c>
      <c r="M233"/>
      <c r="N233" s="16"/>
      <c r="O233" s="16"/>
      <c r="R233" s="1">
        <v>721.34663499999999</v>
      </c>
      <c r="S233" s="1">
        <v>710.39856899999995</v>
      </c>
      <c r="T233" s="1">
        <v>752.40928399999996</v>
      </c>
      <c r="W233" s="16"/>
      <c r="X233" s="16"/>
      <c r="AH233" s="1">
        <v>934.45119399999999</v>
      </c>
      <c r="AI233" s="1">
        <v>892.43280100000004</v>
      </c>
      <c r="AJ233" s="1">
        <v>878.52307499999995</v>
      </c>
      <c r="AK233" s="16"/>
      <c r="AP233" s="1">
        <v>817.434348</v>
      </c>
      <c r="AQ233" s="1">
        <v>718.34080100000006</v>
      </c>
      <c r="AR233" s="1">
        <v>727.39049299999999</v>
      </c>
      <c r="AS233" s="16"/>
      <c r="AX233" s="1">
        <v>876.50772199999994</v>
      </c>
      <c r="AY233" s="1">
        <v>839.40205500000002</v>
      </c>
      <c r="AZ233" s="1">
        <v>820.35438599999998</v>
      </c>
      <c r="BA233" s="16"/>
    </row>
    <row r="234" spans="2:53" x14ac:dyDescent="0.3">
      <c r="B234" s="1">
        <v>1017.490216</v>
      </c>
      <c r="C234" s="1">
        <v>996.44685400000003</v>
      </c>
      <c r="D234" s="1">
        <v>873.403368</v>
      </c>
      <c r="J234" s="1">
        <v>793.41818599999999</v>
      </c>
      <c r="K234" s="1">
        <v>767.38234999999997</v>
      </c>
      <c r="L234" s="1">
        <v>725.35515699999996</v>
      </c>
      <c r="M234"/>
      <c r="N234" s="16"/>
      <c r="O234" s="16"/>
      <c r="R234" s="1">
        <v>722.41089599999998</v>
      </c>
      <c r="S234" s="1">
        <v>714.28534999999999</v>
      </c>
      <c r="T234" s="1">
        <v>755.38470299999994</v>
      </c>
      <c r="W234" s="16"/>
      <c r="X234" s="16"/>
      <c r="AH234" s="1">
        <v>934.54230800000005</v>
      </c>
      <c r="AI234" s="1">
        <v>899.41363699999999</v>
      </c>
      <c r="AJ234" s="1">
        <v>892.43329200000005</v>
      </c>
      <c r="AK234" s="16"/>
      <c r="AP234" s="1">
        <v>821.39316099999996</v>
      </c>
      <c r="AQ234" s="1">
        <v>718.36487399999999</v>
      </c>
      <c r="AR234" s="1">
        <v>729.38483699999995</v>
      </c>
      <c r="AS234" s="16"/>
      <c r="AX234" s="1">
        <v>884.35611900000004</v>
      </c>
      <c r="AY234" s="1">
        <v>839.43842900000004</v>
      </c>
      <c r="AZ234" s="1">
        <v>821.33887600000003</v>
      </c>
      <c r="BA234" s="16"/>
    </row>
    <row r="235" spans="2:53" x14ac:dyDescent="0.3">
      <c r="B235" s="1">
        <v>1021.474353</v>
      </c>
      <c r="C235" s="1">
        <v>997.56023400000004</v>
      </c>
      <c r="D235" s="1">
        <v>874.52916200000004</v>
      </c>
      <c r="J235" s="1">
        <v>793.50841200000002</v>
      </c>
      <c r="K235" s="1">
        <v>770.43392200000005</v>
      </c>
      <c r="L235" s="1">
        <v>725.41367700000001</v>
      </c>
      <c r="M235"/>
      <c r="N235" s="16"/>
      <c r="O235" s="16"/>
      <c r="R235" s="1">
        <v>723.37674700000002</v>
      </c>
      <c r="S235" s="1">
        <v>715.33121700000004</v>
      </c>
      <c r="T235" s="1">
        <v>763.42538999999999</v>
      </c>
      <c r="W235" s="16"/>
      <c r="X235" s="16"/>
      <c r="AH235" s="1">
        <v>940.02337499999999</v>
      </c>
      <c r="AI235" s="1">
        <v>900.39499499999999</v>
      </c>
      <c r="AJ235" s="1">
        <v>899.41353700000002</v>
      </c>
      <c r="AK235" s="16"/>
      <c r="AP235" s="1">
        <v>824.44468500000005</v>
      </c>
      <c r="AQ235" s="1">
        <v>720.38083400000005</v>
      </c>
      <c r="AR235" s="1">
        <v>732.41306499999996</v>
      </c>
      <c r="AS235" s="16"/>
      <c r="AX235" s="1">
        <v>900.39614400000005</v>
      </c>
      <c r="AY235" s="1">
        <v>844.47727099999997</v>
      </c>
      <c r="AZ235" s="1">
        <v>821.39206999999999</v>
      </c>
      <c r="BA235" s="16"/>
    </row>
    <row r="236" spans="2:53" x14ac:dyDescent="0.3">
      <c r="B236" s="1">
        <v>1021.59862</v>
      </c>
      <c r="C236" s="1">
        <v>1005.518473</v>
      </c>
      <c r="D236" s="1">
        <v>878.43343800000002</v>
      </c>
      <c r="J236" s="1">
        <v>796.39078500000005</v>
      </c>
      <c r="K236" s="1">
        <v>772.33940199999995</v>
      </c>
      <c r="L236" s="1">
        <v>727.31578400000001</v>
      </c>
      <c r="M236"/>
      <c r="N236" s="16"/>
      <c r="O236" s="16"/>
      <c r="R236" s="1">
        <v>724.32436499999994</v>
      </c>
      <c r="S236" s="1">
        <v>716.38410999999996</v>
      </c>
      <c r="T236" s="1">
        <v>768.38017300000001</v>
      </c>
      <c r="W236" s="16"/>
      <c r="X236" s="16"/>
      <c r="AH236" s="1">
        <v>941.45962999999995</v>
      </c>
      <c r="AI236" s="1">
        <v>908.42564500000003</v>
      </c>
      <c r="AJ236" s="1">
        <v>900.39501299999995</v>
      </c>
      <c r="AK236" s="16"/>
      <c r="AP236" s="1">
        <v>825.40285700000004</v>
      </c>
      <c r="AQ236" s="1">
        <v>724.32177200000001</v>
      </c>
      <c r="AR236" s="1">
        <v>736.37512300000003</v>
      </c>
      <c r="AS236" s="16"/>
      <c r="AX236" s="1">
        <v>900.43348000000003</v>
      </c>
      <c r="AY236" s="1">
        <v>846.48287600000003</v>
      </c>
      <c r="AZ236" s="1">
        <v>822.42421400000001</v>
      </c>
      <c r="BA236" s="16"/>
    </row>
    <row r="237" spans="2:53" x14ac:dyDescent="0.3">
      <c r="B237" s="1">
        <v>1024.504252</v>
      </c>
      <c r="C237" s="1">
        <v>1006.485902</v>
      </c>
      <c r="D237" s="1">
        <v>878.52397099999996</v>
      </c>
      <c r="J237" s="1">
        <v>799.68959099999995</v>
      </c>
      <c r="K237" s="1">
        <v>777.47623199999998</v>
      </c>
      <c r="L237" s="1">
        <v>727.39031499999999</v>
      </c>
      <c r="M237"/>
      <c r="N237" s="16"/>
      <c r="O237" s="16"/>
      <c r="R237" s="1">
        <v>726.33563700000002</v>
      </c>
      <c r="S237" s="1">
        <v>721.328846</v>
      </c>
      <c r="T237" s="1">
        <v>770.43495399999995</v>
      </c>
      <c r="W237" s="16"/>
      <c r="X237" s="16"/>
      <c r="AH237" s="1">
        <v>942.41797999999994</v>
      </c>
      <c r="AI237" s="1">
        <v>909.47415899999999</v>
      </c>
      <c r="AJ237" s="1">
        <v>908.512426</v>
      </c>
      <c r="AK237" s="16"/>
      <c r="AP237" s="1">
        <v>835.44545900000003</v>
      </c>
      <c r="AQ237" s="1">
        <v>725.41194700000005</v>
      </c>
      <c r="AR237" s="1">
        <v>738.35519999999997</v>
      </c>
      <c r="AS237" s="16"/>
      <c r="AX237" s="1">
        <v>910.49374899999998</v>
      </c>
      <c r="AY237" s="1">
        <v>847.347084</v>
      </c>
      <c r="AZ237" s="1">
        <v>826.46749299999999</v>
      </c>
      <c r="BA237" s="16"/>
    </row>
    <row r="238" spans="2:53" x14ac:dyDescent="0.3">
      <c r="B238" s="1">
        <v>1028.456956</v>
      </c>
      <c r="C238" s="1">
        <v>1006.525318</v>
      </c>
      <c r="D238" s="1">
        <v>884.47812399999998</v>
      </c>
      <c r="J238" s="1">
        <v>802.38890800000001</v>
      </c>
      <c r="K238" s="1">
        <v>781.31978100000003</v>
      </c>
      <c r="L238" s="1">
        <v>729.38509899999997</v>
      </c>
      <c r="M238"/>
      <c r="N238" s="16"/>
      <c r="O238" s="16"/>
      <c r="R238" s="1">
        <v>727.31713100000002</v>
      </c>
      <c r="S238" s="1">
        <v>721.34552299999996</v>
      </c>
      <c r="T238" s="1">
        <v>772.34005200000001</v>
      </c>
      <c r="W238" s="16"/>
      <c r="X238" s="16"/>
      <c r="AH238" s="1">
        <v>957.56657099999995</v>
      </c>
      <c r="AI238" s="1">
        <v>914.42139299999997</v>
      </c>
      <c r="AJ238" s="1">
        <v>909.47518600000001</v>
      </c>
      <c r="AK238" s="16"/>
      <c r="AP238" s="1">
        <v>838.36715700000002</v>
      </c>
      <c r="AQ238" s="1">
        <v>727.330512</v>
      </c>
      <c r="AR238" s="1">
        <v>741.38475800000003</v>
      </c>
      <c r="AS238" s="16"/>
      <c r="AX238" s="1">
        <v>911.47388100000001</v>
      </c>
      <c r="AY238" s="1">
        <v>848.51272400000005</v>
      </c>
      <c r="AZ238" s="1">
        <v>827.45065899999997</v>
      </c>
      <c r="BA238" s="16"/>
    </row>
    <row r="239" spans="2:53" x14ac:dyDescent="0.3">
      <c r="B239" s="1">
        <v>1040.481612</v>
      </c>
      <c r="C239" s="1">
        <v>1020.470993</v>
      </c>
      <c r="D239" s="1">
        <v>892.43397900000002</v>
      </c>
      <c r="J239" s="1">
        <v>804.39675699999998</v>
      </c>
      <c r="K239" s="1">
        <v>787.411833</v>
      </c>
      <c r="L239" s="1">
        <v>735.39156300000002</v>
      </c>
      <c r="M239"/>
      <c r="N239" s="16"/>
      <c r="O239" s="16"/>
      <c r="R239" s="1">
        <v>727.35687700000005</v>
      </c>
      <c r="S239" s="1">
        <v>722.410166</v>
      </c>
      <c r="T239" s="1">
        <v>777.47710300000006</v>
      </c>
      <c r="W239" s="16"/>
      <c r="X239" s="16"/>
      <c r="AH239" s="1">
        <v>961.38567999999998</v>
      </c>
      <c r="AI239" s="1">
        <v>917.42398500000002</v>
      </c>
      <c r="AJ239" s="1">
        <v>914.42143099999998</v>
      </c>
      <c r="AK239" s="16"/>
      <c r="AP239" s="1">
        <v>844.47903799999995</v>
      </c>
      <c r="AQ239" s="1">
        <v>727.35601899999995</v>
      </c>
      <c r="AR239" s="1">
        <v>745.33930899999996</v>
      </c>
      <c r="AS239" s="16"/>
      <c r="AX239" s="1">
        <v>915.449208</v>
      </c>
      <c r="AY239" s="1">
        <v>850.41889100000003</v>
      </c>
      <c r="AZ239" s="1">
        <v>830.32006999999999</v>
      </c>
      <c r="BA239" s="16"/>
    </row>
    <row r="240" spans="2:53" x14ac:dyDescent="0.3">
      <c r="B240" s="1">
        <v>1041.5113759999999</v>
      </c>
      <c r="C240" s="1">
        <v>1021.597585</v>
      </c>
      <c r="D240" s="1">
        <v>899.41502300000002</v>
      </c>
      <c r="J240" s="1">
        <v>804.41906600000004</v>
      </c>
      <c r="K240" s="1">
        <v>793.50755300000003</v>
      </c>
      <c r="L240" s="1">
        <v>738.35625200000004</v>
      </c>
      <c r="M240"/>
      <c r="N240" s="16"/>
      <c r="O240" s="16"/>
      <c r="R240" s="1">
        <v>727.39200500000004</v>
      </c>
      <c r="S240" s="1">
        <v>723.37617</v>
      </c>
      <c r="T240" s="1">
        <v>781.32029199999999</v>
      </c>
      <c r="W240" s="16"/>
      <c r="X240" s="16"/>
      <c r="AH240" s="1">
        <v>975.44580399999995</v>
      </c>
      <c r="AI240" s="1">
        <v>927.44845599999996</v>
      </c>
      <c r="AJ240" s="1">
        <v>917.42445699999996</v>
      </c>
      <c r="AK240" s="16"/>
      <c r="AP240" s="1">
        <v>853.44823099999996</v>
      </c>
      <c r="AQ240" s="1">
        <v>727.39072899999996</v>
      </c>
      <c r="AR240" s="1">
        <v>747.39584200000002</v>
      </c>
      <c r="AS240" s="16"/>
      <c r="AX240" s="1">
        <v>921.45626300000004</v>
      </c>
      <c r="AY240" s="1">
        <v>853.44571599999995</v>
      </c>
      <c r="AZ240" s="1">
        <v>832.408187</v>
      </c>
      <c r="BA240" s="16"/>
    </row>
    <row r="241" spans="2:53" x14ac:dyDescent="0.3">
      <c r="B241" s="1">
        <v>1045.485081</v>
      </c>
      <c r="C241" s="1">
        <v>1024.503058</v>
      </c>
      <c r="D241" s="1">
        <v>900.39639199999999</v>
      </c>
      <c r="J241" s="1">
        <v>805.38185799999997</v>
      </c>
      <c r="K241" s="1">
        <v>794.41360199999997</v>
      </c>
      <c r="L241" s="1">
        <v>744.34606699999995</v>
      </c>
      <c r="M241"/>
      <c r="N241" s="16"/>
      <c r="O241" s="16"/>
      <c r="R241" s="1">
        <v>734.39951599999995</v>
      </c>
      <c r="S241" s="1">
        <v>724.32352200000003</v>
      </c>
      <c r="T241" s="1">
        <v>781.34528899999998</v>
      </c>
      <c r="W241" s="16"/>
      <c r="X241" s="16"/>
      <c r="AH241" s="1">
        <v>975.57651799999996</v>
      </c>
      <c r="AI241" s="1">
        <v>934.45091600000001</v>
      </c>
      <c r="AJ241" s="1">
        <v>927.44851300000005</v>
      </c>
      <c r="AK241" s="16"/>
      <c r="AP241" s="1">
        <v>860.509502</v>
      </c>
      <c r="AQ241" s="1">
        <v>729.38507500000003</v>
      </c>
      <c r="AR241" s="1">
        <v>749.48016199999995</v>
      </c>
      <c r="AS241" s="16"/>
      <c r="AX241" s="1">
        <v>923.54492700000003</v>
      </c>
      <c r="AY241" s="1">
        <v>859.50809000000004</v>
      </c>
      <c r="AZ241" s="1">
        <v>836.43994099999998</v>
      </c>
      <c r="BA241" s="16"/>
    </row>
    <row r="242" spans="2:53" x14ac:dyDescent="0.3">
      <c r="B242" s="1">
        <v>1055.502608</v>
      </c>
      <c r="C242" s="1">
        <v>1028.455031</v>
      </c>
      <c r="D242" s="1">
        <v>908.51349600000003</v>
      </c>
      <c r="J242" s="1">
        <v>806.467488</v>
      </c>
      <c r="K242" s="1">
        <v>804.41817000000003</v>
      </c>
      <c r="L242" s="1">
        <v>747.37469299999998</v>
      </c>
      <c r="M242"/>
      <c r="N242" s="16"/>
      <c r="O242" s="16"/>
      <c r="R242" s="1">
        <v>738.35773300000005</v>
      </c>
      <c r="S242" s="1">
        <v>726.33453299999996</v>
      </c>
      <c r="T242" s="1">
        <v>785.39417400000002</v>
      </c>
      <c r="W242" s="16"/>
      <c r="X242" s="16"/>
      <c r="AH242" s="1">
        <v>978.52651300000002</v>
      </c>
      <c r="AI242" s="1">
        <v>934.54221299999995</v>
      </c>
      <c r="AJ242" s="1">
        <v>934.45109400000001</v>
      </c>
      <c r="AK242" s="16"/>
      <c r="AP242" s="1">
        <v>867.43373599999995</v>
      </c>
      <c r="AQ242" s="1">
        <v>732.41328399999998</v>
      </c>
      <c r="AR242" s="1">
        <v>752.42179699999997</v>
      </c>
      <c r="AS242" s="16"/>
      <c r="AX242" s="1">
        <v>934.41043000000002</v>
      </c>
      <c r="AY242" s="1">
        <v>866.34536700000001</v>
      </c>
      <c r="AZ242" s="1">
        <v>838.36525800000004</v>
      </c>
      <c r="BA242" s="16"/>
    </row>
    <row r="243" spans="2:53" x14ac:dyDescent="0.3">
      <c r="B243" s="1">
        <v>1070.6524340000001</v>
      </c>
      <c r="C243" s="1">
        <v>1040.480145</v>
      </c>
      <c r="D243" s="1">
        <v>909.47696599999995</v>
      </c>
      <c r="J243" s="1">
        <v>807.39324199999999</v>
      </c>
      <c r="K243" s="1">
        <v>805.38075600000002</v>
      </c>
      <c r="L243" s="1">
        <v>748.35890300000005</v>
      </c>
      <c r="M243"/>
      <c r="N243" s="16"/>
      <c r="O243" s="16"/>
      <c r="R243" s="1">
        <v>742.35266899999999</v>
      </c>
      <c r="S243" s="1">
        <v>727.31650500000001</v>
      </c>
      <c r="T243" s="1">
        <v>786.41007400000001</v>
      </c>
      <c r="W243" s="16"/>
      <c r="X243" s="16"/>
      <c r="AH243" s="1">
        <v>979.42007100000001</v>
      </c>
      <c r="AI243" s="1">
        <v>941.45941200000004</v>
      </c>
      <c r="AJ243" s="1">
        <v>941.46166600000004</v>
      </c>
      <c r="AK243" s="16"/>
      <c r="AP243" s="1">
        <v>868.35233600000004</v>
      </c>
      <c r="AQ243" s="1">
        <v>736.37552500000004</v>
      </c>
      <c r="AR243" s="1">
        <v>758.41187100000002</v>
      </c>
      <c r="AS243" s="16"/>
      <c r="AX243" s="1">
        <v>937.48928999999998</v>
      </c>
      <c r="AY243" s="1">
        <v>866.45393300000001</v>
      </c>
      <c r="AZ243" s="1">
        <v>844.47749399999998</v>
      </c>
      <c r="BA243" s="16"/>
    </row>
    <row r="244" spans="2:53" x14ac:dyDescent="0.3">
      <c r="B244" s="1">
        <v>1078.490286</v>
      </c>
      <c r="C244" s="1">
        <v>1040.5558679999999</v>
      </c>
      <c r="D244" s="1">
        <v>917.42553899999996</v>
      </c>
      <c r="J244" s="1">
        <v>812.38842999999997</v>
      </c>
      <c r="K244" s="1">
        <v>805.39927499999999</v>
      </c>
      <c r="L244" s="1">
        <v>749.33556199999998</v>
      </c>
      <c r="M244"/>
      <c r="N244" s="16"/>
      <c r="O244" s="16"/>
      <c r="R244" s="1">
        <v>744.348705</v>
      </c>
      <c r="S244" s="1">
        <v>727.35629700000004</v>
      </c>
      <c r="T244" s="1">
        <v>792.41774399999997</v>
      </c>
      <c r="W244" s="16"/>
      <c r="X244" s="16"/>
      <c r="AH244" s="1">
        <v>980.54753100000005</v>
      </c>
      <c r="AI244" s="1">
        <v>957.56515000000002</v>
      </c>
      <c r="AJ244" s="1">
        <v>957.56601999999998</v>
      </c>
      <c r="AK244" s="16"/>
      <c r="AP244" s="1">
        <v>876.50912700000003</v>
      </c>
      <c r="AQ244" s="1">
        <v>738.35561700000005</v>
      </c>
      <c r="AR244" s="1">
        <v>759.39485000000002</v>
      </c>
      <c r="AS244" s="16"/>
      <c r="AX244" s="1">
        <v>953.42814799999996</v>
      </c>
      <c r="AY244" s="1">
        <v>868.35077000000001</v>
      </c>
      <c r="AZ244" s="1">
        <v>846.48358800000005</v>
      </c>
      <c r="BA244" s="16"/>
    </row>
    <row r="245" spans="2:53" x14ac:dyDescent="0.3">
      <c r="B245" s="1">
        <v>1088.6628410000001</v>
      </c>
      <c r="C245" s="1">
        <v>1041.510462</v>
      </c>
      <c r="D245" s="1">
        <v>927.44993399999998</v>
      </c>
      <c r="J245" s="1">
        <v>812.40637800000002</v>
      </c>
      <c r="K245" s="1">
        <v>806.46680100000003</v>
      </c>
      <c r="L245" s="1">
        <v>749.45668499999999</v>
      </c>
      <c r="M245"/>
      <c r="N245" s="16"/>
      <c r="O245" s="16"/>
      <c r="R245" s="1">
        <v>745.367751</v>
      </c>
      <c r="S245" s="1">
        <v>727.39113899999995</v>
      </c>
      <c r="T245" s="1">
        <v>793.50877000000003</v>
      </c>
      <c r="W245" s="16"/>
      <c r="X245" s="16"/>
      <c r="AH245" s="1">
        <v>987.35549300000002</v>
      </c>
      <c r="AI245" s="1">
        <v>961.38589100000002</v>
      </c>
      <c r="AJ245" s="1">
        <v>961.385718</v>
      </c>
      <c r="AK245" s="16"/>
      <c r="AP245" s="1">
        <v>886.38957800000003</v>
      </c>
      <c r="AQ245" s="1">
        <v>747.39595999999995</v>
      </c>
      <c r="AR245" s="1">
        <v>760.43934899999999</v>
      </c>
      <c r="AS245" s="16"/>
      <c r="AX245" s="1">
        <v>955.50020800000004</v>
      </c>
      <c r="AY245" s="1">
        <v>876.50762399999996</v>
      </c>
      <c r="AZ245" s="1">
        <v>848.51248099999998</v>
      </c>
      <c r="BA245" s="16"/>
    </row>
    <row r="246" spans="2:53" x14ac:dyDescent="0.3">
      <c r="B246" s="1">
        <v>1095.5167690000001</v>
      </c>
      <c r="C246" s="1">
        <v>1045.4840409999999</v>
      </c>
      <c r="D246" s="1">
        <v>927.47157800000002</v>
      </c>
      <c r="J246" s="1">
        <v>816.45207200000004</v>
      </c>
      <c r="K246" s="1">
        <v>807.39271699999995</v>
      </c>
      <c r="L246" s="1">
        <v>749.48082999999997</v>
      </c>
      <c r="M246"/>
      <c r="N246" s="16"/>
      <c r="O246" s="16"/>
      <c r="R246" s="1">
        <v>749.45829900000001</v>
      </c>
      <c r="S246" s="1">
        <v>734.39857300000006</v>
      </c>
      <c r="T246" s="1">
        <v>794.46783100000005</v>
      </c>
      <c r="W246" s="16"/>
      <c r="X246" s="16"/>
      <c r="AH246" s="1">
        <v>987.50749299999995</v>
      </c>
      <c r="AI246" s="1">
        <v>967.54648999999995</v>
      </c>
      <c r="AJ246" s="1">
        <v>961.582945</v>
      </c>
      <c r="AK246" s="16"/>
      <c r="AP246" s="1">
        <v>888.47247200000004</v>
      </c>
      <c r="AQ246" s="1">
        <v>749.48056699999995</v>
      </c>
      <c r="AR246" s="1">
        <v>763.42409099999998</v>
      </c>
      <c r="AS246" s="16"/>
      <c r="AX246" s="1">
        <v>958.41634399999998</v>
      </c>
      <c r="AY246" s="1">
        <v>884.35544500000003</v>
      </c>
      <c r="AZ246" s="1">
        <v>850.41916700000002</v>
      </c>
      <c r="BA246" s="16"/>
    </row>
    <row r="247" spans="2:53" x14ac:dyDescent="0.3">
      <c r="B247" s="1">
        <v>1111.519147</v>
      </c>
      <c r="C247" s="1">
        <v>1055.501784</v>
      </c>
      <c r="D247" s="1">
        <v>934.45295099999998</v>
      </c>
      <c r="J247" s="1">
        <v>817.43549700000005</v>
      </c>
      <c r="K247" s="1">
        <v>807.42617099999995</v>
      </c>
      <c r="L247" s="1">
        <v>750.36738200000002</v>
      </c>
      <c r="M247"/>
      <c r="N247" s="16"/>
      <c r="O247" s="16"/>
      <c r="R247" s="1">
        <v>750.36939500000005</v>
      </c>
      <c r="S247" s="1">
        <v>735.35853699999996</v>
      </c>
      <c r="T247" s="1">
        <v>795.45165199999997</v>
      </c>
      <c r="W247" s="16"/>
      <c r="X247" s="16"/>
      <c r="AH247" s="1">
        <v>996.44625900000005</v>
      </c>
      <c r="AI247" s="1">
        <v>969.49574800000005</v>
      </c>
      <c r="AJ247" s="1">
        <v>963.56202199999996</v>
      </c>
      <c r="AK247" s="16"/>
      <c r="AP247" s="1">
        <v>890.56034</v>
      </c>
      <c r="AQ247" s="1">
        <v>752.40773300000001</v>
      </c>
      <c r="AR247" s="1">
        <v>770.43276200000003</v>
      </c>
      <c r="AS247" s="16"/>
      <c r="AX247" s="1">
        <v>966.46191399999998</v>
      </c>
      <c r="AY247" s="1">
        <v>887.50232700000004</v>
      </c>
      <c r="AZ247" s="1">
        <v>853.445696</v>
      </c>
      <c r="BA247" s="16"/>
    </row>
    <row r="248" spans="2:53" x14ac:dyDescent="0.3">
      <c r="B248" s="1">
        <v>1121.5572950000001</v>
      </c>
      <c r="C248" s="1">
        <v>1062.631351</v>
      </c>
      <c r="D248" s="1">
        <v>957.56653300000005</v>
      </c>
      <c r="J248" s="1">
        <v>822.40839000000005</v>
      </c>
      <c r="K248" s="1">
        <v>816.45095200000003</v>
      </c>
      <c r="L248" s="1">
        <v>752.40847199999996</v>
      </c>
      <c r="M248"/>
      <c r="N248" s="16"/>
      <c r="O248" s="16"/>
      <c r="R248" s="1">
        <v>751.35449100000005</v>
      </c>
      <c r="S248" s="1">
        <v>738.35692600000004</v>
      </c>
      <c r="T248" s="1">
        <v>796.39063799999997</v>
      </c>
      <c r="W248" s="16"/>
      <c r="X248" s="16"/>
      <c r="AH248" s="1">
        <v>997.55956300000003</v>
      </c>
      <c r="AI248" s="1">
        <v>975.44508699999994</v>
      </c>
      <c r="AJ248" s="1">
        <v>967.54670499999997</v>
      </c>
      <c r="AK248" s="16"/>
      <c r="AP248" s="1">
        <v>899.49250900000004</v>
      </c>
      <c r="AQ248" s="1">
        <v>752.42263700000001</v>
      </c>
      <c r="AR248" s="1">
        <v>777.47522400000003</v>
      </c>
      <c r="AS248" s="16"/>
      <c r="AX248" s="1">
        <v>972.57268799999997</v>
      </c>
      <c r="AY248" s="1">
        <v>893.46308699999997</v>
      </c>
      <c r="AZ248" s="1">
        <v>859.50722900000005</v>
      </c>
      <c r="BA248" s="16"/>
    </row>
    <row r="249" spans="2:53" x14ac:dyDescent="0.3">
      <c r="B249" s="1">
        <v>1122.6459460000001</v>
      </c>
      <c r="C249" s="1">
        <v>1070.6505239999999</v>
      </c>
      <c r="D249" s="1">
        <v>961.38675000000001</v>
      </c>
      <c r="J249" s="1">
        <v>824.44543299999998</v>
      </c>
      <c r="K249" s="1">
        <v>822.40760999999998</v>
      </c>
      <c r="L249" s="1">
        <v>765.38599099999999</v>
      </c>
      <c r="M249"/>
      <c r="N249" s="16"/>
      <c r="O249" s="16"/>
      <c r="R249" s="1">
        <v>752.41019100000005</v>
      </c>
      <c r="S249" s="1">
        <v>744.34763199999998</v>
      </c>
      <c r="T249" s="1">
        <v>797.40975100000003</v>
      </c>
      <c r="W249" s="16"/>
      <c r="X249" s="16"/>
      <c r="AH249" s="1">
        <v>998.58937200000003</v>
      </c>
      <c r="AI249" s="1">
        <v>975.57586400000002</v>
      </c>
      <c r="AJ249" s="1">
        <v>969.49659399999996</v>
      </c>
      <c r="AK249" s="16"/>
      <c r="AP249" s="1">
        <v>903.02225999999996</v>
      </c>
      <c r="AQ249" s="1">
        <v>758.41222900000002</v>
      </c>
      <c r="AR249" s="1">
        <v>786.40728300000001</v>
      </c>
      <c r="AS249" s="16"/>
      <c r="AX249" s="1">
        <v>974.48972900000001</v>
      </c>
      <c r="AY249" s="1">
        <v>909.43760599999996</v>
      </c>
      <c r="AZ249" s="1">
        <v>866.34561299999996</v>
      </c>
      <c r="BA249" s="16"/>
    </row>
    <row r="250" spans="2:53" x14ac:dyDescent="0.3">
      <c r="B250" s="1">
        <v>1142.536791</v>
      </c>
      <c r="C250" s="1">
        <v>1079.5892699999999</v>
      </c>
      <c r="D250" s="1">
        <v>961.58372099999997</v>
      </c>
      <c r="J250" s="1">
        <v>825.40391499999998</v>
      </c>
      <c r="K250" s="1">
        <v>825.40279499999997</v>
      </c>
      <c r="L250" s="1">
        <v>768.379637</v>
      </c>
      <c r="M250"/>
      <c r="N250" s="16"/>
      <c r="O250" s="16"/>
      <c r="R250" s="1">
        <v>761.44796499999995</v>
      </c>
      <c r="S250" s="1">
        <v>746.37004300000001</v>
      </c>
      <c r="T250" s="1">
        <v>799.39556200000004</v>
      </c>
      <c r="W250" s="16"/>
      <c r="X250" s="16"/>
      <c r="AH250" s="1">
        <v>1005.518031</v>
      </c>
      <c r="AI250" s="1">
        <v>977.52291500000001</v>
      </c>
      <c r="AJ250" s="1">
        <v>975.44571900000005</v>
      </c>
      <c r="AK250" s="16"/>
      <c r="AP250" s="1">
        <v>904.53542800000002</v>
      </c>
      <c r="AQ250" s="1">
        <v>759.39484600000003</v>
      </c>
      <c r="AR250" s="1">
        <v>789.40223800000001</v>
      </c>
      <c r="AS250" s="16"/>
      <c r="AX250" s="1">
        <v>986.43070699999998</v>
      </c>
      <c r="AY250" s="1">
        <v>910.49341400000003</v>
      </c>
      <c r="AZ250" s="1">
        <v>866.45330300000001</v>
      </c>
      <c r="BA250" s="16"/>
    </row>
    <row r="251" spans="2:53" x14ac:dyDescent="0.3">
      <c r="B251" s="1">
        <v>1171.6993789999999</v>
      </c>
      <c r="C251" s="1">
        <v>1081.640202</v>
      </c>
      <c r="D251" s="1">
        <v>963.56326100000001</v>
      </c>
      <c r="J251" s="1">
        <v>829.43686600000001</v>
      </c>
      <c r="K251" s="1">
        <v>825.47588199999996</v>
      </c>
      <c r="L251" s="1">
        <v>769.36305900000002</v>
      </c>
      <c r="M251"/>
      <c r="N251" s="16"/>
      <c r="O251" s="16"/>
      <c r="R251" s="1">
        <v>770.43621800000005</v>
      </c>
      <c r="S251" s="1">
        <v>749.45754599999998</v>
      </c>
      <c r="T251" s="1">
        <v>802.38815799999998</v>
      </c>
      <c r="W251" s="16"/>
      <c r="X251" s="16"/>
      <c r="AH251" s="1">
        <v>1006.485397</v>
      </c>
      <c r="AI251" s="1">
        <v>979.41949099999999</v>
      </c>
      <c r="AJ251" s="1">
        <v>975.57593899999995</v>
      </c>
      <c r="AK251" s="16"/>
      <c r="AP251" s="1">
        <v>906.48253199999999</v>
      </c>
      <c r="AQ251" s="1">
        <v>760.43999299999996</v>
      </c>
      <c r="AR251" s="1">
        <v>789.438176</v>
      </c>
      <c r="AS251" s="16"/>
      <c r="AX251" s="1">
        <v>996.44689400000004</v>
      </c>
      <c r="AY251" s="1">
        <v>911.47359700000004</v>
      </c>
      <c r="AZ251" s="1">
        <v>868.35086899999999</v>
      </c>
      <c r="BA251" s="16"/>
    </row>
    <row r="252" spans="2:53" x14ac:dyDescent="0.3">
      <c r="B252" s="1">
        <v>1178.5710730000001</v>
      </c>
      <c r="C252" s="1">
        <v>1088.661437</v>
      </c>
      <c r="D252" s="1">
        <v>967.54826100000002</v>
      </c>
      <c r="J252" s="1">
        <v>830.41706199999999</v>
      </c>
      <c r="K252" s="1">
        <v>829.43554500000005</v>
      </c>
      <c r="L252" s="1">
        <v>770.43393200000003</v>
      </c>
      <c r="M252"/>
      <c r="N252" s="16"/>
      <c r="O252" s="16"/>
      <c r="R252" s="1">
        <v>772.34204099999999</v>
      </c>
      <c r="S252" s="1">
        <v>750.36870199999998</v>
      </c>
      <c r="T252" s="1">
        <v>804.41891199999998</v>
      </c>
      <c r="W252" s="16"/>
      <c r="X252" s="16"/>
      <c r="AH252" s="1">
        <v>1006.52392</v>
      </c>
      <c r="AI252" s="1">
        <v>980.54696300000001</v>
      </c>
      <c r="AJ252" s="1">
        <v>977.52314200000001</v>
      </c>
      <c r="AK252" s="16"/>
      <c r="AP252" s="1">
        <v>911.47502399999996</v>
      </c>
      <c r="AQ252" s="1">
        <v>763.42393700000002</v>
      </c>
      <c r="AR252" s="1">
        <v>791.49078499999996</v>
      </c>
      <c r="AS252" s="16"/>
      <c r="AX252" s="1">
        <v>997.48740299999997</v>
      </c>
      <c r="AY252" s="1">
        <v>921.45657800000004</v>
      </c>
      <c r="AZ252" s="1">
        <v>874.41947600000003</v>
      </c>
      <c r="BA252" s="16"/>
    </row>
    <row r="253" spans="2:53" x14ac:dyDescent="0.3">
      <c r="B253" s="1">
        <v>1180.53979</v>
      </c>
      <c r="C253" s="1">
        <v>1091.612032</v>
      </c>
      <c r="D253" s="1">
        <v>969.49885300000005</v>
      </c>
      <c r="J253" s="1">
        <v>834.46232199999997</v>
      </c>
      <c r="K253" s="1">
        <v>834.46160799999996</v>
      </c>
      <c r="L253" s="1">
        <v>772.33946900000001</v>
      </c>
      <c r="M253"/>
      <c r="N253" s="16"/>
      <c r="O253" s="16"/>
      <c r="R253" s="1">
        <v>777.47824600000001</v>
      </c>
      <c r="S253" s="1">
        <v>751.35348299999998</v>
      </c>
      <c r="T253" s="1">
        <v>807.39357500000006</v>
      </c>
      <c r="W253" s="16"/>
      <c r="X253" s="16"/>
      <c r="AH253" s="1">
        <v>1017.489066</v>
      </c>
      <c r="AI253" s="1">
        <v>987.35526300000004</v>
      </c>
      <c r="AJ253" s="1">
        <v>979.41890699999999</v>
      </c>
      <c r="AK253" s="16"/>
      <c r="AP253" s="1">
        <v>917.50215300000002</v>
      </c>
      <c r="AQ253" s="1">
        <v>770.43296999999995</v>
      </c>
      <c r="AR253" s="1">
        <v>793.50645299999996</v>
      </c>
      <c r="AS253" s="16"/>
      <c r="AX253" s="1">
        <v>1000.516891</v>
      </c>
      <c r="AY253" s="1">
        <v>923.54485499999998</v>
      </c>
      <c r="AZ253" s="1">
        <v>876.50758499999995</v>
      </c>
      <c r="BA253" s="16"/>
    </row>
    <row r="254" spans="2:53" x14ac:dyDescent="0.3">
      <c r="B254" s="1">
        <v>1187.6255570000001</v>
      </c>
      <c r="C254" s="1">
        <v>1095.51466</v>
      </c>
      <c r="D254" s="1">
        <v>975.57718399999999</v>
      </c>
      <c r="J254" s="1">
        <v>846.44865200000004</v>
      </c>
      <c r="K254" s="1">
        <v>840.40790300000003</v>
      </c>
      <c r="L254" s="1">
        <v>777.47619099999997</v>
      </c>
      <c r="M254"/>
      <c r="N254" s="16"/>
      <c r="O254" s="16"/>
      <c r="R254" s="1">
        <v>779.484782</v>
      </c>
      <c r="S254" s="1">
        <v>752.40945199999999</v>
      </c>
      <c r="T254" s="1">
        <v>810.40600600000005</v>
      </c>
      <c r="W254" s="16"/>
      <c r="X254" s="16"/>
      <c r="AH254" s="1">
        <v>1021.597695</v>
      </c>
      <c r="AI254" s="1">
        <v>987.50684000000001</v>
      </c>
      <c r="AJ254" s="1">
        <v>980.54686500000003</v>
      </c>
      <c r="AK254" s="16"/>
      <c r="AP254" s="1">
        <v>924.54724099999999</v>
      </c>
      <c r="AQ254" s="1">
        <v>776.42270799999994</v>
      </c>
      <c r="AR254" s="1">
        <v>794.39443200000005</v>
      </c>
      <c r="AS254" s="16"/>
      <c r="AX254" s="1">
        <v>1004.439534</v>
      </c>
      <c r="AY254" s="1">
        <v>937.48909900000001</v>
      </c>
      <c r="AZ254" s="1">
        <v>884.35534900000005</v>
      </c>
      <c r="BA254" s="16"/>
    </row>
    <row r="255" spans="2:53" x14ac:dyDescent="0.3">
      <c r="B255" s="1">
        <v>1189.7101620000001</v>
      </c>
      <c r="C255" s="1">
        <v>1097.505879</v>
      </c>
      <c r="D255" s="1">
        <v>977.52444400000002</v>
      </c>
      <c r="J255" s="1">
        <v>856.43337399999996</v>
      </c>
      <c r="K255" s="1">
        <v>846.44759399999998</v>
      </c>
      <c r="L255" s="1">
        <v>781.31959099999995</v>
      </c>
      <c r="M255"/>
      <c r="N255" s="16"/>
      <c r="O255" s="16"/>
      <c r="R255" s="1">
        <v>781.32137599999999</v>
      </c>
      <c r="S255" s="1">
        <v>763.42537100000004</v>
      </c>
      <c r="T255" s="1">
        <v>811.38637900000003</v>
      </c>
      <c r="W255" s="16"/>
      <c r="X255" s="16"/>
      <c r="AH255" s="1">
        <v>1024.502849</v>
      </c>
      <c r="AI255" s="1">
        <v>991.47762699999998</v>
      </c>
      <c r="AJ255" s="1">
        <v>987.507431</v>
      </c>
      <c r="AK255" s="16"/>
      <c r="AP255" s="1">
        <v>929.48490800000002</v>
      </c>
      <c r="AQ255" s="1">
        <v>777.47548200000006</v>
      </c>
      <c r="AR255" s="1">
        <v>799.39325499999995</v>
      </c>
      <c r="AS255" s="16"/>
      <c r="AX255" s="1">
        <v>1007.548642</v>
      </c>
      <c r="AY255" s="1">
        <v>954.56225199999994</v>
      </c>
      <c r="AZ255" s="1">
        <v>887.50219800000002</v>
      </c>
      <c r="BA255" s="16"/>
    </row>
    <row r="256" spans="2:53" x14ac:dyDescent="0.3">
      <c r="B256" s="1">
        <v>1208.6016830000001</v>
      </c>
      <c r="C256" s="1">
        <v>1097.6004270000001</v>
      </c>
      <c r="D256" s="1">
        <v>979.42078800000002</v>
      </c>
      <c r="J256" s="1">
        <v>862.42148599999996</v>
      </c>
      <c r="K256" s="1">
        <v>857.43105700000001</v>
      </c>
      <c r="L256" s="1">
        <v>786.40844800000002</v>
      </c>
      <c r="M256"/>
      <c r="N256" s="16"/>
      <c r="O256" s="16"/>
      <c r="R256" s="1">
        <v>781.346181</v>
      </c>
      <c r="S256" s="1">
        <v>767.42014200000006</v>
      </c>
      <c r="T256" s="1">
        <v>812.40669200000002</v>
      </c>
      <c r="W256" s="16"/>
      <c r="X256" s="16"/>
      <c r="AH256" s="1">
        <v>1028.4566589999999</v>
      </c>
      <c r="AI256" s="1">
        <v>996.44589699999995</v>
      </c>
      <c r="AJ256" s="1">
        <v>991.60733200000004</v>
      </c>
      <c r="AK256" s="16"/>
      <c r="AP256" s="1">
        <v>937.49033099999997</v>
      </c>
      <c r="AQ256" s="1">
        <v>786.40747299999998</v>
      </c>
      <c r="AR256" s="1">
        <v>799.42326000000003</v>
      </c>
      <c r="AS256" s="16"/>
      <c r="AX256" s="1">
        <v>1018.509948</v>
      </c>
      <c r="AY256" s="1">
        <v>958.41534799999999</v>
      </c>
      <c r="AZ256" s="1">
        <v>892.31878200000006</v>
      </c>
      <c r="BA256" s="16"/>
    </row>
    <row r="257" spans="2:53" x14ac:dyDescent="0.3">
      <c r="B257" s="1">
        <v>1210.6860690000001</v>
      </c>
      <c r="C257" s="1">
        <v>1119.539442</v>
      </c>
      <c r="D257" s="1">
        <v>980.59198900000001</v>
      </c>
      <c r="J257" s="1">
        <v>867.43479500000001</v>
      </c>
      <c r="K257" s="1">
        <v>862.42022799999995</v>
      </c>
      <c r="L257" s="1">
        <v>793.50783999999999</v>
      </c>
      <c r="M257"/>
      <c r="N257" s="16"/>
      <c r="O257" s="16"/>
      <c r="R257" s="1">
        <v>781.43737699999997</v>
      </c>
      <c r="S257" s="1">
        <v>768.38085699999999</v>
      </c>
      <c r="T257" s="1">
        <v>824.44489299999998</v>
      </c>
      <c r="W257" s="16"/>
      <c r="X257" s="16"/>
      <c r="AH257" s="1">
        <v>1028.4896900000001</v>
      </c>
      <c r="AI257" s="1">
        <v>997.55932099999995</v>
      </c>
      <c r="AJ257" s="1">
        <v>996.446057</v>
      </c>
      <c r="AK257" s="16"/>
      <c r="AP257" s="1">
        <v>955.500632</v>
      </c>
      <c r="AQ257" s="1">
        <v>789.40216499999997</v>
      </c>
      <c r="AR257" s="1">
        <v>803.48696600000005</v>
      </c>
      <c r="AS257" s="16"/>
      <c r="AX257" s="1">
        <v>1022.450075</v>
      </c>
      <c r="AY257" s="1">
        <v>966.46206700000005</v>
      </c>
      <c r="AZ257" s="1">
        <v>893.46298000000002</v>
      </c>
      <c r="BA257" s="16"/>
    </row>
    <row r="258" spans="2:53" x14ac:dyDescent="0.3">
      <c r="B258" s="1">
        <v>1225.69515</v>
      </c>
      <c r="C258" s="1">
        <v>1121.5560270000001</v>
      </c>
      <c r="D258" s="1">
        <v>987.35646399999996</v>
      </c>
      <c r="J258" s="1">
        <v>868.353432</v>
      </c>
      <c r="K258" s="1">
        <v>862.56618800000001</v>
      </c>
      <c r="L258" s="1">
        <v>794.41306899999995</v>
      </c>
      <c r="M258"/>
      <c r="N258" s="16"/>
      <c r="O258" s="16"/>
      <c r="R258" s="1">
        <v>792.41742799999997</v>
      </c>
      <c r="S258" s="1">
        <v>770.43513099999996</v>
      </c>
      <c r="T258" s="1">
        <v>825.40407400000004</v>
      </c>
      <c r="W258" s="16"/>
      <c r="X258" s="16"/>
      <c r="AH258" s="1">
        <v>1040.4790829999999</v>
      </c>
      <c r="AI258" s="1">
        <v>1005.517654</v>
      </c>
      <c r="AJ258" s="1">
        <v>997.55946800000004</v>
      </c>
      <c r="AK258" s="16"/>
      <c r="AP258" s="1">
        <v>959.51016500000003</v>
      </c>
      <c r="AQ258" s="1">
        <v>789.43895999999995</v>
      </c>
      <c r="AR258" s="1">
        <v>804.41720499999997</v>
      </c>
      <c r="AS258" s="16"/>
      <c r="AX258" s="1">
        <v>1023.577919</v>
      </c>
      <c r="AY258" s="1">
        <v>972.51952100000005</v>
      </c>
      <c r="AZ258" s="1">
        <v>904.52933599999994</v>
      </c>
      <c r="BA258" s="16"/>
    </row>
    <row r="259" spans="2:53" x14ac:dyDescent="0.3">
      <c r="B259" s="1">
        <v>1226.617301</v>
      </c>
      <c r="C259" s="1">
        <v>1123.646956</v>
      </c>
      <c r="D259" s="1">
        <v>987.50868800000001</v>
      </c>
      <c r="J259" s="1">
        <v>878.46419300000002</v>
      </c>
      <c r="K259" s="1">
        <v>868.35243000000003</v>
      </c>
      <c r="L259" s="1">
        <v>797.40856499999995</v>
      </c>
      <c r="M259"/>
      <c r="N259" s="16"/>
      <c r="O259" s="16"/>
      <c r="R259" s="1">
        <v>794.39605800000004</v>
      </c>
      <c r="S259" s="1">
        <v>772.34085200000004</v>
      </c>
      <c r="T259" s="1">
        <v>827.36966800000005</v>
      </c>
      <c r="W259" s="16"/>
      <c r="X259" s="16"/>
      <c r="AH259" s="1">
        <v>1041.5091600000001</v>
      </c>
      <c r="AI259" s="1">
        <v>1006.4870529999999</v>
      </c>
      <c r="AJ259" s="1">
        <v>1005.5177629999999</v>
      </c>
      <c r="AK259" s="16"/>
      <c r="AP259" s="1">
        <v>961.557817</v>
      </c>
      <c r="AQ259" s="1">
        <v>793.506936</v>
      </c>
      <c r="AR259" s="1">
        <v>807.39184699999998</v>
      </c>
      <c r="AS259" s="16"/>
      <c r="AX259" s="1">
        <v>1024.5312670000001</v>
      </c>
      <c r="AY259" s="1">
        <v>972.57238199999995</v>
      </c>
      <c r="AZ259" s="1">
        <v>910.49372000000005</v>
      </c>
      <c r="BA259" s="16"/>
    </row>
    <row r="260" spans="2:53" x14ac:dyDescent="0.3">
      <c r="B260" s="1">
        <v>1230.5649209999999</v>
      </c>
      <c r="C260" s="1">
        <v>1160.5604880000001</v>
      </c>
      <c r="D260" s="1">
        <v>996.44721100000004</v>
      </c>
      <c r="J260" s="1">
        <v>883.42222200000003</v>
      </c>
      <c r="K260" s="1">
        <v>875.42702299999996</v>
      </c>
      <c r="L260" s="1">
        <v>802.38741100000004</v>
      </c>
      <c r="M260"/>
      <c r="N260" s="16"/>
      <c r="O260" s="16"/>
      <c r="R260" s="1">
        <v>794.46815500000002</v>
      </c>
      <c r="S260" s="1">
        <v>777.47748300000001</v>
      </c>
      <c r="T260" s="1">
        <v>827.38999799999999</v>
      </c>
      <c r="W260" s="16"/>
      <c r="X260" s="16"/>
      <c r="AH260" s="1">
        <v>1045.4838130000001</v>
      </c>
      <c r="AI260" s="1">
        <v>1006.5247440000001</v>
      </c>
      <c r="AJ260" s="1">
        <v>1006.4860159999999</v>
      </c>
      <c r="AK260" s="16"/>
      <c r="AP260" s="1">
        <v>964.50451599999997</v>
      </c>
      <c r="AQ260" s="1">
        <v>794.39489800000001</v>
      </c>
      <c r="AR260" s="1">
        <v>807.44884500000001</v>
      </c>
      <c r="AS260" s="16"/>
      <c r="AX260" s="1">
        <v>1028.48946</v>
      </c>
      <c r="AY260" s="1">
        <v>975.46689000000003</v>
      </c>
      <c r="AZ260" s="1">
        <v>915.44954700000005</v>
      </c>
      <c r="BA260" s="16"/>
    </row>
    <row r="261" spans="2:53" x14ac:dyDescent="0.3">
      <c r="B261" s="1">
        <v>1234.5691589999999</v>
      </c>
      <c r="C261" s="1">
        <v>1168.1816690000001</v>
      </c>
      <c r="D261" s="1">
        <v>997.561016</v>
      </c>
      <c r="J261" s="1">
        <v>885.42720499999996</v>
      </c>
      <c r="K261" s="1">
        <v>878.46276799999998</v>
      </c>
      <c r="L261" s="1">
        <v>804.39636700000005</v>
      </c>
      <c r="M261"/>
      <c r="N261" s="16"/>
      <c r="O261" s="16"/>
      <c r="R261" s="1">
        <v>795.41666199999997</v>
      </c>
      <c r="S261" s="1">
        <v>781.32050600000002</v>
      </c>
      <c r="T261" s="1">
        <v>830.322406</v>
      </c>
      <c r="W261" s="16"/>
      <c r="X261" s="16"/>
      <c r="AH261" s="1">
        <v>1047.0893940000001</v>
      </c>
      <c r="AI261" s="1">
        <v>1017.49058</v>
      </c>
      <c r="AJ261" s="1">
        <v>1006.5248800000001</v>
      </c>
      <c r="AK261" s="16"/>
      <c r="AP261" s="1">
        <v>972.57465200000001</v>
      </c>
      <c r="AQ261" s="1">
        <v>804.41742799999997</v>
      </c>
      <c r="AR261" s="1">
        <v>810.46078999999997</v>
      </c>
      <c r="AS261" s="16"/>
      <c r="AX261" s="1">
        <v>1045.0650949999999</v>
      </c>
      <c r="AY261" s="1">
        <v>979.47656099999995</v>
      </c>
      <c r="AZ261" s="1">
        <v>921.45681300000001</v>
      </c>
      <c r="BA261" s="16"/>
    </row>
    <row r="262" spans="2:53" x14ac:dyDescent="0.3">
      <c r="B262" s="1">
        <v>1235.7310319999999</v>
      </c>
      <c r="C262" s="1">
        <v>1171.698838</v>
      </c>
      <c r="D262" s="1">
        <v>1006.48729</v>
      </c>
      <c r="J262" s="1">
        <v>890.561781</v>
      </c>
      <c r="K262" s="1">
        <v>883.42111399999999</v>
      </c>
      <c r="L262" s="1">
        <v>804.41816600000004</v>
      </c>
      <c r="M262"/>
      <c r="N262" s="16"/>
      <c r="O262" s="16"/>
      <c r="R262" s="1">
        <v>796.39070000000004</v>
      </c>
      <c r="S262" s="1">
        <v>781.34575700000005</v>
      </c>
      <c r="T262" s="1">
        <v>834.46289200000001</v>
      </c>
      <c r="W262" s="16"/>
      <c r="X262" s="16"/>
      <c r="AH262" s="1">
        <v>1055.499298</v>
      </c>
      <c r="AI262" s="1">
        <v>1021.471437</v>
      </c>
      <c r="AJ262" s="1">
        <v>1021.597112</v>
      </c>
      <c r="AK262" s="16"/>
      <c r="AP262" s="1">
        <v>973.47605099999998</v>
      </c>
      <c r="AQ262" s="1">
        <v>807.39226599999995</v>
      </c>
      <c r="AR262" s="1">
        <v>817.43356200000005</v>
      </c>
      <c r="AS262" s="16"/>
      <c r="AX262" s="1">
        <v>1051.447602</v>
      </c>
      <c r="AY262" s="1">
        <v>980.459833</v>
      </c>
      <c r="AZ262" s="1">
        <v>923.54495599999996</v>
      </c>
      <c r="BA262" s="16"/>
    </row>
    <row r="263" spans="2:53" x14ac:dyDescent="0.3">
      <c r="B263" s="1">
        <v>1250.6590329999999</v>
      </c>
      <c r="C263" s="1">
        <v>1178.5707440000001</v>
      </c>
      <c r="D263" s="1">
        <v>1006.525718</v>
      </c>
      <c r="J263" s="1">
        <v>896.46305900000004</v>
      </c>
      <c r="K263" s="1">
        <v>885.42538000000002</v>
      </c>
      <c r="L263" s="1">
        <v>805.38077099999998</v>
      </c>
      <c r="M263"/>
      <c r="N263" s="16"/>
      <c r="O263" s="16"/>
      <c r="R263" s="1">
        <v>797.410619</v>
      </c>
      <c r="S263" s="1">
        <v>781.43611399999998</v>
      </c>
      <c r="T263" s="1">
        <v>838.36774400000002</v>
      </c>
      <c r="W263" s="16"/>
      <c r="X263" s="16"/>
      <c r="AH263" s="1">
        <v>1070.6502559999999</v>
      </c>
      <c r="AI263" s="1">
        <v>1021.596437</v>
      </c>
      <c r="AJ263" s="1">
        <v>1024.5020509999999</v>
      </c>
      <c r="AK263" s="16"/>
      <c r="AP263" s="1">
        <v>976.47396200000003</v>
      </c>
      <c r="AQ263" s="1">
        <v>807.41296299999999</v>
      </c>
      <c r="AR263" s="1">
        <v>820.38267399999995</v>
      </c>
      <c r="AS263" s="16"/>
      <c r="AX263" s="1">
        <v>1051.641218</v>
      </c>
      <c r="AY263" s="1">
        <v>996.445966</v>
      </c>
      <c r="AZ263" s="1">
        <v>954.56250199999999</v>
      </c>
      <c r="BA263" s="16"/>
    </row>
    <row r="264" spans="2:53" x14ac:dyDescent="0.3">
      <c r="B264" s="1">
        <v>1255.624732</v>
      </c>
      <c r="C264" s="1">
        <v>1178.6894520000001</v>
      </c>
      <c r="D264" s="1">
        <v>1020.471462</v>
      </c>
      <c r="J264" s="1">
        <v>899.49338499999999</v>
      </c>
      <c r="K264" s="1">
        <v>890.56066999999996</v>
      </c>
      <c r="L264" s="1">
        <v>806.46650399999999</v>
      </c>
      <c r="M264"/>
      <c r="N264" s="16"/>
      <c r="O264" s="16"/>
      <c r="R264" s="1">
        <v>798.37056299999995</v>
      </c>
      <c r="S264" s="1">
        <v>785.39434500000004</v>
      </c>
      <c r="T264" s="1">
        <v>844.47965199999999</v>
      </c>
      <c r="W264" s="16"/>
      <c r="X264" s="16"/>
      <c r="AH264" s="1">
        <v>1078.4887659999999</v>
      </c>
      <c r="AI264" s="1">
        <v>1024.5018150000001</v>
      </c>
      <c r="AJ264" s="1">
        <v>1028.4565230000001</v>
      </c>
      <c r="AK264" s="16"/>
      <c r="AP264" s="1">
        <v>977.51947800000005</v>
      </c>
      <c r="AQ264" s="1">
        <v>807.44912699999998</v>
      </c>
      <c r="AR264" s="1">
        <v>824.44368799999995</v>
      </c>
      <c r="AS264" s="16"/>
      <c r="AX264" s="1">
        <v>1054.603895</v>
      </c>
      <c r="AY264" s="1">
        <v>997.48755200000005</v>
      </c>
      <c r="AZ264" s="1">
        <v>958.41535999999996</v>
      </c>
      <c r="BA264" s="16"/>
    </row>
    <row r="265" spans="2:53" x14ac:dyDescent="0.3">
      <c r="B265" s="1">
        <v>1284.784658</v>
      </c>
      <c r="C265" s="1">
        <v>1180.5388129999999</v>
      </c>
      <c r="D265" s="1">
        <v>1021.597888</v>
      </c>
      <c r="J265" s="1">
        <v>905.49994900000002</v>
      </c>
      <c r="K265" s="1">
        <v>895.45801800000004</v>
      </c>
      <c r="L265" s="1">
        <v>807.392787</v>
      </c>
      <c r="M265"/>
      <c r="N265" s="16"/>
      <c r="O265" s="16"/>
      <c r="R265" s="1">
        <v>805.42340999999999</v>
      </c>
      <c r="S265" s="1">
        <v>786.409492</v>
      </c>
      <c r="T265" s="1">
        <v>846.44708100000003</v>
      </c>
      <c r="W265" s="16"/>
      <c r="X265" s="16"/>
      <c r="AH265" s="1">
        <v>1088.6609149999999</v>
      </c>
      <c r="AI265" s="1">
        <v>1028.45568</v>
      </c>
      <c r="AJ265" s="1">
        <v>1028.4889599999999</v>
      </c>
      <c r="AK265" s="16"/>
      <c r="AP265" s="1">
        <v>980.46506899999997</v>
      </c>
      <c r="AQ265" s="1">
        <v>810.46110099999999</v>
      </c>
      <c r="AR265" s="1">
        <v>825.402333</v>
      </c>
      <c r="AS265" s="16"/>
      <c r="AX265" s="1">
        <v>1068.5264</v>
      </c>
      <c r="AY265" s="1">
        <v>1000.516722</v>
      </c>
      <c r="AZ265" s="1">
        <v>966.46160899999995</v>
      </c>
      <c r="BA265" s="16"/>
    </row>
    <row r="266" spans="2:53" x14ac:dyDescent="0.3">
      <c r="B266" s="1">
        <v>1297.6196669999999</v>
      </c>
      <c r="C266" s="1">
        <v>1187.623458</v>
      </c>
      <c r="D266" s="1">
        <v>1024.503426</v>
      </c>
      <c r="J266" s="1">
        <v>911.47515699999997</v>
      </c>
      <c r="K266" s="1">
        <v>899.492482</v>
      </c>
      <c r="L266" s="1">
        <v>807.42612099999997</v>
      </c>
      <c r="M266"/>
      <c r="N266" s="16"/>
      <c r="O266" s="16"/>
      <c r="R266" s="1">
        <v>807.39617999999996</v>
      </c>
      <c r="S266" s="1">
        <v>793.50856899999997</v>
      </c>
      <c r="T266" s="1">
        <v>856.43221000000005</v>
      </c>
      <c r="W266" s="16"/>
      <c r="X266" s="16"/>
      <c r="AH266" s="1">
        <v>1091.6114259999999</v>
      </c>
      <c r="AI266" s="1">
        <v>1028.4892159999999</v>
      </c>
      <c r="AJ266" s="1">
        <v>1035.4984870000001</v>
      </c>
      <c r="AK266" s="16"/>
      <c r="AP266" s="1">
        <v>982.51429499999995</v>
      </c>
      <c r="AQ266" s="1">
        <v>817.43387499999994</v>
      </c>
      <c r="AR266" s="1">
        <v>825.47513600000002</v>
      </c>
      <c r="AS266" s="16"/>
      <c r="AX266" s="1">
        <v>1073.4433019999999</v>
      </c>
      <c r="AY266" s="1">
        <v>1001.545389</v>
      </c>
      <c r="AZ266" s="1">
        <v>972.52057000000002</v>
      </c>
      <c r="BA266" s="16"/>
    </row>
    <row r="267" spans="2:53" x14ac:dyDescent="0.3">
      <c r="B267" s="1">
        <v>1302.794269</v>
      </c>
      <c r="C267" s="1">
        <v>1189.70876</v>
      </c>
      <c r="D267" s="1">
        <v>1027.474708</v>
      </c>
      <c r="J267" s="1">
        <v>915.53229499999998</v>
      </c>
      <c r="K267" s="1">
        <v>911.47384899999997</v>
      </c>
      <c r="L267" s="1">
        <v>810.40536699999996</v>
      </c>
      <c r="M267"/>
      <c r="N267" s="16"/>
      <c r="O267" s="16"/>
      <c r="R267" s="1">
        <v>808.42695700000002</v>
      </c>
      <c r="S267" s="1">
        <v>794.39558099999999</v>
      </c>
      <c r="T267" s="1">
        <v>868.35299699999996</v>
      </c>
      <c r="W267" s="16"/>
      <c r="X267" s="16"/>
      <c r="AH267" s="1">
        <v>1095.515257</v>
      </c>
      <c r="AI267" s="1">
        <v>1040.4780390000001</v>
      </c>
      <c r="AJ267" s="1">
        <v>1040.4789470000001</v>
      </c>
      <c r="AK267" s="16"/>
      <c r="AP267" s="1">
        <v>982.566191</v>
      </c>
      <c r="AQ267" s="1">
        <v>820.38264200000003</v>
      </c>
      <c r="AR267" s="1">
        <v>830.32127800000001</v>
      </c>
      <c r="AS267" s="16"/>
      <c r="AX267" s="1">
        <v>1080.4779860000001</v>
      </c>
      <c r="AY267" s="1">
        <v>1004.439287</v>
      </c>
      <c r="AZ267" s="1">
        <v>972.57252500000004</v>
      </c>
      <c r="BA267" s="16"/>
    </row>
    <row r="268" spans="2:53" x14ac:dyDescent="0.3">
      <c r="B268" s="1">
        <v>1305.6542320000001</v>
      </c>
      <c r="C268" s="1">
        <v>1208.6012149999999</v>
      </c>
      <c r="D268" s="1">
        <v>1028.4568710000001</v>
      </c>
      <c r="J268" s="1">
        <v>917.504728</v>
      </c>
      <c r="K268" s="1">
        <v>912.43407300000001</v>
      </c>
      <c r="L268" s="1">
        <v>811.385717</v>
      </c>
      <c r="M268"/>
      <c r="N268" s="16"/>
      <c r="O268" s="16"/>
      <c r="R268" s="1">
        <v>813.36692500000004</v>
      </c>
      <c r="S268" s="1">
        <v>794.46738800000003</v>
      </c>
      <c r="T268" s="1">
        <v>876.51004</v>
      </c>
      <c r="W268" s="16"/>
      <c r="X268" s="16"/>
      <c r="AH268" s="1">
        <v>1111.518047</v>
      </c>
      <c r="AI268" s="1">
        <v>1041.5091809999999</v>
      </c>
      <c r="AJ268" s="1">
        <v>1041.509824</v>
      </c>
      <c r="AK268" s="16"/>
      <c r="AP268" s="1">
        <v>996.44832699999995</v>
      </c>
      <c r="AQ268" s="1">
        <v>824.44428000000005</v>
      </c>
      <c r="AR268" s="1">
        <v>832.40984900000001</v>
      </c>
      <c r="AS268" s="16"/>
      <c r="AX268" s="1">
        <v>1085.6578260000001</v>
      </c>
      <c r="AY268" s="1">
        <v>1007.548326</v>
      </c>
      <c r="AZ268" s="1">
        <v>975.46664499999997</v>
      </c>
      <c r="BA268" s="16"/>
    </row>
    <row r="269" spans="2:53" x14ac:dyDescent="0.3">
      <c r="B269" s="1">
        <v>1315.6302430000001</v>
      </c>
      <c r="C269" s="1">
        <v>1210.684072</v>
      </c>
      <c r="D269" s="1">
        <v>1034.6368259999999</v>
      </c>
      <c r="J269" s="1">
        <v>924.54796799999997</v>
      </c>
      <c r="K269" s="1">
        <v>913.48921800000005</v>
      </c>
      <c r="L269" s="1">
        <v>812.40630799999997</v>
      </c>
      <c r="M269"/>
      <c r="N269" s="16"/>
      <c r="O269" s="16"/>
      <c r="R269" s="1">
        <v>821.39471500000002</v>
      </c>
      <c r="S269" s="1">
        <v>797.41025300000001</v>
      </c>
      <c r="T269" s="1">
        <v>879.46750799999995</v>
      </c>
      <c r="W269" s="16"/>
      <c r="X269" s="16"/>
      <c r="AH269" s="1">
        <v>1115.450957</v>
      </c>
      <c r="AI269" s="1">
        <v>1045.483266</v>
      </c>
      <c r="AJ269" s="1">
        <v>1045.4834920000001</v>
      </c>
      <c r="AK269" s="16"/>
      <c r="AP269" s="1">
        <v>1004.439244</v>
      </c>
      <c r="AQ269" s="1">
        <v>825.40243899999996</v>
      </c>
      <c r="AR269" s="1">
        <v>835.44454900000005</v>
      </c>
      <c r="AS269" s="16"/>
      <c r="AX269" s="1">
        <v>1093.5230750000001</v>
      </c>
      <c r="AY269" s="1">
        <v>1018.509858</v>
      </c>
      <c r="AZ269" s="1">
        <v>979.47762899999998</v>
      </c>
      <c r="BA269" s="16"/>
    </row>
    <row r="270" spans="2:53" x14ac:dyDescent="0.3">
      <c r="B270" s="1">
        <v>1326.743815</v>
      </c>
      <c r="C270" s="1">
        <v>1220.6545940000001</v>
      </c>
      <c r="D270" s="1">
        <v>1041.510826</v>
      </c>
      <c r="J270" s="1">
        <v>925.42957999999999</v>
      </c>
      <c r="K270" s="1">
        <v>915.53099399999996</v>
      </c>
      <c r="L270" s="1">
        <v>816.45091500000001</v>
      </c>
      <c r="M270"/>
      <c r="N270" s="16"/>
      <c r="O270" s="16"/>
      <c r="R270" s="1">
        <v>824.44611599999996</v>
      </c>
      <c r="S270" s="1">
        <v>798.37071400000002</v>
      </c>
      <c r="T270" s="1">
        <v>883.42164000000002</v>
      </c>
      <c r="W270" s="16"/>
      <c r="X270" s="16"/>
      <c r="AH270" s="1">
        <v>1121.5557329999999</v>
      </c>
      <c r="AI270" s="1">
        <v>1055.4996570000001</v>
      </c>
      <c r="AJ270" s="1">
        <v>1055.4992729999999</v>
      </c>
      <c r="AK270" s="16"/>
      <c r="AP270" s="1">
        <v>1005.58348</v>
      </c>
      <c r="AQ270" s="1">
        <v>825.47564699999998</v>
      </c>
      <c r="AR270" s="1">
        <v>838.36613899999998</v>
      </c>
      <c r="AS270" s="16"/>
      <c r="AX270" s="1">
        <v>1095.5148340000001</v>
      </c>
      <c r="AY270" s="1">
        <v>1022.449803</v>
      </c>
      <c r="AZ270" s="1">
        <v>986.42953799999998</v>
      </c>
      <c r="BA270" s="16"/>
    </row>
    <row r="271" spans="2:53" x14ac:dyDescent="0.3">
      <c r="B271" s="1">
        <v>1333.7411529999999</v>
      </c>
      <c r="C271" s="1">
        <v>1225.695635</v>
      </c>
      <c r="D271" s="1">
        <v>1045.484434</v>
      </c>
      <c r="J271" s="1">
        <v>929.48589900000002</v>
      </c>
      <c r="K271" s="1">
        <v>917.50262999999995</v>
      </c>
      <c r="L271" s="1">
        <v>817.43575799999996</v>
      </c>
      <c r="M271"/>
      <c r="N271" s="16"/>
      <c r="O271" s="16"/>
      <c r="R271" s="1">
        <v>825.40506500000004</v>
      </c>
      <c r="S271" s="1">
        <v>799.39566400000001</v>
      </c>
      <c r="T271" s="1">
        <v>885.425431</v>
      </c>
      <c r="W271" s="16"/>
      <c r="X271" s="16"/>
      <c r="AH271" s="1">
        <v>1123.6472530000001</v>
      </c>
      <c r="AI271" s="1">
        <v>1062.6301659999999</v>
      </c>
      <c r="AJ271" s="1">
        <v>1058.512039</v>
      </c>
      <c r="AK271" s="16"/>
      <c r="AP271" s="1">
        <v>1007.54984</v>
      </c>
      <c r="AQ271" s="1">
        <v>829.43575199999998</v>
      </c>
      <c r="AR271" s="1">
        <v>842.50525800000003</v>
      </c>
      <c r="AS271" s="16"/>
      <c r="AX271" s="1">
        <v>1099.583801</v>
      </c>
      <c r="AY271" s="1">
        <v>1023.577907</v>
      </c>
      <c r="AZ271" s="1">
        <v>996.44649200000003</v>
      </c>
      <c r="BA271" s="16"/>
    </row>
    <row r="272" spans="2:53" x14ac:dyDescent="0.3">
      <c r="B272" s="1">
        <v>1336.7539999999999</v>
      </c>
      <c r="C272" s="1">
        <v>1230.56495</v>
      </c>
      <c r="D272" s="1">
        <v>1047.089205</v>
      </c>
      <c r="J272" s="1">
        <v>933.49572799999999</v>
      </c>
      <c r="K272" s="1">
        <v>924.54716199999996</v>
      </c>
      <c r="L272" s="1">
        <v>822.40769499999999</v>
      </c>
      <c r="M272"/>
      <c r="N272" s="16"/>
      <c r="O272" s="16"/>
      <c r="R272" s="1">
        <v>827.37098500000002</v>
      </c>
      <c r="S272" s="1">
        <v>802.38789899999995</v>
      </c>
      <c r="T272" s="1">
        <v>890.56203300000004</v>
      </c>
      <c r="W272" s="16"/>
      <c r="X272" s="16"/>
      <c r="AH272" s="1">
        <v>1142.535298</v>
      </c>
      <c r="AI272" s="1">
        <v>1063.1112869999999</v>
      </c>
      <c r="AJ272" s="1">
        <v>1062.63084</v>
      </c>
      <c r="AK272" s="16"/>
      <c r="AP272" s="1">
        <v>1018.578864</v>
      </c>
      <c r="AQ272" s="1">
        <v>832.41047300000002</v>
      </c>
      <c r="AR272" s="1">
        <v>844.47796300000005</v>
      </c>
      <c r="AS272" s="16"/>
      <c r="AX272" s="1">
        <v>1103.5069350000001</v>
      </c>
      <c r="AY272" s="1">
        <v>1024.530845</v>
      </c>
      <c r="AZ272" s="1">
        <v>997.48714099999995</v>
      </c>
      <c r="BA272" s="16"/>
    </row>
    <row r="273" spans="2:53" x14ac:dyDescent="0.3">
      <c r="B273" s="1">
        <v>1338.7798539999999</v>
      </c>
      <c r="C273" s="1">
        <v>1234.5675839999999</v>
      </c>
      <c r="D273" s="1">
        <v>1055.501939</v>
      </c>
      <c r="J273" s="1">
        <v>941.41934400000002</v>
      </c>
      <c r="K273" s="1">
        <v>925.42814799999996</v>
      </c>
      <c r="L273" s="1">
        <v>823.44525199999998</v>
      </c>
      <c r="M273"/>
      <c r="N273" s="16"/>
      <c r="O273" s="16"/>
      <c r="R273" s="1">
        <v>827.39121599999999</v>
      </c>
      <c r="S273" s="1">
        <v>804.41886099999999</v>
      </c>
      <c r="T273" s="1">
        <v>894.42329600000005</v>
      </c>
      <c r="W273" s="16"/>
      <c r="X273" s="16"/>
      <c r="AH273" s="1">
        <v>1160.558849</v>
      </c>
      <c r="AI273" s="1">
        <v>1070.649707</v>
      </c>
      <c r="AJ273" s="1">
        <v>1069.5988789999999</v>
      </c>
      <c r="AK273" s="16"/>
      <c r="AP273" s="1">
        <v>1021.601322</v>
      </c>
      <c r="AQ273" s="1">
        <v>835.44492100000002</v>
      </c>
      <c r="AR273" s="1">
        <v>848.37799199999995</v>
      </c>
      <c r="AS273" s="16"/>
      <c r="AX273" s="1">
        <v>1110.5723109999999</v>
      </c>
      <c r="AY273" s="1">
        <v>1029.5169100000001</v>
      </c>
      <c r="AZ273" s="1">
        <v>1000.514597</v>
      </c>
      <c r="BA273" s="16"/>
    </row>
    <row r="274" spans="2:53" x14ac:dyDescent="0.3">
      <c r="B274" s="1">
        <v>1348.720804</v>
      </c>
      <c r="C274" s="1">
        <v>1235.7297900000001</v>
      </c>
      <c r="D274" s="1">
        <v>1062.6316280000001</v>
      </c>
      <c r="J274" s="1">
        <v>943.52741400000002</v>
      </c>
      <c r="K274" s="1">
        <v>929.48542399999997</v>
      </c>
      <c r="L274" s="1">
        <v>825.402376</v>
      </c>
      <c r="M274"/>
      <c r="N274" s="16"/>
      <c r="O274" s="16"/>
      <c r="R274" s="1">
        <v>829.43808100000001</v>
      </c>
      <c r="S274" s="1">
        <v>807.39483600000005</v>
      </c>
      <c r="T274" s="1">
        <v>895.45831499999997</v>
      </c>
      <c r="W274" s="16"/>
      <c r="X274" s="16"/>
      <c r="AH274" s="1">
        <v>1168.1796879999999</v>
      </c>
      <c r="AI274" s="1">
        <v>1074.513715</v>
      </c>
      <c r="AJ274" s="1">
        <v>1070.649917</v>
      </c>
      <c r="AK274" s="16"/>
      <c r="AP274" s="1">
        <v>1026.5170149999999</v>
      </c>
      <c r="AQ274" s="1">
        <v>838.36623199999997</v>
      </c>
      <c r="AR274" s="1">
        <v>858.46431600000005</v>
      </c>
      <c r="AS274" s="16"/>
      <c r="AX274" s="1">
        <v>1116.5478909999999</v>
      </c>
      <c r="AY274" s="1">
        <v>1051.4469839999999</v>
      </c>
      <c r="AZ274" s="1">
        <v>1001.545766</v>
      </c>
      <c r="BA274" s="16"/>
    </row>
    <row r="275" spans="2:53" x14ac:dyDescent="0.3">
      <c r="B275" s="1">
        <v>1349.595329</v>
      </c>
      <c r="C275" s="1">
        <v>1249.650484</v>
      </c>
      <c r="D275" s="1">
        <v>1070.6514770000001</v>
      </c>
      <c r="J275" s="1">
        <v>945.45948099999998</v>
      </c>
      <c r="K275" s="1">
        <v>933.49498000000006</v>
      </c>
      <c r="L275" s="1">
        <v>825.47541999999999</v>
      </c>
      <c r="M275"/>
      <c r="N275" s="16"/>
      <c r="O275" s="16"/>
      <c r="R275" s="1">
        <v>832.41214200000002</v>
      </c>
      <c r="S275" s="1">
        <v>820.35804199999995</v>
      </c>
      <c r="T275" s="1">
        <v>897.436961</v>
      </c>
      <c r="W275" s="16"/>
      <c r="X275" s="16"/>
      <c r="AH275" s="1">
        <v>1171.697208</v>
      </c>
      <c r="AI275" s="1">
        <v>1078.488026</v>
      </c>
      <c r="AJ275" s="1">
        <v>1078.4888619999999</v>
      </c>
      <c r="AK275" s="16"/>
      <c r="AP275" s="1">
        <v>1028.492859</v>
      </c>
      <c r="AQ275" s="1">
        <v>842.505585</v>
      </c>
      <c r="AR275" s="1">
        <v>860.50873899999999</v>
      </c>
      <c r="AS275" s="16"/>
      <c r="AX275" s="1">
        <v>1118.561447</v>
      </c>
      <c r="AY275" s="1">
        <v>1051.6402760000001</v>
      </c>
      <c r="AZ275" s="1">
        <v>1004.439447</v>
      </c>
      <c r="BA275" s="16"/>
    </row>
    <row r="276" spans="2:53" x14ac:dyDescent="0.3">
      <c r="B276" s="1">
        <v>1351.751548</v>
      </c>
      <c r="C276" s="1">
        <v>1255.6234790000001</v>
      </c>
      <c r="D276" s="1">
        <v>1078.4899479999999</v>
      </c>
      <c r="J276" s="1">
        <v>954.46284300000002</v>
      </c>
      <c r="K276" s="1">
        <v>935.48345500000005</v>
      </c>
      <c r="L276" s="1">
        <v>829.43598899999995</v>
      </c>
      <c r="M276"/>
      <c r="N276" s="16"/>
      <c r="O276" s="16"/>
      <c r="R276" s="1">
        <v>838.36884599999996</v>
      </c>
      <c r="S276" s="1">
        <v>824.44539699999996</v>
      </c>
      <c r="T276" s="1">
        <v>904.44426199999998</v>
      </c>
      <c r="W276" s="16"/>
      <c r="X276" s="16"/>
      <c r="AH276" s="1">
        <v>1178.5684739999999</v>
      </c>
      <c r="AI276" s="1">
        <v>1079.5880460000001</v>
      </c>
      <c r="AJ276" s="1">
        <v>1079.588342</v>
      </c>
      <c r="AK276" s="16"/>
      <c r="AP276" s="1">
        <v>1037.6299779999999</v>
      </c>
      <c r="AQ276" s="1">
        <v>844.47823900000003</v>
      </c>
      <c r="AR276" s="1">
        <v>862.56422799999996</v>
      </c>
      <c r="AS276" s="16"/>
      <c r="AX276" s="1">
        <v>1120.6334039999999</v>
      </c>
      <c r="AY276" s="1">
        <v>1054.603564</v>
      </c>
      <c r="AZ276" s="1">
        <v>1007.548253</v>
      </c>
      <c r="BA276" s="16"/>
    </row>
    <row r="277" spans="2:53" x14ac:dyDescent="0.3">
      <c r="B277" s="1">
        <v>1392.685939</v>
      </c>
      <c r="C277" s="1">
        <v>1276.751898</v>
      </c>
      <c r="D277" s="1">
        <v>1079.5902329999999</v>
      </c>
      <c r="J277" s="1">
        <v>954.49791000000005</v>
      </c>
      <c r="K277" s="1">
        <v>941.41797699999995</v>
      </c>
      <c r="L277" s="1">
        <v>834.461545</v>
      </c>
      <c r="M277"/>
      <c r="N277" s="16"/>
      <c r="O277" s="16"/>
      <c r="R277" s="1">
        <v>838.42322999999999</v>
      </c>
      <c r="S277" s="1">
        <v>825.40418999999997</v>
      </c>
      <c r="T277" s="1">
        <v>908.42609100000004</v>
      </c>
      <c r="W277" s="16"/>
      <c r="X277" s="16"/>
      <c r="AH277" s="1">
        <v>1180.538706</v>
      </c>
      <c r="AI277" s="1">
        <v>1081.639054</v>
      </c>
      <c r="AJ277" s="1">
        <v>1081.638915</v>
      </c>
      <c r="AK277" s="16"/>
      <c r="AP277" s="1">
        <v>1040.4810130000001</v>
      </c>
      <c r="AQ277" s="1">
        <v>848.37854300000004</v>
      </c>
      <c r="AR277" s="1">
        <v>865.40425900000002</v>
      </c>
      <c r="AS277" s="16"/>
      <c r="AX277" s="1">
        <v>1121.519403</v>
      </c>
      <c r="AY277" s="1">
        <v>1055.4315690000001</v>
      </c>
      <c r="AZ277" s="1">
        <v>1018.510267</v>
      </c>
      <c r="BA277" s="16"/>
    </row>
    <row r="278" spans="2:53" x14ac:dyDescent="0.3">
      <c r="B278" s="1">
        <v>1403.8431559999999</v>
      </c>
      <c r="C278" s="1">
        <v>1277.75845</v>
      </c>
      <c r="D278" s="1">
        <v>1081.6409650000001</v>
      </c>
      <c r="J278" s="1">
        <v>956.50777300000004</v>
      </c>
      <c r="K278" s="1">
        <v>944.52336600000001</v>
      </c>
      <c r="L278" s="1">
        <v>840.40588000000002</v>
      </c>
      <c r="M278"/>
      <c r="N278" s="16"/>
      <c r="O278" s="16"/>
      <c r="R278" s="1">
        <v>839.406564</v>
      </c>
      <c r="S278" s="1">
        <v>827.36998800000003</v>
      </c>
      <c r="T278" s="1">
        <v>911.47490100000005</v>
      </c>
      <c r="W278" s="16"/>
      <c r="X278" s="16"/>
      <c r="AH278" s="1">
        <v>1189.7082780000001</v>
      </c>
      <c r="AI278" s="1">
        <v>1083.52143</v>
      </c>
      <c r="AJ278" s="1">
        <v>1083.521614</v>
      </c>
      <c r="AK278" s="16"/>
      <c r="AP278" s="1">
        <v>1044.594263</v>
      </c>
      <c r="AQ278" s="1">
        <v>853.44651299999998</v>
      </c>
      <c r="AR278" s="1">
        <v>868.35113799999999</v>
      </c>
      <c r="AS278" s="16"/>
      <c r="AX278" s="1">
        <v>1121.584582</v>
      </c>
      <c r="AY278" s="1">
        <v>1068.526263</v>
      </c>
      <c r="AZ278" s="1">
        <v>1022.44998</v>
      </c>
      <c r="BA278" s="16"/>
    </row>
    <row r="279" spans="2:53" x14ac:dyDescent="0.3">
      <c r="B279" s="1">
        <v>1429.675168</v>
      </c>
      <c r="C279" s="1">
        <v>1281.7496570000001</v>
      </c>
      <c r="D279" s="1">
        <v>1088.661977</v>
      </c>
      <c r="J279" s="1">
        <v>972.47364100000004</v>
      </c>
      <c r="K279" s="1">
        <v>955.50002800000004</v>
      </c>
      <c r="L279" s="1">
        <v>842.50704900000005</v>
      </c>
      <c r="M279"/>
      <c r="N279" s="16"/>
      <c r="O279" s="16"/>
      <c r="R279" s="1">
        <v>840.441868</v>
      </c>
      <c r="S279" s="1">
        <v>827.38996799999995</v>
      </c>
      <c r="T279" s="1">
        <v>912.43408299999999</v>
      </c>
      <c r="W279" s="16"/>
      <c r="X279" s="16"/>
      <c r="AH279" s="1">
        <v>1198.54737</v>
      </c>
      <c r="AI279" s="1">
        <v>1088.6604580000001</v>
      </c>
      <c r="AJ279" s="1">
        <v>1088.6605589999999</v>
      </c>
      <c r="AK279" s="16"/>
      <c r="AP279" s="1">
        <v>1051.6419020000001</v>
      </c>
      <c r="AQ279" s="1">
        <v>860.50910199999998</v>
      </c>
      <c r="AR279" s="1">
        <v>875.42519500000003</v>
      </c>
      <c r="AS279" s="16"/>
      <c r="AX279" s="1">
        <v>1132.537401</v>
      </c>
      <c r="AY279" s="1">
        <v>1071.584259</v>
      </c>
      <c r="AZ279" s="1">
        <v>1023.577985</v>
      </c>
      <c r="BA279" s="16"/>
    </row>
    <row r="280" spans="2:53" x14ac:dyDescent="0.3">
      <c r="B280" s="1">
        <v>1439.8288150000001</v>
      </c>
      <c r="C280" s="1">
        <v>1284.7823390000001</v>
      </c>
      <c r="D280" s="1">
        <v>1091.6120960000001</v>
      </c>
      <c r="J280" s="1">
        <v>975.37724800000001</v>
      </c>
      <c r="K280" s="1">
        <v>957.50634000000002</v>
      </c>
      <c r="L280" s="1">
        <v>846.44660999999996</v>
      </c>
      <c r="M280"/>
      <c r="N280" s="16"/>
      <c r="O280" s="16"/>
      <c r="R280" s="1">
        <v>844.48066700000004</v>
      </c>
      <c r="S280" s="1">
        <v>829.43662400000005</v>
      </c>
      <c r="T280" s="1">
        <v>913.48883499999999</v>
      </c>
      <c r="W280" s="16"/>
      <c r="X280" s="16"/>
      <c r="AH280" s="1">
        <v>1208.5998549999999</v>
      </c>
      <c r="AI280" s="1">
        <v>1095.5147099999999</v>
      </c>
      <c r="AJ280" s="1">
        <v>1091.6114709999999</v>
      </c>
      <c r="AK280" s="16"/>
      <c r="AP280" s="1">
        <v>1053.5516580000001</v>
      </c>
      <c r="AQ280" s="1">
        <v>862.56537000000003</v>
      </c>
      <c r="AR280" s="1">
        <v>876.50825299999997</v>
      </c>
      <c r="AS280" s="16"/>
      <c r="AX280" s="1">
        <v>1154.6158889999999</v>
      </c>
      <c r="AY280" s="1">
        <v>1073.443019</v>
      </c>
      <c r="AZ280" s="1">
        <v>1024.531174</v>
      </c>
      <c r="BA280" s="16"/>
    </row>
    <row r="281" spans="2:53" x14ac:dyDescent="0.3">
      <c r="B281" s="1">
        <v>1493.736337</v>
      </c>
      <c r="C281" s="1">
        <v>1288.627281</v>
      </c>
      <c r="D281" s="1">
        <v>1095.5163230000001</v>
      </c>
      <c r="J281" s="1">
        <v>977.59393399999999</v>
      </c>
      <c r="K281" s="1">
        <v>961.50097300000004</v>
      </c>
      <c r="L281" s="1">
        <v>857.43060700000001</v>
      </c>
      <c r="M281"/>
      <c r="N281" s="16"/>
      <c r="O281" s="16"/>
      <c r="R281" s="1">
        <v>846.44925699999999</v>
      </c>
      <c r="S281" s="1">
        <v>832.41152099999999</v>
      </c>
      <c r="T281" s="1">
        <v>915.53088200000002</v>
      </c>
      <c r="W281" s="16"/>
      <c r="X281" s="16"/>
      <c r="AH281" s="1">
        <v>1210.682491</v>
      </c>
      <c r="AI281" s="1">
        <v>1097.599252</v>
      </c>
      <c r="AJ281" s="1">
        <v>1095.5148939999999</v>
      </c>
      <c r="AK281" s="16"/>
      <c r="AP281" s="1">
        <v>1054.60491</v>
      </c>
      <c r="AQ281" s="1">
        <v>865.40522299999998</v>
      </c>
      <c r="AR281" s="1">
        <v>878.48625000000004</v>
      </c>
      <c r="AS281" s="16"/>
      <c r="AX281" s="1">
        <v>1165.578479</v>
      </c>
      <c r="AY281" s="1">
        <v>1080.477566</v>
      </c>
      <c r="AZ281" s="1">
        <v>1029.5184919999999</v>
      </c>
      <c r="BA281" s="16"/>
    </row>
    <row r="282" spans="2:53" x14ac:dyDescent="0.3">
      <c r="B282" s="1">
        <v>1501.692303</v>
      </c>
      <c r="C282" s="1">
        <v>1298.622087</v>
      </c>
      <c r="D282" s="1">
        <v>1097.6017240000001</v>
      </c>
      <c r="J282" s="1">
        <v>979.512291</v>
      </c>
      <c r="K282" s="1">
        <v>964.50307399999997</v>
      </c>
      <c r="L282" s="1">
        <v>862.42040099999997</v>
      </c>
      <c r="M282"/>
      <c r="N282" s="16"/>
      <c r="O282" s="16"/>
      <c r="R282" s="1">
        <v>856.43347700000004</v>
      </c>
      <c r="S282" s="1">
        <v>834.46260600000005</v>
      </c>
      <c r="T282" s="1">
        <v>917.46923700000002</v>
      </c>
      <c r="W282" s="16"/>
      <c r="X282" s="16"/>
      <c r="AH282" s="1">
        <v>1214.570518</v>
      </c>
      <c r="AI282" s="1">
        <v>1103.5434419999999</v>
      </c>
      <c r="AJ282" s="1">
        <v>1097.599909</v>
      </c>
      <c r="AK282" s="16"/>
      <c r="AP282" s="1">
        <v>1062.605278</v>
      </c>
      <c r="AQ282" s="1">
        <v>866.45399399999997</v>
      </c>
      <c r="AR282" s="1">
        <v>886.38940700000001</v>
      </c>
      <c r="AS282" s="16"/>
      <c r="AX282" s="1">
        <v>1173.5726179999999</v>
      </c>
      <c r="AY282" s="1">
        <v>1085.6572200000001</v>
      </c>
      <c r="AZ282" s="1">
        <v>1040.480728</v>
      </c>
      <c r="BA282" s="16"/>
    </row>
    <row r="283" spans="2:53" x14ac:dyDescent="0.3">
      <c r="B283" s="1">
        <v>1520.969065</v>
      </c>
      <c r="C283" s="1">
        <v>1302.7935279999999</v>
      </c>
      <c r="D283" s="1">
        <v>1119.539499</v>
      </c>
      <c r="J283" s="1">
        <v>981.53436299999998</v>
      </c>
      <c r="K283" s="1">
        <v>972.47314300000005</v>
      </c>
      <c r="L283" s="1">
        <v>862.56597899999997</v>
      </c>
      <c r="M283"/>
      <c r="N283" s="16"/>
      <c r="O283" s="16"/>
      <c r="R283" s="1">
        <v>858.45317299999999</v>
      </c>
      <c r="S283" s="1">
        <v>838.36794299999997</v>
      </c>
      <c r="T283" s="1">
        <v>924.54739199999995</v>
      </c>
      <c r="W283" s="16"/>
      <c r="X283" s="16"/>
      <c r="AH283" s="1">
        <v>1218.565609</v>
      </c>
      <c r="AI283" s="1">
        <v>1111.515633</v>
      </c>
      <c r="AJ283" s="1">
        <v>1119.5389680000001</v>
      </c>
      <c r="AK283" s="16"/>
      <c r="AP283" s="1">
        <v>1071.543525</v>
      </c>
      <c r="AQ283" s="1">
        <v>867.43285600000002</v>
      </c>
      <c r="AR283" s="1">
        <v>888.47113200000001</v>
      </c>
      <c r="AS283" s="16"/>
      <c r="AX283" s="1">
        <v>1179.736478</v>
      </c>
      <c r="AY283" s="1">
        <v>1086.480368</v>
      </c>
      <c r="AZ283" s="1">
        <v>1051.6406999999999</v>
      </c>
      <c r="BA283" s="16"/>
    </row>
    <row r="284" spans="2:53" x14ac:dyDescent="0.3">
      <c r="B284" s="1">
        <v>1523.8590730000001</v>
      </c>
      <c r="C284" s="1">
        <v>1305.652644</v>
      </c>
      <c r="D284" s="1">
        <v>1121.5562930000001</v>
      </c>
      <c r="J284" s="1">
        <v>982.49219700000003</v>
      </c>
      <c r="K284" s="1">
        <v>975.37589600000001</v>
      </c>
      <c r="L284" s="1">
        <v>864.50846300000001</v>
      </c>
      <c r="M284"/>
      <c r="N284" s="16"/>
      <c r="O284" s="16"/>
      <c r="R284" s="1">
        <v>862.42213200000003</v>
      </c>
      <c r="S284" s="1">
        <v>844.47973200000001</v>
      </c>
      <c r="T284" s="1">
        <v>925.42858999999999</v>
      </c>
      <c r="W284" s="16"/>
      <c r="X284" s="16"/>
      <c r="AH284" s="1">
        <v>1220.6536149999999</v>
      </c>
      <c r="AI284" s="1">
        <v>1119.5360049999999</v>
      </c>
      <c r="AJ284" s="1">
        <v>1121.5553970000001</v>
      </c>
      <c r="AK284" s="16"/>
      <c r="AP284" s="1">
        <v>1077.588741</v>
      </c>
      <c r="AQ284" s="1">
        <v>868.35139300000003</v>
      </c>
      <c r="AR284" s="1">
        <v>890.55946800000004</v>
      </c>
      <c r="AS284" s="16"/>
      <c r="AX284" s="1">
        <v>1180.537904</v>
      </c>
      <c r="AY284" s="1">
        <v>1093.522835</v>
      </c>
      <c r="AZ284" s="1">
        <v>1054.6036730000001</v>
      </c>
      <c r="BA284" s="16"/>
    </row>
    <row r="285" spans="2:53" x14ac:dyDescent="0.3">
      <c r="B285" s="1">
        <v>1530.688588</v>
      </c>
      <c r="C285" s="1">
        <v>1308.732021</v>
      </c>
      <c r="D285" s="1">
        <v>1123.6480120000001</v>
      </c>
      <c r="J285" s="1">
        <v>986.51345800000001</v>
      </c>
      <c r="K285" s="1">
        <v>977.59276299999999</v>
      </c>
      <c r="L285" s="1">
        <v>866.38602400000002</v>
      </c>
      <c r="M285"/>
      <c r="N285" s="16"/>
      <c r="O285" s="16"/>
      <c r="R285" s="1">
        <v>867.43580399999996</v>
      </c>
      <c r="S285" s="1">
        <v>846.44787099999996</v>
      </c>
      <c r="T285" s="1">
        <v>929.48513800000001</v>
      </c>
      <c r="W285" s="16"/>
      <c r="X285" s="16"/>
      <c r="AH285" s="1">
        <v>1225.692877</v>
      </c>
      <c r="AI285" s="1">
        <v>1121.5548630000001</v>
      </c>
      <c r="AJ285" s="1">
        <v>1123.646287</v>
      </c>
      <c r="AK285" s="16"/>
      <c r="AP285" s="1">
        <v>1081.5677700000001</v>
      </c>
      <c r="AQ285" s="1">
        <v>876.50872200000003</v>
      </c>
      <c r="AR285" s="1">
        <v>899.49097800000004</v>
      </c>
      <c r="AS285" s="16"/>
      <c r="AX285" s="1">
        <v>1181.6072389999999</v>
      </c>
      <c r="AY285" s="1">
        <v>1095.5145729999999</v>
      </c>
      <c r="AZ285" s="1">
        <v>1055.431276</v>
      </c>
      <c r="BA285" s="16"/>
    </row>
    <row r="286" spans="2:53" x14ac:dyDescent="0.3">
      <c r="B286" s="1">
        <v>1537.719306</v>
      </c>
      <c r="C286" s="1">
        <v>1315.629023</v>
      </c>
      <c r="D286" s="1">
        <v>1141.5502389999999</v>
      </c>
      <c r="J286" s="1">
        <v>988.48337400000003</v>
      </c>
      <c r="K286" s="1">
        <v>979.51134400000001</v>
      </c>
      <c r="L286" s="1">
        <v>868.35244499999999</v>
      </c>
      <c r="M286"/>
      <c r="N286" s="16"/>
      <c r="O286" s="16"/>
      <c r="R286" s="1">
        <v>868.353925</v>
      </c>
      <c r="S286" s="1">
        <v>856.43244800000002</v>
      </c>
      <c r="T286" s="1">
        <v>933.496985</v>
      </c>
      <c r="W286" s="16"/>
      <c r="X286" s="16"/>
      <c r="AH286" s="1">
        <v>1230.5640330000001</v>
      </c>
      <c r="AI286" s="1">
        <v>1123.6463490000001</v>
      </c>
      <c r="AJ286" s="1">
        <v>1160.5601039999999</v>
      </c>
      <c r="AK286" s="16"/>
      <c r="AP286" s="1">
        <v>1085.658993</v>
      </c>
      <c r="AQ286" s="1">
        <v>878.48712</v>
      </c>
      <c r="AR286" s="1">
        <v>905.53678200000002</v>
      </c>
      <c r="AS286" s="16"/>
      <c r="AX286" s="1">
        <v>1207.6645149999999</v>
      </c>
      <c r="AY286" s="1">
        <v>1099.5830559999999</v>
      </c>
      <c r="AZ286" s="1">
        <v>1068.5257449999999</v>
      </c>
      <c r="BA286" s="16"/>
    </row>
    <row r="287" spans="2:53" x14ac:dyDescent="0.3">
      <c r="B287" s="1">
        <v>1541.8709590000001</v>
      </c>
      <c r="C287" s="1">
        <v>1323.58629</v>
      </c>
      <c r="D287" s="1">
        <v>1143.5446770000001</v>
      </c>
      <c r="J287" s="1">
        <v>996.44884500000001</v>
      </c>
      <c r="K287" s="1">
        <v>981.53374199999996</v>
      </c>
      <c r="L287" s="1">
        <v>878.46273399999995</v>
      </c>
      <c r="M287"/>
      <c r="N287" s="16"/>
      <c r="O287" s="16"/>
      <c r="R287" s="1">
        <v>874.53200600000002</v>
      </c>
      <c r="S287" s="1">
        <v>867.434619</v>
      </c>
      <c r="T287" s="1">
        <v>941.41573200000005</v>
      </c>
      <c r="W287" s="16"/>
      <c r="X287" s="16"/>
      <c r="AH287" s="1">
        <v>1234.567231</v>
      </c>
      <c r="AI287" s="1">
        <v>1143.5408</v>
      </c>
      <c r="AJ287" s="1">
        <v>1171.697803</v>
      </c>
      <c r="AK287" s="16"/>
      <c r="AP287" s="1">
        <v>1089.5165280000001</v>
      </c>
      <c r="AQ287" s="1">
        <v>883.41380800000002</v>
      </c>
      <c r="AR287" s="1">
        <v>906.481357</v>
      </c>
      <c r="AS287" s="16"/>
      <c r="AX287" s="1">
        <v>1216.6478529999999</v>
      </c>
      <c r="AY287" s="1">
        <v>1103.5066139999999</v>
      </c>
      <c r="AZ287" s="1">
        <v>1071.5846550000001</v>
      </c>
      <c r="BA287" s="16"/>
    </row>
    <row r="288" spans="2:53" x14ac:dyDescent="0.3">
      <c r="B288" s="1">
        <v>1566.733052</v>
      </c>
      <c r="C288" s="1">
        <v>1326.741475</v>
      </c>
      <c r="D288" s="1">
        <v>1160.5605949999999</v>
      </c>
      <c r="J288" s="1">
        <v>996.50761799999998</v>
      </c>
      <c r="K288" s="1">
        <v>982.49062000000004</v>
      </c>
      <c r="L288" s="1">
        <v>883.42084299999999</v>
      </c>
      <c r="M288"/>
      <c r="N288" s="16"/>
      <c r="O288" s="16"/>
      <c r="R288" s="1">
        <v>875.42888600000003</v>
      </c>
      <c r="S288" s="1">
        <v>868.353116</v>
      </c>
      <c r="T288" s="1">
        <v>954.46196599999996</v>
      </c>
      <c r="W288" s="16"/>
      <c r="X288" s="16"/>
      <c r="AH288" s="1">
        <v>1235.7289209999999</v>
      </c>
      <c r="AI288" s="1">
        <v>1148.5249690000001</v>
      </c>
      <c r="AJ288" s="1">
        <v>1178.568119</v>
      </c>
      <c r="AK288" s="16"/>
      <c r="AP288" s="1">
        <v>1095.5167879999999</v>
      </c>
      <c r="AQ288" s="1">
        <v>888.47117400000002</v>
      </c>
      <c r="AR288" s="1">
        <v>912.43240600000001</v>
      </c>
      <c r="AS288" s="16"/>
      <c r="AX288" s="1">
        <v>1218.6380690000001</v>
      </c>
      <c r="AY288" s="1">
        <v>1110.572003</v>
      </c>
      <c r="AZ288" s="1">
        <v>1073.4431300000001</v>
      </c>
      <c r="BA288" s="16"/>
    </row>
    <row r="289" spans="2:53" x14ac:dyDescent="0.3">
      <c r="B289" s="1">
        <v>1567.9232999999999</v>
      </c>
      <c r="C289" s="1">
        <v>1333.7386710000001</v>
      </c>
      <c r="D289" s="1">
        <v>1171.698785</v>
      </c>
      <c r="J289" s="1">
        <v>1006.493705</v>
      </c>
      <c r="K289" s="1">
        <v>988.48231299999998</v>
      </c>
      <c r="L289" s="1">
        <v>885.42445799999996</v>
      </c>
      <c r="M289"/>
      <c r="N289" s="16"/>
      <c r="O289" s="16"/>
      <c r="R289" s="1">
        <v>876.51144299999999</v>
      </c>
      <c r="S289" s="1">
        <v>874.53070200000002</v>
      </c>
      <c r="T289" s="1">
        <v>954.49601800000005</v>
      </c>
      <c r="W289" s="16"/>
      <c r="X289" s="16"/>
      <c r="AH289" s="1">
        <v>1249.651026</v>
      </c>
      <c r="AI289" s="1">
        <v>1160.5595499999999</v>
      </c>
      <c r="AJ289" s="1">
        <v>1178.6898659999999</v>
      </c>
      <c r="AK289" s="16"/>
      <c r="AP289" s="1">
        <v>1095.599328</v>
      </c>
      <c r="AQ289" s="1">
        <v>890.55974400000002</v>
      </c>
      <c r="AR289" s="1">
        <v>913.48774100000003</v>
      </c>
      <c r="AS289" s="16"/>
      <c r="AX289" s="1">
        <v>1227.5175260000001</v>
      </c>
      <c r="AY289" s="1">
        <v>1115.589401</v>
      </c>
      <c r="AZ289" s="1">
        <v>1080.4769879999999</v>
      </c>
      <c r="BA289" s="16"/>
    </row>
    <row r="290" spans="2:53" x14ac:dyDescent="0.3">
      <c r="B290" s="1">
        <v>1580.766934</v>
      </c>
      <c r="C290" s="1">
        <v>1338.7793670000001</v>
      </c>
      <c r="D290" s="1">
        <v>1178.5707689999999</v>
      </c>
      <c r="J290" s="1">
        <v>1010.444447</v>
      </c>
      <c r="K290" s="1">
        <v>990.58582200000001</v>
      </c>
      <c r="L290" s="1">
        <v>890.56058099999996</v>
      </c>
      <c r="M290"/>
      <c r="N290" s="16"/>
      <c r="O290" s="16"/>
      <c r="R290" s="1">
        <v>879.46885899999995</v>
      </c>
      <c r="S290" s="1">
        <v>876.51034800000002</v>
      </c>
      <c r="T290" s="1">
        <v>956.506934</v>
      </c>
      <c r="W290" s="16"/>
      <c r="X290" s="16"/>
      <c r="AH290" s="1">
        <v>1255.6221640000001</v>
      </c>
      <c r="AI290" s="1">
        <v>1171.697103</v>
      </c>
      <c r="AJ290" s="1">
        <v>1180.5382520000001</v>
      </c>
      <c r="AK290" s="16"/>
      <c r="AP290" s="1">
        <v>1110.5171769999999</v>
      </c>
      <c r="AQ290" s="1">
        <v>892.31801900000005</v>
      </c>
      <c r="AR290" s="1">
        <v>917.50200199999995</v>
      </c>
      <c r="AS290" s="16"/>
      <c r="AX290" s="1">
        <v>1245.5276490000001</v>
      </c>
      <c r="AY290" s="1">
        <v>1117.5539200000001</v>
      </c>
      <c r="AZ290" s="1">
        <v>1084.5013510000001</v>
      </c>
      <c r="BA290" s="16"/>
    </row>
    <row r="291" spans="2:53" x14ac:dyDescent="0.3">
      <c r="B291" s="1">
        <v>1636.9426089999999</v>
      </c>
      <c r="C291" s="1">
        <v>1344.6093989999999</v>
      </c>
      <c r="D291" s="1">
        <v>1178.690347</v>
      </c>
      <c r="J291" s="1">
        <v>1012.523972</v>
      </c>
      <c r="K291" s="1">
        <v>996.44779300000005</v>
      </c>
      <c r="L291" s="1">
        <v>892.36510599999997</v>
      </c>
      <c r="M291"/>
      <c r="N291" s="16"/>
      <c r="O291" s="16"/>
      <c r="R291" s="1">
        <v>883.422864</v>
      </c>
      <c r="S291" s="1">
        <v>878.46466999999996</v>
      </c>
      <c r="T291" s="1">
        <v>961.50259800000003</v>
      </c>
      <c r="W291" s="16"/>
      <c r="X291" s="16"/>
      <c r="AH291" s="1">
        <v>1279.606683</v>
      </c>
      <c r="AI291" s="1">
        <v>1178.5680259999999</v>
      </c>
      <c r="AJ291" s="1">
        <v>1182.68778</v>
      </c>
      <c r="AK291" s="16"/>
      <c r="AP291" s="1">
        <v>1118.564852</v>
      </c>
      <c r="AQ291" s="1">
        <v>894.42183899999998</v>
      </c>
      <c r="AR291" s="1">
        <v>924.546471</v>
      </c>
      <c r="AS291" s="16"/>
      <c r="AX291" s="1">
        <v>1248.72072</v>
      </c>
      <c r="AY291" s="1">
        <v>1120.633135</v>
      </c>
      <c r="AZ291" s="1">
        <v>1085.6574820000001</v>
      </c>
      <c r="BA291" s="16"/>
    </row>
    <row r="292" spans="2:53" x14ac:dyDescent="0.3">
      <c r="B292" s="1">
        <v>1654.9576039999999</v>
      </c>
      <c r="C292" s="1">
        <v>1348.7188900000001</v>
      </c>
      <c r="D292" s="1">
        <v>1180.539585</v>
      </c>
      <c r="J292" s="1">
        <v>1020.994321</v>
      </c>
      <c r="K292" s="1">
        <v>1006.493072</v>
      </c>
      <c r="L292" s="1">
        <v>894.42245400000002</v>
      </c>
      <c r="M292"/>
      <c r="N292" s="16"/>
      <c r="O292" s="16"/>
      <c r="R292" s="1">
        <v>885.42799200000002</v>
      </c>
      <c r="S292" s="1">
        <v>883.42168500000002</v>
      </c>
      <c r="T292" s="1">
        <v>972.47194100000002</v>
      </c>
      <c r="W292" s="16"/>
      <c r="X292" s="16"/>
      <c r="AH292" s="1">
        <v>1288.6264679999999</v>
      </c>
      <c r="AI292" s="1">
        <v>1180.5377470000001</v>
      </c>
      <c r="AJ292" s="1">
        <v>1187.6235630000001</v>
      </c>
      <c r="AK292" s="16"/>
      <c r="AP292" s="1">
        <v>1118.6674760000001</v>
      </c>
      <c r="AQ292" s="1">
        <v>899.49143700000002</v>
      </c>
      <c r="AR292" s="1">
        <v>931.49856899999997</v>
      </c>
      <c r="AS292" s="16"/>
      <c r="AX292" s="1">
        <v>1249.615327</v>
      </c>
      <c r="AY292" s="1">
        <v>1121.5189820000001</v>
      </c>
      <c r="AZ292" s="1">
        <v>1086.480742</v>
      </c>
      <c r="BA292" s="16"/>
    </row>
    <row r="293" spans="2:53" x14ac:dyDescent="0.3">
      <c r="B293" s="1">
        <v>1681.814848</v>
      </c>
      <c r="C293" s="1">
        <v>1349.5945630000001</v>
      </c>
      <c r="D293" s="1">
        <v>1187.6245799999999</v>
      </c>
      <c r="J293" s="1">
        <v>1021.602758</v>
      </c>
      <c r="K293" s="1">
        <v>1020.461392</v>
      </c>
      <c r="L293" s="1">
        <v>895.45760299999995</v>
      </c>
      <c r="M293"/>
      <c r="N293" s="16"/>
      <c r="O293" s="16"/>
      <c r="R293" s="1">
        <v>890.56311800000003</v>
      </c>
      <c r="S293" s="1">
        <v>885.42598599999997</v>
      </c>
      <c r="T293" s="1">
        <v>972.57527800000003</v>
      </c>
      <c r="W293" s="16"/>
      <c r="X293" s="16"/>
      <c r="AH293" s="1">
        <v>1298.621881</v>
      </c>
      <c r="AI293" s="1">
        <v>1187.623388</v>
      </c>
      <c r="AJ293" s="1">
        <v>1189.707811</v>
      </c>
      <c r="AK293" s="16"/>
      <c r="AP293" s="1">
        <v>1120.6351729999999</v>
      </c>
      <c r="AQ293" s="1">
        <v>905.53739399999995</v>
      </c>
      <c r="AR293" s="1">
        <v>941.52058099999999</v>
      </c>
      <c r="AS293" s="16"/>
      <c r="AX293" s="1">
        <v>1250.57708</v>
      </c>
      <c r="AY293" s="1">
        <v>1121.5828670000001</v>
      </c>
      <c r="AZ293" s="1">
        <v>1093.5231739999999</v>
      </c>
      <c r="BA293" s="16"/>
    </row>
    <row r="294" spans="2:53" x14ac:dyDescent="0.3">
      <c r="B294" s="1">
        <v>1736.838045</v>
      </c>
      <c r="C294" s="1">
        <v>1385.829776</v>
      </c>
      <c r="D294" s="1">
        <v>1189.7099149999999</v>
      </c>
      <c r="J294" s="1">
        <v>1031.537656</v>
      </c>
      <c r="K294" s="1">
        <v>1020.993727</v>
      </c>
      <c r="L294" s="1">
        <v>897.43661899999995</v>
      </c>
      <c r="M294"/>
      <c r="N294" s="16"/>
      <c r="O294" s="16"/>
      <c r="R294" s="1">
        <v>894.42499999999995</v>
      </c>
      <c r="S294" s="1">
        <v>890.56212900000003</v>
      </c>
      <c r="T294" s="1">
        <v>975.37607600000001</v>
      </c>
      <c r="W294" s="16"/>
      <c r="X294" s="16"/>
      <c r="AH294" s="1">
        <v>1302.7920650000001</v>
      </c>
      <c r="AI294" s="1">
        <v>1189.7076730000001</v>
      </c>
      <c r="AJ294" s="1">
        <v>1198.547333</v>
      </c>
      <c r="AK294" s="16"/>
      <c r="AP294" s="1">
        <v>1121.5213879999999</v>
      </c>
      <c r="AQ294" s="1">
        <v>906.48175400000002</v>
      </c>
      <c r="AR294" s="1">
        <v>943.54592100000002</v>
      </c>
      <c r="AS294" s="16"/>
      <c r="AX294" s="1">
        <v>1251.555032</v>
      </c>
      <c r="AY294" s="1">
        <v>1132.5367550000001</v>
      </c>
      <c r="AZ294" s="1">
        <v>1095.5141530000001</v>
      </c>
      <c r="BA294" s="16"/>
    </row>
    <row r="295" spans="2:53" x14ac:dyDescent="0.3">
      <c r="B295" s="1">
        <v>1771.0203289999999</v>
      </c>
      <c r="C295" s="1">
        <v>1392.6847299999999</v>
      </c>
      <c r="D295" s="1">
        <v>1208.600465</v>
      </c>
      <c r="J295" s="1">
        <v>1034.5573240000001</v>
      </c>
      <c r="K295" s="1">
        <v>1021.601633</v>
      </c>
      <c r="L295" s="1">
        <v>899.49234899999999</v>
      </c>
      <c r="M295"/>
      <c r="N295" s="16"/>
      <c r="O295" s="16"/>
      <c r="R295" s="1">
        <v>895.46056999999996</v>
      </c>
      <c r="S295" s="1">
        <v>894.42338900000004</v>
      </c>
      <c r="T295" s="1">
        <v>975.57927099999995</v>
      </c>
      <c r="W295" s="16"/>
      <c r="X295" s="16"/>
      <c r="AH295" s="1">
        <v>1305.6521290000001</v>
      </c>
      <c r="AI295" s="1">
        <v>1208.599314</v>
      </c>
      <c r="AJ295" s="1">
        <v>1202.643163</v>
      </c>
      <c r="AK295" s="16"/>
      <c r="AP295" s="1">
        <v>1124.590635</v>
      </c>
      <c r="AQ295" s="1">
        <v>912.43265199999996</v>
      </c>
      <c r="AR295" s="1">
        <v>954.45950200000004</v>
      </c>
      <c r="AS295" s="16"/>
      <c r="AX295" s="1">
        <v>1257.6396580000001</v>
      </c>
      <c r="AY295" s="1">
        <v>1150.545944</v>
      </c>
      <c r="AZ295" s="1">
        <v>1099.5843789999999</v>
      </c>
      <c r="BA295" s="16"/>
    </row>
    <row r="296" spans="2:53" x14ac:dyDescent="0.3">
      <c r="B296" s="1">
        <v>1782.6580630000001</v>
      </c>
      <c r="C296" s="1">
        <v>1403.841191</v>
      </c>
      <c r="D296" s="1">
        <v>1210.6843329999999</v>
      </c>
      <c r="J296" s="1">
        <v>1035.525979</v>
      </c>
      <c r="K296" s="1">
        <v>1027.481035</v>
      </c>
      <c r="L296" s="1">
        <v>902.41460199999995</v>
      </c>
      <c r="M296"/>
      <c r="N296" s="16"/>
      <c r="O296" s="16"/>
      <c r="R296" s="1">
        <v>897.43894999999998</v>
      </c>
      <c r="S296" s="1">
        <v>895.45817099999999</v>
      </c>
      <c r="T296" s="1">
        <v>979.51247499999999</v>
      </c>
      <c r="W296" s="16"/>
      <c r="X296" s="16"/>
      <c r="AH296" s="1">
        <v>1308.732638</v>
      </c>
      <c r="AI296" s="1">
        <v>1210.683383</v>
      </c>
      <c r="AJ296" s="1">
        <v>1208.599189</v>
      </c>
      <c r="AK296" s="16"/>
      <c r="AP296" s="1">
        <v>1134.6861019999999</v>
      </c>
      <c r="AQ296" s="1">
        <v>913.48821899999996</v>
      </c>
      <c r="AR296" s="1">
        <v>958.41838499999994</v>
      </c>
      <c r="AS296" s="16"/>
      <c r="AX296" s="1">
        <v>1267.7020970000001</v>
      </c>
      <c r="AY296" s="1">
        <v>1154.6164060000001</v>
      </c>
      <c r="AZ296" s="1">
        <v>1103.507726</v>
      </c>
      <c r="BA296" s="16"/>
    </row>
    <row r="297" spans="2:53" x14ac:dyDescent="0.3">
      <c r="B297" s="1">
        <v>1782.7299439999999</v>
      </c>
      <c r="C297" s="1">
        <v>1411.8331330000001</v>
      </c>
      <c r="D297" s="1">
        <v>1225.6953860000001</v>
      </c>
      <c r="J297" s="1">
        <v>1037.6318550000001</v>
      </c>
      <c r="K297" s="1">
        <v>1036.531776</v>
      </c>
      <c r="L297" s="1">
        <v>905.49784899999997</v>
      </c>
      <c r="M297"/>
      <c r="N297" s="16"/>
      <c r="O297" s="16"/>
      <c r="R297" s="1">
        <v>898.40621399999998</v>
      </c>
      <c r="S297" s="1">
        <v>912.434031</v>
      </c>
      <c r="T297" s="1">
        <v>982.49151800000004</v>
      </c>
      <c r="W297" s="16"/>
      <c r="X297" s="16"/>
      <c r="AH297" s="1">
        <v>1315.6273389999999</v>
      </c>
      <c r="AI297" s="1">
        <v>1214.568886</v>
      </c>
      <c r="AJ297" s="1">
        <v>1210.684041</v>
      </c>
      <c r="AK297" s="16"/>
      <c r="AP297" s="1">
        <v>1155.5364</v>
      </c>
      <c r="AQ297" s="1">
        <v>917.50217999999995</v>
      </c>
      <c r="AR297" s="1">
        <v>959.509097</v>
      </c>
      <c r="AS297" s="16"/>
      <c r="AX297" s="1">
        <v>1268.587532</v>
      </c>
      <c r="AY297" s="1">
        <v>1165.579549</v>
      </c>
      <c r="AZ297" s="1">
        <v>1103.5631940000001</v>
      </c>
      <c r="BA297" s="16"/>
    </row>
    <row r="298" spans="2:53" x14ac:dyDescent="0.3">
      <c r="B298" s="1">
        <v>1783.019986</v>
      </c>
      <c r="C298" s="1">
        <v>1421.8164389999999</v>
      </c>
      <c r="D298" s="1">
        <v>1230.5644609999999</v>
      </c>
      <c r="J298" s="1">
        <v>1038.4725579999999</v>
      </c>
      <c r="K298" s="1">
        <v>1037.6308529999999</v>
      </c>
      <c r="L298" s="1">
        <v>908.51687200000003</v>
      </c>
      <c r="M298"/>
      <c r="N298" s="16"/>
      <c r="O298" s="16"/>
      <c r="R298" s="1">
        <v>900.39824599999997</v>
      </c>
      <c r="S298" s="1">
        <v>912.48017600000003</v>
      </c>
      <c r="T298" s="1">
        <v>988.48338000000001</v>
      </c>
      <c r="W298" s="16"/>
      <c r="X298" s="16"/>
      <c r="AH298" s="1">
        <v>1326.7419769999999</v>
      </c>
      <c r="AI298" s="1">
        <v>1220.6531299999999</v>
      </c>
      <c r="AJ298" s="1">
        <v>1214.569074</v>
      </c>
      <c r="AK298" s="16"/>
      <c r="AP298" s="1">
        <v>1166.636694</v>
      </c>
      <c r="AQ298" s="1">
        <v>924.54667199999994</v>
      </c>
      <c r="AR298" s="1">
        <v>961.55679399999997</v>
      </c>
      <c r="AS298" s="16"/>
      <c r="AX298" s="1">
        <v>1294.765118</v>
      </c>
      <c r="AY298" s="1">
        <v>1170.6426799999999</v>
      </c>
      <c r="AZ298" s="1">
        <v>1103.608659</v>
      </c>
      <c r="BA298" s="16"/>
    </row>
    <row r="299" spans="2:53" x14ac:dyDescent="0.3">
      <c r="B299" s="1">
        <v>1792.8317380000001</v>
      </c>
      <c r="C299" s="1">
        <v>1429.671842</v>
      </c>
      <c r="D299" s="1">
        <v>1234.5685350000001</v>
      </c>
      <c r="J299" s="1">
        <v>1040.47992</v>
      </c>
      <c r="K299" s="1">
        <v>1038.4719219999999</v>
      </c>
      <c r="L299" s="1">
        <v>910.37589000000003</v>
      </c>
      <c r="M299"/>
      <c r="N299" s="16"/>
      <c r="O299" s="16"/>
      <c r="R299" s="1">
        <v>912.43530499999997</v>
      </c>
      <c r="S299" s="1">
        <v>924.54807600000004</v>
      </c>
      <c r="T299" s="1">
        <v>996.44855500000006</v>
      </c>
      <c r="W299" s="16"/>
      <c r="X299" s="16"/>
      <c r="AH299" s="1">
        <v>1333.73785</v>
      </c>
      <c r="AI299" s="1">
        <v>1225.693129</v>
      </c>
      <c r="AJ299" s="1">
        <v>1220.654094</v>
      </c>
      <c r="AK299" s="16"/>
      <c r="AP299" s="1">
        <v>1167.530215</v>
      </c>
      <c r="AQ299" s="1">
        <v>925.43190900000002</v>
      </c>
      <c r="AR299" s="1">
        <v>964.50312199999996</v>
      </c>
      <c r="AS299" s="16"/>
      <c r="AX299" s="1">
        <v>1304.587749</v>
      </c>
      <c r="AY299" s="1">
        <v>1173.571126</v>
      </c>
      <c r="AZ299" s="1">
        <v>1110.57194</v>
      </c>
      <c r="BA299" s="16"/>
    </row>
    <row r="300" spans="2:53" x14ac:dyDescent="0.3">
      <c r="B300" s="1">
        <v>1808.8895990000001</v>
      </c>
      <c r="C300" s="1">
        <v>1439.827268</v>
      </c>
      <c r="D300" s="1">
        <v>1235.7301130000001</v>
      </c>
      <c r="J300" s="1">
        <v>1048.5201010000001</v>
      </c>
      <c r="K300" s="1">
        <v>1041.490037</v>
      </c>
      <c r="L300" s="1">
        <v>911.47322899999995</v>
      </c>
      <c r="M300"/>
      <c r="N300" s="16"/>
      <c r="O300" s="16"/>
      <c r="R300" s="1">
        <v>912.48005999999998</v>
      </c>
      <c r="S300" s="1">
        <v>925.42965800000002</v>
      </c>
      <c r="T300" s="1">
        <v>1004.442417</v>
      </c>
      <c r="W300" s="16"/>
      <c r="X300" s="16"/>
      <c r="AH300" s="1">
        <v>1336.7508479999999</v>
      </c>
      <c r="AI300" s="1">
        <v>1230.5647280000001</v>
      </c>
      <c r="AJ300" s="1">
        <v>1225.6936949999999</v>
      </c>
      <c r="AK300" s="16"/>
      <c r="AP300" s="1">
        <v>1168.67085</v>
      </c>
      <c r="AQ300" s="1">
        <v>937.489195</v>
      </c>
      <c r="AR300" s="1">
        <v>972.47082899999998</v>
      </c>
      <c r="AS300" s="16"/>
      <c r="AX300" s="1">
        <v>1305.652885</v>
      </c>
      <c r="AY300" s="1">
        <v>1179.735891</v>
      </c>
      <c r="AZ300" s="1">
        <v>1115.5886370000001</v>
      </c>
      <c r="BA300" s="16"/>
    </row>
    <row r="301" spans="2:53" x14ac:dyDescent="0.3">
      <c r="B301" s="1">
        <v>1809.028145</v>
      </c>
      <c r="C301" s="1">
        <v>1449.862016</v>
      </c>
      <c r="D301" s="1">
        <v>1238.666639</v>
      </c>
      <c r="J301" s="1">
        <v>1052.569516</v>
      </c>
      <c r="K301" s="1">
        <v>1042.1130049999999</v>
      </c>
      <c r="L301" s="1">
        <v>912.43268599999999</v>
      </c>
      <c r="M301"/>
      <c r="N301" s="16"/>
      <c r="O301" s="16"/>
      <c r="R301" s="1">
        <v>915.44980199999998</v>
      </c>
      <c r="S301" s="1">
        <v>940.50907500000005</v>
      </c>
      <c r="T301" s="1">
        <v>1007.5522580000001</v>
      </c>
      <c r="W301" s="16"/>
      <c r="X301" s="16"/>
      <c r="AH301" s="1">
        <v>1342.6660529999999</v>
      </c>
      <c r="AI301" s="1">
        <v>1234.5668860000001</v>
      </c>
      <c r="AJ301" s="1">
        <v>1230.5641599999999</v>
      </c>
      <c r="AK301" s="16"/>
      <c r="AP301" s="1">
        <v>1175.6901769999999</v>
      </c>
      <c r="AQ301" s="1">
        <v>943.546741</v>
      </c>
      <c r="AR301" s="1">
        <v>972.57343700000001</v>
      </c>
      <c r="AS301" s="16"/>
      <c r="AX301" s="1">
        <v>1320.7491669999999</v>
      </c>
      <c r="AY301" s="1">
        <v>1180.5377370000001</v>
      </c>
      <c r="AZ301" s="1">
        <v>1117.553598</v>
      </c>
      <c r="BA301" s="16"/>
    </row>
    <row r="302" spans="2:53" x14ac:dyDescent="0.3">
      <c r="B302" s="1">
        <v>1809.1820929999999</v>
      </c>
      <c r="C302" s="1">
        <v>1493.735649</v>
      </c>
      <c r="D302" s="1">
        <v>1249.6514520000001</v>
      </c>
      <c r="J302" s="1">
        <v>1059.502772</v>
      </c>
      <c r="K302" s="1">
        <v>1059.500974</v>
      </c>
      <c r="L302" s="1">
        <v>913.488877</v>
      </c>
      <c r="M302"/>
      <c r="N302" s="16"/>
      <c r="O302" s="16"/>
      <c r="R302" s="1">
        <v>915.53313600000001</v>
      </c>
      <c r="S302" s="1">
        <v>941.41595500000005</v>
      </c>
      <c r="T302" s="1">
        <v>1021.602838</v>
      </c>
      <c r="W302" s="16"/>
      <c r="X302" s="16"/>
      <c r="AH302" s="1">
        <v>1349.594067</v>
      </c>
      <c r="AI302" s="1">
        <v>1235.72936</v>
      </c>
      <c r="AJ302" s="1">
        <v>1234.5668250000001</v>
      </c>
      <c r="AK302" s="16"/>
      <c r="AP302" s="1">
        <v>1179.7382379999999</v>
      </c>
      <c r="AQ302" s="1">
        <v>954.46033699999998</v>
      </c>
      <c r="AR302" s="1">
        <v>976.47346500000003</v>
      </c>
      <c r="AS302" s="16"/>
      <c r="AX302" s="1">
        <v>1327.668136</v>
      </c>
      <c r="AY302" s="1">
        <v>1186.516126</v>
      </c>
      <c r="AZ302" s="1">
        <v>1120.6333079999999</v>
      </c>
      <c r="BA302" s="16"/>
    </row>
    <row r="303" spans="2:53" x14ac:dyDescent="0.3">
      <c r="B303" s="1">
        <v>1812.596241</v>
      </c>
      <c r="C303" s="1">
        <v>1501.6903460000001</v>
      </c>
      <c r="D303" s="1">
        <v>1255.623499</v>
      </c>
      <c r="J303" s="1">
        <v>1063.553116</v>
      </c>
      <c r="K303" s="1">
        <v>1062.5487049999999</v>
      </c>
      <c r="L303" s="1">
        <v>915.53008999999997</v>
      </c>
      <c r="M303"/>
      <c r="N303" s="16"/>
      <c r="O303" s="16"/>
      <c r="R303" s="1">
        <v>917.47050400000001</v>
      </c>
      <c r="S303" s="1">
        <v>954.46120399999995</v>
      </c>
      <c r="T303" s="1">
        <v>1022.452001</v>
      </c>
      <c r="W303" s="16"/>
      <c r="X303" s="16"/>
      <c r="AH303" s="1">
        <v>1350.761469</v>
      </c>
      <c r="AI303" s="1">
        <v>1249.6495190000001</v>
      </c>
      <c r="AJ303" s="1">
        <v>1235.728791</v>
      </c>
      <c r="AK303" s="16"/>
      <c r="AP303" s="1">
        <v>1180.541453</v>
      </c>
      <c r="AQ303" s="1">
        <v>959.50963400000001</v>
      </c>
      <c r="AR303" s="1">
        <v>977.51845700000001</v>
      </c>
      <c r="AS303" s="16"/>
      <c r="AX303" s="1">
        <v>1333.73885</v>
      </c>
      <c r="AY303" s="1">
        <v>1207.6644920000001</v>
      </c>
      <c r="AZ303" s="1">
        <v>1121.5192059999999</v>
      </c>
      <c r="BA303" s="16"/>
    </row>
    <row r="304" spans="2:53" x14ac:dyDescent="0.3">
      <c r="B304" s="1">
        <v>1818.3608019999999</v>
      </c>
      <c r="C304" s="1">
        <v>1523.8600690000001</v>
      </c>
      <c r="D304" s="1">
        <v>1277.7586819999999</v>
      </c>
      <c r="J304" s="1">
        <v>1080.5606499999999</v>
      </c>
      <c r="K304" s="1">
        <v>1069.5149140000001</v>
      </c>
      <c r="L304" s="1">
        <v>917.50260200000002</v>
      </c>
      <c r="M304"/>
      <c r="N304" s="16"/>
      <c r="O304" s="16"/>
      <c r="R304" s="1">
        <v>924.54876400000001</v>
      </c>
      <c r="S304" s="1">
        <v>956.50570000000005</v>
      </c>
      <c r="T304" s="1">
        <v>1026.478196</v>
      </c>
      <c r="W304" s="16"/>
      <c r="X304" s="16"/>
      <c r="AH304" s="1">
        <v>1392.682969</v>
      </c>
      <c r="AI304" s="1">
        <v>1255.6198939999999</v>
      </c>
      <c r="AJ304" s="1">
        <v>1249.6504540000001</v>
      </c>
      <c r="AK304" s="16"/>
      <c r="AP304" s="1">
        <v>1184.696373</v>
      </c>
      <c r="AQ304" s="1">
        <v>961.55714699999999</v>
      </c>
      <c r="AR304" s="1">
        <v>980.46457999999996</v>
      </c>
      <c r="AS304" s="16"/>
      <c r="AX304" s="1">
        <v>1343.699965</v>
      </c>
      <c r="AY304" s="1">
        <v>1216.646751</v>
      </c>
      <c r="AZ304" s="1">
        <v>1121.583914</v>
      </c>
      <c r="BA304" s="16"/>
    </row>
    <row r="305" spans="2:53" x14ac:dyDescent="0.3">
      <c r="B305" s="1">
        <v>1821.188893</v>
      </c>
      <c r="C305" s="1">
        <v>1530.6867179999999</v>
      </c>
      <c r="D305" s="1">
        <v>1281.7500970000001</v>
      </c>
      <c r="J305" s="1">
        <v>1087.551929</v>
      </c>
      <c r="K305" s="1">
        <v>1080.5595530000001</v>
      </c>
      <c r="L305" s="1">
        <v>924.54686700000002</v>
      </c>
      <c r="M305"/>
      <c r="N305" s="16"/>
      <c r="O305" s="16"/>
      <c r="R305" s="1">
        <v>926.43880799999999</v>
      </c>
      <c r="S305" s="1">
        <v>961.50341100000003</v>
      </c>
      <c r="T305" s="1">
        <v>1028.4916020000001</v>
      </c>
      <c r="W305" s="16"/>
      <c r="X305" s="16"/>
      <c r="AH305" s="1">
        <v>1403.8406910000001</v>
      </c>
      <c r="AI305" s="1">
        <v>1297.616902</v>
      </c>
      <c r="AJ305" s="1">
        <v>1255.6206810000001</v>
      </c>
      <c r="AK305" s="16"/>
      <c r="AP305" s="1">
        <v>1192.5651009999999</v>
      </c>
      <c r="AQ305" s="1">
        <v>964.50330599999995</v>
      </c>
      <c r="AR305" s="1">
        <v>982.51331000000005</v>
      </c>
      <c r="AS305" s="16"/>
      <c r="AX305" s="1">
        <v>1353.674446</v>
      </c>
      <c r="AY305" s="1">
        <v>1219.6387769999999</v>
      </c>
      <c r="AZ305" s="1">
        <v>1132.53611</v>
      </c>
      <c r="BA305" s="16"/>
    </row>
    <row r="306" spans="2:53" x14ac:dyDescent="0.3">
      <c r="B306" s="1">
        <v>1832.753361</v>
      </c>
      <c r="C306" s="1">
        <v>1537.7185730000001</v>
      </c>
      <c r="D306" s="1">
        <v>1284.7835110000001</v>
      </c>
      <c r="J306" s="1">
        <v>1094.6172610000001</v>
      </c>
      <c r="K306" s="1">
        <v>1087.551158</v>
      </c>
      <c r="L306" s="1">
        <v>925.42785000000003</v>
      </c>
      <c r="M306"/>
      <c r="N306" s="16"/>
      <c r="O306" s="16"/>
      <c r="R306" s="1">
        <v>929.48682099999996</v>
      </c>
      <c r="S306" s="1">
        <v>972.47283800000002</v>
      </c>
      <c r="T306" s="1">
        <v>1034.5554810000001</v>
      </c>
      <c r="W306" s="16"/>
      <c r="X306" s="16"/>
      <c r="AH306" s="1">
        <v>1424.6572779999999</v>
      </c>
      <c r="AI306" s="1">
        <v>1302.791833</v>
      </c>
      <c r="AJ306" s="1">
        <v>1277.758544</v>
      </c>
      <c r="AK306" s="16"/>
      <c r="AP306" s="1">
        <v>1220.7055559999999</v>
      </c>
      <c r="AQ306" s="1">
        <v>972.47092199999997</v>
      </c>
      <c r="AR306" s="1">
        <v>982.56462299999998</v>
      </c>
      <c r="AS306" s="16"/>
      <c r="AX306" s="1">
        <v>1363.6620029999999</v>
      </c>
      <c r="AY306" s="1">
        <v>1221.7118330000001</v>
      </c>
      <c r="AZ306" s="1">
        <v>1154.6168929999999</v>
      </c>
      <c r="BA306" s="16"/>
    </row>
    <row r="307" spans="2:53" x14ac:dyDescent="0.3">
      <c r="B307" s="1">
        <v>1833.3134930000001</v>
      </c>
      <c r="C307" s="1">
        <v>1541.869907</v>
      </c>
      <c r="D307" s="1">
        <v>1297.6187849999999</v>
      </c>
      <c r="J307" s="1">
        <v>1095.517161</v>
      </c>
      <c r="K307" s="1">
        <v>1092.6323480000001</v>
      </c>
      <c r="L307" s="1">
        <v>933.49472600000001</v>
      </c>
      <c r="M307"/>
      <c r="N307" s="16"/>
      <c r="O307" s="16"/>
      <c r="R307" s="1">
        <v>933.50015199999996</v>
      </c>
      <c r="S307" s="1">
        <v>972.575605</v>
      </c>
      <c r="T307" s="1">
        <v>1037.63247</v>
      </c>
      <c r="W307" s="16"/>
      <c r="X307" s="16"/>
      <c r="AH307" s="1">
        <v>1429.6705649999999</v>
      </c>
      <c r="AI307" s="1">
        <v>1305.651728</v>
      </c>
      <c r="AJ307" s="1">
        <v>1281.7494979999999</v>
      </c>
      <c r="AK307" s="16"/>
      <c r="AP307" s="1">
        <v>1222.721961</v>
      </c>
      <c r="AQ307" s="1">
        <v>972.57378700000004</v>
      </c>
      <c r="AR307" s="1">
        <v>996.44671800000003</v>
      </c>
      <c r="AS307" s="16"/>
      <c r="AX307" s="1">
        <v>1375.6286930000001</v>
      </c>
      <c r="AY307" s="1">
        <v>1227.5168739999999</v>
      </c>
      <c r="AZ307" s="1">
        <v>1156.4800379999999</v>
      </c>
      <c r="BA307" s="16"/>
    </row>
    <row r="308" spans="2:53" x14ac:dyDescent="0.3">
      <c r="B308" s="1">
        <v>1833.9012</v>
      </c>
      <c r="C308" s="1">
        <v>1550.9097320000001</v>
      </c>
      <c r="D308" s="1">
        <v>1302.793525</v>
      </c>
      <c r="J308" s="1">
        <v>1095.5740060000001</v>
      </c>
      <c r="K308" s="1">
        <v>1094.615591</v>
      </c>
      <c r="L308" s="1">
        <v>935.48341000000005</v>
      </c>
      <c r="M308"/>
      <c r="N308" s="16"/>
      <c r="O308" s="16"/>
      <c r="R308" s="1">
        <v>937.49160700000004</v>
      </c>
      <c r="S308" s="1">
        <v>975.37619600000005</v>
      </c>
      <c r="T308" s="1">
        <v>1038.473262</v>
      </c>
      <c r="W308" s="16"/>
      <c r="X308" s="16"/>
      <c r="AH308" s="1">
        <v>1439.825548</v>
      </c>
      <c r="AI308" s="1">
        <v>1308.730656</v>
      </c>
      <c r="AJ308" s="1">
        <v>1284.7813169999999</v>
      </c>
      <c r="AK308" s="16"/>
      <c r="AP308" s="1">
        <v>1224.6572799999999</v>
      </c>
      <c r="AQ308" s="1">
        <v>976.47460100000001</v>
      </c>
      <c r="AR308" s="1">
        <v>1005.581863</v>
      </c>
      <c r="AS308" s="16"/>
      <c r="AX308" s="1">
        <v>1381.67111</v>
      </c>
      <c r="AY308" s="1">
        <v>1245.5272259999999</v>
      </c>
      <c r="AZ308" s="1">
        <v>1165.578696</v>
      </c>
      <c r="BA308" s="16"/>
    </row>
    <row r="309" spans="2:53" x14ac:dyDescent="0.3">
      <c r="B309" s="1">
        <v>1834.0466039999999</v>
      </c>
      <c r="C309" s="1">
        <v>1566.731141</v>
      </c>
      <c r="D309" s="1">
        <v>1305.6529700000001</v>
      </c>
      <c r="J309" s="1">
        <v>1105.5632820000001</v>
      </c>
      <c r="K309" s="1">
        <v>1095.5152949999999</v>
      </c>
      <c r="L309" s="1">
        <v>941.418137</v>
      </c>
      <c r="M309"/>
      <c r="N309" s="16"/>
      <c r="O309" s="16"/>
      <c r="R309" s="1">
        <v>940.50962300000003</v>
      </c>
      <c r="S309" s="1">
        <v>975.57912599999997</v>
      </c>
      <c r="T309" s="1">
        <v>1040.480779</v>
      </c>
      <c r="W309" s="16"/>
      <c r="X309" s="16"/>
      <c r="AH309" s="1">
        <v>1493.7341719999999</v>
      </c>
      <c r="AI309" s="1">
        <v>1315.626704</v>
      </c>
      <c r="AJ309" s="1">
        <v>1288.624153</v>
      </c>
      <c r="AK309" s="16"/>
      <c r="AP309" s="1">
        <v>1227.592774</v>
      </c>
      <c r="AQ309" s="1">
        <v>977.51861399999996</v>
      </c>
      <c r="AR309" s="1">
        <v>1007.548815</v>
      </c>
      <c r="AS309" s="16"/>
      <c r="AX309" s="1">
        <v>1392.683589</v>
      </c>
      <c r="AY309" s="1">
        <v>1248.7203790000001</v>
      </c>
      <c r="AZ309" s="1">
        <v>1167.527775</v>
      </c>
      <c r="BA309" s="16"/>
    </row>
    <row r="310" spans="2:53" x14ac:dyDescent="0.3">
      <c r="B310" s="1">
        <v>1865.8803339999999</v>
      </c>
      <c r="C310" s="1">
        <v>1567.921959</v>
      </c>
      <c r="D310" s="1">
        <v>1308.7324369999999</v>
      </c>
      <c r="J310" s="1">
        <v>1105.630351</v>
      </c>
      <c r="K310" s="1">
        <v>1095.5738980000001</v>
      </c>
      <c r="L310" s="1">
        <v>954.46034399999996</v>
      </c>
      <c r="M310"/>
      <c r="N310" s="16"/>
      <c r="O310" s="16"/>
      <c r="R310" s="1">
        <v>942.42027800000005</v>
      </c>
      <c r="S310" s="1">
        <v>979.512653</v>
      </c>
      <c r="T310" s="1">
        <v>1059.5021180000001</v>
      </c>
      <c r="W310" s="16"/>
      <c r="X310" s="16"/>
      <c r="AH310" s="1">
        <v>1501.689171</v>
      </c>
      <c r="AI310" s="1">
        <v>1326.7409070000001</v>
      </c>
      <c r="AJ310" s="1">
        <v>1298.620054</v>
      </c>
      <c r="AK310" s="16"/>
      <c r="AP310" s="1">
        <v>1239.705033</v>
      </c>
      <c r="AQ310" s="1">
        <v>980.46463300000005</v>
      </c>
      <c r="AR310" s="1">
        <v>1010.571945</v>
      </c>
      <c r="AS310" s="16"/>
      <c r="AX310" s="1">
        <v>1396.6835140000001</v>
      </c>
      <c r="AY310" s="1">
        <v>1249.6147269999999</v>
      </c>
      <c r="AZ310" s="1">
        <v>1170.642433</v>
      </c>
      <c r="BA310" s="16"/>
    </row>
    <row r="311" spans="2:53" x14ac:dyDescent="0.3">
      <c r="B311" s="1">
        <v>1869.08897</v>
      </c>
      <c r="C311" s="1">
        <v>1580.765609</v>
      </c>
      <c r="D311" s="1">
        <v>1315.6295270000001</v>
      </c>
      <c r="J311" s="1">
        <v>1108.637003</v>
      </c>
      <c r="K311" s="1">
        <v>1105.5622430000001</v>
      </c>
      <c r="L311" s="1">
        <v>954.49576200000001</v>
      </c>
      <c r="M311"/>
      <c r="N311" s="16"/>
      <c r="O311" s="16"/>
      <c r="R311" s="1">
        <v>945.50641299999995</v>
      </c>
      <c r="S311" s="1">
        <v>982.491805</v>
      </c>
      <c r="T311" s="1">
        <v>1073.4451369999999</v>
      </c>
      <c r="W311" s="16"/>
      <c r="X311" s="16"/>
      <c r="AH311" s="1">
        <v>1540.8650500000001</v>
      </c>
      <c r="AI311" s="1">
        <v>1333.736457</v>
      </c>
      <c r="AJ311" s="1">
        <v>1302.792207</v>
      </c>
      <c r="AK311" s="16"/>
      <c r="AP311" s="1">
        <v>1242.668179</v>
      </c>
      <c r="AQ311" s="1">
        <v>982.51386600000001</v>
      </c>
      <c r="AR311" s="1">
        <v>1018.577782</v>
      </c>
      <c r="AS311" s="16"/>
      <c r="AX311" s="1">
        <v>1411.7843089999999</v>
      </c>
      <c r="AY311" s="1">
        <v>1250.576609</v>
      </c>
      <c r="AZ311" s="1">
        <v>1172.65038</v>
      </c>
      <c r="BA311" s="16"/>
    </row>
    <row r="312" spans="2:53" x14ac:dyDescent="0.3">
      <c r="B312" s="1">
        <v>1876.8534649999999</v>
      </c>
      <c r="C312" s="1">
        <v>1626.9584560000001</v>
      </c>
      <c r="D312" s="1">
        <v>1323.586331</v>
      </c>
      <c r="J312" s="1">
        <v>1111.517396</v>
      </c>
      <c r="K312" s="1">
        <v>1105.627242</v>
      </c>
      <c r="L312" s="1">
        <v>956.50551199999995</v>
      </c>
      <c r="M312"/>
      <c r="N312" s="16"/>
      <c r="O312" s="16"/>
      <c r="R312" s="1">
        <v>954.46419700000001</v>
      </c>
      <c r="S312" s="1">
        <v>988.48293100000001</v>
      </c>
      <c r="T312" s="1">
        <v>1080.5609079999999</v>
      </c>
      <c r="W312" s="16"/>
      <c r="X312" s="16"/>
      <c r="AH312" s="1">
        <v>1550.906851</v>
      </c>
      <c r="AI312" s="1">
        <v>1336.7503810000001</v>
      </c>
      <c r="AJ312" s="1">
        <v>1305.65183</v>
      </c>
      <c r="AK312" s="16"/>
      <c r="AP312" s="1">
        <v>1255.7274870000001</v>
      </c>
      <c r="AQ312" s="1">
        <v>982.56559000000004</v>
      </c>
      <c r="AR312" s="1">
        <v>1021.600446</v>
      </c>
      <c r="AS312" s="16"/>
      <c r="AX312" s="1">
        <v>1421.7978210000001</v>
      </c>
      <c r="AY312" s="1">
        <v>1257.6395210000001</v>
      </c>
      <c r="AZ312" s="1">
        <v>1173.5718979999999</v>
      </c>
      <c r="BA312" s="16"/>
    </row>
    <row r="313" spans="2:53" x14ac:dyDescent="0.3">
      <c r="B313" s="1">
        <v>1880.946997</v>
      </c>
      <c r="C313" s="1">
        <v>1636.9422609999999</v>
      </c>
      <c r="D313" s="1">
        <v>1326.7419930000001</v>
      </c>
      <c r="J313" s="1">
        <v>1122.552968</v>
      </c>
      <c r="K313" s="1">
        <v>1108.6359600000001</v>
      </c>
      <c r="L313" s="1">
        <v>961.50111100000004</v>
      </c>
      <c r="M313"/>
      <c r="N313" s="16"/>
      <c r="O313" s="16"/>
      <c r="R313" s="1">
        <v>956.50637099999994</v>
      </c>
      <c r="S313" s="1">
        <v>993.53886599999998</v>
      </c>
      <c r="T313" s="1">
        <v>1085.6600020000001</v>
      </c>
      <c r="W313" s="16"/>
      <c r="X313" s="16"/>
      <c r="AH313" s="1">
        <v>1564.739147</v>
      </c>
      <c r="AI313" s="1">
        <v>1338.7781729999999</v>
      </c>
      <c r="AJ313" s="1">
        <v>1308.7313429999999</v>
      </c>
      <c r="AK313" s="16"/>
      <c r="AP313" s="1">
        <v>1266.272305</v>
      </c>
      <c r="AQ313" s="1">
        <v>983.066777</v>
      </c>
      <c r="AR313" s="1">
        <v>1028.490307</v>
      </c>
      <c r="AS313" s="16"/>
      <c r="AX313" s="1">
        <v>1441.6482559999999</v>
      </c>
      <c r="AY313" s="1">
        <v>1267.7016040000001</v>
      </c>
      <c r="AZ313" s="1">
        <v>1174.490176</v>
      </c>
      <c r="BA313" s="16"/>
    </row>
    <row r="314" spans="2:53" x14ac:dyDescent="0.3">
      <c r="B314" s="1">
        <v>1906.0974980000001</v>
      </c>
      <c r="C314" s="1">
        <v>1654.955735</v>
      </c>
      <c r="D314" s="1">
        <v>1333.739427</v>
      </c>
      <c r="J314" s="1">
        <v>1124.667905</v>
      </c>
      <c r="K314" s="1">
        <v>1114.557178</v>
      </c>
      <c r="L314" s="1">
        <v>972.47145899999998</v>
      </c>
      <c r="M314"/>
      <c r="N314" s="16"/>
      <c r="O314" s="16"/>
      <c r="R314" s="1">
        <v>961.50393299999996</v>
      </c>
      <c r="S314" s="1">
        <v>996.44862699999999</v>
      </c>
      <c r="T314" s="1">
        <v>1088.6643670000001</v>
      </c>
      <c r="W314" s="16"/>
      <c r="X314" s="16"/>
      <c r="AH314" s="1">
        <v>1566.7281820000001</v>
      </c>
      <c r="AI314" s="1">
        <v>1342.664074</v>
      </c>
      <c r="AJ314" s="1">
        <v>1315.6274129999999</v>
      </c>
      <c r="AK314" s="16"/>
      <c r="AP314" s="1">
        <v>1268.590013</v>
      </c>
      <c r="AQ314" s="1">
        <v>996.44730300000003</v>
      </c>
      <c r="AR314" s="1">
        <v>1037.629365</v>
      </c>
      <c r="AS314" s="16"/>
      <c r="AX314" s="1">
        <v>1490.657385</v>
      </c>
      <c r="AY314" s="1">
        <v>1268.5869889999999</v>
      </c>
      <c r="AZ314" s="1">
        <v>1179.736202</v>
      </c>
      <c r="BA314" s="16"/>
    </row>
    <row r="315" spans="2:53" x14ac:dyDescent="0.3">
      <c r="B315" s="1">
        <v>1915.9719600000001</v>
      </c>
      <c r="C315" s="1">
        <v>1680.8152379999999</v>
      </c>
      <c r="D315" s="1">
        <v>1338.779657</v>
      </c>
      <c r="J315" s="1">
        <v>1129.602232</v>
      </c>
      <c r="K315" s="1">
        <v>1124.6659520000001</v>
      </c>
      <c r="L315" s="1">
        <v>977.593391</v>
      </c>
      <c r="M315"/>
      <c r="N315" s="16"/>
      <c r="O315" s="16"/>
      <c r="R315" s="1">
        <v>972.47401300000001</v>
      </c>
      <c r="S315" s="1">
        <v>1004.442943</v>
      </c>
      <c r="T315" s="1">
        <v>1091.612525</v>
      </c>
      <c r="W315" s="16"/>
      <c r="X315" s="16"/>
      <c r="AH315" s="1">
        <v>1580.763473</v>
      </c>
      <c r="AI315" s="1">
        <v>1344.6111269999999</v>
      </c>
      <c r="AJ315" s="1">
        <v>1327.7458360000001</v>
      </c>
      <c r="AK315" s="16"/>
      <c r="AP315" s="1">
        <v>1281.754336</v>
      </c>
      <c r="AQ315" s="1">
        <v>1005.582615</v>
      </c>
      <c r="AR315" s="1">
        <v>1038.6003129999999</v>
      </c>
      <c r="AS315" s="16"/>
      <c r="AX315" s="1">
        <v>1508.754981</v>
      </c>
      <c r="AY315" s="1">
        <v>1304.586579</v>
      </c>
      <c r="AZ315" s="1">
        <v>1180.5389279999999</v>
      </c>
      <c r="BA315" s="16"/>
    </row>
    <row r="316" spans="2:53" x14ac:dyDescent="0.3">
      <c r="B316" s="1">
        <v>1917.1004519999999</v>
      </c>
      <c r="C316" s="1">
        <v>1681.815008</v>
      </c>
      <c r="D316" s="1">
        <v>1348.7198330000001</v>
      </c>
      <c r="J316" s="1">
        <v>1133.626174</v>
      </c>
      <c r="K316" s="1">
        <v>1128.6006540000001</v>
      </c>
      <c r="L316" s="1">
        <v>979.511303</v>
      </c>
      <c r="M316"/>
      <c r="N316" s="16"/>
      <c r="O316" s="16"/>
      <c r="R316" s="1">
        <v>972.57679399999995</v>
      </c>
      <c r="S316" s="1">
        <v>1007.552714</v>
      </c>
      <c r="T316" s="1">
        <v>1095.515797</v>
      </c>
      <c r="W316" s="16"/>
      <c r="X316" s="16"/>
      <c r="AH316" s="1">
        <v>1626.956177</v>
      </c>
      <c r="AI316" s="1">
        <v>1348.717815</v>
      </c>
      <c r="AJ316" s="1">
        <v>1333.737312</v>
      </c>
      <c r="AK316" s="16"/>
      <c r="AP316" s="1">
        <v>1294.7672700000001</v>
      </c>
      <c r="AQ316" s="1">
        <v>1007.549366</v>
      </c>
      <c r="AR316" s="1">
        <v>1040.47984</v>
      </c>
      <c r="AS316" s="16"/>
      <c r="AX316" s="1">
        <v>1509.7668530000001</v>
      </c>
      <c r="AY316" s="1">
        <v>1305.6521809999999</v>
      </c>
      <c r="AZ316" s="1">
        <v>1186.515797</v>
      </c>
      <c r="BA316" s="16"/>
    </row>
    <row r="317" spans="2:53" x14ac:dyDescent="0.3">
      <c r="B317" s="1">
        <v>1918.6375660000001</v>
      </c>
      <c r="C317" s="1">
        <v>1736.83519</v>
      </c>
      <c r="D317" s="1">
        <v>1349.5956000000001</v>
      </c>
      <c r="J317" s="1">
        <v>1134.688185</v>
      </c>
      <c r="K317" s="1">
        <v>1133.6241709999999</v>
      </c>
      <c r="L317" s="1">
        <v>981.53360099999998</v>
      </c>
      <c r="M317"/>
      <c r="N317" s="16"/>
      <c r="O317" s="16"/>
      <c r="R317" s="1">
        <v>975.37697600000001</v>
      </c>
      <c r="S317" s="1">
        <v>1021.6030040000001</v>
      </c>
      <c r="T317" s="1">
        <v>1095.574468</v>
      </c>
      <c r="W317" s="16"/>
      <c r="X317" s="16"/>
      <c r="AH317" s="1">
        <v>1636.9425220000001</v>
      </c>
      <c r="AI317" s="1">
        <v>1349.593597</v>
      </c>
      <c r="AJ317" s="1">
        <v>1336.7503549999999</v>
      </c>
      <c r="AK317" s="16"/>
      <c r="AP317" s="1">
        <v>1297.782324</v>
      </c>
      <c r="AQ317" s="1">
        <v>1018.5780109999999</v>
      </c>
      <c r="AR317" s="1">
        <v>1044.5935449999999</v>
      </c>
      <c r="AS317" s="16"/>
      <c r="AX317" s="1">
        <v>1510.728149</v>
      </c>
      <c r="AY317" s="1">
        <v>1315.7089109999999</v>
      </c>
      <c r="AZ317" s="1">
        <v>1186.6658660000001</v>
      </c>
      <c r="BA317" s="16"/>
    </row>
    <row r="318" spans="2:53" x14ac:dyDescent="0.3">
      <c r="B318" s="1">
        <v>1922.9376540000001</v>
      </c>
      <c r="C318" s="1">
        <v>1768.0413249999999</v>
      </c>
      <c r="D318" s="1">
        <v>1351.7505430000001</v>
      </c>
      <c r="J318" s="1">
        <v>1140.561422</v>
      </c>
      <c r="K318" s="1">
        <v>1134.6864860000001</v>
      </c>
      <c r="L318" s="1">
        <v>982.49063200000001</v>
      </c>
      <c r="M318"/>
      <c r="N318" s="16"/>
      <c r="O318" s="16"/>
      <c r="R318" s="1">
        <v>975.58032000000003</v>
      </c>
      <c r="S318" s="1">
        <v>1022.45179</v>
      </c>
      <c r="T318" s="1">
        <v>1103.510025</v>
      </c>
      <c r="W318" s="16"/>
      <c r="X318" s="16"/>
      <c r="AH318" s="1">
        <v>1654.953761</v>
      </c>
      <c r="AI318" s="1">
        <v>1351.7485039999999</v>
      </c>
      <c r="AJ318" s="1">
        <v>1338.778507</v>
      </c>
      <c r="AK318" s="16"/>
      <c r="AP318" s="1">
        <v>1304.5878620000001</v>
      </c>
      <c r="AQ318" s="1">
        <v>1021.60083</v>
      </c>
      <c r="AR318" s="1">
        <v>1051.6410780000001</v>
      </c>
      <c r="AS318" s="16"/>
      <c r="AX318" s="1">
        <v>1525.8273529999999</v>
      </c>
      <c r="AY318" s="1">
        <v>1320.7490419999999</v>
      </c>
      <c r="AZ318" s="1">
        <v>1207.664743</v>
      </c>
      <c r="BA318" s="16"/>
    </row>
    <row r="319" spans="2:53" x14ac:dyDescent="0.3">
      <c r="B319" s="1">
        <v>1923.104071</v>
      </c>
      <c r="C319" s="1">
        <v>1809.908392</v>
      </c>
      <c r="D319" s="1">
        <v>1385.8311530000001</v>
      </c>
      <c r="J319" s="1">
        <v>1144.549894</v>
      </c>
      <c r="K319" s="1">
        <v>1140.5600469999999</v>
      </c>
      <c r="L319" s="1">
        <v>988.48241199999995</v>
      </c>
      <c r="M319"/>
      <c r="N319" s="16"/>
      <c r="O319" s="16"/>
      <c r="R319" s="1">
        <v>979.51412900000003</v>
      </c>
      <c r="S319" s="1">
        <v>1027.48064</v>
      </c>
      <c r="T319" s="1">
        <v>1105.563551</v>
      </c>
      <c r="W319" s="16"/>
      <c r="X319" s="16"/>
      <c r="AH319" s="1">
        <v>1663.8039819999999</v>
      </c>
      <c r="AI319" s="1">
        <v>1392.6831729999999</v>
      </c>
      <c r="AJ319" s="1">
        <v>1342.6652790000001</v>
      </c>
      <c r="AK319" s="16"/>
      <c r="AP319" s="1">
        <v>1305.6553160000001</v>
      </c>
      <c r="AQ319" s="1">
        <v>1028.4920480000001</v>
      </c>
      <c r="AR319" s="1">
        <v>1053.55106</v>
      </c>
      <c r="AS319" s="16"/>
      <c r="AX319" s="1">
        <v>1528.7399190000001</v>
      </c>
      <c r="AY319" s="1">
        <v>1322.3100910000001</v>
      </c>
      <c r="AZ319" s="1">
        <v>1213.6249600000001</v>
      </c>
      <c r="BA319" s="16"/>
    </row>
    <row r="320" spans="2:53" x14ac:dyDescent="0.3">
      <c r="B320" s="1">
        <v>1924.2572909999999</v>
      </c>
      <c r="C320" s="1">
        <v>1841.092316</v>
      </c>
      <c r="D320" s="1">
        <v>1392.6847499999999</v>
      </c>
      <c r="J320" s="1">
        <v>1150.7159349999999</v>
      </c>
      <c r="K320" s="1">
        <v>1144.5529750000001</v>
      </c>
      <c r="L320" s="1">
        <v>990.58668399999999</v>
      </c>
      <c r="M320"/>
      <c r="N320" s="16"/>
      <c r="O320" s="16"/>
      <c r="R320" s="1">
        <v>982.49295500000005</v>
      </c>
      <c r="S320" s="1">
        <v>1034.5561869999999</v>
      </c>
      <c r="T320" s="1">
        <v>1105.628888</v>
      </c>
      <c r="W320" s="16"/>
      <c r="X320" s="16"/>
      <c r="AH320" s="1">
        <v>1680.8141009999999</v>
      </c>
      <c r="AI320" s="1">
        <v>1403.8409380000001</v>
      </c>
      <c r="AJ320" s="1">
        <v>1348.718437</v>
      </c>
      <c r="AK320" s="16"/>
      <c r="AP320" s="1">
        <v>1312.7491749999999</v>
      </c>
      <c r="AQ320" s="1">
        <v>1037.62958</v>
      </c>
      <c r="AR320" s="1">
        <v>1054.603564</v>
      </c>
      <c r="AS320" s="16"/>
      <c r="AX320" s="1">
        <v>1555.734582</v>
      </c>
      <c r="AY320" s="1">
        <v>1324.7442779999999</v>
      </c>
      <c r="AZ320" s="1">
        <v>1216.6466620000001</v>
      </c>
      <c r="BA320" s="16"/>
    </row>
    <row r="321" spans="2:53" x14ac:dyDescent="0.3">
      <c r="B321" s="1">
        <v>1924.4135590000001</v>
      </c>
      <c r="C321" s="1">
        <v>1865.881343</v>
      </c>
      <c r="D321" s="1">
        <v>1403.842095</v>
      </c>
      <c r="J321" s="1">
        <v>1163.579062</v>
      </c>
      <c r="K321" s="1">
        <v>1150.714424</v>
      </c>
      <c r="L321" s="1">
        <v>996.44800899999996</v>
      </c>
      <c r="M321"/>
      <c r="N321" s="16"/>
      <c r="O321" s="16"/>
      <c r="R321" s="1">
        <v>987.51337000000001</v>
      </c>
      <c r="S321" s="1">
        <v>1037.6326550000001</v>
      </c>
      <c r="T321" s="1">
        <v>1107.4893179999999</v>
      </c>
      <c r="W321" s="16"/>
      <c r="X321" s="16"/>
      <c r="AH321" s="1">
        <v>1681.815182</v>
      </c>
      <c r="AI321" s="1">
        <v>1411.829923</v>
      </c>
      <c r="AJ321" s="1">
        <v>1349.5942439999999</v>
      </c>
      <c r="AK321" s="16"/>
      <c r="AP321" s="1">
        <v>1313.7054390000001</v>
      </c>
      <c r="AQ321" s="1">
        <v>1040.481657</v>
      </c>
      <c r="AR321" s="1">
        <v>1062.6042500000001</v>
      </c>
      <c r="AS321" s="16"/>
      <c r="AX321" s="1">
        <v>1555.7813779999999</v>
      </c>
      <c r="AY321" s="1">
        <v>1327.668905</v>
      </c>
      <c r="AZ321" s="1">
        <v>1218.6367090000001</v>
      </c>
      <c r="BA321" s="16"/>
    </row>
    <row r="322" spans="2:53" x14ac:dyDescent="0.3">
      <c r="B322" s="1">
        <v>1929.9405380000001</v>
      </c>
      <c r="C322" s="1">
        <v>1869.088395</v>
      </c>
      <c r="D322" s="1">
        <v>1411.832431</v>
      </c>
      <c r="J322" s="1">
        <v>1166.5689600000001</v>
      </c>
      <c r="K322" s="1">
        <v>1166.567305</v>
      </c>
      <c r="L322" s="1">
        <v>996.50580000000002</v>
      </c>
      <c r="M322"/>
      <c r="N322" s="16"/>
      <c r="O322" s="16"/>
      <c r="R322" s="1">
        <v>988.48391100000003</v>
      </c>
      <c r="S322" s="1">
        <v>1038.4740159999999</v>
      </c>
      <c r="T322" s="1">
        <v>1114.558012</v>
      </c>
      <c r="W322" s="16"/>
      <c r="X322" s="16"/>
      <c r="AH322" s="1">
        <v>1736.8413479999999</v>
      </c>
      <c r="AI322" s="1">
        <v>1421.8155320000001</v>
      </c>
      <c r="AJ322" s="1">
        <v>1351.7475649999999</v>
      </c>
      <c r="AK322" s="16"/>
      <c r="AP322" s="1">
        <v>1335.805051</v>
      </c>
      <c r="AQ322" s="1">
        <v>1051.0957969999999</v>
      </c>
      <c r="AR322" s="1">
        <v>1066.4811420000001</v>
      </c>
      <c r="AS322" s="16"/>
      <c r="AX322" s="1">
        <v>1580.7622180000001</v>
      </c>
      <c r="AY322" s="1">
        <v>1331.6737189999999</v>
      </c>
      <c r="AZ322" s="1">
        <v>1221.712227</v>
      </c>
      <c r="BA322" s="16"/>
    </row>
    <row r="323" spans="2:53" x14ac:dyDescent="0.3">
      <c r="B323" s="1">
        <v>1940.9709190000001</v>
      </c>
      <c r="C323" s="1">
        <v>1932.96631</v>
      </c>
      <c r="D323" s="1">
        <v>1421.816941</v>
      </c>
      <c r="J323" s="1">
        <v>1168.671996</v>
      </c>
      <c r="K323" s="1">
        <v>1167.5299</v>
      </c>
      <c r="L323" s="1">
        <v>1006.492271</v>
      </c>
      <c r="M323"/>
      <c r="N323" s="16"/>
      <c r="O323" s="16"/>
      <c r="R323" s="1">
        <v>996.44973300000004</v>
      </c>
      <c r="S323" s="1">
        <v>1040.4807310000001</v>
      </c>
      <c r="T323" s="1">
        <v>1119.596434</v>
      </c>
      <c r="W323" s="16"/>
      <c r="X323" s="16"/>
      <c r="AH323" s="1">
        <v>1739.152883</v>
      </c>
      <c r="AI323" s="1">
        <v>1424.6577119999999</v>
      </c>
      <c r="AJ323" s="1">
        <v>1385.8277740000001</v>
      </c>
      <c r="AK323" s="16"/>
      <c r="AP323" s="1">
        <v>1368.7847979999999</v>
      </c>
      <c r="AQ323" s="1">
        <v>1051.641286</v>
      </c>
      <c r="AR323" s="1">
        <v>1077.587708</v>
      </c>
      <c r="AS323" s="16"/>
      <c r="AX323" s="1">
        <v>1603.7426399999999</v>
      </c>
      <c r="AY323" s="1">
        <v>1343.7009499999999</v>
      </c>
      <c r="AZ323" s="1">
        <v>1227.517656</v>
      </c>
      <c r="BA323" s="16"/>
    </row>
    <row r="324" spans="2:53" x14ac:dyDescent="0.3">
      <c r="B324" s="1">
        <v>1942.1707899999999</v>
      </c>
      <c r="C324" s="1">
        <v>1946.9780659999999</v>
      </c>
      <c r="D324" s="1">
        <v>1429.672376</v>
      </c>
      <c r="J324" s="1">
        <v>1173.180871</v>
      </c>
      <c r="K324" s="1">
        <v>1168.6710129999999</v>
      </c>
      <c r="L324" s="1">
        <v>1016.5431170000001</v>
      </c>
      <c r="M324"/>
      <c r="N324" s="16"/>
      <c r="O324" s="16"/>
      <c r="R324" s="1">
        <v>1004.443856</v>
      </c>
      <c r="S324" s="1">
        <v>1041.5859</v>
      </c>
      <c r="T324" s="1">
        <v>1120.5231120000001</v>
      </c>
      <c r="W324" s="16"/>
      <c r="X324" s="16"/>
      <c r="AH324" s="1">
        <v>1759.1408329999999</v>
      </c>
      <c r="AI324" s="1">
        <v>1429.6710740000001</v>
      </c>
      <c r="AJ324" s="1">
        <v>1392.6830869999999</v>
      </c>
      <c r="AK324" s="16"/>
      <c r="AP324" s="1">
        <v>1384.7418640000001</v>
      </c>
      <c r="AQ324" s="1">
        <v>1053.550976</v>
      </c>
      <c r="AR324" s="1">
        <v>1085.628377</v>
      </c>
      <c r="AS324" s="16"/>
      <c r="AX324" s="1">
        <v>1654.8501450000001</v>
      </c>
      <c r="AY324" s="1">
        <v>1364.6608229999999</v>
      </c>
      <c r="AZ324" s="1">
        <v>1245.5274939999999</v>
      </c>
      <c r="BA324" s="16"/>
    </row>
    <row r="325" spans="2:53" x14ac:dyDescent="0.3">
      <c r="B325" s="1">
        <v>1942.5717059999999</v>
      </c>
      <c r="C325" s="1">
        <v>1977.9896040000001</v>
      </c>
      <c r="D325" s="1">
        <v>1439.827896</v>
      </c>
      <c r="J325" s="1">
        <v>1173.5457739999999</v>
      </c>
      <c r="K325" s="1">
        <v>1173.5449470000001</v>
      </c>
      <c r="L325" s="1">
        <v>1020.993295</v>
      </c>
      <c r="M325"/>
      <c r="N325" s="16"/>
      <c r="O325" s="16"/>
      <c r="R325" s="1">
        <v>1005.521334</v>
      </c>
      <c r="S325" s="1">
        <v>1045.4871760000001</v>
      </c>
      <c r="T325" s="1">
        <v>1120.6351239999999</v>
      </c>
      <c r="W325" s="16"/>
      <c r="X325" s="16"/>
      <c r="AH325" s="1">
        <v>1768.037311</v>
      </c>
      <c r="AI325" s="1">
        <v>1439.825495</v>
      </c>
      <c r="AJ325" s="1">
        <v>1403.8408260000001</v>
      </c>
      <c r="AK325" s="16"/>
      <c r="AP325" s="1">
        <v>1392.6858340000001</v>
      </c>
      <c r="AQ325" s="1">
        <v>1054.603967</v>
      </c>
      <c r="AR325" s="1">
        <v>1085.6583390000001</v>
      </c>
      <c r="AS325" s="16"/>
      <c r="AX325" s="1">
        <v>1656.8363420000001</v>
      </c>
      <c r="AY325" s="1">
        <v>1375.6297300000001</v>
      </c>
      <c r="AZ325" s="1">
        <v>1248.72019</v>
      </c>
      <c r="BA325" s="16"/>
    </row>
    <row r="326" spans="2:53" x14ac:dyDescent="0.3">
      <c r="B326" s="1">
        <v>1943.2663560000001</v>
      </c>
      <c r="C326" s="1">
        <v>1978.5817870000001</v>
      </c>
      <c r="D326" s="1">
        <v>1443.720061</v>
      </c>
      <c r="J326" s="1">
        <v>1180.541093</v>
      </c>
      <c r="K326" s="1">
        <v>1180.1874560000001</v>
      </c>
      <c r="L326" s="1">
        <v>1021.6016980000001</v>
      </c>
      <c r="M326"/>
      <c r="N326" s="16"/>
      <c r="O326" s="16"/>
      <c r="R326" s="1">
        <v>1007.553468</v>
      </c>
      <c r="S326" s="1">
        <v>1059.50206</v>
      </c>
      <c r="T326" s="1">
        <v>1121.52242</v>
      </c>
      <c r="W326" s="16"/>
      <c r="X326" s="16"/>
      <c r="AH326" s="1">
        <v>1777.1600550000001</v>
      </c>
      <c r="AI326" s="1">
        <v>1493.734882</v>
      </c>
      <c r="AJ326" s="1">
        <v>1411.83151</v>
      </c>
      <c r="AK326" s="16"/>
      <c r="AP326" s="1">
        <v>1394.8374590000001</v>
      </c>
      <c r="AQ326" s="1">
        <v>1059.5004960000001</v>
      </c>
      <c r="AR326" s="1">
        <v>1095.515283</v>
      </c>
      <c r="AS326" s="16"/>
      <c r="AX326" s="1">
        <v>1656.8423720000001</v>
      </c>
      <c r="AY326" s="1">
        <v>1381.6705400000001</v>
      </c>
      <c r="AZ326" s="1">
        <v>1249.6151520000001</v>
      </c>
      <c r="BA326" s="16"/>
    </row>
    <row r="327" spans="2:53" x14ac:dyDescent="0.3">
      <c r="B327" s="1">
        <v>1944.113486</v>
      </c>
      <c r="C327" s="1">
        <v>1991.7274339999999</v>
      </c>
      <c r="D327" s="1">
        <v>1493.733964</v>
      </c>
      <c r="J327" s="1">
        <v>1187.554523</v>
      </c>
      <c r="K327" s="1">
        <v>1180.539493</v>
      </c>
      <c r="L327" s="1">
        <v>1026.476682</v>
      </c>
      <c r="M327"/>
      <c r="N327" s="16"/>
      <c r="O327" s="16"/>
      <c r="R327" s="1">
        <v>1021.604332</v>
      </c>
      <c r="S327" s="1">
        <v>1080.561291</v>
      </c>
      <c r="T327" s="1">
        <v>1125.5006470000001</v>
      </c>
      <c r="W327" s="16"/>
      <c r="X327" s="16"/>
      <c r="AH327" s="1">
        <v>1777.6665740000001</v>
      </c>
      <c r="AI327" s="1">
        <v>1501.6883760000001</v>
      </c>
      <c r="AJ327" s="1">
        <v>1421.8153830000001</v>
      </c>
      <c r="AK327" s="16"/>
      <c r="AP327" s="1">
        <v>1421.8362589999999</v>
      </c>
      <c r="AQ327" s="1">
        <v>1062.6047160000001</v>
      </c>
      <c r="AR327" s="1">
        <v>1095.598622</v>
      </c>
      <c r="AS327" s="16"/>
      <c r="AX327" s="1">
        <v>1680.8149450000001</v>
      </c>
      <c r="AY327" s="1">
        <v>1392.6835799999999</v>
      </c>
      <c r="AZ327" s="1">
        <v>1250.576779</v>
      </c>
      <c r="BA327" s="16"/>
    </row>
    <row r="328" spans="2:53" x14ac:dyDescent="0.3">
      <c r="B328" s="1">
        <v>1949.966508</v>
      </c>
      <c r="C328" s="1">
        <v>1997.180854</v>
      </c>
      <c r="D328" s="1">
        <v>1501.6870719999999</v>
      </c>
      <c r="J328" s="1">
        <v>1199.6077359999999</v>
      </c>
      <c r="K328" s="1">
        <v>1180.6892459999999</v>
      </c>
      <c r="L328" s="1">
        <v>1034.554351</v>
      </c>
      <c r="M328"/>
      <c r="N328" s="16"/>
      <c r="O328" s="16"/>
      <c r="R328" s="1">
        <v>1022.453349</v>
      </c>
      <c r="S328" s="1">
        <v>1085.6605970000001</v>
      </c>
      <c r="T328" s="1">
        <v>1128.60034</v>
      </c>
      <c r="W328" s="16"/>
      <c r="X328" s="16"/>
      <c r="AH328" s="1">
        <v>1780.172767</v>
      </c>
      <c r="AI328" s="1">
        <v>1523.8585889999999</v>
      </c>
      <c r="AJ328" s="1">
        <v>1429.6709249999999</v>
      </c>
      <c r="AK328" s="16"/>
      <c r="AP328" s="1">
        <v>1426.7905009999999</v>
      </c>
      <c r="AQ328" s="1">
        <v>1066.481399</v>
      </c>
      <c r="AR328" s="1">
        <v>1103.508237</v>
      </c>
      <c r="AS328" s="16"/>
      <c r="AX328" s="1">
        <v>1681.813371</v>
      </c>
      <c r="AY328" s="1">
        <v>1396.683767</v>
      </c>
      <c r="AZ328" s="1">
        <v>1251.5567169999999</v>
      </c>
      <c r="BA328" s="16"/>
    </row>
    <row r="329" spans="2:53" x14ac:dyDescent="0.3">
      <c r="B329" s="1">
        <v>1950.806302</v>
      </c>
      <c r="C329" s="1">
        <v>2002.9375649999999</v>
      </c>
      <c r="D329" s="1">
        <v>1523.8590300000001</v>
      </c>
      <c r="J329" s="1">
        <v>1203.708797</v>
      </c>
      <c r="K329" s="1">
        <v>1198.550174</v>
      </c>
      <c r="L329" s="1">
        <v>1036.5314539999999</v>
      </c>
      <c r="M329"/>
      <c r="N329" s="16"/>
      <c r="O329" s="16"/>
      <c r="R329" s="1">
        <v>1027.4803750000001</v>
      </c>
      <c r="S329" s="1">
        <v>1088.664816</v>
      </c>
      <c r="T329" s="1">
        <v>1134.6881559999999</v>
      </c>
      <c r="W329" s="16"/>
      <c r="X329" s="16"/>
      <c r="AH329" s="1">
        <v>1781.0130590000001</v>
      </c>
      <c r="AI329" s="1">
        <v>1541.8675619999999</v>
      </c>
      <c r="AJ329" s="1">
        <v>1439.8253560000001</v>
      </c>
      <c r="AK329" s="16"/>
      <c r="AP329" s="1">
        <v>1428.8264690000001</v>
      </c>
      <c r="AQ329" s="1">
        <v>1071.542232</v>
      </c>
      <c r="AR329" s="1">
        <v>1110.515402</v>
      </c>
      <c r="AS329" s="16"/>
      <c r="AX329" s="1">
        <v>1699.846413</v>
      </c>
      <c r="AY329" s="1">
        <v>1411.7835990000001</v>
      </c>
      <c r="AZ329" s="1">
        <v>1255.6683619999999</v>
      </c>
      <c r="BA329" s="16"/>
    </row>
    <row r="330" spans="2:53" x14ac:dyDescent="0.3">
      <c r="B330" s="1">
        <v>1954.1128329999999</v>
      </c>
      <c r="C330" s="1">
        <v>2024.0015060000001</v>
      </c>
      <c r="D330" s="1">
        <v>1537.7208430000001</v>
      </c>
      <c r="J330" s="1">
        <v>1205.4894549999999</v>
      </c>
      <c r="K330" s="1">
        <v>1199.6063449999999</v>
      </c>
      <c r="L330" s="1">
        <v>1037.6308779999999</v>
      </c>
      <c r="M330"/>
      <c r="N330" s="16"/>
      <c r="O330" s="16"/>
      <c r="R330" s="1">
        <v>1034.5562789999999</v>
      </c>
      <c r="S330" s="1">
        <v>1091.613689</v>
      </c>
      <c r="T330" s="1">
        <v>1140.560988</v>
      </c>
      <c r="W330" s="16"/>
      <c r="X330" s="16"/>
      <c r="AH330" s="1">
        <v>1784.167044</v>
      </c>
      <c r="AI330" s="1">
        <v>1550.9068110000001</v>
      </c>
      <c r="AJ330" s="1">
        <v>1493.732941</v>
      </c>
      <c r="AK330" s="16"/>
      <c r="AP330" s="1">
        <v>1455.7172660000001</v>
      </c>
      <c r="AQ330" s="1">
        <v>1077.588113</v>
      </c>
      <c r="AR330" s="1">
        <v>1118.563774</v>
      </c>
      <c r="AS330" s="16"/>
      <c r="AX330" s="1">
        <v>1737.868234</v>
      </c>
      <c r="AY330" s="1">
        <v>1421.796822</v>
      </c>
      <c r="AZ330" s="1">
        <v>1257.6387990000001</v>
      </c>
      <c r="BA330" s="16"/>
    </row>
    <row r="331" spans="2:53" x14ac:dyDescent="0.3">
      <c r="B331" s="1">
        <v>1955.9672</v>
      </c>
      <c r="C331" s="1">
        <v>2025.154274</v>
      </c>
      <c r="D331" s="1">
        <v>1541.8703230000001</v>
      </c>
      <c r="J331" s="1">
        <v>1205.718654</v>
      </c>
      <c r="K331" s="1">
        <v>1203.708703</v>
      </c>
      <c r="L331" s="1">
        <v>1038.4716129999999</v>
      </c>
      <c r="M331"/>
      <c r="N331" s="16"/>
      <c r="O331" s="16"/>
      <c r="R331" s="1">
        <v>1037.6337289999999</v>
      </c>
      <c r="S331" s="1">
        <v>1095.516736</v>
      </c>
      <c r="T331" s="1">
        <v>1144.553208</v>
      </c>
      <c r="W331" s="16"/>
      <c r="X331" s="16"/>
      <c r="AH331" s="1">
        <v>1790.8795749999999</v>
      </c>
      <c r="AI331" s="1">
        <v>1566.7280470000001</v>
      </c>
      <c r="AJ331" s="1">
        <v>1501.6877790000001</v>
      </c>
      <c r="AK331" s="16"/>
      <c r="AP331" s="1">
        <v>1478.718658</v>
      </c>
      <c r="AQ331" s="1">
        <v>1085.6587469999999</v>
      </c>
      <c r="AR331" s="1">
        <v>1118.6663020000001</v>
      </c>
      <c r="AS331" s="16"/>
      <c r="AX331" s="1">
        <v>1747.877714</v>
      </c>
      <c r="AY331" s="1">
        <v>1426.7372680000001</v>
      </c>
      <c r="AZ331" s="1">
        <v>1267.701644</v>
      </c>
      <c r="BA331" s="16"/>
    </row>
    <row r="332" spans="2:53" x14ac:dyDescent="0.3">
      <c r="B332" s="1">
        <v>1965.969259</v>
      </c>
      <c r="C332" s="1">
        <v>2039.1678879999999</v>
      </c>
      <c r="D332" s="1">
        <v>1543.7064820000001</v>
      </c>
      <c r="J332" s="1">
        <v>1217.6184009999999</v>
      </c>
      <c r="K332" s="1">
        <v>1205.7163190000001</v>
      </c>
      <c r="L332" s="1">
        <v>1041.4901030000001</v>
      </c>
      <c r="M332"/>
      <c r="N332" s="16"/>
      <c r="O332" s="16"/>
      <c r="R332" s="1">
        <v>1038.4746009999999</v>
      </c>
      <c r="S332" s="1">
        <v>1095.575229</v>
      </c>
      <c r="T332" s="1">
        <v>1168.6724340000001</v>
      </c>
      <c r="W332" s="16"/>
      <c r="X332" s="16"/>
      <c r="AH332" s="1">
        <v>1792.1672129999999</v>
      </c>
      <c r="AI332" s="1">
        <v>1567.919488</v>
      </c>
      <c r="AJ332" s="1">
        <v>1523.857878</v>
      </c>
      <c r="AK332" s="16"/>
      <c r="AP332" s="1">
        <v>1481.8701080000001</v>
      </c>
      <c r="AQ332" s="1">
        <v>1095.5162310000001</v>
      </c>
      <c r="AR332" s="1">
        <v>1120.6344059999999</v>
      </c>
      <c r="AS332" s="16"/>
      <c r="AX332" s="1">
        <v>1762.8966720000001</v>
      </c>
      <c r="AY332" s="1">
        <v>1441.6474820000001</v>
      </c>
      <c r="AZ332" s="1">
        <v>1268.5873489999999</v>
      </c>
      <c r="BA332" s="16"/>
    </row>
    <row r="333" spans="2:53" x14ac:dyDescent="0.3">
      <c r="B333" s="1">
        <v>1966.1196030000001</v>
      </c>
      <c r="C333" s="1">
        <v>2039.989063</v>
      </c>
      <c r="D333" s="1">
        <v>1550.9104870000001</v>
      </c>
      <c r="J333" s="1">
        <v>1221.7206900000001</v>
      </c>
      <c r="K333" s="1">
        <v>1217.6175149999999</v>
      </c>
      <c r="L333" s="1">
        <v>1042.1124359999999</v>
      </c>
      <c r="M333"/>
      <c r="N333" s="16"/>
      <c r="O333" s="16"/>
      <c r="R333" s="1">
        <v>1040.4826430000001</v>
      </c>
      <c r="S333" s="1">
        <v>1103.5119079999999</v>
      </c>
      <c r="T333" s="1">
        <v>1173.5458229999999</v>
      </c>
      <c r="W333" s="16"/>
      <c r="X333" s="16"/>
      <c r="AH333" s="1">
        <v>1792.823144</v>
      </c>
      <c r="AI333" s="1">
        <v>1580.763696</v>
      </c>
      <c r="AJ333" s="1">
        <v>1541.867434</v>
      </c>
      <c r="AK333" s="16"/>
      <c r="AP333" s="1">
        <v>1482.825914</v>
      </c>
      <c r="AQ333" s="1">
        <v>1095.5989139999999</v>
      </c>
      <c r="AR333" s="1">
        <v>1124.5884370000001</v>
      </c>
      <c r="AS333" s="16"/>
      <c r="AX333" s="1">
        <v>1773.8998429999999</v>
      </c>
      <c r="AY333" s="1">
        <v>1443.771266</v>
      </c>
      <c r="AZ333" s="1">
        <v>1294.7629910000001</v>
      </c>
      <c r="BA333" s="16"/>
    </row>
    <row r="334" spans="2:53" x14ac:dyDescent="0.3">
      <c r="B334" s="1">
        <v>1967.7912799999999</v>
      </c>
      <c r="C334" s="1">
        <v>2042.999104</v>
      </c>
      <c r="D334" s="1">
        <v>1566.7296100000001</v>
      </c>
      <c r="J334" s="1">
        <v>1227.5945469999999</v>
      </c>
      <c r="K334" s="1">
        <v>1221.7187240000001</v>
      </c>
      <c r="L334" s="1">
        <v>1052.5681520000001</v>
      </c>
      <c r="M334"/>
      <c r="N334" s="16"/>
      <c r="O334" s="16"/>
      <c r="R334" s="1">
        <v>1045.488177</v>
      </c>
      <c r="S334" s="1">
        <v>1105.5641370000001</v>
      </c>
      <c r="T334" s="1">
        <v>1180.1899040000001</v>
      </c>
      <c r="W334" s="16"/>
      <c r="X334" s="16"/>
      <c r="AH334" s="1">
        <v>1793.7420970000001</v>
      </c>
      <c r="AI334" s="1">
        <v>1626.9569630000001</v>
      </c>
      <c r="AJ334" s="1">
        <v>1566.730045</v>
      </c>
      <c r="AK334" s="16"/>
      <c r="AP334" s="1">
        <v>1528.7427070000001</v>
      </c>
      <c r="AQ334" s="1">
        <v>1108.6317140000001</v>
      </c>
      <c r="AR334" s="1">
        <v>1124.6630259999999</v>
      </c>
      <c r="AS334" s="16"/>
      <c r="AX334" s="1">
        <v>1790.9024119999999</v>
      </c>
      <c r="AY334" s="1">
        <v>1461.7315699999999</v>
      </c>
      <c r="AZ334" s="1">
        <v>1304.5874960000001</v>
      </c>
      <c r="BA334" s="16"/>
    </row>
    <row r="335" spans="2:53" x14ac:dyDescent="0.3">
      <c r="B335" s="1">
        <v>1971.124137</v>
      </c>
      <c r="C335" s="1">
        <v>2052.7636200000002</v>
      </c>
      <c r="D335" s="1">
        <v>1567.9219949999999</v>
      </c>
      <c r="J335" s="1">
        <v>1239.6315999999999</v>
      </c>
      <c r="K335" s="1">
        <v>1227.5935400000001</v>
      </c>
      <c r="L335" s="1">
        <v>1053.5979930000001</v>
      </c>
      <c r="M335"/>
      <c r="N335" s="16"/>
      <c r="O335" s="16"/>
      <c r="R335" s="1">
        <v>1059.5028729999999</v>
      </c>
      <c r="S335" s="1">
        <v>1105.629265</v>
      </c>
      <c r="T335" s="1">
        <v>1180.540409</v>
      </c>
      <c r="W335" s="16"/>
      <c r="X335" s="16"/>
      <c r="AH335" s="1">
        <v>1794.6047679999999</v>
      </c>
      <c r="AI335" s="1">
        <v>1636.941161</v>
      </c>
      <c r="AJ335" s="1">
        <v>1567.918672</v>
      </c>
      <c r="AK335" s="16"/>
      <c r="AP335" s="1">
        <v>1541.908465</v>
      </c>
      <c r="AQ335" s="1">
        <v>1110.5152880000001</v>
      </c>
      <c r="AR335" s="1">
        <v>1134.684831</v>
      </c>
      <c r="AS335" s="16"/>
      <c r="AX335" s="1">
        <v>1802.905986</v>
      </c>
      <c r="AY335" s="1">
        <v>1488.715735</v>
      </c>
      <c r="AZ335" s="1">
        <v>1305.65219</v>
      </c>
      <c r="BA335" s="16"/>
    </row>
    <row r="336" spans="2:53" x14ac:dyDescent="0.3">
      <c r="B336" s="1">
        <v>1971.268047</v>
      </c>
      <c r="C336" s="1">
        <v>2066.0221080000001</v>
      </c>
      <c r="D336" s="1">
        <v>1580.765281</v>
      </c>
      <c r="J336" s="1">
        <v>1239.704845</v>
      </c>
      <c r="K336" s="1">
        <v>1234.619964</v>
      </c>
      <c r="L336" s="1">
        <v>1059.5002850000001</v>
      </c>
      <c r="M336"/>
      <c r="N336" s="16"/>
      <c r="O336" s="16"/>
      <c r="R336" s="1">
        <v>1069.5501830000001</v>
      </c>
      <c r="S336" s="1">
        <v>1107.4894489999999</v>
      </c>
      <c r="T336" s="1">
        <v>1205.7184010000001</v>
      </c>
      <c r="W336" s="16"/>
      <c r="X336" s="16"/>
      <c r="AH336" s="1">
        <v>1797.175876</v>
      </c>
      <c r="AI336" s="1">
        <v>1654.954336</v>
      </c>
      <c r="AJ336" s="1">
        <v>1580.7632590000001</v>
      </c>
      <c r="AK336" s="16"/>
      <c r="AP336" s="1">
        <v>1555.778924</v>
      </c>
      <c r="AQ336" s="1">
        <v>1118.5634889999999</v>
      </c>
      <c r="AR336" s="1">
        <v>1136.6573269999999</v>
      </c>
      <c r="AS336" s="16"/>
      <c r="AX336" s="1">
        <v>1809.9082539999999</v>
      </c>
      <c r="AY336" s="1">
        <v>1490.6574069999999</v>
      </c>
      <c r="AZ336" s="1">
        <v>1315.707026</v>
      </c>
      <c r="BA336" s="16"/>
    </row>
    <row r="337" spans="2:53" x14ac:dyDescent="0.3">
      <c r="B337" s="1">
        <v>1971.418459</v>
      </c>
      <c r="C337" s="1">
        <v>2077.1819329999998</v>
      </c>
      <c r="D337" s="1">
        <v>1626.9577300000001</v>
      </c>
      <c r="J337" s="1">
        <v>1241.685217</v>
      </c>
      <c r="K337" s="1">
        <v>1239.628682</v>
      </c>
      <c r="L337" s="1">
        <v>1062.548718</v>
      </c>
      <c r="M337"/>
      <c r="N337" s="16"/>
      <c r="O337" s="16"/>
      <c r="R337" s="1">
        <v>1080.562559</v>
      </c>
      <c r="S337" s="1">
        <v>1119.5987520000001</v>
      </c>
      <c r="T337" s="1">
        <v>1217.6197540000001</v>
      </c>
      <c r="W337" s="16"/>
      <c r="X337" s="16"/>
      <c r="AH337" s="1">
        <v>1809.909079</v>
      </c>
      <c r="AI337" s="1">
        <v>1663.806284</v>
      </c>
      <c r="AJ337" s="1">
        <v>1626.9567340000001</v>
      </c>
      <c r="AK337" s="16"/>
      <c r="AP337" s="1">
        <v>1563.8501839999999</v>
      </c>
      <c r="AQ337" s="1">
        <v>1118.666326</v>
      </c>
      <c r="AR337" s="1">
        <v>1157.677594</v>
      </c>
      <c r="AS337" s="16"/>
      <c r="AX337" s="1">
        <v>1816.6944570000001</v>
      </c>
      <c r="AY337" s="1">
        <v>1508.755465</v>
      </c>
      <c r="AZ337" s="1">
        <v>1320.749268</v>
      </c>
      <c r="BA337" s="16"/>
    </row>
    <row r="338" spans="2:53" x14ac:dyDescent="0.3">
      <c r="B338" s="1">
        <v>1971.808933</v>
      </c>
      <c r="C338" s="1">
        <v>2079.0086670000001</v>
      </c>
      <c r="D338" s="1">
        <v>1636.9439620000001</v>
      </c>
      <c r="J338" s="1">
        <v>1247.7756750000001</v>
      </c>
      <c r="K338" s="1">
        <v>1239.704123</v>
      </c>
      <c r="L338" s="1">
        <v>1066.4833249999999</v>
      </c>
      <c r="M338"/>
      <c r="N338" s="16"/>
      <c r="O338" s="16"/>
      <c r="R338" s="1">
        <v>1083.5420779999999</v>
      </c>
      <c r="S338" s="1">
        <v>1120.523175</v>
      </c>
      <c r="T338" s="1">
        <v>1221.7208680000001</v>
      </c>
      <c r="W338" s="16"/>
      <c r="X338" s="16"/>
      <c r="AH338" s="1">
        <v>1816.185334</v>
      </c>
      <c r="AI338" s="1">
        <v>1680.8126910000001</v>
      </c>
      <c r="AJ338" s="1">
        <v>1636.9402009999999</v>
      </c>
      <c r="AK338" s="16"/>
      <c r="AP338" s="1">
        <v>1647.8335179999999</v>
      </c>
      <c r="AQ338" s="1">
        <v>1120.6343440000001</v>
      </c>
      <c r="AR338" s="1">
        <v>1166.635683</v>
      </c>
      <c r="AS338" s="16"/>
      <c r="AX338" s="1">
        <v>1817.7667919999999</v>
      </c>
      <c r="AY338" s="1">
        <v>1509.7670780000001</v>
      </c>
      <c r="AZ338" s="1">
        <v>1322.309855</v>
      </c>
      <c r="BA338" s="16"/>
    </row>
    <row r="339" spans="2:53" x14ac:dyDescent="0.3">
      <c r="B339" s="1">
        <v>1972.7285019999999</v>
      </c>
      <c r="C339" s="1">
        <v>2083.1856309999998</v>
      </c>
      <c r="D339" s="1">
        <v>1654.9565339999999</v>
      </c>
      <c r="J339" s="1">
        <v>1252.6305669999999</v>
      </c>
      <c r="K339" s="1">
        <v>1241.6836450000001</v>
      </c>
      <c r="L339" s="1">
        <v>1069.5152929999999</v>
      </c>
      <c r="M339"/>
      <c r="N339" s="16"/>
      <c r="O339" s="16"/>
      <c r="R339" s="1">
        <v>1087.55637</v>
      </c>
      <c r="S339" s="1">
        <v>1120.6363490000001</v>
      </c>
      <c r="T339" s="1">
        <v>1225.5703619999999</v>
      </c>
      <c r="W339" s="16"/>
      <c r="X339" s="16"/>
      <c r="AH339" s="1">
        <v>1817.8959749999999</v>
      </c>
      <c r="AI339" s="1">
        <v>1681.813594</v>
      </c>
      <c r="AJ339" s="1">
        <v>1637.7861640000001</v>
      </c>
      <c r="AK339" s="16"/>
      <c r="AP339" s="1">
        <v>1648.3204000000001</v>
      </c>
      <c r="AQ339" s="1">
        <v>1121.520358</v>
      </c>
      <c r="AR339" s="1">
        <v>1167.528415</v>
      </c>
      <c r="AS339" s="16"/>
      <c r="AX339" s="1">
        <v>1817.918684</v>
      </c>
      <c r="AY339" s="1">
        <v>1510.7267420000001</v>
      </c>
      <c r="AZ339" s="1">
        <v>1324.744545</v>
      </c>
      <c r="BA339" s="16"/>
    </row>
    <row r="340" spans="2:53" x14ac:dyDescent="0.3">
      <c r="B340" s="1">
        <v>1972.9639770000001</v>
      </c>
      <c r="C340" s="1">
        <v>2083.7649719999999</v>
      </c>
      <c r="D340" s="1">
        <v>1681.8162139999999</v>
      </c>
      <c r="J340" s="1">
        <v>1264.648179</v>
      </c>
      <c r="K340" s="1">
        <v>1247.7749940000001</v>
      </c>
      <c r="L340" s="1">
        <v>1080.5596109999999</v>
      </c>
      <c r="M340"/>
      <c r="N340" s="16"/>
      <c r="O340" s="16"/>
      <c r="R340" s="1">
        <v>1088.666093</v>
      </c>
      <c r="S340" s="1">
        <v>1121.5228059999999</v>
      </c>
      <c r="T340" s="1">
        <v>1227.5942050000001</v>
      </c>
      <c r="W340" s="16"/>
      <c r="X340" s="16"/>
      <c r="AH340" s="1">
        <v>1820.180938</v>
      </c>
      <c r="AI340" s="1">
        <v>1736.835071</v>
      </c>
      <c r="AJ340" s="1">
        <v>1654.9552060000001</v>
      </c>
      <c r="AK340" s="16"/>
      <c r="AP340" s="1">
        <v>1680.8197729999999</v>
      </c>
      <c r="AQ340" s="1">
        <v>1124.6654719999999</v>
      </c>
      <c r="AR340" s="1">
        <v>1168.6697180000001</v>
      </c>
      <c r="AS340" s="16"/>
      <c r="AX340" s="1">
        <v>1818.8432600000001</v>
      </c>
      <c r="AY340" s="1">
        <v>1525.8270640000001</v>
      </c>
      <c r="AZ340" s="1">
        <v>1327.669179</v>
      </c>
      <c r="BA340" s="16"/>
    </row>
    <row r="341" spans="2:53" x14ac:dyDescent="0.3">
      <c r="B341" s="1">
        <v>1978.973855</v>
      </c>
      <c r="C341" s="1">
        <v>2084.015296</v>
      </c>
      <c r="D341" s="1">
        <v>1736.835949</v>
      </c>
      <c r="J341" s="1">
        <v>1277.6301550000001</v>
      </c>
      <c r="K341" s="1">
        <v>1252.6297950000001</v>
      </c>
      <c r="L341" s="1">
        <v>1087.550888</v>
      </c>
      <c r="M341"/>
      <c r="N341" s="16"/>
      <c r="O341" s="16"/>
      <c r="R341" s="1">
        <v>1091.6157639999999</v>
      </c>
      <c r="S341" s="1">
        <v>1129.6018079999999</v>
      </c>
      <c r="T341" s="1">
        <v>1239.6317449999999</v>
      </c>
      <c r="W341" s="16"/>
      <c r="X341" s="16"/>
      <c r="AH341" s="1">
        <v>1821.8977480000001</v>
      </c>
      <c r="AI341" s="1">
        <v>1768.0359129999999</v>
      </c>
      <c r="AJ341" s="1">
        <v>1663.804447</v>
      </c>
      <c r="AK341" s="16"/>
      <c r="AP341" s="1">
        <v>1681.819115</v>
      </c>
      <c r="AQ341" s="1">
        <v>1134.6852180000001</v>
      </c>
      <c r="AR341" s="1">
        <v>1175.688758</v>
      </c>
      <c r="AS341" s="16"/>
      <c r="AX341" s="1">
        <v>1820.7692239999999</v>
      </c>
      <c r="AY341" s="1">
        <v>1528.7394139999999</v>
      </c>
      <c r="AZ341" s="1">
        <v>1331.6735040000001</v>
      </c>
      <c r="BA341" s="16"/>
    </row>
    <row r="342" spans="2:53" x14ac:dyDescent="0.3">
      <c r="B342" s="1">
        <v>1983.2763560000001</v>
      </c>
      <c r="C342" s="1">
        <v>2086.193957</v>
      </c>
      <c r="D342" s="1">
        <v>1768.040657</v>
      </c>
      <c r="J342" s="1">
        <v>1280.353928</v>
      </c>
      <c r="K342" s="1">
        <v>1261.717815</v>
      </c>
      <c r="L342" s="1">
        <v>1092.632388</v>
      </c>
      <c r="M342"/>
      <c r="N342" s="16"/>
      <c r="O342" s="16"/>
      <c r="R342" s="1">
        <v>1095.518515</v>
      </c>
      <c r="S342" s="1">
        <v>1134.688404</v>
      </c>
      <c r="T342" s="1">
        <v>1245.5308540000001</v>
      </c>
      <c r="W342" s="16"/>
      <c r="X342" s="16"/>
      <c r="AH342" s="1">
        <v>1824.197146</v>
      </c>
      <c r="AI342" s="1">
        <v>1792.8271649999999</v>
      </c>
      <c r="AJ342" s="1">
        <v>1681.8127159999999</v>
      </c>
      <c r="AK342" s="16"/>
      <c r="AP342" s="1">
        <v>1684.8227199999999</v>
      </c>
      <c r="AQ342" s="1">
        <v>1150.713209</v>
      </c>
      <c r="AR342" s="1">
        <v>1179.736341</v>
      </c>
      <c r="AS342" s="16"/>
      <c r="AX342" s="1">
        <v>1824.027589</v>
      </c>
      <c r="AY342" s="1">
        <v>1537.22909</v>
      </c>
      <c r="AZ342" s="1">
        <v>1343.7004569999999</v>
      </c>
      <c r="BA342" s="16"/>
    </row>
    <row r="343" spans="2:53" x14ac:dyDescent="0.3">
      <c r="B343" s="1">
        <v>1983.581295</v>
      </c>
      <c r="C343" s="1">
        <v>2090.1873949999999</v>
      </c>
      <c r="D343" s="1">
        <v>1792.8275430000001</v>
      </c>
      <c r="J343" s="1">
        <v>1281.7564609999999</v>
      </c>
      <c r="K343" s="1">
        <v>1264.6477239999999</v>
      </c>
      <c r="L343" s="1">
        <v>1094.6151890000001</v>
      </c>
      <c r="M343"/>
      <c r="N343" s="16"/>
      <c r="O343" s="16"/>
      <c r="R343" s="1">
        <v>1095.576433</v>
      </c>
      <c r="S343" s="1">
        <v>1137.6071179999999</v>
      </c>
      <c r="T343" s="1">
        <v>1247.7764810000001</v>
      </c>
      <c r="W343" s="16"/>
      <c r="X343" s="16"/>
      <c r="AH343" s="1">
        <v>1827.1787099999999</v>
      </c>
      <c r="AI343" s="1">
        <v>1809.9055820000001</v>
      </c>
      <c r="AJ343" s="1">
        <v>1736.833574</v>
      </c>
      <c r="AK343" s="16"/>
      <c r="AP343" s="1">
        <v>1690.8543999999999</v>
      </c>
      <c r="AQ343" s="1">
        <v>1166.6350829999999</v>
      </c>
      <c r="AR343" s="1">
        <v>1180.5379660000001</v>
      </c>
      <c r="AS343" s="16"/>
      <c r="AX343" s="1">
        <v>1831.9243739999999</v>
      </c>
      <c r="AY343" s="1">
        <v>1555.779957</v>
      </c>
      <c r="AZ343" s="1">
        <v>1363.6611800000001</v>
      </c>
      <c r="BA343" s="16"/>
    </row>
    <row r="344" spans="2:53" x14ac:dyDescent="0.3">
      <c r="B344" s="1">
        <v>1983.980008</v>
      </c>
      <c r="C344" s="1">
        <v>2090.350023</v>
      </c>
      <c r="D344" s="1">
        <v>1809.9113</v>
      </c>
      <c r="J344" s="1">
        <v>1283.71405</v>
      </c>
      <c r="K344" s="1">
        <v>1277.628203</v>
      </c>
      <c r="L344" s="1">
        <v>1095.514422</v>
      </c>
      <c r="M344"/>
      <c r="N344" s="16"/>
      <c r="O344" s="16"/>
      <c r="R344" s="1">
        <v>1103.513168</v>
      </c>
      <c r="S344" s="1">
        <v>1140.5626420000001</v>
      </c>
      <c r="T344" s="1">
        <v>1252.6335819999999</v>
      </c>
      <c r="W344" s="16"/>
      <c r="X344" s="16"/>
      <c r="AH344" s="1">
        <v>1832.046781</v>
      </c>
      <c r="AI344" s="1">
        <v>1869.088591</v>
      </c>
      <c r="AJ344" s="1">
        <v>1768.036638</v>
      </c>
      <c r="AK344" s="16"/>
      <c r="AP344" s="1">
        <v>1696.8609300000001</v>
      </c>
      <c r="AQ344" s="1">
        <v>1167.5288370000001</v>
      </c>
      <c r="AR344" s="1">
        <v>1184.69622</v>
      </c>
      <c r="AS344" s="16"/>
      <c r="AX344" s="1">
        <v>1833.8451669999999</v>
      </c>
      <c r="AY344" s="1">
        <v>1558.8382260000001</v>
      </c>
      <c r="AZ344" s="1">
        <v>1375.630584</v>
      </c>
      <c r="BA344" s="16"/>
    </row>
    <row r="345" spans="2:53" x14ac:dyDescent="0.3">
      <c r="B345" s="1">
        <v>1986.7372330000001</v>
      </c>
      <c r="C345" s="1">
        <v>2090.773506</v>
      </c>
      <c r="D345" s="1">
        <v>1851.0769780000001</v>
      </c>
      <c r="J345" s="1">
        <v>1297.785419</v>
      </c>
      <c r="K345" s="1">
        <v>1281.755285</v>
      </c>
      <c r="L345" s="1">
        <v>1095.574132</v>
      </c>
      <c r="M345"/>
      <c r="N345" s="16"/>
      <c r="O345" s="16"/>
      <c r="R345" s="1">
        <v>1105.5664469999999</v>
      </c>
      <c r="S345" s="1">
        <v>1144.552404</v>
      </c>
      <c r="T345" s="1">
        <v>1257.6436719999999</v>
      </c>
      <c r="W345" s="16"/>
      <c r="X345" s="16"/>
      <c r="AH345" s="1">
        <v>1832.329401</v>
      </c>
      <c r="AI345" s="1">
        <v>1946.9653450000001</v>
      </c>
      <c r="AJ345" s="1">
        <v>1792.826188</v>
      </c>
      <c r="AK345" s="16"/>
      <c r="AP345" s="1">
        <v>1701.864366</v>
      </c>
      <c r="AQ345" s="1">
        <v>1168.6704729999999</v>
      </c>
      <c r="AR345" s="1">
        <v>1203.7065459999999</v>
      </c>
      <c r="AS345" s="16"/>
      <c r="AX345" s="1">
        <v>1837.9278389999999</v>
      </c>
      <c r="AY345" s="1">
        <v>1580.760935</v>
      </c>
      <c r="AZ345" s="1">
        <v>1381.671016</v>
      </c>
      <c r="BA345" s="16"/>
    </row>
    <row r="346" spans="2:53" x14ac:dyDescent="0.3">
      <c r="B346" s="1">
        <v>1988.7383420000001</v>
      </c>
      <c r="C346" s="1">
        <v>2091.8550610000002</v>
      </c>
      <c r="D346" s="1">
        <v>1865.8801880000001</v>
      </c>
      <c r="J346" s="1">
        <v>1305.655663</v>
      </c>
      <c r="K346" s="1">
        <v>1283.7126149999999</v>
      </c>
      <c r="L346" s="1">
        <v>1105.562183</v>
      </c>
      <c r="M346"/>
      <c r="N346" s="16"/>
      <c r="O346" s="16"/>
      <c r="R346" s="1">
        <v>1110.5133510000001</v>
      </c>
      <c r="S346" s="1">
        <v>1168.6730680000001</v>
      </c>
      <c r="T346" s="1">
        <v>1261.7198430000001</v>
      </c>
      <c r="W346" s="16"/>
      <c r="X346" s="16"/>
      <c r="AH346" s="1">
        <v>1870.0924419999999</v>
      </c>
      <c r="AI346" s="1">
        <v>1977.9790499999999</v>
      </c>
      <c r="AJ346" s="1">
        <v>1809.90771</v>
      </c>
      <c r="AK346" s="16"/>
      <c r="AP346" s="1">
        <v>1711.856857</v>
      </c>
      <c r="AQ346" s="1">
        <v>1175.6892519999999</v>
      </c>
      <c r="AR346" s="1">
        <v>1221.717449</v>
      </c>
      <c r="AS346" s="16"/>
      <c r="AX346" s="1">
        <v>1840.919688</v>
      </c>
      <c r="AY346" s="1">
        <v>1603.742626</v>
      </c>
      <c r="AZ346" s="1">
        <v>1392.6829</v>
      </c>
      <c r="BA346" s="16"/>
    </row>
    <row r="347" spans="2:53" x14ac:dyDescent="0.3">
      <c r="B347" s="1">
        <v>1992.1406890000001</v>
      </c>
      <c r="C347" s="1">
        <v>2094.023064</v>
      </c>
      <c r="D347" s="1">
        <v>1869.087074</v>
      </c>
      <c r="J347" s="1">
        <v>1316.7928790000001</v>
      </c>
      <c r="K347" s="1">
        <v>1297.783177</v>
      </c>
      <c r="L347" s="1">
        <v>1105.627884</v>
      </c>
      <c r="M347"/>
      <c r="N347" s="16"/>
      <c r="O347" s="16"/>
      <c r="R347" s="1">
        <v>1111.5195389999999</v>
      </c>
      <c r="S347" s="1">
        <v>1173.5466409999999</v>
      </c>
      <c r="T347" s="1">
        <v>1264.64645</v>
      </c>
      <c r="W347" s="16"/>
      <c r="X347" s="16"/>
      <c r="AH347" s="1">
        <v>1871.9300720000001</v>
      </c>
      <c r="AI347" s="1">
        <v>2002.9361779999999</v>
      </c>
      <c r="AJ347" s="1">
        <v>1841.090234</v>
      </c>
      <c r="AK347" s="16"/>
      <c r="AP347" s="1">
        <v>1714.865724</v>
      </c>
      <c r="AQ347" s="1">
        <v>1179.736811</v>
      </c>
      <c r="AR347" s="1">
        <v>1224.65518</v>
      </c>
      <c r="AS347" s="16"/>
      <c r="AX347" s="1">
        <v>1847.7060730000001</v>
      </c>
      <c r="AY347" s="1">
        <v>1654.853429</v>
      </c>
      <c r="AZ347" s="1">
        <v>1396.683669</v>
      </c>
      <c r="BA347" s="16"/>
    </row>
    <row r="348" spans="2:53" x14ac:dyDescent="0.3">
      <c r="B348" s="1">
        <v>1993.978717</v>
      </c>
      <c r="C348" s="1">
        <v>2094.1798100000001</v>
      </c>
      <c r="D348" s="1">
        <v>1997.181861</v>
      </c>
      <c r="J348" s="1">
        <v>1326.6634529999999</v>
      </c>
      <c r="K348" s="1">
        <v>1299.630746</v>
      </c>
      <c r="L348" s="1">
        <v>1108.63327</v>
      </c>
      <c r="M348"/>
      <c r="N348" s="16"/>
      <c r="O348" s="16"/>
      <c r="R348" s="1">
        <v>1114.559254</v>
      </c>
      <c r="S348" s="1">
        <v>1180.190018</v>
      </c>
      <c r="T348" s="1">
        <v>1268.5905210000001</v>
      </c>
      <c r="W348" s="16"/>
      <c r="X348" s="16"/>
      <c r="AH348" s="1">
        <v>1874.9346929999999</v>
      </c>
      <c r="AI348" s="1">
        <v>2008.15138</v>
      </c>
      <c r="AJ348" s="1">
        <v>1869.084668</v>
      </c>
      <c r="AK348" s="16"/>
      <c r="AP348" s="1">
        <v>1721.8554079999999</v>
      </c>
      <c r="AQ348" s="1">
        <v>1180.5388479999999</v>
      </c>
      <c r="AR348" s="1">
        <v>1239.703139</v>
      </c>
      <c r="AS348" s="16"/>
      <c r="AX348" s="1">
        <v>1848.2387779999999</v>
      </c>
      <c r="AY348" s="1">
        <v>1656.8414929999999</v>
      </c>
      <c r="AZ348" s="1">
        <v>1403.6546679999999</v>
      </c>
      <c r="BA348" s="16"/>
    </row>
    <row r="349" spans="2:53" x14ac:dyDescent="0.3">
      <c r="B349" s="1">
        <v>1994.735565</v>
      </c>
      <c r="C349" s="1">
        <v>2102.856475</v>
      </c>
      <c r="D349" s="1">
        <v>2002.9437829999999</v>
      </c>
      <c r="J349" s="1">
        <v>1334.803754</v>
      </c>
      <c r="K349" s="1">
        <v>1304.589162</v>
      </c>
      <c r="L349" s="1">
        <v>1114.5582380000001</v>
      </c>
      <c r="M349"/>
      <c r="N349" s="16"/>
      <c r="O349" s="16"/>
      <c r="R349" s="1">
        <v>1119.5985000000001</v>
      </c>
      <c r="S349" s="1">
        <v>1180.540843</v>
      </c>
      <c r="T349" s="1">
        <v>1277.62978</v>
      </c>
      <c r="W349" s="16"/>
      <c r="X349" s="16"/>
      <c r="AH349" s="1">
        <v>1903.5518050000001</v>
      </c>
      <c r="AI349" s="1">
        <v>2009.0369189999999</v>
      </c>
      <c r="AJ349" s="1">
        <v>1946.966467</v>
      </c>
      <c r="AK349" s="16"/>
      <c r="AP349" s="1">
        <v>1730.8682679999999</v>
      </c>
      <c r="AQ349" s="1">
        <v>1184.6974110000001</v>
      </c>
      <c r="AR349" s="1">
        <v>1242.667095</v>
      </c>
      <c r="AS349" s="16"/>
      <c r="AX349" s="1">
        <v>1848.7872729999999</v>
      </c>
      <c r="AY349" s="1">
        <v>1681.8131719999999</v>
      </c>
      <c r="AZ349" s="1">
        <v>1411.7843370000001</v>
      </c>
      <c r="BA349" s="16"/>
    </row>
    <row r="350" spans="2:53" x14ac:dyDescent="0.3">
      <c r="B350" s="1">
        <v>1999.154628</v>
      </c>
      <c r="C350" s="1">
        <v>2104.1968360000001</v>
      </c>
      <c r="D350" s="1">
        <v>2065.1790350000001</v>
      </c>
      <c r="J350" s="1">
        <v>1341.6385170000001</v>
      </c>
      <c r="K350" s="1">
        <v>1305.6540319999999</v>
      </c>
      <c r="L350" s="1">
        <v>1124.6657210000001</v>
      </c>
      <c r="M350"/>
      <c r="N350" s="16"/>
      <c r="O350" s="16"/>
      <c r="R350" s="1">
        <v>1121.5244029999999</v>
      </c>
      <c r="S350" s="1">
        <v>1189.7125430000001</v>
      </c>
      <c r="T350" s="1">
        <v>1281.756785</v>
      </c>
      <c r="W350" s="16"/>
      <c r="X350" s="16"/>
      <c r="AH350" s="1">
        <v>1919.7120609999999</v>
      </c>
      <c r="AI350" s="1">
        <v>2011.3200179999999</v>
      </c>
      <c r="AJ350" s="1">
        <v>2002.9355430000001</v>
      </c>
      <c r="AK350" s="16"/>
      <c r="AP350" s="1">
        <v>1733.9563459999999</v>
      </c>
      <c r="AQ350" s="1">
        <v>1203.7079160000001</v>
      </c>
      <c r="AR350" s="1">
        <v>1248.7220749999999</v>
      </c>
      <c r="AS350" s="16"/>
      <c r="AX350" s="1">
        <v>1848.8514050000001</v>
      </c>
      <c r="AY350" s="1">
        <v>1799.8670320000001</v>
      </c>
      <c r="AZ350" s="1">
        <v>1421.7975329999999</v>
      </c>
      <c r="BA350" s="16"/>
    </row>
    <row r="351" spans="2:53" x14ac:dyDescent="0.3">
      <c r="B351" s="1">
        <v>2002.941423</v>
      </c>
      <c r="C351" s="1">
        <v>2105.112169</v>
      </c>
      <c r="D351" s="1">
        <v>2066.0104980000001</v>
      </c>
      <c r="J351" s="1">
        <v>1354.6793580000001</v>
      </c>
      <c r="K351" s="1">
        <v>1316.792164</v>
      </c>
      <c r="L351" s="1">
        <v>1128.5999839999999</v>
      </c>
      <c r="M351"/>
      <c r="N351" s="16"/>
      <c r="O351" s="16"/>
      <c r="R351" s="1">
        <v>1121.5584220000001</v>
      </c>
      <c r="S351" s="1">
        <v>1194.1884809999999</v>
      </c>
      <c r="T351" s="1">
        <v>1283.7143619999999</v>
      </c>
      <c r="W351" s="16"/>
      <c r="X351" s="16"/>
      <c r="AH351" s="1">
        <v>1921.9563659999999</v>
      </c>
      <c r="AI351" s="1">
        <v>2021.9981789999999</v>
      </c>
      <c r="AJ351" s="1">
        <v>2074.1883819999998</v>
      </c>
      <c r="AK351" s="16"/>
      <c r="AP351" s="1">
        <v>1742.0262580000001</v>
      </c>
      <c r="AQ351" s="1">
        <v>1205.6002470000001</v>
      </c>
      <c r="AR351" s="1">
        <v>1255.726265</v>
      </c>
      <c r="AS351" s="16"/>
      <c r="AX351" s="1">
        <v>1850.9382680000001</v>
      </c>
      <c r="AY351" s="1">
        <v>1809.907843</v>
      </c>
      <c r="AZ351" s="1">
        <v>1441.648731</v>
      </c>
      <c r="BA351" s="16"/>
    </row>
    <row r="352" spans="2:53" x14ac:dyDescent="0.3">
      <c r="B352" s="1">
        <v>2007.1532219999999</v>
      </c>
      <c r="C352" s="1">
        <v>2106.026918</v>
      </c>
      <c r="D352" s="1">
        <v>2083.1879469999999</v>
      </c>
      <c r="J352" s="1">
        <v>1359.627522</v>
      </c>
      <c r="K352" s="1">
        <v>1324.782101</v>
      </c>
      <c r="L352" s="1">
        <v>1133.6230969999999</v>
      </c>
      <c r="M352"/>
      <c r="N352" s="16"/>
      <c r="O352" s="16"/>
      <c r="R352" s="1">
        <v>1134.6897039999999</v>
      </c>
      <c r="S352" s="1">
        <v>1198.5516009999999</v>
      </c>
      <c r="T352" s="1">
        <v>1288.628882</v>
      </c>
      <c r="W352" s="16"/>
      <c r="X352" s="16"/>
      <c r="AH352" s="1">
        <v>1927.5668969999999</v>
      </c>
      <c r="AI352" s="1">
        <v>2031.1769810000001</v>
      </c>
      <c r="AJ352" s="1">
        <v>2077.0301469999999</v>
      </c>
      <c r="AK352" s="16"/>
      <c r="AP352" s="1">
        <v>1746.876131</v>
      </c>
      <c r="AQ352" s="1">
        <v>1214.5728650000001</v>
      </c>
      <c r="AR352" s="1">
        <v>1268.5881220000001</v>
      </c>
      <c r="AS352" s="16"/>
      <c r="AX352" s="1">
        <v>1853.930306</v>
      </c>
      <c r="AY352" s="1">
        <v>1824.0276240000001</v>
      </c>
      <c r="AZ352" s="1">
        <v>1442.767691</v>
      </c>
      <c r="BA352" s="16"/>
    </row>
    <row r="353" spans="2:53" x14ac:dyDescent="0.3">
      <c r="B353" s="1">
        <v>2009.992356</v>
      </c>
      <c r="C353" s="1">
        <v>2107.2005469999999</v>
      </c>
      <c r="D353" s="1">
        <v>2092.3520039999999</v>
      </c>
      <c r="J353" s="1">
        <v>1365.7153860000001</v>
      </c>
      <c r="K353" s="1">
        <v>1326.661928</v>
      </c>
      <c r="L353" s="1">
        <v>1134.686418</v>
      </c>
      <c r="M353"/>
      <c r="N353" s="16"/>
      <c r="O353" s="16"/>
      <c r="R353" s="1">
        <v>1137.6094599999999</v>
      </c>
      <c r="S353" s="1">
        <v>1217.6208340000001</v>
      </c>
      <c r="T353" s="1">
        <v>1299.6342219999999</v>
      </c>
      <c r="W353" s="16"/>
      <c r="X353" s="16"/>
      <c r="AH353" s="1">
        <v>1928.9475239999999</v>
      </c>
      <c r="AI353" s="1">
        <v>2032.0061619999999</v>
      </c>
      <c r="AJ353" s="1">
        <v>2090.035038</v>
      </c>
      <c r="AK353" s="16"/>
      <c r="AP353" s="1">
        <v>1749.8764249999999</v>
      </c>
      <c r="AQ353" s="1">
        <v>1221.717656</v>
      </c>
      <c r="AR353" s="1">
        <v>1274.7258409999999</v>
      </c>
      <c r="AS353" s="16"/>
      <c r="AX353" s="1">
        <v>1857.7847429999999</v>
      </c>
      <c r="AY353" s="1">
        <v>1867.9496280000001</v>
      </c>
      <c r="AZ353" s="1">
        <v>1461.73253</v>
      </c>
      <c r="BA353" s="16"/>
    </row>
    <row r="354" spans="2:53" x14ac:dyDescent="0.3">
      <c r="B354" s="1">
        <v>2012.338156</v>
      </c>
      <c r="C354" s="1">
        <v>2111.034341</v>
      </c>
      <c r="D354" s="1">
        <v>2093.023048</v>
      </c>
      <c r="J354" s="1">
        <v>1368.788757</v>
      </c>
      <c r="K354" s="1">
        <v>1334.8025359999999</v>
      </c>
      <c r="L354" s="1">
        <v>1140.5602240000001</v>
      </c>
      <c r="M354"/>
      <c r="N354" s="16"/>
      <c r="O354" s="16"/>
      <c r="R354" s="1">
        <v>1141.5614149999999</v>
      </c>
      <c r="S354" s="1">
        <v>1218.6666700000001</v>
      </c>
      <c r="T354" s="1">
        <v>1304.590273</v>
      </c>
      <c r="W354" s="16"/>
      <c r="X354" s="16"/>
      <c r="AH354" s="1">
        <v>1934.115579</v>
      </c>
      <c r="AI354" s="1">
        <v>2039.177162</v>
      </c>
      <c r="AJ354" s="1">
        <v>2092.198128</v>
      </c>
      <c r="AK354" s="16"/>
      <c r="AP354" s="1">
        <v>1753.8860930000001</v>
      </c>
      <c r="AQ354" s="1">
        <v>1224.6564760000001</v>
      </c>
      <c r="AR354" s="1">
        <v>1278.5978640000001</v>
      </c>
      <c r="AS354" s="16"/>
      <c r="AX354" s="1">
        <v>1857.9350400000001</v>
      </c>
      <c r="AY354" s="1">
        <v>1882.955872</v>
      </c>
      <c r="AZ354" s="1">
        <v>1490.658142</v>
      </c>
      <c r="BA354" s="16"/>
    </row>
    <row r="355" spans="2:53" x14ac:dyDescent="0.3">
      <c r="B355" s="1">
        <v>2013.15464</v>
      </c>
      <c r="C355" s="1">
        <v>2111.2045039999998</v>
      </c>
      <c r="D355" s="1">
        <v>2093.1885160000002</v>
      </c>
      <c r="J355" s="1">
        <v>1390.727316</v>
      </c>
      <c r="K355" s="1">
        <v>1337.2206679999999</v>
      </c>
      <c r="L355" s="1">
        <v>1144.5520160000001</v>
      </c>
      <c r="M355"/>
      <c r="N355" s="16"/>
      <c r="O355" s="16"/>
      <c r="R355" s="1">
        <v>1168.6746949999999</v>
      </c>
      <c r="S355" s="1">
        <v>1221.7222139999999</v>
      </c>
      <c r="T355" s="1">
        <v>1305.654982</v>
      </c>
      <c r="W355" s="16"/>
      <c r="X355" s="16"/>
      <c r="AH355" s="1">
        <v>1937.430591</v>
      </c>
      <c r="AI355" s="1">
        <v>2050.0152459999999</v>
      </c>
      <c r="AJ355" s="1">
        <v>2101.030139</v>
      </c>
      <c r="AK355" s="16"/>
      <c r="AP355" s="1">
        <v>1761.8812969999999</v>
      </c>
      <c r="AQ355" s="1">
        <v>1239.7031219999999</v>
      </c>
      <c r="AR355" s="1">
        <v>1281.753481</v>
      </c>
      <c r="AS355" s="16"/>
      <c r="AX355" s="1">
        <v>1866.9416900000001</v>
      </c>
      <c r="AY355" s="1">
        <v>1919.972544</v>
      </c>
      <c r="AZ355" s="1">
        <v>1501.746768</v>
      </c>
      <c r="BA355" s="16"/>
    </row>
    <row r="356" spans="2:53" x14ac:dyDescent="0.3">
      <c r="B356" s="1">
        <v>2033.7355460000001</v>
      </c>
      <c r="C356" s="1">
        <v>2111.776527</v>
      </c>
      <c r="D356" s="1">
        <v>2093.8554570000001</v>
      </c>
      <c r="J356" s="1">
        <v>1392.6557889999999</v>
      </c>
      <c r="K356" s="1">
        <v>1341.6360460000001</v>
      </c>
      <c r="L356" s="1">
        <v>1150.649989</v>
      </c>
      <c r="M356"/>
      <c r="N356" s="16"/>
      <c r="O356" s="16"/>
      <c r="R356" s="1">
        <v>1173.5468430000001</v>
      </c>
      <c r="S356" s="1">
        <v>1224.5688689999999</v>
      </c>
      <c r="T356" s="1">
        <v>1323.5887749999999</v>
      </c>
      <c r="W356" s="16"/>
      <c r="X356" s="16"/>
      <c r="AH356" s="1">
        <v>1940.1297950000001</v>
      </c>
      <c r="AI356" s="1">
        <v>2062.1741980000002</v>
      </c>
      <c r="AJ356" s="1">
        <v>2104.0252340000002</v>
      </c>
      <c r="AK356" s="16"/>
      <c r="AP356" s="1">
        <v>1765.880476</v>
      </c>
      <c r="AQ356" s="1">
        <v>1242.6669879999999</v>
      </c>
      <c r="AR356" s="1">
        <v>1294.766443</v>
      </c>
      <c r="AS356" s="16"/>
      <c r="AX356" s="1">
        <v>1869.70497</v>
      </c>
      <c r="AY356" s="1">
        <v>1927.9766460000001</v>
      </c>
      <c r="AZ356" s="1">
        <v>1509.7674320000001</v>
      </c>
      <c r="BA356" s="16"/>
    </row>
    <row r="357" spans="2:53" x14ac:dyDescent="0.3">
      <c r="B357" s="1">
        <v>2034.1704360000001</v>
      </c>
      <c r="C357" s="1">
        <v>2116.0173519999998</v>
      </c>
      <c r="D357" s="1">
        <v>2095.6201780000001</v>
      </c>
      <c r="J357" s="1">
        <v>1392.7429790000001</v>
      </c>
      <c r="K357" s="1">
        <v>1354.6775379999999</v>
      </c>
      <c r="L357" s="1">
        <v>1166.5676289999999</v>
      </c>
      <c r="M357"/>
      <c r="N357" s="16"/>
      <c r="O357" s="16"/>
      <c r="R357" s="1">
        <v>1180.542582</v>
      </c>
      <c r="S357" s="1">
        <v>1227.5945449999999</v>
      </c>
      <c r="T357" s="1">
        <v>1326.6630929999999</v>
      </c>
      <c r="W357" s="16"/>
      <c r="X357" s="16"/>
      <c r="AH357" s="1">
        <v>1941.6437739999999</v>
      </c>
      <c r="AI357" s="1">
        <v>2062.760632</v>
      </c>
      <c r="AJ357" s="1">
        <v>2114.2062289999999</v>
      </c>
      <c r="AK357" s="16"/>
      <c r="AP357" s="1">
        <v>1768.521401</v>
      </c>
      <c r="AQ357" s="1">
        <v>1245.5293340000001</v>
      </c>
      <c r="AR357" s="1">
        <v>1297.7814430000001</v>
      </c>
      <c r="AS357" s="16"/>
      <c r="AX357" s="1">
        <v>1869.7830200000001</v>
      </c>
      <c r="AY357" s="1">
        <v>1940.986948</v>
      </c>
      <c r="AZ357" s="1">
        <v>1510.7284360000001</v>
      </c>
      <c r="BA357" s="16"/>
    </row>
    <row r="358" spans="2:53" x14ac:dyDescent="0.3">
      <c r="B358" s="1">
        <v>2039.1651569999999</v>
      </c>
      <c r="C358" s="1">
        <v>2119.0398289999998</v>
      </c>
      <c r="D358" s="1">
        <v>2095.775572</v>
      </c>
      <c r="J358" s="1">
        <v>1393.6925590000001</v>
      </c>
      <c r="K358" s="1">
        <v>1357.7744379999999</v>
      </c>
      <c r="L358" s="1">
        <v>1167.530211</v>
      </c>
      <c r="M358"/>
      <c r="N358" s="16"/>
      <c r="O358" s="16"/>
      <c r="R358" s="1">
        <v>1189.7138600000001</v>
      </c>
      <c r="S358" s="1">
        <v>1239.6313190000001</v>
      </c>
      <c r="T358" s="1">
        <v>1335.809033</v>
      </c>
      <c r="W358" s="16"/>
      <c r="X358" s="16"/>
      <c r="AH358" s="1">
        <v>1946.964383</v>
      </c>
      <c r="AI358" s="1">
        <v>2064.0301509999999</v>
      </c>
      <c r="AJ358" s="1">
        <v>2114.3646699999999</v>
      </c>
      <c r="AK358" s="16"/>
      <c r="AP358" s="1">
        <v>1768.8815300000001</v>
      </c>
      <c r="AQ358" s="1">
        <v>1248.722282</v>
      </c>
      <c r="AR358" s="1">
        <v>1304.5868149999999</v>
      </c>
      <c r="AS358" s="16"/>
      <c r="AX358" s="1">
        <v>1869.858506</v>
      </c>
      <c r="AY358" s="1">
        <v>1943.99226</v>
      </c>
      <c r="AZ358" s="1">
        <v>1525.828334</v>
      </c>
      <c r="BA358" s="16"/>
    </row>
    <row r="359" spans="2:53" x14ac:dyDescent="0.3">
      <c r="B359" s="1">
        <v>2039.3208669999999</v>
      </c>
      <c r="C359" s="1">
        <v>2119.7775860000002</v>
      </c>
      <c r="D359" s="1">
        <v>2103.193765</v>
      </c>
      <c r="J359" s="1">
        <v>1398.699758</v>
      </c>
      <c r="K359" s="1">
        <v>1359.6643879999999</v>
      </c>
      <c r="L359" s="1">
        <v>1168.6709760000001</v>
      </c>
      <c r="M359"/>
      <c r="N359" s="16"/>
      <c r="O359" s="16"/>
      <c r="R359" s="1">
        <v>1198.5521209999999</v>
      </c>
      <c r="S359" s="1">
        <v>1245.531643</v>
      </c>
      <c r="T359" s="1">
        <v>1336.7556520000001</v>
      </c>
      <c r="W359" s="16"/>
      <c r="X359" s="16"/>
      <c r="AH359" s="1">
        <v>1948.805934</v>
      </c>
      <c r="AI359" s="1">
        <v>2074.025153</v>
      </c>
      <c r="AJ359" s="1">
        <v>2119.0428729999999</v>
      </c>
      <c r="AK359" s="16"/>
      <c r="AP359" s="1">
        <v>1771.8884599999999</v>
      </c>
      <c r="AQ359" s="1">
        <v>1255.7262880000001</v>
      </c>
      <c r="AR359" s="1">
        <v>1305.652814</v>
      </c>
      <c r="AS359" s="16"/>
      <c r="AX359" s="1">
        <v>1869.9448259999999</v>
      </c>
      <c r="AY359" s="1">
        <v>1950.9947540000001</v>
      </c>
      <c r="AZ359" s="1">
        <v>1527.7852789999999</v>
      </c>
      <c r="BA359" s="16"/>
    </row>
    <row r="360" spans="2:53" x14ac:dyDescent="0.3">
      <c r="B360" s="1">
        <v>2049.0056730000001</v>
      </c>
      <c r="C360" s="1">
        <v>2120.209366</v>
      </c>
      <c r="D360" s="1">
        <v>2104.044586</v>
      </c>
      <c r="J360" s="1">
        <v>1421.8370239999999</v>
      </c>
      <c r="K360" s="1">
        <v>1365.7143169999999</v>
      </c>
      <c r="L360" s="1">
        <v>1173.5448919999999</v>
      </c>
      <c r="M360"/>
      <c r="N360" s="16"/>
      <c r="O360" s="16"/>
      <c r="R360" s="1">
        <v>1206.5567920000001</v>
      </c>
      <c r="S360" s="1">
        <v>1247.7764400000001</v>
      </c>
      <c r="T360" s="1">
        <v>1341.6366559999999</v>
      </c>
      <c r="W360" s="16"/>
      <c r="X360" s="16"/>
      <c r="AH360" s="1">
        <v>1953.803776</v>
      </c>
      <c r="AI360" s="1">
        <v>2074.1899309999999</v>
      </c>
      <c r="AJ360" s="1">
        <v>2119.213338</v>
      </c>
      <c r="AK360" s="16"/>
      <c r="AP360" s="1">
        <v>1772.8158619999999</v>
      </c>
      <c r="AQ360" s="1">
        <v>1268.5886829999999</v>
      </c>
      <c r="AR360" s="1">
        <v>1308.585345</v>
      </c>
      <c r="AS360" s="16"/>
      <c r="AX360" s="1">
        <v>1871.2357589999999</v>
      </c>
      <c r="AY360" s="1">
        <v>1954.9839059999999</v>
      </c>
      <c r="AZ360" s="1">
        <v>1528.73964</v>
      </c>
      <c r="BA360" s="16"/>
    </row>
    <row r="361" spans="2:53" x14ac:dyDescent="0.3">
      <c r="B361" s="1">
        <v>2052.7619020000002</v>
      </c>
      <c r="C361" s="1">
        <v>2120.371361</v>
      </c>
      <c r="D361" s="1">
        <v>2111.0374919999999</v>
      </c>
      <c r="J361" s="1">
        <v>1426.6962249999999</v>
      </c>
      <c r="K361" s="1">
        <v>1368.785034</v>
      </c>
      <c r="L361" s="1">
        <v>1180.5399540000001</v>
      </c>
      <c r="M361"/>
      <c r="N361" s="16"/>
      <c r="O361" s="16"/>
      <c r="R361" s="1">
        <v>1217.620437</v>
      </c>
      <c r="S361" s="1">
        <v>1250.580655</v>
      </c>
      <c r="T361" s="1">
        <v>1354.6789839999999</v>
      </c>
      <c r="W361" s="16"/>
      <c r="X361" s="16"/>
      <c r="AH361" s="1">
        <v>1955.894182</v>
      </c>
      <c r="AI361" s="1">
        <v>2074.523905</v>
      </c>
      <c r="AJ361" s="1">
        <v>2119.3734330000002</v>
      </c>
      <c r="AK361" s="16"/>
      <c r="AP361" s="1">
        <v>1773.53972</v>
      </c>
      <c r="AQ361" s="1">
        <v>1278.5974859999999</v>
      </c>
      <c r="AR361" s="1">
        <v>1312.7475649999999</v>
      </c>
      <c r="AS361" s="16"/>
      <c r="AX361" s="1">
        <v>1872.7890090000001</v>
      </c>
      <c r="AY361" s="1">
        <v>1959.9905819999999</v>
      </c>
      <c r="AZ361" s="1">
        <v>1532.6992130000001</v>
      </c>
      <c r="BA361" s="16"/>
    </row>
    <row r="362" spans="2:53" x14ac:dyDescent="0.3">
      <c r="B362" s="1">
        <v>2056.3320020000001</v>
      </c>
      <c r="C362" s="1">
        <v>2121.0538900000001</v>
      </c>
      <c r="D362" s="1">
        <v>2111.1980189999999</v>
      </c>
      <c r="J362" s="1">
        <v>1428.825102</v>
      </c>
      <c r="K362" s="1">
        <v>1390.724937</v>
      </c>
      <c r="L362" s="1">
        <v>1184.6986119999999</v>
      </c>
      <c r="M362"/>
      <c r="N362" s="16"/>
      <c r="O362" s="16"/>
      <c r="R362" s="1">
        <v>1218.6680220000001</v>
      </c>
      <c r="S362" s="1">
        <v>1252.6342400000001</v>
      </c>
      <c r="T362" s="1">
        <v>1371.6381409999999</v>
      </c>
      <c r="W362" s="16"/>
      <c r="X362" s="16"/>
      <c r="AH362" s="1">
        <v>1955.9642670000001</v>
      </c>
      <c r="AI362" s="1">
        <v>2074.8522210000001</v>
      </c>
      <c r="AJ362" s="1">
        <v>2120.7858940000001</v>
      </c>
      <c r="AK362" s="16"/>
      <c r="AP362" s="1">
        <v>1774.0399950000001</v>
      </c>
      <c r="AQ362" s="1">
        <v>1281.7542149999999</v>
      </c>
      <c r="AR362" s="1">
        <v>1313.704675</v>
      </c>
      <c r="AS362" s="16"/>
      <c r="AX362" s="1">
        <v>1876.9526639999999</v>
      </c>
      <c r="AY362" s="1">
        <v>1963.910494</v>
      </c>
      <c r="AZ362" s="1">
        <v>1555.779882</v>
      </c>
      <c r="BA362" s="16"/>
    </row>
    <row r="363" spans="2:53" x14ac:dyDescent="0.3">
      <c r="B363" s="1">
        <v>2057.1731850000001</v>
      </c>
      <c r="C363" s="1">
        <v>2122.2010730000002</v>
      </c>
      <c r="D363" s="1">
        <v>2115.034549</v>
      </c>
      <c r="J363" s="1">
        <v>1440.7056279999999</v>
      </c>
      <c r="K363" s="1">
        <v>1392.6527000000001</v>
      </c>
      <c r="L363" s="1">
        <v>1199.6064280000001</v>
      </c>
      <c r="M363"/>
      <c r="N363" s="16"/>
      <c r="O363" s="16"/>
      <c r="R363" s="1">
        <v>1221.723708</v>
      </c>
      <c r="S363" s="1">
        <v>1257.6437510000001</v>
      </c>
      <c r="T363" s="1">
        <v>1381.674886</v>
      </c>
      <c r="W363" s="16"/>
      <c r="X363" s="16"/>
      <c r="AH363" s="1">
        <v>2002.938406</v>
      </c>
      <c r="AI363" s="1">
        <v>2077.19616</v>
      </c>
      <c r="AJ363" s="1">
        <v>2120.9562489999998</v>
      </c>
      <c r="AK363" s="16"/>
      <c r="AP363" s="1">
        <v>1774.8830829999999</v>
      </c>
      <c r="AQ363" s="1">
        <v>1294.7656810000001</v>
      </c>
      <c r="AR363" s="1">
        <v>1316.7906499999999</v>
      </c>
      <c r="AS363" s="16"/>
      <c r="AX363" s="1">
        <v>1879.866235</v>
      </c>
      <c r="AY363" s="1">
        <v>1964.823793</v>
      </c>
      <c r="AZ363" s="1">
        <v>1580.762815</v>
      </c>
      <c r="BA363" s="16"/>
    </row>
    <row r="364" spans="2:53" x14ac:dyDescent="0.3">
      <c r="B364" s="1">
        <v>2059.8456070000002</v>
      </c>
      <c r="C364" s="1">
        <v>2122.8715309999998</v>
      </c>
      <c r="D364" s="1">
        <v>2116.0231399999998</v>
      </c>
      <c r="J364" s="1">
        <v>1443.7213180000001</v>
      </c>
      <c r="K364" s="1">
        <v>1392.7388759999999</v>
      </c>
      <c r="L364" s="1">
        <v>1203.7084179999999</v>
      </c>
      <c r="M364"/>
      <c r="N364" s="16"/>
      <c r="O364" s="16"/>
      <c r="R364" s="1">
        <v>1227.595615</v>
      </c>
      <c r="S364" s="1">
        <v>1261.7199459999999</v>
      </c>
      <c r="T364" s="1">
        <v>1390.7264829999999</v>
      </c>
      <c r="W364" s="16"/>
      <c r="X364" s="16"/>
      <c r="AH364" s="1">
        <v>2012.1568649999999</v>
      </c>
      <c r="AI364" s="1">
        <v>2078.0173070000001</v>
      </c>
      <c r="AJ364" s="1">
        <v>2121.206365</v>
      </c>
      <c r="AK364" s="16"/>
      <c r="AP364" s="1">
        <v>1779.0421140000001</v>
      </c>
      <c r="AQ364" s="1">
        <v>1297.782391</v>
      </c>
      <c r="AR364" s="1">
        <v>1324.781804</v>
      </c>
      <c r="AS364" s="16"/>
      <c r="AX364" s="1">
        <v>1879.9490040000001</v>
      </c>
      <c r="AY364" s="1">
        <v>1965.130013</v>
      </c>
      <c r="AZ364" s="1">
        <v>1603.742379</v>
      </c>
      <c r="BA364" s="16"/>
    </row>
    <row r="365" spans="2:53" x14ac:dyDescent="0.3">
      <c r="B365" s="1">
        <v>2067.1850789999999</v>
      </c>
      <c r="C365" s="1">
        <v>2126.210184</v>
      </c>
      <c r="D365" s="1">
        <v>2120.2053489999998</v>
      </c>
      <c r="J365" s="1">
        <v>1465.701233</v>
      </c>
      <c r="K365" s="1">
        <v>1393.691804</v>
      </c>
      <c r="L365" s="1">
        <v>1205.7161880000001</v>
      </c>
      <c r="M365"/>
      <c r="N365" s="16"/>
      <c r="O365" s="16"/>
      <c r="R365" s="1">
        <v>1239.63174</v>
      </c>
      <c r="S365" s="1">
        <v>1267.1823589999999</v>
      </c>
      <c r="T365" s="1">
        <v>1392.6886730000001</v>
      </c>
      <c r="W365" s="16"/>
      <c r="X365" s="16"/>
      <c r="AH365" s="1">
        <v>2031.010601</v>
      </c>
      <c r="AI365" s="1">
        <v>2078.8497579999998</v>
      </c>
      <c r="AJ365" s="1">
        <v>2130.2134919999999</v>
      </c>
      <c r="AK365" s="16"/>
      <c r="AP365" s="1">
        <v>1779.9043449999999</v>
      </c>
      <c r="AQ365" s="1">
        <v>1304.5857619999999</v>
      </c>
      <c r="AR365" s="1">
        <v>1334.801584</v>
      </c>
      <c r="AS365" s="16"/>
      <c r="AX365" s="1">
        <v>1884.947848</v>
      </c>
      <c r="AY365" s="1">
        <v>1967.001217</v>
      </c>
      <c r="AZ365" s="1">
        <v>1654.847162</v>
      </c>
      <c r="BA365" s="16"/>
    </row>
    <row r="366" spans="2:53" x14ac:dyDescent="0.3">
      <c r="B366" s="1">
        <v>2068.005408</v>
      </c>
      <c r="C366" s="1">
        <v>2127.6268340000001</v>
      </c>
      <c r="D366" s="1">
        <v>2121.0616110000001</v>
      </c>
      <c r="J366" s="1">
        <v>1468.7217659999999</v>
      </c>
      <c r="K366" s="1">
        <v>1413.8514190000001</v>
      </c>
      <c r="L366" s="1">
        <v>1217.617217</v>
      </c>
      <c r="M366"/>
      <c r="N366" s="16"/>
      <c r="O366" s="16"/>
      <c r="R366" s="1">
        <v>1247.778037</v>
      </c>
      <c r="S366" s="1">
        <v>1268.5909329999999</v>
      </c>
      <c r="T366" s="1">
        <v>1392.74188</v>
      </c>
      <c r="W366" s="16"/>
      <c r="X366" s="16"/>
      <c r="AH366" s="1">
        <v>2031.175675</v>
      </c>
      <c r="AI366" s="1">
        <v>2086.198738</v>
      </c>
      <c r="AJ366" s="1">
        <v>2130.3858129999999</v>
      </c>
      <c r="AK366" s="16"/>
      <c r="AP366" s="1">
        <v>1782.0474340000001</v>
      </c>
      <c r="AQ366" s="1">
        <v>1305.653155</v>
      </c>
      <c r="AR366" s="1">
        <v>1336.580911</v>
      </c>
      <c r="AS366" s="16"/>
      <c r="AX366" s="1">
        <v>1886.8660749999999</v>
      </c>
      <c r="AY366" s="1">
        <v>1977.6689469999999</v>
      </c>
      <c r="AZ366" s="1">
        <v>1656.8396969999999</v>
      </c>
      <c r="BA366" s="16"/>
    </row>
    <row r="367" spans="2:53" x14ac:dyDescent="0.3">
      <c r="B367" s="1">
        <v>2076.93451</v>
      </c>
      <c r="C367" s="1">
        <v>2127.7869649999998</v>
      </c>
      <c r="D367" s="1">
        <v>2123.6244099999999</v>
      </c>
      <c r="J367" s="1">
        <v>1481.875147</v>
      </c>
      <c r="K367" s="1">
        <v>1421.8350109999999</v>
      </c>
      <c r="L367" s="1">
        <v>1221.7189969999999</v>
      </c>
      <c r="M367"/>
      <c r="N367" s="16"/>
      <c r="O367" s="16"/>
      <c r="R367" s="1">
        <v>1252.636338</v>
      </c>
      <c r="S367" s="1">
        <v>1277.6306010000001</v>
      </c>
      <c r="T367" s="1">
        <v>1397.6880000000001</v>
      </c>
      <c r="W367" s="16"/>
      <c r="X367" s="16"/>
      <c r="AH367" s="1">
        <v>2061.770649</v>
      </c>
      <c r="AI367" s="1">
        <v>2087.3658690000002</v>
      </c>
      <c r="AJ367" s="1">
        <v>2131.0476290000001</v>
      </c>
      <c r="AK367" s="16"/>
      <c r="AP367" s="1">
        <v>1783.544885</v>
      </c>
      <c r="AQ367" s="1">
        <v>1312.748225</v>
      </c>
      <c r="AR367" s="1">
        <v>1353.606826</v>
      </c>
      <c r="AS367" s="16"/>
      <c r="AX367" s="1">
        <v>1890.9573310000001</v>
      </c>
      <c r="AY367" s="1">
        <v>1977.999421</v>
      </c>
      <c r="AZ367" s="1">
        <v>1669.7636990000001</v>
      </c>
      <c r="BA367" s="16"/>
    </row>
    <row r="368" spans="2:53" x14ac:dyDescent="0.3">
      <c r="B368" s="1">
        <v>2078.020379</v>
      </c>
      <c r="C368" s="1">
        <v>2128.0462219999999</v>
      </c>
      <c r="D368" s="1">
        <v>2128.214156</v>
      </c>
      <c r="J368" s="1">
        <v>1493.737468</v>
      </c>
      <c r="K368" s="1">
        <v>1426.693115</v>
      </c>
      <c r="L368" s="1">
        <v>1227.593586</v>
      </c>
      <c r="M368"/>
      <c r="N368" s="16"/>
      <c r="O368" s="16"/>
      <c r="R368" s="1">
        <v>1255.6254899999999</v>
      </c>
      <c r="S368" s="1">
        <v>1281.7572110000001</v>
      </c>
      <c r="T368" s="1">
        <v>1403.844024</v>
      </c>
      <c r="W368" s="16"/>
      <c r="X368" s="16"/>
      <c r="AH368" s="1">
        <v>2063.3548679999999</v>
      </c>
      <c r="AI368" s="1">
        <v>2087.861238</v>
      </c>
      <c r="AJ368" s="1">
        <v>2138.805441</v>
      </c>
      <c r="AK368" s="16"/>
      <c r="AP368" s="1">
        <v>1783.885882</v>
      </c>
      <c r="AQ368" s="1">
        <v>1313.7046399999999</v>
      </c>
      <c r="AR368" s="1">
        <v>1368.7828589999999</v>
      </c>
      <c r="AS368" s="16"/>
      <c r="AX368" s="1">
        <v>1897.9545270000001</v>
      </c>
      <c r="AY368" s="1">
        <v>1983.001229</v>
      </c>
      <c r="AZ368" s="1">
        <v>1681.8128019999999</v>
      </c>
      <c r="BA368" s="16"/>
    </row>
    <row r="369" spans="2:53" x14ac:dyDescent="0.3">
      <c r="B369" s="1">
        <v>2081.0229800000002</v>
      </c>
      <c r="C369" s="1">
        <v>2128.2070269999999</v>
      </c>
      <c r="D369" s="1">
        <v>2128.3836529999999</v>
      </c>
      <c r="J369" s="1">
        <v>1494.7746090000001</v>
      </c>
      <c r="K369" s="1">
        <v>1428.824036</v>
      </c>
      <c r="L369" s="1">
        <v>1233.6059110000001</v>
      </c>
      <c r="M369"/>
      <c r="N369" s="16"/>
      <c r="O369" s="16"/>
      <c r="R369" s="1">
        <v>1264.6516160000001</v>
      </c>
      <c r="S369" s="1">
        <v>1283.7150039999999</v>
      </c>
      <c r="T369" s="1">
        <v>1413.851643</v>
      </c>
      <c r="W369" s="16"/>
      <c r="X369" s="16"/>
      <c r="AH369" s="1">
        <v>2064.0146920000002</v>
      </c>
      <c r="AI369" s="1">
        <v>2091.3573550000001</v>
      </c>
      <c r="AJ369" s="1">
        <v>2147.399946</v>
      </c>
      <c r="AK369" s="16"/>
      <c r="AP369" s="1">
        <v>1786.897639</v>
      </c>
      <c r="AQ369" s="1">
        <v>1332.751872</v>
      </c>
      <c r="AR369" s="1">
        <v>1384.740796</v>
      </c>
      <c r="AS369" s="16"/>
      <c r="AX369" s="1">
        <v>1898.870105</v>
      </c>
      <c r="AY369" s="1">
        <v>1983.914364</v>
      </c>
      <c r="AZ369" s="1">
        <v>1799.865593</v>
      </c>
      <c r="BA369" s="16"/>
    </row>
    <row r="370" spans="2:53" x14ac:dyDescent="0.3">
      <c r="B370" s="1">
        <v>2082.7737820000002</v>
      </c>
      <c r="C370" s="1">
        <v>2129.38949</v>
      </c>
      <c r="D370" s="1">
        <v>2128.7996509999998</v>
      </c>
      <c r="J370" s="1">
        <v>1512.785392</v>
      </c>
      <c r="K370" s="1">
        <v>1440.7046290000001</v>
      </c>
      <c r="L370" s="1">
        <v>1239.6292860000001</v>
      </c>
      <c r="M370"/>
      <c r="N370" s="16"/>
      <c r="O370" s="16"/>
      <c r="R370" s="1">
        <v>1268.592629</v>
      </c>
      <c r="S370" s="1">
        <v>1289.634278</v>
      </c>
      <c r="T370" s="1">
        <v>1421.837726</v>
      </c>
      <c r="W370" s="16"/>
      <c r="X370" s="16"/>
      <c r="AH370" s="1">
        <v>2074.3517590000001</v>
      </c>
      <c r="AI370" s="1">
        <v>2092.5238169999998</v>
      </c>
      <c r="AJ370" s="1">
        <v>2190.4293290000001</v>
      </c>
      <c r="AK370" s="16"/>
      <c r="AP370" s="1">
        <v>1791.9075789999999</v>
      </c>
      <c r="AQ370" s="1">
        <v>1334.80161</v>
      </c>
      <c r="AR370" s="1">
        <v>1387.8091119999999</v>
      </c>
      <c r="AS370" s="16"/>
      <c r="AX370" s="1">
        <v>1904.957942</v>
      </c>
      <c r="AY370" s="1">
        <v>1985.7593899999999</v>
      </c>
      <c r="AZ370" s="1">
        <v>1824.0295229999999</v>
      </c>
      <c r="BA370" s="16"/>
    </row>
    <row r="371" spans="2:53" x14ac:dyDescent="0.3">
      <c r="B371" s="1">
        <v>2083.1870290000002</v>
      </c>
      <c r="C371" s="1">
        <v>2130.0398030000001</v>
      </c>
      <c r="D371" s="1">
        <v>2132.7991980000002</v>
      </c>
      <c r="J371" s="1">
        <v>1537.724011</v>
      </c>
      <c r="K371" s="1">
        <v>1443.7181</v>
      </c>
      <c r="L371" s="1">
        <v>1239.7042590000001</v>
      </c>
      <c r="M371"/>
      <c r="N371" s="16"/>
      <c r="O371" s="16"/>
      <c r="R371" s="1">
        <v>1277.6318659999999</v>
      </c>
      <c r="S371" s="1">
        <v>1297.6201390000001</v>
      </c>
      <c r="T371" s="1">
        <v>1425.6946009999999</v>
      </c>
      <c r="W371" s="16"/>
      <c r="X371" s="16"/>
      <c r="AH371" s="1">
        <v>2075.1913770000001</v>
      </c>
      <c r="AI371" s="1">
        <v>2096.0358070000002</v>
      </c>
      <c r="AJ371" s="1">
        <v>2217.2879499999999</v>
      </c>
      <c r="AK371" s="16"/>
      <c r="AP371" s="1">
        <v>1793.746112</v>
      </c>
      <c r="AQ371" s="1">
        <v>1368.781551</v>
      </c>
      <c r="AR371" s="1">
        <v>1392.683031</v>
      </c>
      <c r="AS371" s="16"/>
      <c r="AX371" s="1">
        <v>1916.9694790000001</v>
      </c>
      <c r="AY371" s="1">
        <v>1988.997423</v>
      </c>
      <c r="AZ371" s="1">
        <v>1871.8223089999999</v>
      </c>
      <c r="BA371" s="16"/>
    </row>
    <row r="372" spans="2:53" x14ac:dyDescent="0.3">
      <c r="B372" s="1">
        <v>2085.0164770000001</v>
      </c>
      <c r="C372" s="1">
        <v>2132.6186429999998</v>
      </c>
      <c r="D372" s="1">
        <v>2133.2100209999999</v>
      </c>
      <c r="J372" s="1">
        <v>1538.778793</v>
      </c>
      <c r="K372" s="1">
        <v>1460.7149460000001</v>
      </c>
      <c r="L372" s="1">
        <v>1241.6839440000001</v>
      </c>
      <c r="M372"/>
      <c r="N372" s="16"/>
      <c r="O372" s="16"/>
      <c r="R372" s="1">
        <v>1281.7589350000001</v>
      </c>
      <c r="S372" s="1">
        <v>1299.6350970000001</v>
      </c>
      <c r="T372" s="1">
        <v>1440.7056789999999</v>
      </c>
      <c r="W372" s="16"/>
      <c r="X372" s="16"/>
      <c r="AH372" s="1">
        <v>2077.858886</v>
      </c>
      <c r="AI372" s="1">
        <v>2096.19427</v>
      </c>
      <c r="AJ372" s="1">
        <v>2234.102883</v>
      </c>
      <c r="AK372" s="16"/>
      <c r="AP372" s="1">
        <v>1794.8187660000001</v>
      </c>
      <c r="AQ372" s="1">
        <v>1381.6740580000001</v>
      </c>
      <c r="AR372" s="1">
        <v>1393.8328280000001</v>
      </c>
      <c r="AS372" s="16"/>
      <c r="AX372" s="1">
        <v>1919.9711219999999</v>
      </c>
      <c r="AY372" s="1">
        <v>1989.219026</v>
      </c>
      <c r="AZ372" s="1">
        <v>1965.128033</v>
      </c>
      <c r="BA372" s="16"/>
    </row>
    <row r="373" spans="2:53" x14ac:dyDescent="0.3">
      <c r="B373" s="1">
        <v>2090.3613700000001</v>
      </c>
      <c r="C373" s="1">
        <v>2133.2043610000001</v>
      </c>
      <c r="D373" s="1">
        <v>2135.390437</v>
      </c>
      <c r="J373" s="1">
        <v>1541.9110149999999</v>
      </c>
      <c r="K373" s="1">
        <v>1465.6981720000001</v>
      </c>
      <c r="L373" s="1">
        <v>1247.7753270000001</v>
      </c>
      <c r="M373"/>
      <c r="N373" s="16"/>
      <c r="O373" s="16"/>
      <c r="R373" s="1">
        <v>1283.7154430000001</v>
      </c>
      <c r="S373" s="1">
        <v>1304.5923130000001</v>
      </c>
      <c r="T373" s="1">
        <v>1443.7196260000001</v>
      </c>
      <c r="W373" s="16"/>
      <c r="X373" s="16"/>
      <c r="AH373" s="1">
        <v>2078.1989920000001</v>
      </c>
      <c r="AI373" s="1">
        <v>2102.0350290000001</v>
      </c>
      <c r="AJ373" s="1">
        <v>2278.3006799999998</v>
      </c>
      <c r="AK373" s="16"/>
      <c r="AP373" s="1">
        <v>1795.0543729999999</v>
      </c>
      <c r="AQ373" s="1">
        <v>1384.741753</v>
      </c>
      <c r="AR373" s="1">
        <v>1398.694931</v>
      </c>
      <c r="AS373" s="16"/>
      <c r="AX373" s="1">
        <v>1923.9807900000001</v>
      </c>
      <c r="AY373" s="1">
        <v>1989.84087</v>
      </c>
      <c r="AZ373" s="1">
        <v>1965.9949650000001</v>
      </c>
      <c r="BA373" s="16"/>
    </row>
    <row r="374" spans="2:53" x14ac:dyDescent="0.3">
      <c r="B374" s="1">
        <v>2094.0369759999999</v>
      </c>
      <c r="C374" s="1">
        <v>2134.3934410000002</v>
      </c>
      <c r="D374" s="1">
        <v>2143.2183949999999</v>
      </c>
      <c r="J374" s="1">
        <v>1581.7647850000001</v>
      </c>
      <c r="K374" s="1">
        <v>1468.721773</v>
      </c>
      <c r="L374" s="1">
        <v>1252.628784</v>
      </c>
      <c r="M374"/>
      <c r="N374" s="16"/>
      <c r="O374" s="16"/>
      <c r="R374" s="1">
        <v>1298.6270099999999</v>
      </c>
      <c r="S374" s="1">
        <v>1305.6559339999999</v>
      </c>
      <c r="T374" s="1">
        <v>1462.7319649999999</v>
      </c>
      <c r="W374" s="16"/>
      <c r="X374" s="16"/>
      <c r="AH374" s="1">
        <v>2099.9914709999998</v>
      </c>
      <c r="AI374" s="1">
        <v>2108.1952540000002</v>
      </c>
      <c r="AJ374" s="1">
        <v>2307.3095589999998</v>
      </c>
      <c r="AK374" s="16"/>
      <c r="AP374" s="1">
        <v>1795.9005159999999</v>
      </c>
      <c r="AQ374" s="1">
        <v>1392.683419</v>
      </c>
      <c r="AR374" s="1">
        <v>1403.65445</v>
      </c>
      <c r="AS374" s="16"/>
      <c r="AX374" s="1">
        <v>1930.975146</v>
      </c>
      <c r="AY374" s="1">
        <v>1990.1673940000001</v>
      </c>
      <c r="AZ374" s="1">
        <v>1984.986431</v>
      </c>
      <c r="BA374" s="16"/>
    </row>
    <row r="375" spans="2:53" x14ac:dyDescent="0.3">
      <c r="B375" s="1">
        <v>2094.1882970000001</v>
      </c>
      <c r="C375" s="1">
        <v>2136.6984670000002</v>
      </c>
      <c r="D375" s="1">
        <v>2148.8035009999999</v>
      </c>
      <c r="J375" s="1">
        <v>1605.7809600000001</v>
      </c>
      <c r="K375" s="1">
        <v>1481.8714640000001</v>
      </c>
      <c r="L375" s="1">
        <v>1253.729632</v>
      </c>
      <c r="M375"/>
      <c r="N375" s="16"/>
      <c r="O375" s="16"/>
      <c r="R375" s="1">
        <v>1305.6574270000001</v>
      </c>
      <c r="S375" s="1">
        <v>1323.5882180000001</v>
      </c>
      <c r="T375" s="1">
        <v>1465.7040260000001</v>
      </c>
      <c r="W375" s="16"/>
      <c r="X375" s="16"/>
      <c r="AH375" s="1">
        <v>2100.369428</v>
      </c>
      <c r="AI375" s="1">
        <v>2108.3764350000001</v>
      </c>
      <c r="AJ375" s="1">
        <v>2312.335595</v>
      </c>
      <c r="AK375" s="16"/>
      <c r="AP375" s="1">
        <v>1796.678729</v>
      </c>
      <c r="AQ375" s="1">
        <v>1394.8352829999999</v>
      </c>
      <c r="AR375" s="1">
        <v>1403.8235480000001</v>
      </c>
      <c r="AS375" s="16"/>
      <c r="AX375" s="1">
        <v>1931.8069330000001</v>
      </c>
      <c r="AY375" s="1">
        <v>1995.689286</v>
      </c>
      <c r="AZ375" s="1">
        <v>1989.0002689999999</v>
      </c>
      <c r="BA375" s="16"/>
    </row>
    <row r="376" spans="2:53" x14ac:dyDescent="0.3">
      <c r="B376" s="1">
        <v>2102.874014</v>
      </c>
      <c r="C376" s="1">
        <v>2145.0529299999998</v>
      </c>
      <c r="D376" s="1">
        <v>2150.2238980000002</v>
      </c>
      <c r="J376" s="1">
        <v>1645.813715</v>
      </c>
      <c r="K376" s="1">
        <v>1482.8262549999999</v>
      </c>
      <c r="L376" s="1">
        <v>1255.6201639999999</v>
      </c>
      <c r="M376"/>
      <c r="N376" s="16"/>
      <c r="O376" s="16"/>
      <c r="R376" s="1">
        <v>1315.6292599999999</v>
      </c>
      <c r="S376" s="1">
        <v>1326.6629539999999</v>
      </c>
      <c r="T376" s="1">
        <v>1468.722115</v>
      </c>
      <c r="W376" s="16"/>
      <c r="X376" s="16"/>
      <c r="AH376" s="1">
        <v>2108.2091409999998</v>
      </c>
      <c r="AI376" s="1">
        <v>2109.0414169999999</v>
      </c>
      <c r="AJ376" s="1">
        <v>2313.1339330000001</v>
      </c>
      <c r="AK376" s="16"/>
      <c r="AP376" s="1">
        <v>1800.9037920000001</v>
      </c>
      <c r="AQ376" s="1">
        <v>1397.6934719999999</v>
      </c>
      <c r="AR376" s="1">
        <v>1409.7649120000001</v>
      </c>
      <c r="AS376" s="16"/>
      <c r="AX376" s="1">
        <v>1943.973135</v>
      </c>
      <c r="AY376" s="1">
        <v>1998.010002</v>
      </c>
      <c r="AZ376" s="1">
        <v>2001.92056</v>
      </c>
      <c r="BA376" s="16"/>
    </row>
    <row r="377" spans="2:53" x14ac:dyDescent="0.3">
      <c r="B377" s="1">
        <v>2106.6300299999998</v>
      </c>
      <c r="C377" s="1">
        <v>2146.6276090000001</v>
      </c>
      <c r="D377" s="1">
        <v>2152.7124359999998</v>
      </c>
      <c r="J377" s="1">
        <v>1680.818904</v>
      </c>
      <c r="K377" s="1">
        <v>1512.7835600000001</v>
      </c>
      <c r="L377" s="1">
        <v>1261.7181479999999</v>
      </c>
      <c r="M377"/>
      <c r="N377" s="16"/>
      <c r="O377" s="16"/>
      <c r="R377" s="1">
        <v>1323.5920860000001</v>
      </c>
      <c r="S377" s="1">
        <v>1334.8049370000001</v>
      </c>
      <c r="T377" s="1">
        <v>1484.7220119999999</v>
      </c>
      <c r="W377" s="16"/>
      <c r="X377" s="16"/>
      <c r="AH377" s="1">
        <v>2112.196089</v>
      </c>
      <c r="AI377" s="1">
        <v>2109.8576400000002</v>
      </c>
      <c r="AJ377" s="1">
        <v>2327.145411</v>
      </c>
      <c r="AK377" s="16"/>
      <c r="AP377" s="1">
        <v>1807.907661</v>
      </c>
      <c r="AQ377" s="1">
        <v>1403.657295</v>
      </c>
      <c r="AR377" s="1">
        <v>1415.806767</v>
      </c>
      <c r="AS377" s="16"/>
      <c r="AX377" s="1">
        <v>1947.98263</v>
      </c>
      <c r="AY377" s="1">
        <v>1999.9088939999999</v>
      </c>
      <c r="AZ377" s="1">
        <v>2004.002602</v>
      </c>
      <c r="BA377" s="16"/>
    </row>
    <row r="378" spans="2:53" x14ac:dyDescent="0.3">
      <c r="B378" s="1">
        <v>2107.0387609999998</v>
      </c>
      <c r="C378" s="1">
        <v>2146.7948590000001</v>
      </c>
      <c r="D378" s="1">
        <v>2153.214011</v>
      </c>
      <c r="J378" s="1">
        <v>1681.8163509999999</v>
      </c>
      <c r="K378" s="1">
        <v>1537.719161</v>
      </c>
      <c r="L378" s="1">
        <v>1262.630044</v>
      </c>
      <c r="M378"/>
      <c r="N378" s="16"/>
      <c r="O378" s="16"/>
      <c r="R378" s="1">
        <v>1326.6656740000001</v>
      </c>
      <c r="S378" s="1">
        <v>1337.220129</v>
      </c>
      <c r="T378" s="1">
        <v>1493.7360189999999</v>
      </c>
      <c r="W378" s="16"/>
      <c r="X378" s="16"/>
      <c r="AH378" s="1">
        <v>2113.0347069999998</v>
      </c>
      <c r="AI378" s="1">
        <v>2112.8631599999999</v>
      </c>
      <c r="AJ378" s="1">
        <v>2328.9633939999999</v>
      </c>
      <c r="AK378" s="16"/>
      <c r="AP378" s="1">
        <v>1808.7574090000001</v>
      </c>
      <c r="AQ378" s="1">
        <v>1409.7650410000001</v>
      </c>
      <c r="AR378" s="1">
        <v>1421.833946</v>
      </c>
      <c r="AS378" s="16"/>
      <c r="AX378" s="1">
        <v>1949.8196170000001</v>
      </c>
      <c r="AY378" s="1">
        <v>2001.0078410000001</v>
      </c>
      <c r="AZ378" s="1">
        <v>2028.0161310000001</v>
      </c>
      <c r="BA378" s="16"/>
    </row>
    <row r="379" spans="2:53" x14ac:dyDescent="0.3">
      <c r="B379" s="1">
        <v>2107.1991079999998</v>
      </c>
      <c r="C379" s="1">
        <v>2147.2194909999998</v>
      </c>
      <c r="D379" s="1">
        <v>2157.8144200000002</v>
      </c>
      <c r="J379" s="1">
        <v>1697.8492429999999</v>
      </c>
      <c r="K379" s="1">
        <v>1541.907792</v>
      </c>
      <c r="L379" s="1">
        <v>1264.6445249999999</v>
      </c>
      <c r="M379"/>
      <c r="N379" s="16"/>
      <c r="O379" s="16"/>
      <c r="R379" s="1">
        <v>1333.7418500000001</v>
      </c>
      <c r="S379" s="1">
        <v>1338.6611439999999</v>
      </c>
      <c r="T379" s="1">
        <v>1528.7438460000001</v>
      </c>
      <c r="W379" s="16"/>
      <c r="X379" s="16"/>
      <c r="AH379" s="1">
        <v>2114.7789160000002</v>
      </c>
      <c r="AI379" s="1">
        <v>2113.6962920000001</v>
      </c>
      <c r="AJ379" s="1">
        <v>2329.3277069999999</v>
      </c>
      <c r="AK379" s="16"/>
      <c r="AP379" s="1">
        <v>1810.9124750000001</v>
      </c>
      <c r="AQ379" s="1">
        <v>1421.799244</v>
      </c>
      <c r="AR379" s="1">
        <v>1426.7889560000001</v>
      </c>
      <c r="AS379" s="16"/>
      <c r="AX379" s="1">
        <v>1950.989597</v>
      </c>
      <c r="AY379" s="1">
        <v>2009.8323130000001</v>
      </c>
      <c r="AZ379" s="1">
        <v>2035.016517</v>
      </c>
      <c r="BA379" s="16"/>
    </row>
    <row r="380" spans="2:53" x14ac:dyDescent="0.3">
      <c r="B380" s="1">
        <v>2113.0396500000002</v>
      </c>
      <c r="C380" s="1">
        <v>2148.4035680000002</v>
      </c>
      <c r="D380" s="1">
        <v>2181.4287690000001</v>
      </c>
      <c r="J380" s="1">
        <v>1725.855816</v>
      </c>
      <c r="K380" s="1">
        <v>1568.9035960000001</v>
      </c>
      <c r="L380" s="1">
        <v>1277.6286090000001</v>
      </c>
      <c r="M380"/>
      <c r="N380" s="16"/>
      <c r="O380" s="16"/>
      <c r="R380" s="1">
        <v>1334.806464</v>
      </c>
      <c r="S380" s="1">
        <v>1341.637277</v>
      </c>
      <c r="T380" s="1">
        <v>1532.70281</v>
      </c>
      <c r="W380" s="16"/>
      <c r="X380" s="16"/>
      <c r="AH380" s="1">
        <v>2116.0206549999998</v>
      </c>
      <c r="AI380" s="1">
        <v>2116.034169</v>
      </c>
      <c r="AJ380" s="1">
        <v>2336.7838740000002</v>
      </c>
      <c r="AK380" s="16"/>
      <c r="AP380" s="1">
        <v>1812.4811480000001</v>
      </c>
      <c r="AQ380" s="1">
        <v>1421.8344870000001</v>
      </c>
      <c r="AR380" s="1">
        <v>1441.742019</v>
      </c>
      <c r="AS380" s="16"/>
      <c r="AX380" s="1">
        <v>1953.8237489999999</v>
      </c>
      <c r="AY380" s="1">
        <v>2011.668336</v>
      </c>
      <c r="AZ380" s="1">
        <v>2043.041739</v>
      </c>
      <c r="BA380" s="16"/>
    </row>
    <row r="381" spans="2:53" x14ac:dyDescent="0.3">
      <c r="B381" s="1">
        <v>2114.204225</v>
      </c>
      <c r="C381" s="1">
        <v>2149.8000609999999</v>
      </c>
      <c r="D381" s="1">
        <v>2185.6126089999998</v>
      </c>
      <c r="J381" s="1">
        <v>1745.8804769999999</v>
      </c>
      <c r="K381" s="1">
        <v>1580.764809</v>
      </c>
      <c r="L381" s="1">
        <v>1281.754721</v>
      </c>
      <c r="M381"/>
      <c r="N381" s="16"/>
      <c r="O381" s="16"/>
      <c r="R381" s="1">
        <v>1337.222313</v>
      </c>
      <c r="S381" s="1">
        <v>1354.6799860000001</v>
      </c>
      <c r="T381" s="1">
        <v>1537.723011</v>
      </c>
      <c r="W381" s="16"/>
      <c r="X381" s="16"/>
      <c r="AH381" s="1">
        <v>2119.0396759999999</v>
      </c>
      <c r="AI381" s="1">
        <v>2118.2916930000001</v>
      </c>
      <c r="AJ381" s="1">
        <v>2337.3324320000002</v>
      </c>
      <c r="AK381" s="16"/>
      <c r="AP381" s="1">
        <v>1813.0564059999999</v>
      </c>
      <c r="AQ381" s="1">
        <v>1426.789644</v>
      </c>
      <c r="AR381" s="1">
        <v>1443.7175400000001</v>
      </c>
      <c r="AS381" s="16"/>
      <c r="AX381" s="1">
        <v>1955.9812340000001</v>
      </c>
      <c r="AY381" s="1">
        <v>2012.015328</v>
      </c>
      <c r="AZ381" s="1">
        <v>2056.0401529999999</v>
      </c>
      <c r="BA381" s="16"/>
    </row>
    <row r="382" spans="2:53" x14ac:dyDescent="0.3">
      <c r="B382" s="1">
        <v>2114.3861969999998</v>
      </c>
      <c r="C382" s="1">
        <v>2152.2205909999998</v>
      </c>
      <c r="D382" s="1">
        <v>2196.0863730000001</v>
      </c>
      <c r="J382" s="1">
        <v>1756.184884</v>
      </c>
      <c r="K382" s="1">
        <v>1605.7789519999999</v>
      </c>
      <c r="L382" s="1">
        <v>1283.713219</v>
      </c>
      <c r="M382"/>
      <c r="N382" s="16"/>
      <c r="O382" s="16"/>
      <c r="R382" s="1">
        <v>1341.6401510000001</v>
      </c>
      <c r="S382" s="1">
        <v>1371.6385090000001</v>
      </c>
      <c r="T382" s="1">
        <v>1543.7059469999999</v>
      </c>
      <c r="W382" s="16"/>
      <c r="X382" s="16"/>
      <c r="AH382" s="1">
        <v>2120.2058459999998</v>
      </c>
      <c r="AI382" s="1">
        <v>2120.202049</v>
      </c>
      <c r="AJ382" s="1">
        <v>2340.8827489999999</v>
      </c>
      <c r="AK382" s="16"/>
      <c r="AP382" s="1">
        <v>1813.759335</v>
      </c>
      <c r="AQ382" s="1">
        <v>1443.716471</v>
      </c>
      <c r="AR382" s="1">
        <v>1464.674925</v>
      </c>
      <c r="AS382" s="16"/>
      <c r="AX382" s="1">
        <v>1958.8223539999999</v>
      </c>
      <c r="AY382" s="1">
        <v>2014.7737910000001</v>
      </c>
      <c r="AZ382" s="1">
        <v>2063.0408419999999</v>
      </c>
      <c r="BA382" s="16"/>
    </row>
    <row r="383" spans="2:53" x14ac:dyDescent="0.3">
      <c r="B383" s="1">
        <v>2116.0183270000002</v>
      </c>
      <c r="C383" s="1">
        <v>2155.81178</v>
      </c>
      <c r="D383" s="1">
        <v>2207.2640419999998</v>
      </c>
      <c r="J383" s="1">
        <v>1762.9653029999999</v>
      </c>
      <c r="K383" s="1">
        <v>1645.8146650000001</v>
      </c>
      <c r="L383" s="1">
        <v>1297.7830630000001</v>
      </c>
      <c r="M383"/>
      <c r="N383" s="16"/>
      <c r="O383" s="16"/>
      <c r="R383" s="1">
        <v>1354.6805489999999</v>
      </c>
      <c r="S383" s="1">
        <v>1381.6753759999999</v>
      </c>
      <c r="T383" s="1">
        <v>1580.7654050000001</v>
      </c>
      <c r="W383" s="16"/>
      <c r="X383" s="16"/>
      <c r="AH383" s="1">
        <v>2126.0479770000002</v>
      </c>
      <c r="AI383" s="1">
        <v>2120.379187</v>
      </c>
      <c r="AJ383" s="1">
        <v>2341.1361230000002</v>
      </c>
      <c r="AK383" s="16"/>
      <c r="AP383" s="1">
        <v>1815.9170939999999</v>
      </c>
      <c r="AQ383" s="1">
        <v>1464.6757299999999</v>
      </c>
      <c r="AR383" s="1">
        <v>1479.719274</v>
      </c>
      <c r="AS383" s="16"/>
      <c r="AX383" s="1">
        <v>1961.992641</v>
      </c>
      <c r="AY383" s="1">
        <v>2015.008943</v>
      </c>
      <c r="AZ383" s="1">
        <v>2077.0464919999999</v>
      </c>
      <c r="BA383" s="16"/>
    </row>
    <row r="384" spans="2:53" x14ac:dyDescent="0.3">
      <c r="B384" s="1">
        <v>2121.212329</v>
      </c>
      <c r="C384" s="1">
        <v>2156.2183960000002</v>
      </c>
      <c r="D384" s="1">
        <v>2215.1003270000001</v>
      </c>
      <c r="J384" s="1">
        <v>1775.88859</v>
      </c>
      <c r="K384" s="1">
        <v>1682.819837</v>
      </c>
      <c r="L384" s="1">
        <v>1299.6321869999999</v>
      </c>
      <c r="M384"/>
      <c r="N384" s="16"/>
      <c r="O384" s="16"/>
      <c r="R384" s="1">
        <v>1371.6379830000001</v>
      </c>
      <c r="S384" s="1">
        <v>1390.7262559999999</v>
      </c>
      <c r="T384" s="1">
        <v>1605.7809480000001</v>
      </c>
      <c r="W384" s="16"/>
      <c r="X384" s="16"/>
      <c r="AH384" s="1">
        <v>2130.0320999999999</v>
      </c>
      <c r="AI384" s="1">
        <v>2128.2129719999998</v>
      </c>
      <c r="AJ384" s="1">
        <v>2345.1414829999999</v>
      </c>
      <c r="AK384" s="16"/>
      <c r="AP384" s="1">
        <v>1816.835632</v>
      </c>
      <c r="AQ384" s="1">
        <v>1479.7179550000001</v>
      </c>
      <c r="AR384" s="1">
        <v>1481.870807</v>
      </c>
      <c r="AS384" s="16"/>
      <c r="AX384" s="1">
        <v>1963.8218939999999</v>
      </c>
      <c r="AY384" s="1">
        <v>2015.0916179999999</v>
      </c>
      <c r="AZ384" s="1">
        <v>2087.0529459999998</v>
      </c>
      <c r="BA384" s="16"/>
    </row>
    <row r="385" spans="2:53" x14ac:dyDescent="0.3">
      <c r="B385" s="1">
        <v>2122.387381</v>
      </c>
      <c r="C385" s="1">
        <v>2156.4026359999998</v>
      </c>
      <c r="D385" s="1">
        <v>2218.0897650000002</v>
      </c>
      <c r="J385" s="1">
        <v>1787.8973590000001</v>
      </c>
      <c r="K385" s="1">
        <v>1762.9636439999999</v>
      </c>
      <c r="L385" s="1">
        <v>1304.5892940000001</v>
      </c>
      <c r="M385"/>
      <c r="N385" s="16"/>
      <c r="O385" s="16"/>
      <c r="R385" s="1">
        <v>1381.67596</v>
      </c>
      <c r="S385" s="1">
        <v>1392.742197</v>
      </c>
      <c r="T385" s="1">
        <v>1605.7813229999999</v>
      </c>
      <c r="W385" s="16"/>
      <c r="X385" s="16"/>
      <c r="AH385" s="1">
        <v>2130.8731440000001</v>
      </c>
      <c r="AI385" s="1">
        <v>2128.3934880000002</v>
      </c>
      <c r="AJ385" s="1">
        <v>2358.3405210000001</v>
      </c>
      <c r="AK385" s="16"/>
      <c r="AP385" s="1">
        <v>1817.070579</v>
      </c>
      <c r="AQ385" s="1">
        <v>1481.872478</v>
      </c>
      <c r="AR385" s="1">
        <v>1482.824296</v>
      </c>
      <c r="AS385" s="16"/>
      <c r="AX385" s="1">
        <v>1965.1291699999999</v>
      </c>
      <c r="AY385" s="1">
        <v>2020.013911</v>
      </c>
      <c r="AZ385" s="1">
        <v>2090.1327390000001</v>
      </c>
      <c r="BA385" s="16"/>
    </row>
    <row r="386" spans="2:53" x14ac:dyDescent="0.3">
      <c r="B386" s="1">
        <v>2124.2075319999999</v>
      </c>
      <c r="C386" s="1">
        <v>2176.0696630000002</v>
      </c>
      <c r="D386" s="1">
        <v>2218.4591650000002</v>
      </c>
      <c r="J386" s="1">
        <v>1799.181795</v>
      </c>
      <c r="K386" s="1">
        <v>1775.88552</v>
      </c>
      <c r="L386" s="1">
        <v>1305.6539949999999</v>
      </c>
      <c r="M386"/>
      <c r="N386" s="16"/>
      <c r="O386" s="16"/>
      <c r="R386" s="1">
        <v>1390.7281909999999</v>
      </c>
      <c r="S386" s="1">
        <v>1393.691775</v>
      </c>
      <c r="T386" s="1">
        <v>1631.7872440000001</v>
      </c>
      <c r="W386" s="16"/>
      <c r="X386" s="16"/>
      <c r="AH386" s="1">
        <v>2132.2139889999999</v>
      </c>
      <c r="AI386" s="1">
        <v>2128.7927249999998</v>
      </c>
      <c r="AJ386" s="1">
        <v>2360.1479530000001</v>
      </c>
      <c r="AK386" s="16"/>
      <c r="AP386" s="1">
        <v>1817.697336</v>
      </c>
      <c r="AQ386" s="1">
        <v>1482.824854</v>
      </c>
      <c r="AR386" s="1">
        <v>1493.7363</v>
      </c>
      <c r="AS386" s="16"/>
      <c r="AX386" s="1">
        <v>1968.829565</v>
      </c>
      <c r="AY386" s="1">
        <v>2027.9353149999999</v>
      </c>
      <c r="AZ386" s="1">
        <v>2094.0558599999999</v>
      </c>
      <c r="BA386" s="16"/>
    </row>
    <row r="387" spans="2:53" x14ac:dyDescent="0.3">
      <c r="B387" s="1">
        <v>2128.3840220000002</v>
      </c>
      <c r="C387" s="1">
        <v>2181.9009740000001</v>
      </c>
      <c r="D387" s="1">
        <v>2218.9131980000002</v>
      </c>
      <c r="J387" s="1">
        <v>1809.911018</v>
      </c>
      <c r="K387" s="1">
        <v>1829.0477450000001</v>
      </c>
      <c r="L387" s="1">
        <v>1310.655395</v>
      </c>
      <c r="M387"/>
      <c r="N387" s="16"/>
      <c r="O387" s="16"/>
      <c r="R387" s="1">
        <v>1392.6581349999999</v>
      </c>
      <c r="S387" s="1">
        <v>1397.6894179999999</v>
      </c>
      <c r="T387" s="1">
        <v>1640.8846140000001</v>
      </c>
      <c r="W387" s="16"/>
      <c r="X387" s="16"/>
      <c r="AH387" s="1">
        <v>2134.385835</v>
      </c>
      <c r="AI387" s="1">
        <v>2128.8745840000001</v>
      </c>
      <c r="AJ387" s="1">
        <v>2363.3415380000001</v>
      </c>
      <c r="AK387" s="16"/>
      <c r="AP387" s="1">
        <v>1818.9102929999999</v>
      </c>
      <c r="AQ387" s="1">
        <v>1493.735664</v>
      </c>
      <c r="AR387" s="1">
        <v>1528.7369060000001</v>
      </c>
      <c r="AS387" s="16"/>
      <c r="AX387" s="1">
        <v>1968.9103970000001</v>
      </c>
      <c r="AY387" s="1">
        <v>2034.591662</v>
      </c>
      <c r="AZ387" s="1">
        <v>2102.061447</v>
      </c>
      <c r="BA387" s="16"/>
    </row>
    <row r="388" spans="2:53" x14ac:dyDescent="0.3">
      <c r="B388" s="1">
        <v>2129.2042569999999</v>
      </c>
      <c r="C388" s="1">
        <v>2182.807249</v>
      </c>
      <c r="D388" s="1">
        <v>2221.1001769999998</v>
      </c>
      <c r="J388" s="1">
        <v>1810.03304</v>
      </c>
      <c r="K388" s="1">
        <v>1891.05861</v>
      </c>
      <c r="L388" s="1">
        <v>1316.7927279999999</v>
      </c>
      <c r="M388"/>
      <c r="N388" s="16"/>
      <c r="O388" s="16"/>
      <c r="R388" s="1">
        <v>1392.6886139999999</v>
      </c>
      <c r="S388" s="1">
        <v>1403.8457739999999</v>
      </c>
      <c r="T388" s="1">
        <v>1646.818188</v>
      </c>
      <c r="W388" s="16"/>
      <c r="X388" s="16"/>
      <c r="AH388" s="1">
        <v>2137.044977</v>
      </c>
      <c r="AI388" s="1">
        <v>2131.2111220000002</v>
      </c>
      <c r="AJ388" s="1">
        <v>2546.4426250000001</v>
      </c>
      <c r="AK388" s="16"/>
      <c r="AP388" s="1">
        <v>1820.7650189999999</v>
      </c>
      <c r="AQ388" s="1">
        <v>1528.7401970000001</v>
      </c>
      <c r="AR388" s="1">
        <v>1532.6985179999999</v>
      </c>
      <c r="AS388" s="16"/>
      <c r="AX388" s="1">
        <v>1968.9823389999999</v>
      </c>
      <c r="AY388" s="1">
        <v>2039.0028400000001</v>
      </c>
      <c r="AZ388" s="1">
        <v>2105.0676979999998</v>
      </c>
      <c r="BA388" s="16"/>
    </row>
    <row r="389" spans="2:53" x14ac:dyDescent="0.3">
      <c r="B389" s="1">
        <v>2131.0312570000001</v>
      </c>
      <c r="C389" s="1">
        <v>2183.2230519999998</v>
      </c>
      <c r="D389" s="1">
        <v>2237.2909060000002</v>
      </c>
      <c r="J389" s="1">
        <v>1817.901181</v>
      </c>
      <c r="K389" s="1">
        <v>1903.922041</v>
      </c>
      <c r="L389" s="1">
        <v>1324.782258</v>
      </c>
      <c r="M389"/>
      <c r="N389" s="16"/>
      <c r="O389" s="16"/>
      <c r="R389" s="1">
        <v>1392.7436740000001</v>
      </c>
      <c r="S389" s="1">
        <v>1413.8500529999999</v>
      </c>
      <c r="T389" s="1">
        <v>1680.816374</v>
      </c>
      <c r="W389" s="16"/>
      <c r="X389" s="16"/>
      <c r="AH389" s="1">
        <v>2145.2184739999998</v>
      </c>
      <c r="AI389" s="1">
        <v>2131.873032</v>
      </c>
      <c r="AJ389" s="1">
        <v>2548.2482620000001</v>
      </c>
      <c r="AK389" s="16"/>
      <c r="AP389" s="1">
        <v>1821.989249</v>
      </c>
      <c r="AQ389" s="1">
        <v>1532.7002500000001</v>
      </c>
      <c r="AR389" s="1">
        <v>1541.9063060000001</v>
      </c>
      <c r="AS389" s="16"/>
      <c r="AX389" s="1">
        <v>1975.914957</v>
      </c>
      <c r="AY389" s="1">
        <v>2040.847381</v>
      </c>
      <c r="AZ389" s="1">
        <v>2110.0641310000001</v>
      </c>
      <c r="BA389" s="16"/>
    </row>
    <row r="390" spans="2:53" x14ac:dyDescent="0.3">
      <c r="B390" s="1">
        <v>2131.7851649999998</v>
      </c>
      <c r="C390" s="1">
        <v>2186.2322939999999</v>
      </c>
      <c r="D390" s="1">
        <v>2255.294633</v>
      </c>
      <c r="J390" s="1">
        <v>1818.231192</v>
      </c>
      <c r="K390" s="1">
        <v>1904.9293789999999</v>
      </c>
      <c r="L390" s="1">
        <v>1326.6614500000001</v>
      </c>
      <c r="M390"/>
      <c r="N390" s="16"/>
      <c r="O390" s="16"/>
      <c r="R390" s="1">
        <v>1396.6892829999999</v>
      </c>
      <c r="S390" s="1">
        <v>1421.8384840000001</v>
      </c>
      <c r="T390" s="1">
        <v>1681.8145039999999</v>
      </c>
      <c r="W390" s="16"/>
      <c r="X390" s="16"/>
      <c r="AH390" s="1">
        <v>2145.3930500000001</v>
      </c>
      <c r="AI390" s="1">
        <v>2136.2149460000001</v>
      </c>
      <c r="AJ390" s="1">
        <v>2558.2615409999999</v>
      </c>
      <c r="AK390" s="16"/>
      <c r="AP390" s="1">
        <v>1822.6938419999999</v>
      </c>
      <c r="AQ390" s="1">
        <v>1541.906659</v>
      </c>
      <c r="AR390" s="1">
        <v>1555.780692</v>
      </c>
      <c r="AS390" s="16"/>
      <c r="AX390" s="1">
        <v>1979.981407</v>
      </c>
      <c r="AY390" s="1">
        <v>2041.939881</v>
      </c>
      <c r="AZ390" s="1">
        <v>2111.7916919999998</v>
      </c>
      <c r="BA390" s="16"/>
    </row>
    <row r="391" spans="2:53" x14ac:dyDescent="0.3">
      <c r="B391" s="1">
        <v>2133.2043650000001</v>
      </c>
      <c r="C391" s="1">
        <v>2195.081756</v>
      </c>
      <c r="D391" s="1">
        <v>2256.1974089999999</v>
      </c>
      <c r="J391" s="1">
        <v>1821.8993459999999</v>
      </c>
      <c r="K391" s="1">
        <v>1929.9670619999999</v>
      </c>
      <c r="L391" s="1">
        <v>1334.8028340000001</v>
      </c>
      <c r="M391"/>
      <c r="N391" s="16"/>
      <c r="O391" s="16"/>
      <c r="R391" s="1">
        <v>1397.690554</v>
      </c>
      <c r="S391" s="1">
        <v>1426.6953329999999</v>
      </c>
      <c r="T391" s="1">
        <v>1739.866356</v>
      </c>
      <c r="W391" s="16"/>
      <c r="X391" s="16"/>
      <c r="AH391" s="1">
        <v>2148.4050630000002</v>
      </c>
      <c r="AI391" s="1">
        <v>2138.2143179999998</v>
      </c>
      <c r="AJ391" s="1">
        <v>2570.4647610000002</v>
      </c>
      <c r="AK391" s="16"/>
      <c r="AP391" s="1">
        <v>1822.910181</v>
      </c>
      <c r="AQ391" s="1">
        <v>1555.780336</v>
      </c>
      <c r="AR391" s="1">
        <v>1563.8496909999999</v>
      </c>
      <c r="AS391" s="16"/>
      <c r="AX391" s="1">
        <v>1982.6719849999999</v>
      </c>
      <c r="AY391" s="1">
        <v>2043.8590710000001</v>
      </c>
      <c r="AZ391" s="1">
        <v>2114.060219</v>
      </c>
      <c r="BA391" s="16"/>
    </row>
    <row r="392" spans="2:53" x14ac:dyDescent="0.3">
      <c r="B392" s="1">
        <v>2134.02628</v>
      </c>
      <c r="C392" s="1">
        <v>2219.094349</v>
      </c>
      <c r="D392" s="1">
        <v>2263.3006289999998</v>
      </c>
      <c r="J392" s="1">
        <v>1834.9128109999999</v>
      </c>
      <c r="K392" s="1">
        <v>1939.1045409999999</v>
      </c>
      <c r="L392" s="1">
        <v>1336.6671389999999</v>
      </c>
      <c r="M392"/>
      <c r="N392" s="16"/>
      <c r="O392" s="16"/>
      <c r="R392" s="1">
        <v>1403.84618</v>
      </c>
      <c r="S392" s="1">
        <v>1440.7047170000001</v>
      </c>
      <c r="T392" s="1">
        <v>1762.9626229999999</v>
      </c>
      <c r="W392" s="16"/>
      <c r="X392" s="16"/>
      <c r="AH392" s="1">
        <v>2157.4033589999999</v>
      </c>
      <c r="AI392" s="1">
        <v>2140.3852579999998</v>
      </c>
      <c r="AJ392" s="1">
        <v>2571.259767</v>
      </c>
      <c r="AK392" s="16"/>
      <c r="AP392" s="1">
        <v>1825.685324</v>
      </c>
      <c r="AQ392" s="1">
        <v>1563.849242</v>
      </c>
      <c r="AR392" s="1">
        <v>1568.9024710000001</v>
      </c>
      <c r="AS392" s="16"/>
      <c r="AX392" s="1">
        <v>1982.8328100000001</v>
      </c>
      <c r="AY392" s="1">
        <v>2048.030354</v>
      </c>
      <c r="AZ392" s="1">
        <v>2119.0614679999999</v>
      </c>
      <c r="BA392" s="16"/>
    </row>
    <row r="393" spans="2:53" x14ac:dyDescent="0.3">
      <c r="B393" s="1">
        <v>2135.8854809999998</v>
      </c>
      <c r="C393" s="1">
        <v>2219.2855709999999</v>
      </c>
      <c r="D393" s="1">
        <v>2268.10718</v>
      </c>
      <c r="J393" s="1">
        <v>1836.0494659999999</v>
      </c>
      <c r="K393" s="1">
        <v>1939.958779</v>
      </c>
      <c r="L393" s="1">
        <v>1337.218957</v>
      </c>
      <c r="M393"/>
      <c r="N393" s="16"/>
      <c r="O393" s="16"/>
      <c r="R393" s="1">
        <v>1410.666735</v>
      </c>
      <c r="S393" s="1">
        <v>1444.724485</v>
      </c>
      <c r="T393" s="1">
        <v>1775.8913070000001</v>
      </c>
      <c r="W393" s="16"/>
      <c r="X393" s="16"/>
      <c r="AH393" s="1">
        <v>2302.1240299999999</v>
      </c>
      <c r="AI393" s="1">
        <v>2142.055715</v>
      </c>
      <c r="AJ393" s="1">
        <v>2574.8636270000002</v>
      </c>
      <c r="AK393" s="16"/>
      <c r="AP393" s="1">
        <v>1825.760595</v>
      </c>
      <c r="AQ393" s="1">
        <v>1568.902652</v>
      </c>
      <c r="AR393" s="1">
        <v>1580.764365</v>
      </c>
      <c r="AS393" s="16"/>
      <c r="AX393" s="1">
        <v>1982.9126140000001</v>
      </c>
      <c r="AY393" s="1">
        <v>2057.9455619999999</v>
      </c>
      <c r="AZ393" s="1">
        <v>2125.0742319999999</v>
      </c>
      <c r="BA393" s="16"/>
    </row>
    <row r="394" spans="2:53" x14ac:dyDescent="0.3">
      <c r="B394" s="1">
        <v>2144.8061809999999</v>
      </c>
      <c r="C394" s="1">
        <v>2256.197173</v>
      </c>
      <c r="D394" s="1">
        <v>2273.3012979999999</v>
      </c>
      <c r="J394" s="1">
        <v>1852.904231</v>
      </c>
      <c r="K394" s="1">
        <v>1945.9709130000001</v>
      </c>
      <c r="L394" s="1">
        <v>1346.698887</v>
      </c>
      <c r="M394"/>
      <c r="N394" s="16"/>
      <c r="O394" s="16"/>
      <c r="R394" s="1">
        <v>1421.840191</v>
      </c>
      <c r="S394" s="1">
        <v>1458.739425</v>
      </c>
      <c r="T394" s="1">
        <v>1809.913102</v>
      </c>
      <c r="W394" s="16"/>
      <c r="X394" s="16"/>
      <c r="AH394" s="1">
        <v>2342.8901139999998</v>
      </c>
      <c r="AI394" s="1">
        <v>2142.3090520000001</v>
      </c>
      <c r="AJ394" s="1">
        <v>2586.267656</v>
      </c>
      <c r="AK394" s="16"/>
      <c r="AP394" s="1">
        <v>1825.915557</v>
      </c>
      <c r="AQ394" s="1">
        <v>1630.805652</v>
      </c>
      <c r="AR394" s="1">
        <v>1676.93815</v>
      </c>
      <c r="AS394" s="16"/>
      <c r="AX394" s="1">
        <v>1982.996077</v>
      </c>
      <c r="AY394" s="1">
        <v>2058.0374809999998</v>
      </c>
      <c r="AZ394" s="1">
        <v>2130.0642200000002</v>
      </c>
      <c r="BA394" s="16"/>
    </row>
    <row r="395" spans="2:53" x14ac:dyDescent="0.3">
      <c r="B395" s="1">
        <v>2149.2203030000001</v>
      </c>
      <c r="C395" s="1">
        <v>2266.1016650000001</v>
      </c>
      <c r="D395" s="1">
        <v>2279.310583</v>
      </c>
      <c r="J395" s="1">
        <v>1855.9254900000001</v>
      </c>
      <c r="K395" s="1">
        <v>1949.967905</v>
      </c>
      <c r="L395" s="1">
        <v>1354.676819</v>
      </c>
      <c r="M395"/>
      <c r="N395" s="16"/>
      <c r="O395" s="16"/>
      <c r="R395" s="1">
        <v>1425.6940480000001</v>
      </c>
      <c r="S395" s="1">
        <v>1461.729067</v>
      </c>
      <c r="T395" s="1">
        <v>1889.046754</v>
      </c>
      <c r="W395" s="16"/>
      <c r="X395" s="16"/>
      <c r="AH395" s="1">
        <v>2343.1546720000001</v>
      </c>
      <c r="AI395" s="1">
        <v>2142.7952340000002</v>
      </c>
      <c r="AJ395" s="1">
        <v>2629.2704429999999</v>
      </c>
      <c r="AK395" s="16"/>
      <c r="AP395" s="1">
        <v>1827.0619999999999</v>
      </c>
      <c r="AQ395" s="1">
        <v>1645.8144319999999</v>
      </c>
      <c r="AR395" s="1">
        <v>1681.814453</v>
      </c>
      <c r="AS395" s="16"/>
      <c r="AX395" s="1">
        <v>1984.0882549999999</v>
      </c>
      <c r="AY395" s="1">
        <v>2062.0369030000002</v>
      </c>
      <c r="AZ395" s="1">
        <v>2135.0810449999999</v>
      </c>
      <c r="BA395" s="16"/>
    </row>
    <row r="396" spans="2:53" x14ac:dyDescent="0.3">
      <c r="B396" s="1">
        <v>2152.8031970000002</v>
      </c>
      <c r="C396" s="1">
        <v>2267.297411</v>
      </c>
      <c r="D396" s="1">
        <v>2281.1165980000001</v>
      </c>
      <c r="J396" s="1">
        <v>1863.9162020000001</v>
      </c>
      <c r="K396" s="1">
        <v>1952.9675890000001</v>
      </c>
      <c r="L396" s="1">
        <v>1359.665201</v>
      </c>
      <c r="M396"/>
      <c r="N396" s="16"/>
      <c r="O396" s="16"/>
      <c r="R396" s="1">
        <v>1440.7082419999999</v>
      </c>
      <c r="S396" s="1">
        <v>1465.7027169999999</v>
      </c>
      <c r="T396" s="1">
        <v>1891.0604510000001</v>
      </c>
      <c r="W396" s="16"/>
      <c r="X396" s="16"/>
      <c r="AH396" s="1">
        <v>2346.151253</v>
      </c>
      <c r="AI396" s="1">
        <v>2143.5447300000001</v>
      </c>
      <c r="AJ396" s="1">
        <v>3480.7091540000001</v>
      </c>
      <c r="AK396" s="16"/>
      <c r="AP396" s="1">
        <v>1828.919472</v>
      </c>
      <c r="AQ396" s="1">
        <v>1647.822887</v>
      </c>
      <c r="AR396" s="1">
        <v>1733.956972</v>
      </c>
      <c r="AS396" s="16"/>
      <c r="AX396" s="1">
        <v>1985.758032</v>
      </c>
      <c r="AY396" s="1">
        <v>2067.0341250000001</v>
      </c>
      <c r="AZ396" s="1">
        <v>2139.0763910000001</v>
      </c>
      <c r="BA396" s="16"/>
    </row>
    <row r="397" spans="2:53" x14ac:dyDescent="0.3">
      <c r="B397" s="1">
        <v>2153.0504860000001</v>
      </c>
      <c r="C397" s="1">
        <v>2274.208764</v>
      </c>
      <c r="D397" s="1">
        <v>2284.1263840000001</v>
      </c>
      <c r="J397" s="1">
        <v>1872.687267</v>
      </c>
      <c r="K397" s="1">
        <v>1965.9780909999999</v>
      </c>
      <c r="L397" s="1">
        <v>1365.714324</v>
      </c>
      <c r="M397"/>
      <c r="N397" s="16"/>
      <c r="O397" s="16"/>
      <c r="R397" s="1">
        <v>1443.7209889999999</v>
      </c>
      <c r="S397" s="1">
        <v>1468.724412</v>
      </c>
      <c r="T397" s="1">
        <v>1904.9278549999999</v>
      </c>
      <c r="W397" s="16"/>
      <c r="X397" s="16"/>
      <c r="AH397" s="1">
        <v>2346.420255</v>
      </c>
      <c r="AI397" s="1">
        <v>2144.2187260000001</v>
      </c>
      <c r="AJ397" s="1">
        <v>3529.5966749999998</v>
      </c>
      <c r="AK397" s="16"/>
      <c r="AP397" s="1">
        <v>1829.7653600000001</v>
      </c>
      <c r="AQ397" s="1">
        <v>1676.933912</v>
      </c>
      <c r="AR397" s="1">
        <v>1763.8653839999999</v>
      </c>
      <c r="AS397" s="16"/>
      <c r="AX397" s="1">
        <v>1985.998466</v>
      </c>
      <c r="AY397" s="1">
        <v>2078.0429210000002</v>
      </c>
      <c r="AZ397" s="1">
        <v>2141.9908139999998</v>
      </c>
      <c r="BA397" s="16"/>
    </row>
    <row r="398" spans="2:53" x14ac:dyDescent="0.3">
      <c r="B398" s="1">
        <v>2173.0754689999999</v>
      </c>
      <c r="C398" s="1">
        <v>2281.3051340000002</v>
      </c>
      <c r="D398" s="1">
        <v>2290.1132859999998</v>
      </c>
      <c r="J398" s="1">
        <v>1872.92091</v>
      </c>
      <c r="K398" s="1">
        <v>1970.979877</v>
      </c>
      <c r="L398" s="1">
        <v>1366.8108159999999</v>
      </c>
      <c r="M398"/>
      <c r="N398" s="16"/>
      <c r="O398" s="16"/>
      <c r="R398" s="1">
        <v>1458.7427809999999</v>
      </c>
      <c r="S398" s="1">
        <v>1484.7231959999999</v>
      </c>
      <c r="T398" s="1">
        <v>2034.996447</v>
      </c>
      <c r="W398" s="16"/>
      <c r="X398" s="16"/>
      <c r="AH398" s="1">
        <v>2351.1537210000001</v>
      </c>
      <c r="AI398" s="1">
        <v>2144.3909229999999</v>
      </c>
      <c r="AJ398" s="1">
        <v>4248.5856700000004</v>
      </c>
      <c r="AK398" s="16"/>
      <c r="AP398" s="1">
        <v>1830.0502670000001</v>
      </c>
      <c r="AQ398" s="1">
        <v>1681.813752</v>
      </c>
      <c r="AR398" s="1">
        <v>1771.8847639999999</v>
      </c>
      <c r="AS398" s="16"/>
      <c r="AX398" s="1">
        <v>1987.1778360000001</v>
      </c>
      <c r="AY398" s="1">
        <v>2078.55278</v>
      </c>
      <c r="AZ398" s="1">
        <v>2143.0758270000001</v>
      </c>
      <c r="BA398" s="16"/>
    </row>
    <row r="399" spans="2:53" x14ac:dyDescent="0.3">
      <c r="B399" s="1">
        <v>2177.0605970000001</v>
      </c>
      <c r="C399" s="1">
        <v>2283.3069860000001</v>
      </c>
      <c r="D399" s="1">
        <v>2298.126808</v>
      </c>
      <c r="J399" s="1">
        <v>1878.082801</v>
      </c>
      <c r="K399" s="1">
        <v>1971.1335429999999</v>
      </c>
      <c r="L399" s="1">
        <v>1368.7877739999999</v>
      </c>
      <c r="M399"/>
      <c r="N399" s="16"/>
      <c r="O399" s="16"/>
      <c r="R399" s="1">
        <v>1461.7358340000001</v>
      </c>
      <c r="S399" s="1">
        <v>1493.7370980000001</v>
      </c>
      <c r="T399" s="1">
        <v>2042.9907490000001</v>
      </c>
      <c r="W399" s="16"/>
      <c r="X399" s="16"/>
      <c r="AH399" s="1">
        <v>2351.4279550000001</v>
      </c>
      <c r="AI399" s="1">
        <v>2145.877011</v>
      </c>
      <c r="AJ399" s="1">
        <v>4253.4196510000002</v>
      </c>
      <c r="AK399" s="16"/>
      <c r="AP399" s="1">
        <v>1830.39967</v>
      </c>
      <c r="AQ399" s="1">
        <v>1690.833083</v>
      </c>
      <c r="AR399" s="1">
        <v>1809.9056210000001</v>
      </c>
      <c r="AS399" s="16"/>
      <c r="AX399" s="1">
        <v>1988.446154</v>
      </c>
      <c r="AY399" s="1">
        <v>2090.1403059999998</v>
      </c>
      <c r="AZ399" s="1">
        <v>2147.0812519999999</v>
      </c>
      <c r="BA399" s="16"/>
    </row>
    <row r="400" spans="2:53" x14ac:dyDescent="0.3">
      <c r="B400" s="1">
        <v>2182.0558569999998</v>
      </c>
      <c r="C400" s="1">
        <v>2285.1180859999999</v>
      </c>
      <c r="D400" s="1">
        <v>2302.129551</v>
      </c>
      <c r="J400" s="1">
        <v>1890.9441139999999</v>
      </c>
      <c r="K400" s="1">
        <v>1984.13192</v>
      </c>
      <c r="L400" s="1">
        <v>1374.6936579999999</v>
      </c>
      <c r="M400"/>
      <c r="N400" s="16"/>
      <c r="O400" s="16"/>
      <c r="R400" s="1">
        <v>1465.7064700000001</v>
      </c>
      <c r="S400" s="1">
        <v>1528.745363</v>
      </c>
      <c r="T400" s="1">
        <v>2063.0242309999999</v>
      </c>
      <c r="W400" s="16"/>
      <c r="X400" s="16"/>
      <c r="AH400" s="1">
        <v>2351.6183030000002</v>
      </c>
      <c r="AI400" s="1">
        <v>2146.0456410000002</v>
      </c>
      <c r="AJ400" s="1">
        <v>4583.2581529999998</v>
      </c>
      <c r="AK400" s="16"/>
      <c r="AP400" s="1">
        <v>1832.767468</v>
      </c>
      <c r="AQ400" s="1">
        <v>1733.9556230000001</v>
      </c>
      <c r="AR400" s="1">
        <v>1902.943258</v>
      </c>
      <c r="AS400" s="16"/>
      <c r="AX400" s="1">
        <v>1991.9248680000001</v>
      </c>
      <c r="AY400" s="1">
        <v>2091.0463679999998</v>
      </c>
      <c r="AZ400" s="1">
        <v>2147.9020740000001</v>
      </c>
      <c r="BA400" s="16"/>
    </row>
    <row r="401" spans="2:53" x14ac:dyDescent="0.3">
      <c r="B401" s="1">
        <v>2182.8139959999999</v>
      </c>
      <c r="C401" s="1">
        <v>2293.1295660000001</v>
      </c>
      <c r="D401" s="1">
        <v>2305.137056</v>
      </c>
      <c r="J401" s="1">
        <v>1891.0617010000001</v>
      </c>
      <c r="K401" s="1">
        <v>1985.9967750000001</v>
      </c>
      <c r="L401" s="1">
        <v>1390.7253009999999</v>
      </c>
      <c r="M401"/>
      <c r="N401" s="16"/>
      <c r="O401" s="16"/>
      <c r="R401" s="1">
        <v>1468.722649</v>
      </c>
      <c r="S401" s="1">
        <v>1537.722135</v>
      </c>
      <c r="T401" s="1">
        <v>2087.0213220000001</v>
      </c>
      <c r="W401" s="16"/>
      <c r="X401" s="16"/>
      <c r="AH401" s="1">
        <v>2351.7985570000001</v>
      </c>
      <c r="AI401" s="1">
        <v>2147.2974749999998</v>
      </c>
      <c r="AJ401" s="1">
        <v>4603.2282500000001</v>
      </c>
      <c r="AK401" s="16"/>
      <c r="AP401" s="1">
        <v>1832.8405969999999</v>
      </c>
      <c r="AQ401" s="1">
        <v>1780.8920740000001</v>
      </c>
      <c r="AR401" s="1">
        <v>1909.9741509999999</v>
      </c>
      <c r="AS401" s="16"/>
      <c r="AX401" s="1">
        <v>1992.0071780000001</v>
      </c>
      <c r="AY401" s="1">
        <v>2095.0528319999999</v>
      </c>
      <c r="AZ401" s="1">
        <v>2149.16399</v>
      </c>
      <c r="BA401" s="16"/>
    </row>
    <row r="402" spans="2:53" x14ac:dyDescent="0.3">
      <c r="B402" s="1">
        <v>2182.981401</v>
      </c>
      <c r="C402" s="1">
        <v>2302.127982</v>
      </c>
      <c r="D402" s="1">
        <v>2305.320365</v>
      </c>
      <c r="J402" s="1">
        <v>1893.0758510000001</v>
      </c>
      <c r="K402" s="1">
        <v>1988.140909</v>
      </c>
      <c r="L402" s="1">
        <v>1392.736825</v>
      </c>
      <c r="M402"/>
      <c r="N402" s="16"/>
      <c r="O402" s="16"/>
      <c r="R402" s="1">
        <v>1484.7248259999999</v>
      </c>
      <c r="S402" s="1">
        <v>1580.7673150000001</v>
      </c>
      <c r="T402" s="1">
        <v>2097.029536</v>
      </c>
      <c r="W402" s="16"/>
      <c r="X402" s="16"/>
      <c r="AH402" s="1">
        <v>2353.236132</v>
      </c>
      <c r="AI402" s="1">
        <v>2147.3960470000002</v>
      </c>
      <c r="AJ402" s="1">
        <v>4976.8328140000003</v>
      </c>
      <c r="AK402" s="16"/>
      <c r="AP402" s="1">
        <v>1832.9186360000001</v>
      </c>
      <c r="AQ402" s="1">
        <v>1790.8884439999999</v>
      </c>
      <c r="AR402" s="1">
        <v>1916.9537680000001</v>
      </c>
      <c r="AS402" s="16"/>
      <c r="AX402" s="1">
        <v>1992.761913</v>
      </c>
      <c r="AY402" s="1">
        <v>2100.0596559999999</v>
      </c>
      <c r="AZ402" s="1">
        <v>2149.901507</v>
      </c>
      <c r="BA402" s="16"/>
    </row>
    <row r="403" spans="2:53" x14ac:dyDescent="0.3">
      <c r="B403" s="1">
        <v>2256.1986649999999</v>
      </c>
      <c r="C403" s="1">
        <v>2307.1267109999999</v>
      </c>
      <c r="D403" s="1">
        <v>2318.1286660000001</v>
      </c>
      <c r="J403" s="1">
        <v>1893.9373989999999</v>
      </c>
      <c r="K403" s="1">
        <v>1990.988734</v>
      </c>
      <c r="L403" s="1">
        <v>1393.6917880000001</v>
      </c>
      <c r="M403"/>
      <c r="N403" s="16"/>
      <c r="O403" s="16"/>
      <c r="R403" s="1">
        <v>1493.7388089999999</v>
      </c>
      <c r="S403" s="1">
        <v>1605.7806929999999</v>
      </c>
      <c r="T403" s="1">
        <v>2121.074181</v>
      </c>
      <c r="W403" s="16"/>
      <c r="X403" s="16"/>
      <c r="AH403" s="1">
        <v>2353.3375510000001</v>
      </c>
      <c r="AI403" s="1">
        <v>2151.3886459999999</v>
      </c>
      <c r="AJ403" s="1">
        <v>5124.9090980000001</v>
      </c>
      <c r="AK403" s="16"/>
      <c r="AP403" s="1">
        <v>1833.6292510000001</v>
      </c>
      <c r="AQ403" s="1">
        <v>1797.8949809999999</v>
      </c>
      <c r="AR403" s="1">
        <v>1924.9475749999999</v>
      </c>
      <c r="AS403" s="16"/>
      <c r="AX403" s="1">
        <v>1992.8406239999999</v>
      </c>
      <c r="AY403" s="1">
        <v>2104.063259</v>
      </c>
      <c r="AZ403" s="1">
        <v>2150.0820650000001</v>
      </c>
      <c r="BA403" s="16"/>
    </row>
    <row r="404" spans="2:53" x14ac:dyDescent="0.3">
      <c r="B404" s="1">
        <v>2274.211159</v>
      </c>
      <c r="C404" s="1">
        <v>2316.119318</v>
      </c>
      <c r="D404" s="1">
        <v>2320.3178200000002</v>
      </c>
      <c r="J404" s="1">
        <v>1903.93454</v>
      </c>
      <c r="K404" s="1">
        <v>1993.1278910000001</v>
      </c>
      <c r="L404" s="1">
        <v>1394.8064939999999</v>
      </c>
      <c r="M404"/>
      <c r="N404" s="16"/>
      <c r="O404" s="16"/>
      <c r="R404" s="1">
        <v>1510.735482</v>
      </c>
      <c r="S404" s="1">
        <v>1631.790497</v>
      </c>
      <c r="T404" s="1">
        <v>2130.0506479999999</v>
      </c>
      <c r="W404" s="16"/>
      <c r="X404" s="16"/>
      <c r="AH404" s="1">
        <v>2353.522923</v>
      </c>
      <c r="AI404" s="1">
        <v>2292.1294800000001</v>
      </c>
      <c r="AJ404" s="1">
        <v>6290.0721620000004</v>
      </c>
      <c r="AK404" s="16"/>
      <c r="AP404" s="1">
        <v>1833.7014200000001</v>
      </c>
      <c r="AQ404" s="1">
        <v>1803.903157</v>
      </c>
      <c r="AR404" s="1">
        <v>1928.9511359999999</v>
      </c>
      <c r="AS404" s="16"/>
      <c r="AX404" s="1">
        <v>1995.009157</v>
      </c>
      <c r="AY404" s="1">
        <v>2105.9695649999999</v>
      </c>
      <c r="AZ404" s="1">
        <v>2151.1661559999998</v>
      </c>
      <c r="BA404" s="16"/>
    </row>
    <row r="405" spans="2:53" x14ac:dyDescent="0.3">
      <c r="B405" s="1">
        <v>2308.3147690000001</v>
      </c>
      <c r="C405" s="1">
        <v>2316.3120530000001</v>
      </c>
      <c r="D405" s="1">
        <v>2328.0356149999998</v>
      </c>
      <c r="J405" s="1">
        <v>1904.9304179999999</v>
      </c>
      <c r="K405" s="1">
        <v>1993.985283</v>
      </c>
      <c r="L405" s="1">
        <v>1398.6996569999999</v>
      </c>
      <c r="M405"/>
      <c r="N405" s="16"/>
      <c r="O405" s="16"/>
      <c r="R405" s="1">
        <v>1528.747525</v>
      </c>
      <c r="S405" s="1">
        <v>1640.884816</v>
      </c>
      <c r="T405" s="1">
        <v>2139.057902</v>
      </c>
      <c r="W405" s="16"/>
      <c r="X405" s="16"/>
      <c r="AH405" s="1">
        <v>2356.1333789999999</v>
      </c>
      <c r="AI405" s="1">
        <v>2297.1281319999998</v>
      </c>
      <c r="AJ405" s="1">
        <v>9709.5163080000002</v>
      </c>
      <c r="AK405" s="16"/>
      <c r="AP405" s="1">
        <v>1836.9265109999999</v>
      </c>
      <c r="AQ405" s="1">
        <v>1806.897207</v>
      </c>
      <c r="AR405" s="1">
        <v>1931.955434</v>
      </c>
      <c r="AS405" s="16"/>
      <c r="AX405" s="1">
        <v>1995.6895730000001</v>
      </c>
      <c r="AY405" s="1">
        <v>2109.0608510000002</v>
      </c>
      <c r="AZ405" s="1">
        <v>2151.3251789999999</v>
      </c>
      <c r="BA405" s="16"/>
    </row>
    <row r="406" spans="2:53" x14ac:dyDescent="0.3">
      <c r="B406" s="1">
        <v>2335.318503</v>
      </c>
      <c r="C406" s="1">
        <v>2325.5946170000002</v>
      </c>
      <c r="D406" s="1">
        <v>2331.1330480000001</v>
      </c>
      <c r="J406" s="1">
        <v>1910.9371940000001</v>
      </c>
      <c r="K406" s="1">
        <v>2005.1491450000001</v>
      </c>
      <c r="L406" s="1">
        <v>1413.849682</v>
      </c>
      <c r="M406"/>
      <c r="N406" s="16"/>
      <c r="O406" s="16"/>
      <c r="R406" s="1">
        <v>1537.724275</v>
      </c>
      <c r="S406" s="1">
        <v>1646.8177720000001</v>
      </c>
      <c r="T406" s="1">
        <v>2144.0621470000001</v>
      </c>
      <c r="W406" s="16"/>
      <c r="X406" s="16"/>
      <c r="AH406" s="1">
        <v>2356.5257919999999</v>
      </c>
      <c r="AI406" s="1">
        <v>2313.138391</v>
      </c>
      <c r="AJ406" s="1">
        <v>10638.970567</v>
      </c>
      <c r="AK406" s="16"/>
      <c r="AP406" s="1">
        <v>1840.9226309999999</v>
      </c>
      <c r="AQ406" s="1">
        <v>1809.9111640000001</v>
      </c>
      <c r="AR406" s="1">
        <v>1938.9659670000001</v>
      </c>
      <c r="AS406" s="16"/>
      <c r="AX406" s="1">
        <v>1996.8338409999999</v>
      </c>
      <c r="AY406" s="1">
        <v>2112.2250920000001</v>
      </c>
      <c r="AZ406" s="1">
        <v>2153.9020810000002</v>
      </c>
      <c r="BA406" s="16"/>
    </row>
    <row r="407" spans="2:53" x14ac:dyDescent="0.3">
      <c r="B407" s="1">
        <v>2335.415743</v>
      </c>
      <c r="C407" s="1">
        <v>2329.1350050000001</v>
      </c>
      <c r="D407" s="1">
        <v>2332.329757</v>
      </c>
      <c r="J407" s="1">
        <v>1924.9580860000001</v>
      </c>
      <c r="K407" s="1">
        <v>2005.3710060000001</v>
      </c>
      <c r="L407" s="1">
        <v>1421.8346309999999</v>
      </c>
      <c r="M407"/>
      <c r="N407" s="16"/>
      <c r="O407" s="16"/>
      <c r="R407" s="1">
        <v>1580.769843</v>
      </c>
      <c r="S407" s="1">
        <v>1656.8447470000001</v>
      </c>
      <c r="T407" s="1">
        <v>2155.074721</v>
      </c>
      <c r="W407" s="16"/>
      <c r="X407" s="16"/>
      <c r="AH407" s="1">
        <v>2358.3339219999998</v>
      </c>
      <c r="AI407" s="1">
        <v>2336.3619140000001</v>
      </c>
      <c r="AJ407" s="1">
        <v>10699.984861999999</v>
      </c>
      <c r="AK407" s="16"/>
      <c r="AP407" s="1">
        <v>1841.781418</v>
      </c>
      <c r="AQ407" s="1">
        <v>1815.9185480000001</v>
      </c>
      <c r="AR407" s="1">
        <v>1941.976302</v>
      </c>
      <c r="AS407" s="16"/>
      <c r="AX407" s="1">
        <v>1997.170869</v>
      </c>
      <c r="AY407" s="1">
        <v>2113.074744</v>
      </c>
      <c r="AZ407" s="1">
        <v>2154.076892</v>
      </c>
      <c r="BA407" s="16"/>
    </row>
    <row r="408" spans="2:53" x14ac:dyDescent="0.3">
      <c r="B408" s="1">
        <v>2335.5088369999999</v>
      </c>
      <c r="C408" s="1">
        <v>2330.3503649999998</v>
      </c>
      <c r="D408" s="1">
        <v>2339.5178780000001</v>
      </c>
      <c r="J408" s="1">
        <v>1927.951939</v>
      </c>
      <c r="K408" s="1">
        <v>2005.969239</v>
      </c>
      <c r="L408" s="1">
        <v>1425.693219</v>
      </c>
      <c r="M408"/>
      <c r="N408" s="16"/>
      <c r="O408" s="16"/>
      <c r="R408" s="1">
        <v>1604.778018</v>
      </c>
      <c r="S408" s="1">
        <v>1663.8082529999999</v>
      </c>
      <c r="T408" s="1">
        <v>2160.2205840000001</v>
      </c>
      <c r="W408" s="16"/>
      <c r="X408" s="16"/>
      <c r="AH408" s="1">
        <v>2358.432742</v>
      </c>
      <c r="AI408" s="1">
        <v>2340.8740910000001</v>
      </c>
      <c r="AJ408" s="1">
        <v>10717.001915999999</v>
      </c>
      <c r="AK408" s="16"/>
      <c r="AP408" s="1">
        <v>1842.8488589999999</v>
      </c>
      <c r="AQ408" s="1">
        <v>1818.907551</v>
      </c>
      <c r="AR408" s="1">
        <v>1944.982861</v>
      </c>
      <c r="AS408" s="16"/>
      <c r="AX408" s="1">
        <v>1997.9220499999999</v>
      </c>
      <c r="AY408" s="1">
        <v>2117.0716240000002</v>
      </c>
      <c r="AZ408" s="1">
        <v>2154.2414749999998</v>
      </c>
      <c r="BA408" s="16"/>
    </row>
    <row r="409" spans="2:53" x14ac:dyDescent="0.3">
      <c r="B409" s="1">
        <v>2336.3639410000001</v>
      </c>
      <c r="C409" s="1">
        <v>2330.8779079999999</v>
      </c>
      <c r="D409" s="1">
        <v>2340.334488</v>
      </c>
      <c r="J409" s="1">
        <v>1930.1109730000001</v>
      </c>
      <c r="K409" s="1">
        <v>2007.8193699999999</v>
      </c>
      <c r="L409" s="1">
        <v>1428.8238200000001</v>
      </c>
      <c r="M409"/>
      <c r="N409" s="16"/>
      <c r="O409" s="16"/>
      <c r="R409" s="1">
        <v>1631.7902240000001</v>
      </c>
      <c r="S409" s="1">
        <v>1680.8160350000001</v>
      </c>
      <c r="T409" s="1">
        <v>2174.252031</v>
      </c>
      <c r="W409" s="16"/>
      <c r="X409" s="16"/>
      <c r="AH409" s="1">
        <v>2363.3373280000001</v>
      </c>
      <c r="AI409" s="1">
        <v>2341.1393520000001</v>
      </c>
      <c r="AJ409" s="1">
        <v>10733.038699000001</v>
      </c>
      <c r="AK409" s="16"/>
      <c r="AP409" s="1">
        <v>1845.9215839999999</v>
      </c>
      <c r="AQ409" s="1">
        <v>1824.914657</v>
      </c>
      <c r="AR409" s="1">
        <v>1948.9716169999999</v>
      </c>
      <c r="AS409" s="16"/>
      <c r="AX409" s="1">
        <v>1998.008507</v>
      </c>
      <c r="AY409" s="1">
        <v>2123.0766870000002</v>
      </c>
      <c r="AZ409" s="1">
        <v>2159.082903</v>
      </c>
      <c r="BA409" s="16"/>
    </row>
    <row r="410" spans="2:53" x14ac:dyDescent="0.3">
      <c r="B410" s="1">
        <v>2339.324873</v>
      </c>
      <c r="C410" s="1">
        <v>2333.133296</v>
      </c>
      <c r="D410" s="1">
        <v>2342.1537469999998</v>
      </c>
      <c r="J410" s="1">
        <v>1939.1227630000001</v>
      </c>
      <c r="K410" s="1">
        <v>2008.9922120000001</v>
      </c>
      <c r="L410" s="1">
        <v>1440.703332</v>
      </c>
      <c r="M410"/>
      <c r="N410" s="16"/>
      <c r="O410" s="16"/>
      <c r="R410" s="1">
        <v>1634.872707</v>
      </c>
      <c r="S410" s="1">
        <v>1681.816691</v>
      </c>
      <c r="T410" s="1">
        <v>2187.083807</v>
      </c>
      <c r="W410" s="16"/>
      <c r="X410" s="16"/>
      <c r="AH410" s="1">
        <v>2371.147352</v>
      </c>
      <c r="AI410" s="1">
        <v>2351.6044419999998</v>
      </c>
      <c r="AJ410" s="1">
        <v>10734.018416999999</v>
      </c>
      <c r="AK410" s="16"/>
      <c r="AP410" s="1">
        <v>1848.771735</v>
      </c>
      <c r="AQ410" s="1">
        <v>1827.9152469999999</v>
      </c>
      <c r="AR410" s="1">
        <v>1953.966766</v>
      </c>
      <c r="AS410" s="16"/>
      <c r="AX410" s="1">
        <v>1998.679261</v>
      </c>
      <c r="AY410" s="1">
        <v>2123.9803299999999</v>
      </c>
      <c r="AZ410" s="1">
        <v>2160.41698</v>
      </c>
      <c r="BA410" s="16"/>
    </row>
    <row r="411" spans="2:53" x14ac:dyDescent="0.3">
      <c r="B411" s="1">
        <v>2339.4206770000001</v>
      </c>
      <c r="C411" s="1">
        <v>2334.59503</v>
      </c>
      <c r="D411" s="1">
        <v>2342.5620990000002</v>
      </c>
      <c r="J411" s="1">
        <v>1943.9563430000001</v>
      </c>
      <c r="K411" s="1">
        <v>2009.1540259999999</v>
      </c>
      <c r="L411" s="1">
        <v>1443.716907</v>
      </c>
      <c r="M411"/>
      <c r="N411" s="16"/>
      <c r="O411" s="16"/>
      <c r="R411" s="1">
        <v>1645.818968</v>
      </c>
      <c r="S411" s="1">
        <v>1775.8909839999999</v>
      </c>
      <c r="T411" s="1">
        <v>2190.8339970000002</v>
      </c>
      <c r="W411" s="16"/>
      <c r="X411" s="16"/>
      <c r="AH411" s="1">
        <v>2409.3614360000001</v>
      </c>
      <c r="AI411" s="1">
        <v>2352.1328060000001</v>
      </c>
      <c r="AJ411" s="1">
        <v>10762.072034000001</v>
      </c>
      <c r="AK411" s="16"/>
      <c r="AP411" s="1">
        <v>1849.0730719999999</v>
      </c>
      <c r="AQ411" s="1">
        <v>1832.9226900000001</v>
      </c>
      <c r="AR411" s="1">
        <v>1956.974864</v>
      </c>
      <c r="AS411" s="16"/>
      <c r="AX411" s="1">
        <v>2000.8401690000001</v>
      </c>
      <c r="AY411" s="1">
        <v>2126.0751489999998</v>
      </c>
      <c r="AZ411" s="1">
        <v>2161.9959749999998</v>
      </c>
      <c r="BA411" s="16"/>
    </row>
    <row r="412" spans="2:53" x14ac:dyDescent="0.3">
      <c r="B412" s="1">
        <v>2339.5179229999999</v>
      </c>
      <c r="C412" s="1">
        <v>2335.3242749999999</v>
      </c>
      <c r="D412" s="1">
        <v>2347.1493049999999</v>
      </c>
      <c r="J412" s="1">
        <v>1945.115458</v>
      </c>
      <c r="K412" s="1">
        <v>2010.6801250000001</v>
      </c>
      <c r="L412" s="1">
        <v>1451.6929270000001</v>
      </c>
      <c r="M412"/>
      <c r="N412" s="16"/>
      <c r="O412" s="16"/>
      <c r="R412" s="1">
        <v>1657.843711</v>
      </c>
      <c r="S412" s="1">
        <v>1809.919167</v>
      </c>
      <c r="T412" s="1">
        <v>2191.0871050000001</v>
      </c>
      <c r="W412" s="16"/>
      <c r="X412" s="16"/>
      <c r="AH412" s="1">
        <v>3874.7695140000001</v>
      </c>
      <c r="AI412" s="1">
        <v>2353.3376499999999</v>
      </c>
      <c r="AJ412" s="1">
        <v>10779.035639</v>
      </c>
      <c r="AK412" s="16"/>
      <c r="AP412" s="1">
        <v>1849.924366</v>
      </c>
      <c r="AQ412" s="1">
        <v>1835.9242099999999</v>
      </c>
      <c r="AR412" s="1">
        <v>1961.9855990000001</v>
      </c>
      <c r="AS412" s="16"/>
      <c r="AX412" s="1">
        <v>2000.9265459999999</v>
      </c>
      <c r="AY412" s="1">
        <v>2134.0651349999998</v>
      </c>
      <c r="AZ412" s="1">
        <v>2162.08428</v>
      </c>
      <c r="BA412" s="16"/>
    </row>
    <row r="413" spans="2:53" x14ac:dyDescent="0.3">
      <c r="B413" s="1">
        <v>2339.614544</v>
      </c>
      <c r="C413" s="1">
        <v>2335.503166</v>
      </c>
      <c r="D413" s="1">
        <v>2357.148252</v>
      </c>
      <c r="J413" s="1">
        <v>1948.9761410000001</v>
      </c>
      <c r="K413" s="1">
        <v>2016.990967</v>
      </c>
      <c r="L413" s="1">
        <v>1458.7364480000001</v>
      </c>
      <c r="M413"/>
      <c r="N413" s="16"/>
      <c r="O413" s="16"/>
      <c r="R413" s="1">
        <v>1674.8065819999999</v>
      </c>
      <c r="S413" s="1">
        <v>1824.03665</v>
      </c>
      <c r="T413" s="1">
        <v>2194.0889790000001</v>
      </c>
      <c r="W413" s="16"/>
      <c r="X413" s="16"/>
      <c r="AH413" s="1">
        <v>4087.8956039999998</v>
      </c>
      <c r="AI413" s="1">
        <v>2356.142691</v>
      </c>
      <c r="AJ413" s="1">
        <v>10797.082358</v>
      </c>
      <c r="AK413" s="16"/>
      <c r="AP413" s="1">
        <v>1853.9287220000001</v>
      </c>
      <c r="AQ413" s="1">
        <v>1839.92767</v>
      </c>
      <c r="AR413" s="1">
        <v>1964.9852249999999</v>
      </c>
      <c r="AS413" s="16"/>
      <c r="AX413" s="1">
        <v>2001.076012</v>
      </c>
      <c r="AY413" s="1">
        <v>2139.4188669999999</v>
      </c>
      <c r="AZ413" s="1">
        <v>2162.8215989999999</v>
      </c>
      <c r="BA413" s="16"/>
    </row>
    <row r="414" spans="2:53" x14ac:dyDescent="0.3">
      <c r="B414" s="1">
        <v>2340.1331879999998</v>
      </c>
      <c r="C414" s="1">
        <v>2340.137064</v>
      </c>
      <c r="D414" s="1">
        <v>2358.3330660000001</v>
      </c>
      <c r="J414" s="1">
        <v>1952.127853</v>
      </c>
      <c r="K414" s="1">
        <v>2022.8450499999999</v>
      </c>
      <c r="L414" s="1">
        <v>1460.717848</v>
      </c>
      <c r="M414"/>
      <c r="N414" s="16"/>
      <c r="O414" s="16"/>
      <c r="R414" s="1">
        <v>1681.8182549999999</v>
      </c>
      <c r="S414" s="1">
        <v>1891.062136</v>
      </c>
      <c r="T414" s="1">
        <v>2197.3169790000002</v>
      </c>
      <c r="W414" s="16"/>
      <c r="X414" s="16"/>
      <c r="AH414" s="1">
        <v>4147.0356449999999</v>
      </c>
      <c r="AI414" s="1">
        <v>2358.627673</v>
      </c>
      <c r="AJ414" s="1">
        <v>10798.037329999999</v>
      </c>
      <c r="AK414" s="16"/>
      <c r="AP414" s="1">
        <v>1855.085202</v>
      </c>
      <c r="AQ414" s="1">
        <v>1841.0863730000001</v>
      </c>
      <c r="AR414" s="1">
        <v>1965.1316019999999</v>
      </c>
      <c r="AS414" s="16"/>
      <c r="AX414" s="1">
        <v>2002.0071230000001</v>
      </c>
      <c r="AY414" s="1">
        <v>2140.074685</v>
      </c>
      <c r="AZ414" s="1">
        <v>2163.9155369999999</v>
      </c>
      <c r="BA414" s="16"/>
    </row>
    <row r="415" spans="2:53" x14ac:dyDescent="0.3">
      <c r="B415" s="1">
        <v>2340.8186230000001</v>
      </c>
      <c r="C415" s="1">
        <v>2342.3342520000001</v>
      </c>
      <c r="D415" s="1">
        <v>2361.1531439999999</v>
      </c>
      <c r="J415" s="1">
        <v>1952.969818</v>
      </c>
      <c r="K415" s="1">
        <v>2022.914</v>
      </c>
      <c r="L415" s="1">
        <v>1465.698124</v>
      </c>
      <c r="M415"/>
      <c r="N415" s="16"/>
      <c r="O415" s="16"/>
      <c r="R415" s="1">
        <v>1697.8549290000001</v>
      </c>
      <c r="S415" s="1">
        <v>1947.977572</v>
      </c>
      <c r="T415" s="1">
        <v>2209.0923720000001</v>
      </c>
      <c r="W415" s="16"/>
      <c r="X415" s="16"/>
      <c r="AH415" s="1">
        <v>4190.1870939999999</v>
      </c>
      <c r="AI415" s="1">
        <v>2359.1400610000001</v>
      </c>
      <c r="AJ415" s="1">
        <v>10814.059960000001</v>
      </c>
      <c r="AK415" s="16"/>
      <c r="AP415" s="1">
        <v>1861.930458</v>
      </c>
      <c r="AQ415" s="1">
        <v>1843.933546</v>
      </c>
      <c r="AR415" s="1">
        <v>1967.990352</v>
      </c>
      <c r="AS415" s="16"/>
      <c r="AX415" s="1">
        <v>2010.8443950000001</v>
      </c>
      <c r="AY415" s="1">
        <v>2148.0749219999998</v>
      </c>
      <c r="AZ415" s="1">
        <v>2168.0855580000002</v>
      </c>
      <c r="BA415" s="16"/>
    </row>
    <row r="416" spans="2:53" x14ac:dyDescent="0.3">
      <c r="B416" s="1">
        <v>2341.3297600000001</v>
      </c>
      <c r="C416" s="1">
        <v>2343.6023420000001</v>
      </c>
      <c r="D416" s="1">
        <v>2364.3406199999999</v>
      </c>
      <c r="J416" s="1">
        <v>1954.277413</v>
      </c>
      <c r="K416" s="1">
        <v>2022.9971660000001</v>
      </c>
      <c r="L416" s="1">
        <v>1468.7207370000001</v>
      </c>
      <c r="M416"/>
      <c r="N416" s="16"/>
      <c r="O416" s="16"/>
      <c r="R416" s="1">
        <v>1726.853026</v>
      </c>
      <c r="S416" s="1">
        <v>1958.943665</v>
      </c>
      <c r="T416" s="1">
        <v>2224.0941469999998</v>
      </c>
      <c r="W416" s="16"/>
      <c r="X416" s="16"/>
      <c r="AH416" s="1">
        <v>5909.0771839999998</v>
      </c>
      <c r="AI416" s="1">
        <v>2359.3413289999999</v>
      </c>
      <c r="AJ416" s="1">
        <v>10831.080193</v>
      </c>
      <c r="AK416" s="16"/>
      <c r="AP416" s="1">
        <v>1862.999558</v>
      </c>
      <c r="AQ416" s="1">
        <v>1849.9196079999999</v>
      </c>
      <c r="AR416" s="1">
        <v>1973.9883500000001</v>
      </c>
      <c r="AS416" s="16"/>
      <c r="AX416" s="1">
        <v>2011.0040779999999</v>
      </c>
      <c r="AY416" s="1">
        <v>2149.9944949999999</v>
      </c>
      <c r="AZ416" s="1">
        <v>2169.4162350000001</v>
      </c>
      <c r="BA416" s="16"/>
    </row>
    <row r="417" spans="2:53" x14ac:dyDescent="0.3">
      <c r="B417" s="1">
        <v>2341.4225329999999</v>
      </c>
      <c r="C417" s="1">
        <v>2346.3340229999999</v>
      </c>
      <c r="D417" s="1">
        <v>2364.9595650000001</v>
      </c>
      <c r="J417" s="1">
        <v>1955.1247679999999</v>
      </c>
      <c r="K417" s="1">
        <v>2023.149615</v>
      </c>
      <c r="L417" s="1">
        <v>1481.874014</v>
      </c>
      <c r="M417"/>
      <c r="N417" s="16"/>
      <c r="O417" s="16"/>
      <c r="R417" s="1">
        <v>1739.8700409999999</v>
      </c>
      <c r="S417" s="1">
        <v>1976.9800849999999</v>
      </c>
      <c r="T417" s="1">
        <v>2229.1160249999998</v>
      </c>
      <c r="W417" s="16"/>
      <c r="X417" s="16"/>
      <c r="AH417" s="1">
        <v>8932.4143829999994</v>
      </c>
      <c r="AI417" s="1">
        <v>2359.4335289999999</v>
      </c>
      <c r="AJ417" s="1">
        <v>11879.910185000001</v>
      </c>
      <c r="AK417" s="16"/>
      <c r="AP417" s="1">
        <v>1864.93211</v>
      </c>
      <c r="AQ417" s="1">
        <v>1855.932808</v>
      </c>
      <c r="AR417" s="1">
        <v>1979.987869</v>
      </c>
      <c r="AS417" s="16"/>
      <c r="AX417" s="1">
        <v>2014.0063479999999</v>
      </c>
      <c r="AY417" s="1">
        <v>2154.0717890000001</v>
      </c>
      <c r="AZ417" s="1">
        <v>2175.0910389999999</v>
      </c>
      <c r="BA417" s="16"/>
    </row>
    <row r="418" spans="2:53" x14ac:dyDescent="0.3">
      <c r="B418" s="1">
        <v>2341.6162119999999</v>
      </c>
      <c r="C418" s="1">
        <v>2356.1391899999999</v>
      </c>
      <c r="D418" s="1">
        <v>2365.1501170000001</v>
      </c>
      <c r="J418" s="1">
        <v>1957.972049</v>
      </c>
      <c r="K418" s="1">
        <v>2023.378565</v>
      </c>
      <c r="L418" s="1">
        <v>1482.827004</v>
      </c>
      <c r="M418"/>
      <c r="N418" s="16"/>
      <c r="O418" s="16"/>
      <c r="R418" s="1">
        <v>1760.876872</v>
      </c>
      <c r="S418" s="1">
        <v>1980.9803019999999</v>
      </c>
      <c r="T418" s="1">
        <v>2277.1328039999999</v>
      </c>
      <c r="W418" s="16"/>
      <c r="X418" s="16"/>
      <c r="AH418" s="1">
        <v>9166.5044610000004</v>
      </c>
      <c r="AI418" s="1">
        <v>2364.4347889999999</v>
      </c>
      <c r="AJ418" s="1">
        <v>12271.921788</v>
      </c>
      <c r="AK418" s="16"/>
      <c r="AP418" s="1">
        <v>1868.947823</v>
      </c>
      <c r="AQ418" s="1">
        <v>1858.9335579999999</v>
      </c>
      <c r="AR418" s="1">
        <v>1984.9966119999999</v>
      </c>
      <c r="AS418" s="16"/>
      <c r="AX418" s="1">
        <v>2017.009824</v>
      </c>
      <c r="AY418" s="1">
        <v>2159.9980869999999</v>
      </c>
      <c r="AZ418" s="1">
        <v>2177.8191780000002</v>
      </c>
      <c r="BA418" s="16"/>
    </row>
    <row r="419" spans="2:53" x14ac:dyDescent="0.3">
      <c r="B419" s="1">
        <v>2355.1560399999998</v>
      </c>
      <c r="C419" s="1">
        <v>2359.133703</v>
      </c>
      <c r="D419" s="1">
        <v>2376.1619470000001</v>
      </c>
      <c r="J419" s="1">
        <v>1958.518452</v>
      </c>
      <c r="K419" s="1">
        <v>2031.1777119999999</v>
      </c>
      <c r="L419" s="1">
        <v>1493.7358119999999</v>
      </c>
      <c r="M419"/>
      <c r="N419" s="16"/>
      <c r="O419" s="16"/>
      <c r="R419" s="1">
        <v>1762.967412</v>
      </c>
      <c r="S419" s="1">
        <v>1989.989722</v>
      </c>
      <c r="T419" s="1">
        <v>2283.1215440000001</v>
      </c>
      <c r="W419" s="16"/>
      <c r="X419" s="16"/>
      <c r="AH419" s="1">
        <v>9360.5320940000001</v>
      </c>
      <c r="AI419" s="1">
        <v>2365.1518719999999</v>
      </c>
      <c r="AJ419" s="1">
        <v>12486.060995</v>
      </c>
      <c r="AK419" s="16"/>
      <c r="AP419" s="1">
        <v>1869.1082710000001</v>
      </c>
      <c r="AQ419" s="1">
        <v>1861.937013</v>
      </c>
      <c r="AR419" s="1">
        <v>1991.997797</v>
      </c>
      <c r="AS419" s="16"/>
      <c r="AX419" s="1">
        <v>2020.851568</v>
      </c>
      <c r="AY419" s="1">
        <v>2163.0969679999998</v>
      </c>
      <c r="AZ419" s="1">
        <v>2177.9105939999999</v>
      </c>
      <c r="BA419" s="16"/>
    </row>
    <row r="420" spans="2:53" x14ac:dyDescent="0.3">
      <c r="B420" s="1">
        <v>2358.9696760000002</v>
      </c>
      <c r="C420" s="1">
        <v>2359.3331039999998</v>
      </c>
      <c r="D420" s="1">
        <v>2396.354996</v>
      </c>
      <c r="J420" s="1">
        <v>1965.9744330000001</v>
      </c>
      <c r="K420" s="1">
        <v>2036.016183</v>
      </c>
      <c r="L420" s="1">
        <v>1512.7841209999999</v>
      </c>
      <c r="M420"/>
      <c r="N420" s="16"/>
      <c r="O420" s="16"/>
      <c r="R420" s="1">
        <v>1769.8648820000001</v>
      </c>
      <c r="S420" s="1">
        <v>1995.99827</v>
      </c>
      <c r="T420" s="1">
        <v>2298.1403730000002</v>
      </c>
      <c r="W420" s="16"/>
      <c r="X420" s="16"/>
      <c r="AH420" s="1">
        <v>9824.5604910000002</v>
      </c>
      <c r="AI420" s="1">
        <v>2371.1566290000001</v>
      </c>
      <c r="AJ420" s="1">
        <v>12626.276723000001</v>
      </c>
      <c r="AK420" s="16"/>
      <c r="AP420" s="1">
        <v>1871.1732609999999</v>
      </c>
      <c r="AQ420" s="1">
        <v>1862.9975139999999</v>
      </c>
      <c r="AR420" s="1">
        <v>1997.007957</v>
      </c>
      <c r="AS420" s="16"/>
      <c r="AX420" s="1">
        <v>2021.0194630000001</v>
      </c>
      <c r="AY420" s="1">
        <v>2177.093891</v>
      </c>
      <c r="AZ420" s="1">
        <v>2178.092216</v>
      </c>
      <c r="BA420" s="16"/>
    </row>
    <row r="421" spans="2:53" x14ac:dyDescent="0.3">
      <c r="B421" s="1">
        <v>2359.152435</v>
      </c>
      <c r="C421" s="1">
        <v>2409.3609769999998</v>
      </c>
      <c r="D421" s="1">
        <v>2404.3789120000001</v>
      </c>
      <c r="J421" s="1">
        <v>1968.135655</v>
      </c>
      <c r="K421" s="1">
        <v>2037.603826</v>
      </c>
      <c r="L421" s="1">
        <v>1532.700746</v>
      </c>
      <c r="M421"/>
      <c r="N421" s="16"/>
      <c r="O421" s="16"/>
      <c r="R421" s="1">
        <v>1775.8901249999999</v>
      </c>
      <c r="S421" s="1">
        <v>2000.0002689999999</v>
      </c>
      <c r="T421" s="1">
        <v>2337.1541870000001</v>
      </c>
      <c r="W421" s="16"/>
      <c r="X421" s="16"/>
      <c r="AH421" s="1">
        <v>10059.714889999999</v>
      </c>
      <c r="AI421" s="1">
        <v>2547.2474940000002</v>
      </c>
      <c r="AJ421" s="1">
        <v>12698.986102000001</v>
      </c>
      <c r="AK421" s="16"/>
      <c r="AP421" s="1">
        <v>1871.7075709999999</v>
      </c>
      <c r="AQ421" s="1">
        <v>1866.9430890000001</v>
      </c>
      <c r="AR421" s="1">
        <v>2000.0562910000001</v>
      </c>
      <c r="AS421" s="16"/>
      <c r="AX421" s="1">
        <v>2029.852979</v>
      </c>
      <c r="AY421" s="1">
        <v>2178.906532</v>
      </c>
      <c r="AZ421" s="1">
        <v>2179.5447300000001</v>
      </c>
      <c r="BA421" s="16"/>
    </row>
    <row r="422" spans="2:53" x14ac:dyDescent="0.3">
      <c r="B422" s="1">
        <v>2364.1475610000002</v>
      </c>
      <c r="C422" s="1">
        <v>2535.3657720000001</v>
      </c>
      <c r="D422" s="1">
        <v>2405.172521</v>
      </c>
      <c r="J422" s="1">
        <v>1968.599408</v>
      </c>
      <c r="K422" s="1">
        <v>2041.0003549999999</v>
      </c>
      <c r="L422" s="1">
        <v>1541.9080300000001</v>
      </c>
      <c r="M422"/>
      <c r="N422" s="16"/>
      <c r="O422" s="16"/>
      <c r="R422" s="1">
        <v>1782.8845349999999</v>
      </c>
      <c r="S422" s="1">
        <v>2006.464127</v>
      </c>
      <c r="T422" s="1">
        <v>2350.1652640000002</v>
      </c>
      <c r="W422" s="16"/>
      <c r="X422" s="16"/>
      <c r="AH422" s="1">
        <v>10637.977999999999</v>
      </c>
      <c r="AI422" s="1">
        <v>2565.664033</v>
      </c>
      <c r="AJ422" s="1">
        <v>12728.263894</v>
      </c>
      <c r="AK422" s="16"/>
      <c r="AP422" s="1">
        <v>1871.942444</v>
      </c>
      <c r="AQ422" s="1">
        <v>1871.932871</v>
      </c>
      <c r="AR422" s="1">
        <v>2003.009135</v>
      </c>
      <c r="AS422" s="16"/>
      <c r="AX422" s="1">
        <v>2032.016723</v>
      </c>
      <c r="AY422" s="1">
        <v>2179.0038260000001</v>
      </c>
      <c r="AZ422" s="1">
        <v>2183.0124810000002</v>
      </c>
      <c r="BA422" s="16"/>
    </row>
    <row r="423" spans="2:53" x14ac:dyDescent="0.3">
      <c r="B423" s="1">
        <v>2372.3523890000001</v>
      </c>
      <c r="C423" s="1">
        <v>3581.632783</v>
      </c>
      <c r="D423" s="1">
        <v>2409.3703620000001</v>
      </c>
      <c r="J423" s="1">
        <v>1968.972591</v>
      </c>
      <c r="K423" s="1">
        <v>2047.0035720000001</v>
      </c>
      <c r="L423" s="1">
        <v>1568.9029419999999</v>
      </c>
      <c r="M423"/>
      <c r="N423" s="16"/>
      <c r="O423" s="16"/>
      <c r="R423" s="1">
        <v>1804.908707</v>
      </c>
      <c r="S423" s="1">
        <v>2018.0068369999999</v>
      </c>
      <c r="T423" s="1">
        <v>2357.1624379999998</v>
      </c>
      <c r="W423" s="16"/>
      <c r="X423" s="16"/>
      <c r="AH423" s="1">
        <v>10700.03356</v>
      </c>
      <c r="AI423" s="1">
        <v>2569.9664349999998</v>
      </c>
      <c r="AJ423" s="1">
        <v>12746.266292</v>
      </c>
      <c r="AK423" s="16"/>
      <c r="AP423" s="1">
        <v>1872.097401</v>
      </c>
      <c r="AQ423" s="1">
        <v>1874.940977</v>
      </c>
      <c r="AR423" s="1">
        <v>2009.002551</v>
      </c>
      <c r="AS423" s="16"/>
      <c r="AX423" s="1">
        <v>2035.0250289999999</v>
      </c>
      <c r="AY423" s="1">
        <v>2182.0816639999998</v>
      </c>
      <c r="AZ423" s="1">
        <v>2183.098215</v>
      </c>
      <c r="BA423" s="16"/>
    </row>
    <row r="424" spans="2:53" x14ac:dyDescent="0.3">
      <c r="B424" s="1">
        <v>2409.3611409999999</v>
      </c>
      <c r="C424" s="1">
        <v>4137.0466139999999</v>
      </c>
      <c r="D424" s="1">
        <v>2413.3816160000001</v>
      </c>
      <c r="J424" s="1">
        <v>1977.9766649999999</v>
      </c>
      <c r="K424" s="1">
        <v>2052.0025879999998</v>
      </c>
      <c r="L424" s="1">
        <v>1580.764764</v>
      </c>
      <c r="M424"/>
      <c r="N424" s="16"/>
      <c r="O424" s="16"/>
      <c r="R424" s="1">
        <v>1809.916344</v>
      </c>
      <c r="S424" s="1">
        <v>2021.000896</v>
      </c>
      <c r="T424" s="1">
        <v>2363.1694419999999</v>
      </c>
      <c r="W424" s="16"/>
      <c r="X424" s="16"/>
      <c r="AH424" s="1">
        <v>10716.976127</v>
      </c>
      <c r="AI424" s="1">
        <v>2614.5845920000002</v>
      </c>
      <c r="AJ424" s="1">
        <v>12826.285132000001</v>
      </c>
      <c r="AK424" s="16"/>
      <c r="AP424" s="1">
        <v>1874.9379739999999</v>
      </c>
      <c r="AQ424" s="1">
        <v>1880.9403520000001</v>
      </c>
      <c r="AR424" s="1">
        <v>2014.011636</v>
      </c>
      <c r="AS424" s="16"/>
      <c r="AX424" s="1">
        <v>2037.1973370000001</v>
      </c>
      <c r="AY424" s="1">
        <v>2183.0036700000001</v>
      </c>
      <c r="AZ424" s="1">
        <v>2186.0896750000002</v>
      </c>
      <c r="BA424" s="16"/>
    </row>
    <row r="425" spans="2:53" x14ac:dyDescent="0.3">
      <c r="B425" s="1">
        <v>2489.1872819999999</v>
      </c>
      <c r="C425" s="1">
        <v>4224.7327150000001</v>
      </c>
      <c r="D425" s="1">
        <v>2424.3802999999998</v>
      </c>
      <c r="J425" s="1">
        <v>1981.129514</v>
      </c>
      <c r="K425" s="1">
        <v>2055.1835019999999</v>
      </c>
      <c r="L425" s="1">
        <v>1605.779274</v>
      </c>
      <c r="M425"/>
      <c r="N425" s="16"/>
      <c r="O425" s="16"/>
      <c r="R425" s="1">
        <v>1840.9204030000001</v>
      </c>
      <c r="S425" s="1">
        <v>2023.8453830000001</v>
      </c>
      <c r="T425" s="1">
        <v>2366.1698670000001</v>
      </c>
      <c r="W425" s="16"/>
      <c r="X425" s="16"/>
      <c r="AH425" s="1">
        <v>10734.046413</v>
      </c>
      <c r="AI425" s="1">
        <v>2614.7074689999999</v>
      </c>
      <c r="AJ425" s="1">
        <v>14644.24338</v>
      </c>
      <c r="AK425" s="16"/>
      <c r="AP425" s="1">
        <v>1876.789763</v>
      </c>
      <c r="AQ425" s="1">
        <v>1883.941018</v>
      </c>
      <c r="AR425" s="1">
        <v>2017.00719</v>
      </c>
      <c r="AS425" s="16"/>
      <c r="AX425" s="1">
        <v>2040.6956319999999</v>
      </c>
      <c r="AY425" s="1">
        <v>2193.1016909999998</v>
      </c>
      <c r="AZ425" s="1">
        <v>2186.9198980000001</v>
      </c>
      <c r="BA425" s="16"/>
    </row>
    <row r="426" spans="2:53" x14ac:dyDescent="0.3">
      <c r="B426" s="1">
        <v>2535.3657800000001</v>
      </c>
      <c r="C426" s="1">
        <v>4225.4048570000004</v>
      </c>
      <c r="D426" s="1">
        <v>2434.393196</v>
      </c>
      <c r="J426" s="1">
        <v>1981.9777320000001</v>
      </c>
      <c r="K426" s="1">
        <v>2058.013183</v>
      </c>
      <c r="L426" s="1">
        <v>1645.8158570000001</v>
      </c>
      <c r="M426"/>
      <c r="N426" s="16"/>
      <c r="O426" s="16"/>
      <c r="R426" s="1">
        <v>1865.9281000000001</v>
      </c>
      <c r="S426" s="1">
        <v>2023.9956850000001</v>
      </c>
      <c r="T426" s="1">
        <v>2369.6270460000001</v>
      </c>
      <c r="W426" s="16"/>
      <c r="X426" s="16"/>
      <c r="AH426" s="1">
        <v>10779.036808000001</v>
      </c>
      <c r="AI426" s="1">
        <v>2616.261422</v>
      </c>
      <c r="AJ426" s="1">
        <v>14843.496907000001</v>
      </c>
      <c r="AK426" s="16"/>
      <c r="AP426" s="1">
        <v>1877.1053460000001</v>
      </c>
      <c r="AQ426" s="1">
        <v>1888.946052</v>
      </c>
      <c r="AR426" s="1">
        <v>2020.008339</v>
      </c>
      <c r="AS426" s="16"/>
      <c r="AX426" s="1">
        <v>2040.853055</v>
      </c>
      <c r="AY426" s="1">
        <v>2201.0936499999998</v>
      </c>
      <c r="AZ426" s="1">
        <v>2190.1078950000001</v>
      </c>
      <c r="BA426" s="16"/>
    </row>
    <row r="427" spans="2:53" x14ac:dyDescent="0.3">
      <c r="B427" s="1">
        <v>3983.6385030000001</v>
      </c>
      <c r="C427" s="1">
        <v>4689.6669389999997</v>
      </c>
      <c r="D427" s="1">
        <v>2448.2152510000001</v>
      </c>
      <c r="J427" s="1">
        <v>1982.7512830000001</v>
      </c>
      <c r="K427" s="1">
        <v>2065.0373850000001</v>
      </c>
      <c r="L427" s="1">
        <v>1681.8135600000001</v>
      </c>
      <c r="M427"/>
      <c r="N427" s="16"/>
      <c r="O427" s="16"/>
      <c r="R427" s="1">
        <v>1869.9321070000001</v>
      </c>
      <c r="S427" s="1">
        <v>2031.9942860000001</v>
      </c>
      <c r="T427" s="1">
        <v>2370.1734780000002</v>
      </c>
      <c r="W427" s="16"/>
      <c r="X427" s="16"/>
      <c r="AH427" s="1">
        <v>10797.032173</v>
      </c>
      <c r="AI427" s="1">
        <v>3639.3580889999998</v>
      </c>
      <c r="AJ427" s="1">
        <v>23539.334229</v>
      </c>
      <c r="AK427" s="16"/>
      <c r="AP427" s="1">
        <v>1878.17833</v>
      </c>
      <c r="AQ427" s="1">
        <v>1894.928013</v>
      </c>
      <c r="AR427" s="1">
        <v>2023.004745</v>
      </c>
      <c r="AS427" s="16"/>
      <c r="AX427" s="1">
        <v>2042.0209620000001</v>
      </c>
      <c r="AY427" s="1">
        <v>2211.1041220000002</v>
      </c>
      <c r="AZ427" s="1">
        <v>2195.1009949999998</v>
      </c>
      <c r="BA427" s="16"/>
    </row>
    <row r="428" spans="2:53" x14ac:dyDescent="0.3">
      <c r="B428" s="1">
        <v>4042.994385</v>
      </c>
      <c r="C428" s="1">
        <v>5359.5021219999999</v>
      </c>
      <c r="D428" s="1">
        <v>2448.3937270000001</v>
      </c>
      <c r="J428" s="1">
        <v>1983.5291769999999</v>
      </c>
      <c r="K428" s="1">
        <v>2077.033527</v>
      </c>
      <c r="L428" s="1">
        <v>1758.869586</v>
      </c>
      <c r="M428"/>
      <c r="N428" s="16"/>
      <c r="O428" s="16"/>
      <c r="R428" s="1">
        <v>1873.925436</v>
      </c>
      <c r="S428" s="1">
        <v>2035.006828</v>
      </c>
      <c r="T428" s="1">
        <v>2370.3595449999998</v>
      </c>
      <c r="W428" s="16"/>
      <c r="X428" s="16"/>
      <c r="AH428" s="1">
        <v>10813.055850999999</v>
      </c>
      <c r="AI428" s="1">
        <v>4176.0483249999997</v>
      </c>
      <c r="AJ428" s="1">
        <v>25109.342226000001</v>
      </c>
      <c r="AK428" s="16"/>
      <c r="AP428" s="1">
        <v>1878.938864</v>
      </c>
      <c r="AQ428" s="1">
        <v>1897.9611199999999</v>
      </c>
      <c r="AR428" s="1">
        <v>2026.0053700000001</v>
      </c>
      <c r="AS428" s="16"/>
      <c r="AX428" s="1">
        <v>2049.0176139999999</v>
      </c>
      <c r="AY428" s="1">
        <v>2211.9216660000002</v>
      </c>
      <c r="AZ428" s="1">
        <v>2201.1056819999999</v>
      </c>
      <c r="BA428" s="16"/>
    </row>
    <row r="429" spans="2:53" x14ac:dyDescent="0.3">
      <c r="B429" s="1">
        <v>4047.3121409999999</v>
      </c>
      <c r="C429" s="1">
        <v>5377.4846729999999</v>
      </c>
      <c r="D429" s="1">
        <v>2451.398545</v>
      </c>
      <c r="J429" s="1">
        <v>1984.2169899999999</v>
      </c>
      <c r="K429" s="1">
        <v>2080.205089</v>
      </c>
      <c r="L429" s="1">
        <v>1762.962814</v>
      </c>
      <c r="M429"/>
      <c r="N429" s="16"/>
      <c r="O429" s="16"/>
      <c r="R429" s="1">
        <v>1878.0871790000001</v>
      </c>
      <c r="S429" s="1">
        <v>2039.010166</v>
      </c>
      <c r="T429" s="1">
        <v>2372.1695989999998</v>
      </c>
      <c r="W429" s="16"/>
      <c r="X429" s="16"/>
      <c r="AH429" s="1">
        <v>10831.082732000001</v>
      </c>
      <c r="AI429" s="1">
        <v>4691.2730069999998</v>
      </c>
      <c r="AJ429" s="1">
        <v>25270.432959000002</v>
      </c>
      <c r="AK429" s="16"/>
      <c r="AP429" s="1">
        <v>1880.103118</v>
      </c>
      <c r="AQ429" s="1">
        <v>1902.934227</v>
      </c>
      <c r="AR429" s="1">
        <v>2026.1915839999999</v>
      </c>
      <c r="AS429" s="16"/>
      <c r="AX429" s="1">
        <v>2055.0291339999999</v>
      </c>
      <c r="AY429" s="1">
        <v>2216.109743</v>
      </c>
      <c r="AZ429" s="1">
        <v>2206.1003169999999</v>
      </c>
      <c r="BA429" s="16"/>
    </row>
    <row r="430" spans="2:53" x14ac:dyDescent="0.3">
      <c r="B430" s="1">
        <v>4078.9853069999999</v>
      </c>
      <c r="C430" s="1">
        <v>6307.0695130000004</v>
      </c>
      <c r="D430" s="1">
        <v>2457.396792</v>
      </c>
      <c r="J430" s="1">
        <v>1984.6724180000001</v>
      </c>
      <c r="K430" s="1">
        <v>2081.020794</v>
      </c>
      <c r="L430" s="1">
        <v>1775.8890899999999</v>
      </c>
      <c r="M430"/>
      <c r="N430" s="16"/>
      <c r="O430" s="16"/>
      <c r="R430" s="1">
        <v>1882.935375</v>
      </c>
      <c r="S430" s="1">
        <v>2041.994001</v>
      </c>
      <c r="T430" s="1">
        <v>2380.1814720000002</v>
      </c>
      <c r="W430" s="16"/>
      <c r="X430" s="16"/>
      <c r="AH430" s="1">
        <v>10917.066473000001</v>
      </c>
      <c r="AI430" s="1">
        <v>5029.3475079999998</v>
      </c>
      <c r="AJ430" s="1">
        <v>25457.479383999998</v>
      </c>
      <c r="AK430" s="16"/>
      <c r="AP430" s="1">
        <v>1880.253815</v>
      </c>
      <c r="AQ430" s="1">
        <v>1906.935493</v>
      </c>
      <c r="AR430" s="1">
        <v>2030.0063210000001</v>
      </c>
      <c r="AS430" s="16"/>
      <c r="AX430" s="1">
        <v>2067.0401769999999</v>
      </c>
      <c r="AY430" s="1">
        <v>2222.116532</v>
      </c>
      <c r="AZ430" s="1">
        <v>2213.8318490000001</v>
      </c>
      <c r="BA430" s="16"/>
    </row>
    <row r="431" spans="2:53" x14ac:dyDescent="0.3">
      <c r="B431" s="1">
        <v>4190.1956300000002</v>
      </c>
      <c r="C431" s="1">
        <v>9168.5025189999997</v>
      </c>
      <c r="D431" s="1">
        <v>2476.2090469999998</v>
      </c>
      <c r="J431" s="1">
        <v>1994.986958</v>
      </c>
      <c r="K431" s="1">
        <v>2089.0258039999999</v>
      </c>
      <c r="L431" s="1">
        <v>1889.0449189999999</v>
      </c>
      <c r="M431"/>
      <c r="N431" s="16"/>
      <c r="O431" s="16"/>
      <c r="R431" s="1">
        <v>1891.0621659999999</v>
      </c>
      <c r="S431" s="1">
        <v>2043.015776</v>
      </c>
      <c r="T431" s="1">
        <v>2386.1841930000001</v>
      </c>
      <c r="W431" s="16"/>
      <c r="X431" s="16"/>
      <c r="AH431" s="1">
        <v>10944.127619000001</v>
      </c>
      <c r="AI431" s="1">
        <v>5374.4684429999998</v>
      </c>
      <c r="AJ431" s="1">
        <v>25474.509426000001</v>
      </c>
      <c r="AK431" s="16"/>
      <c r="AP431" s="1">
        <v>1881.335656</v>
      </c>
      <c r="AQ431" s="1">
        <v>1912.9639890000001</v>
      </c>
      <c r="AR431" s="1">
        <v>2036.013289</v>
      </c>
      <c r="AS431" s="16"/>
      <c r="AX431" s="1">
        <v>2080.0380150000001</v>
      </c>
      <c r="AY431" s="1">
        <v>2227.4815880000001</v>
      </c>
      <c r="AZ431" s="1">
        <v>2215.1123219999999</v>
      </c>
      <c r="BA431" s="16"/>
    </row>
    <row r="432" spans="2:53" x14ac:dyDescent="0.3">
      <c r="B432" s="1">
        <v>4309.4375540000001</v>
      </c>
      <c r="C432" s="1">
        <v>9710.5174879999995</v>
      </c>
      <c r="D432" s="1">
        <v>2480.4162329999999</v>
      </c>
      <c r="J432" s="1">
        <v>2001.98774</v>
      </c>
      <c r="K432" s="1">
        <v>2090.2090790000002</v>
      </c>
      <c r="L432" s="1">
        <v>1890.050677</v>
      </c>
      <c r="M432"/>
      <c r="N432" s="16"/>
      <c r="O432" s="16"/>
      <c r="R432" s="1">
        <v>1891.9411239999999</v>
      </c>
      <c r="S432" s="1">
        <v>2049.0050120000001</v>
      </c>
      <c r="T432" s="1">
        <v>2388.373482</v>
      </c>
      <c r="W432" s="16"/>
      <c r="X432" s="16"/>
      <c r="AH432" s="1">
        <v>11878.909494</v>
      </c>
      <c r="AI432" s="1">
        <v>6308.5860910000001</v>
      </c>
      <c r="AJ432" s="1">
        <v>25620.486825</v>
      </c>
      <c r="AK432" s="16"/>
      <c r="AP432" s="1">
        <v>1881.947418</v>
      </c>
      <c r="AQ432" s="1">
        <v>1916.9623079999999</v>
      </c>
      <c r="AR432" s="1">
        <v>2042.0361089999999</v>
      </c>
      <c r="AS432" s="16"/>
      <c r="AX432" s="1">
        <v>2116.061369</v>
      </c>
      <c r="AY432" s="1">
        <v>2254.1327460000002</v>
      </c>
      <c r="AZ432" s="1">
        <v>2216.2923500000002</v>
      </c>
      <c r="BA432" s="16"/>
    </row>
    <row r="433" spans="2:53" x14ac:dyDescent="0.3">
      <c r="B433" s="1">
        <v>7163.2898869999999</v>
      </c>
      <c r="C433" s="1">
        <v>9825.5473629999997</v>
      </c>
      <c r="D433" s="1">
        <v>2481.2436170000001</v>
      </c>
      <c r="J433" s="1">
        <v>2004.9911179999999</v>
      </c>
      <c r="K433" s="1">
        <v>2102.0321300000001</v>
      </c>
      <c r="L433" s="1">
        <v>1891.057243</v>
      </c>
      <c r="M433"/>
      <c r="N433" s="16"/>
      <c r="O433" s="16"/>
      <c r="R433" s="1">
        <v>1903.9354800000001</v>
      </c>
      <c r="S433" s="1">
        <v>2057.022731</v>
      </c>
      <c r="T433" s="1">
        <v>2389.1811480000001</v>
      </c>
      <c r="W433" s="16"/>
      <c r="X433" s="16"/>
      <c r="AH433" s="1">
        <v>11880.931377000001</v>
      </c>
      <c r="AI433" s="1">
        <v>8932.4056259999998</v>
      </c>
      <c r="AJ433" s="1">
        <v>25636.626749999999</v>
      </c>
      <c r="AK433" s="16"/>
      <c r="AP433" s="1">
        <v>1883.100189</v>
      </c>
      <c r="AQ433" s="1">
        <v>1919.9623039999999</v>
      </c>
      <c r="AR433" s="1">
        <v>2042.1941790000001</v>
      </c>
      <c r="AS433" s="16"/>
      <c r="AX433" s="1">
        <v>2126.0683650000001</v>
      </c>
      <c r="AY433" s="1">
        <v>2255.389283</v>
      </c>
      <c r="AZ433" s="1">
        <v>2220.1267739999998</v>
      </c>
      <c r="BA433" s="16"/>
    </row>
    <row r="434" spans="2:53" x14ac:dyDescent="0.3">
      <c r="B434" s="1">
        <v>9169.5216259999997</v>
      </c>
      <c r="C434" s="1">
        <v>9845.9590019999996</v>
      </c>
      <c r="D434" s="1">
        <v>2484.4087319999999</v>
      </c>
      <c r="J434" s="1">
        <v>2007.1516730000001</v>
      </c>
      <c r="K434" s="1">
        <v>2106.2190860000001</v>
      </c>
      <c r="L434" s="1">
        <v>1903.921517</v>
      </c>
      <c r="M434"/>
      <c r="N434" s="16"/>
      <c r="O434" s="16"/>
      <c r="R434" s="1">
        <v>1927.9510150000001</v>
      </c>
      <c r="S434" s="1">
        <v>2061.033711</v>
      </c>
      <c r="T434" s="1">
        <v>2392.1802539999999</v>
      </c>
      <c r="W434" s="16"/>
      <c r="X434" s="16"/>
      <c r="AH434" s="1">
        <v>12271.933061</v>
      </c>
      <c r="AI434" s="1">
        <v>9709.5218659999991</v>
      </c>
      <c r="AJ434" s="1">
        <v>25656.690070000001</v>
      </c>
      <c r="AK434" s="16"/>
      <c r="AP434" s="1">
        <v>1883.4192210000001</v>
      </c>
      <c r="AQ434" s="1">
        <v>1921.3416090000001</v>
      </c>
      <c r="AR434" s="1">
        <v>2045.0271110000001</v>
      </c>
      <c r="AS434" s="16"/>
      <c r="AX434" s="1">
        <v>2141.410198</v>
      </c>
      <c r="AY434" s="1">
        <v>2258.133186</v>
      </c>
      <c r="AZ434" s="1">
        <v>2233.1213969999999</v>
      </c>
      <c r="BA434" s="16"/>
    </row>
    <row r="435" spans="2:53" x14ac:dyDescent="0.3">
      <c r="B435" s="1">
        <v>9710.5190689999999</v>
      </c>
      <c r="C435" s="1">
        <v>9954.6507399999991</v>
      </c>
      <c r="D435" s="1">
        <v>2490.4159540000001</v>
      </c>
      <c r="J435" s="1">
        <v>2011.9934510000001</v>
      </c>
      <c r="K435" s="1">
        <v>2107.0376419999998</v>
      </c>
      <c r="L435" s="1">
        <v>1904.927533</v>
      </c>
      <c r="M435"/>
      <c r="N435" s="16"/>
      <c r="O435" s="16"/>
      <c r="R435" s="1">
        <v>1956.980834</v>
      </c>
      <c r="S435" s="1">
        <v>2068.0242050000002</v>
      </c>
      <c r="T435" s="1">
        <v>2404.1786430000002</v>
      </c>
      <c r="W435" s="16"/>
      <c r="X435" s="16"/>
      <c r="AH435" s="1">
        <v>12486.077483999999</v>
      </c>
      <c r="AI435" s="1">
        <v>9825.5590919999995</v>
      </c>
      <c r="AJ435" s="1">
        <v>25672.60483</v>
      </c>
      <c r="AK435" s="16"/>
      <c r="AP435" s="1">
        <v>1885.9490029999999</v>
      </c>
      <c r="AQ435" s="1">
        <v>1922.9664949999999</v>
      </c>
      <c r="AR435" s="1">
        <v>2052.0283060000002</v>
      </c>
      <c r="AS435" s="16"/>
      <c r="AX435" s="1">
        <v>2148.0588539999999</v>
      </c>
      <c r="AY435" s="1">
        <v>2351.1714109999998</v>
      </c>
      <c r="AZ435" s="1">
        <v>2240.117287</v>
      </c>
      <c r="BA435" s="16"/>
    </row>
    <row r="436" spans="2:53" x14ac:dyDescent="0.3">
      <c r="B436" s="1">
        <v>10057.716033999999</v>
      </c>
      <c r="C436" s="1">
        <v>10057.692639000001</v>
      </c>
      <c r="D436" s="1">
        <v>2506.422595</v>
      </c>
      <c r="J436" s="1">
        <v>2016.9932429999999</v>
      </c>
      <c r="K436" s="1">
        <v>2111.2123590000001</v>
      </c>
      <c r="L436" s="1">
        <v>1962.9342959999999</v>
      </c>
      <c r="M436"/>
      <c r="N436" s="16"/>
      <c r="O436" s="16"/>
      <c r="R436" s="1">
        <v>1968.9790410000001</v>
      </c>
      <c r="S436" s="1">
        <v>2088.0417900000002</v>
      </c>
      <c r="T436" s="1">
        <v>2407.18741</v>
      </c>
      <c r="W436" s="16"/>
      <c r="X436" s="16"/>
      <c r="AH436" s="1">
        <v>12554.160615999999</v>
      </c>
      <c r="AI436" s="1">
        <v>9953.6465320000007</v>
      </c>
      <c r="AJ436" s="1">
        <v>25674.636438000001</v>
      </c>
      <c r="AK436" s="16"/>
      <c r="AP436" s="1">
        <v>1887.713213</v>
      </c>
      <c r="AQ436" s="1">
        <v>1924.1116890000001</v>
      </c>
      <c r="AR436" s="1">
        <v>2054.1978119999999</v>
      </c>
      <c r="AS436" s="16"/>
      <c r="AX436" s="1">
        <v>2155.068933</v>
      </c>
      <c r="AY436" s="1">
        <v>2356.1761289999999</v>
      </c>
      <c r="AZ436" s="1">
        <v>2242.0280550000002</v>
      </c>
      <c r="BA436" s="16"/>
    </row>
    <row r="437" spans="2:53" x14ac:dyDescent="0.3">
      <c r="B437" s="1">
        <v>10682.016752</v>
      </c>
      <c r="C437" s="1">
        <v>10637.96081</v>
      </c>
      <c r="D437" s="1">
        <v>2506.9188800000002</v>
      </c>
      <c r="J437" s="1">
        <v>2018.4493110000001</v>
      </c>
      <c r="K437" s="1">
        <v>2115.0605430000001</v>
      </c>
      <c r="L437" s="1">
        <v>1992.979703</v>
      </c>
      <c r="M437"/>
      <c r="N437" s="16"/>
      <c r="O437" s="16"/>
      <c r="R437" s="1">
        <v>1973.9770559999999</v>
      </c>
      <c r="S437" s="1">
        <v>2097.0432700000001</v>
      </c>
      <c r="T437" s="1">
        <v>2421.1891810000002</v>
      </c>
      <c r="W437" s="16"/>
      <c r="X437" s="16"/>
      <c r="AH437" s="1">
        <v>12626.278838</v>
      </c>
      <c r="AI437" s="1">
        <v>10699.996658</v>
      </c>
      <c r="AJ437" s="1">
        <v>25690.611120000001</v>
      </c>
      <c r="AK437" s="16"/>
      <c r="AP437" s="1">
        <v>1887.7904080000001</v>
      </c>
      <c r="AQ437" s="1">
        <v>1926.9718660000001</v>
      </c>
      <c r="AR437" s="1">
        <v>2056.028053</v>
      </c>
      <c r="AS437" s="16"/>
      <c r="AX437" s="1">
        <v>2166.0807089999998</v>
      </c>
      <c r="AY437" s="1">
        <v>2365.4614700000002</v>
      </c>
      <c r="AZ437" s="1">
        <v>2247.1240480000001</v>
      </c>
      <c r="BA437" s="16"/>
    </row>
    <row r="438" spans="2:53" x14ac:dyDescent="0.3">
      <c r="B438" s="1">
        <v>10699.009776999999</v>
      </c>
      <c r="C438" s="1">
        <v>10681.085734</v>
      </c>
      <c r="D438" s="1">
        <v>2533.4467049999998</v>
      </c>
      <c r="J438" s="1">
        <v>2018.8438160000001</v>
      </c>
      <c r="K438" s="1">
        <v>2117.8579070000001</v>
      </c>
      <c r="L438" s="1">
        <v>2003.9900399999999</v>
      </c>
      <c r="M438"/>
      <c r="N438" s="16"/>
      <c r="O438" s="16"/>
      <c r="R438" s="1">
        <v>1976.977157</v>
      </c>
      <c r="S438" s="1">
        <v>2111.0501869999998</v>
      </c>
      <c r="T438" s="1">
        <v>2434.1950019999999</v>
      </c>
      <c r="W438" s="16"/>
      <c r="X438" s="16"/>
      <c r="AH438" s="1">
        <v>12700.183767</v>
      </c>
      <c r="AI438" s="1">
        <v>10734.02347</v>
      </c>
      <c r="AJ438" s="1">
        <v>25756.686605999999</v>
      </c>
      <c r="AK438" s="16"/>
      <c r="AP438" s="1">
        <v>1888.9400599999999</v>
      </c>
      <c r="AQ438" s="1">
        <v>1933.9710480000001</v>
      </c>
      <c r="AR438" s="1">
        <v>2061.0316760000001</v>
      </c>
      <c r="AS438" s="16"/>
      <c r="AX438" s="1">
        <v>2197.1834359999998</v>
      </c>
      <c r="AY438" s="1">
        <v>2366.1784520000001</v>
      </c>
      <c r="AZ438" s="1">
        <v>2253.1295799999998</v>
      </c>
      <c r="BA438" s="16"/>
    </row>
    <row r="439" spans="2:53" x14ac:dyDescent="0.3">
      <c r="B439" s="1">
        <v>10736.186898</v>
      </c>
      <c r="C439" s="1">
        <v>10698.996176000001</v>
      </c>
      <c r="D439" s="1">
        <v>2539.2039450000002</v>
      </c>
      <c r="J439" s="1">
        <v>2019.9919359999999</v>
      </c>
      <c r="K439" s="1">
        <v>2122.059393</v>
      </c>
      <c r="L439" s="1">
        <v>2005.1477749999999</v>
      </c>
      <c r="M439"/>
      <c r="N439" s="16"/>
      <c r="O439" s="16"/>
      <c r="R439" s="1">
        <v>1988.9877269999999</v>
      </c>
      <c r="S439" s="1">
        <v>2116.041702</v>
      </c>
      <c r="T439" s="1">
        <v>2448.2098510000001</v>
      </c>
      <c r="W439" s="16"/>
      <c r="X439" s="16"/>
      <c r="AH439" s="1">
        <v>23593.351336</v>
      </c>
      <c r="AI439" s="1">
        <v>10779.042573000001</v>
      </c>
      <c r="AJ439" s="1">
        <v>25777.565188</v>
      </c>
      <c r="AK439" s="16"/>
      <c r="AP439" s="1">
        <v>1889.10247</v>
      </c>
      <c r="AQ439" s="1">
        <v>1934.1340970000001</v>
      </c>
      <c r="AR439" s="1">
        <v>2064.0304510000001</v>
      </c>
      <c r="AS439" s="16"/>
      <c r="AX439" s="1">
        <v>2198.9251989999998</v>
      </c>
      <c r="AY439" s="1">
        <v>2366.5499970000001</v>
      </c>
      <c r="AZ439" s="1">
        <v>2255.3877480000001</v>
      </c>
      <c r="BA439" s="16"/>
    </row>
    <row r="440" spans="2:53" x14ac:dyDescent="0.3">
      <c r="B440" s="1">
        <v>10760.036011</v>
      </c>
      <c r="C440" s="1">
        <v>10735.010399000001</v>
      </c>
      <c r="D440" s="1">
        <v>2539.4429799999998</v>
      </c>
      <c r="J440" s="1">
        <v>2021.7627419999999</v>
      </c>
      <c r="K440" s="1">
        <v>2128.2258900000002</v>
      </c>
      <c r="L440" s="1">
        <v>2027.9942120000001</v>
      </c>
      <c r="M440"/>
      <c r="N440" s="16"/>
      <c r="O440" s="16"/>
      <c r="R440" s="1">
        <v>1994.988591</v>
      </c>
      <c r="S440" s="1">
        <v>2124.0419149999998</v>
      </c>
      <c r="T440" s="1">
        <v>2458.4013319999999</v>
      </c>
      <c r="W440" s="16"/>
      <c r="X440" s="16"/>
      <c r="AH440" s="1">
        <v>23594.312736</v>
      </c>
      <c r="AI440" s="1">
        <v>10797.080991000001</v>
      </c>
      <c r="AJ440" s="1">
        <v>25818.654729000002</v>
      </c>
      <c r="AK440" s="16"/>
      <c r="AP440" s="1">
        <v>1891.953802</v>
      </c>
      <c r="AQ440" s="1">
        <v>1937.5813049999999</v>
      </c>
      <c r="AR440" s="1">
        <v>2067.0270679999999</v>
      </c>
      <c r="AS440" s="16"/>
      <c r="AX440" s="1">
        <v>2199.0975060000001</v>
      </c>
      <c r="AY440" s="1">
        <v>2366.9019929999999</v>
      </c>
      <c r="AZ440" s="1">
        <v>2256.1294549999998</v>
      </c>
      <c r="BA440" s="16"/>
    </row>
    <row r="441" spans="2:53" x14ac:dyDescent="0.3">
      <c r="B441" s="1">
        <v>10779.048140000001</v>
      </c>
      <c r="C441" s="1">
        <v>10779.046865</v>
      </c>
      <c r="D441" s="1">
        <v>2561.6699079999999</v>
      </c>
      <c r="J441" s="1">
        <v>2022.3036990000001</v>
      </c>
      <c r="K441" s="1">
        <v>2130.0535410000002</v>
      </c>
      <c r="L441" s="1">
        <v>2034.0119299999999</v>
      </c>
      <c r="M441"/>
      <c r="N441" s="16"/>
      <c r="O441" s="16"/>
      <c r="R441" s="1">
        <v>2001.6925630000001</v>
      </c>
      <c r="S441" s="1">
        <v>2127.0513420000002</v>
      </c>
      <c r="T441" s="1">
        <v>2459.2021060000002</v>
      </c>
      <c r="W441" s="16"/>
      <c r="X441" s="16"/>
      <c r="AH441" s="1">
        <v>23649.637667999999</v>
      </c>
      <c r="AI441" s="1">
        <v>10813.170690000001</v>
      </c>
      <c r="AJ441" s="1">
        <v>25836.667068999999</v>
      </c>
      <c r="AK441" s="16"/>
      <c r="AP441" s="1">
        <v>1892.1749279999999</v>
      </c>
      <c r="AQ441" s="1">
        <v>1938.409807</v>
      </c>
      <c r="AR441" s="1">
        <v>2071.042958</v>
      </c>
      <c r="AS441" s="16"/>
      <c r="AX441" s="1">
        <v>2210.1029749999998</v>
      </c>
      <c r="AY441" s="1">
        <v>2397.187731</v>
      </c>
      <c r="AZ441" s="1">
        <v>2267.326325</v>
      </c>
      <c r="BA441" s="16"/>
    </row>
    <row r="442" spans="2:53" x14ac:dyDescent="0.3">
      <c r="B442" s="1">
        <v>10779.070919</v>
      </c>
      <c r="C442" s="1">
        <v>10779.057747000001</v>
      </c>
      <c r="D442" s="1">
        <v>2565.254543</v>
      </c>
      <c r="J442" s="1">
        <v>2022.993152</v>
      </c>
      <c r="K442" s="1">
        <v>2130.8836030000002</v>
      </c>
      <c r="L442" s="1">
        <v>2034.1724879999999</v>
      </c>
      <c r="M442"/>
      <c r="N442" s="16"/>
      <c r="O442" s="16"/>
      <c r="R442" s="1">
        <v>2002.9877739999999</v>
      </c>
      <c r="S442" s="1">
        <v>2136.0571960000002</v>
      </c>
      <c r="T442" s="1">
        <v>2459.448633</v>
      </c>
      <c r="W442" s="16"/>
      <c r="X442" s="16"/>
      <c r="AH442" s="1">
        <v>24745.243993</v>
      </c>
      <c r="AI442" s="1">
        <v>10814.076568</v>
      </c>
      <c r="AJ442" s="1">
        <v>25998.703569000001</v>
      </c>
      <c r="AK442" s="16"/>
      <c r="AP442" s="1">
        <v>1893.3372019999999</v>
      </c>
      <c r="AQ442" s="1">
        <v>1938.9766520000001</v>
      </c>
      <c r="AR442" s="1">
        <v>2076.0350840000001</v>
      </c>
      <c r="AS442" s="16"/>
      <c r="AX442" s="1">
        <v>2255.3876150000001</v>
      </c>
      <c r="AY442" s="1">
        <v>2418.44875</v>
      </c>
      <c r="AZ442" s="1">
        <v>2268.1408620000002</v>
      </c>
      <c r="BA442" s="16"/>
    </row>
    <row r="443" spans="2:53" x14ac:dyDescent="0.3">
      <c r="B443" s="1">
        <v>10797.037762</v>
      </c>
      <c r="C443" s="1">
        <v>10797.072193</v>
      </c>
      <c r="D443" s="1">
        <v>2579.0637190000002</v>
      </c>
      <c r="J443" s="1">
        <v>2023.1678159999999</v>
      </c>
      <c r="K443" s="1">
        <v>2131.3907760000002</v>
      </c>
      <c r="L443" s="1">
        <v>2038.0168189999999</v>
      </c>
      <c r="M443"/>
      <c r="N443" s="16"/>
      <c r="O443" s="16"/>
      <c r="R443" s="1">
        <v>2008.004021</v>
      </c>
      <c r="S443" s="1">
        <v>2139.0677219999998</v>
      </c>
      <c r="T443" s="1">
        <v>2473.2256069999999</v>
      </c>
      <c r="W443" s="16"/>
      <c r="X443" s="16"/>
      <c r="AH443" s="1">
        <v>24889.278178</v>
      </c>
      <c r="AI443" s="1">
        <v>10831.077093</v>
      </c>
      <c r="AJ443" s="1">
        <v>26001.694873</v>
      </c>
      <c r="AK443" s="16"/>
      <c r="AP443" s="1">
        <v>1894.257595</v>
      </c>
      <c r="AQ443" s="1">
        <v>1940.126399</v>
      </c>
      <c r="AR443" s="1">
        <v>2079.0362660000001</v>
      </c>
      <c r="AS443" s="16"/>
      <c r="AX443" s="1">
        <v>2365.6421110000001</v>
      </c>
      <c r="AY443" s="1">
        <v>2446.4464290000001</v>
      </c>
      <c r="AZ443" s="1">
        <v>2271.1381179999998</v>
      </c>
      <c r="BA443" s="16"/>
    </row>
    <row r="444" spans="2:53" x14ac:dyDescent="0.3">
      <c r="B444" s="1">
        <v>10814.069106000001</v>
      </c>
      <c r="C444" s="1">
        <v>10813.966902</v>
      </c>
      <c r="D444" s="1">
        <v>2593.2558549999999</v>
      </c>
      <c r="J444" s="1">
        <v>2031.996854</v>
      </c>
      <c r="K444" s="1">
        <v>2132.2071110000002</v>
      </c>
      <c r="L444" s="1">
        <v>2041.9974460000001</v>
      </c>
      <c r="M444"/>
      <c r="N444" s="16"/>
      <c r="O444" s="16"/>
      <c r="R444" s="1">
        <v>2011.995893</v>
      </c>
      <c r="S444" s="1">
        <v>2146.0607989999999</v>
      </c>
      <c r="T444" s="1">
        <v>2487.4443160000001</v>
      </c>
      <c r="W444" s="16"/>
      <c r="X444" s="16"/>
      <c r="AH444" s="81">
        <v>24906.298794999999</v>
      </c>
      <c r="AI444" s="81">
        <v>10944.132317</v>
      </c>
      <c r="AJ444" s="16"/>
      <c r="AK444" s="16"/>
      <c r="AP444" s="1">
        <v>1894.7171310000001</v>
      </c>
      <c r="AQ444" s="1">
        <v>1940.8925609999999</v>
      </c>
      <c r="AR444" s="1">
        <v>2082.0330520000002</v>
      </c>
      <c r="AS444" s="16"/>
      <c r="AX444" s="1">
        <v>2365.991305</v>
      </c>
      <c r="AY444" s="1">
        <v>2531.5334720000001</v>
      </c>
      <c r="AZ444" s="1">
        <v>2275.1370040000002</v>
      </c>
      <c r="BA444" s="16"/>
    </row>
    <row r="445" spans="2:53" x14ac:dyDescent="0.3">
      <c r="B445" s="1">
        <v>10832.036198</v>
      </c>
      <c r="C445" s="1">
        <v>10832.070839</v>
      </c>
      <c r="D445" s="1">
        <v>2593.4656960000002</v>
      </c>
      <c r="J445" s="1">
        <v>2034.994465</v>
      </c>
      <c r="K445" s="1">
        <v>2133.6167049999999</v>
      </c>
      <c r="L445" s="1">
        <v>2048.0194059999999</v>
      </c>
      <c r="M445"/>
      <c r="N445" s="16"/>
      <c r="O445" s="16"/>
      <c r="R445" s="1">
        <v>2015.9997249999999</v>
      </c>
      <c r="S445" s="1">
        <v>2151.0697060000002</v>
      </c>
      <c r="T445" s="1">
        <v>2544.2446690000002</v>
      </c>
      <c r="W445" s="16"/>
      <c r="X445" s="16"/>
      <c r="AH445" s="1">
        <v>25067.374218000001</v>
      </c>
      <c r="AI445" s="1">
        <v>11879.848142999999</v>
      </c>
      <c r="AJ445" s="16"/>
      <c r="AP445" s="1">
        <v>1894.9512110000001</v>
      </c>
      <c r="AQ445" s="1">
        <v>1941.981143</v>
      </c>
      <c r="AR445" s="1">
        <v>2082.2191969999999</v>
      </c>
      <c r="AS445" s="16"/>
      <c r="AX445" s="1">
        <v>2366.3634259999999</v>
      </c>
      <c r="AY445" s="1">
        <v>2559.5300579999998</v>
      </c>
      <c r="AZ445" s="1">
        <v>2293.1561590000001</v>
      </c>
      <c r="BA445" s="16"/>
    </row>
    <row r="446" spans="2:53" x14ac:dyDescent="0.3">
      <c r="B446" s="1">
        <v>10943.139954</v>
      </c>
      <c r="C446" s="1">
        <v>10943.207216000001</v>
      </c>
      <c r="D446" s="1">
        <v>2593.6851590000001</v>
      </c>
      <c r="J446" s="1">
        <v>2035.176708</v>
      </c>
      <c r="K446" s="1">
        <v>2135.056932</v>
      </c>
      <c r="L446" s="1">
        <v>2056.0219489999999</v>
      </c>
      <c r="M446"/>
      <c r="N446" s="16"/>
      <c r="O446" s="16"/>
      <c r="R446" s="1">
        <v>2019.0064600000001</v>
      </c>
      <c r="S446" s="1">
        <v>2156.4053429999999</v>
      </c>
      <c r="T446" s="1">
        <v>2572.5322740000001</v>
      </c>
      <c r="W446" s="16"/>
      <c r="X446" s="16"/>
      <c r="AH446" s="1">
        <v>25109.471517999998</v>
      </c>
      <c r="AI446" s="1">
        <v>12270.93461</v>
      </c>
      <c r="AJ446" s="16"/>
      <c r="AP446" s="1">
        <v>1895.1254730000001</v>
      </c>
      <c r="AQ446" s="1">
        <v>1944.9805719999999</v>
      </c>
      <c r="AR446" s="1">
        <v>2084.6260710000001</v>
      </c>
      <c r="AS446" s="16"/>
      <c r="AX446" s="1">
        <v>2366.9092439999999</v>
      </c>
      <c r="AY446" s="1">
        <v>2672.6128819999999</v>
      </c>
      <c r="AZ446" s="1">
        <v>2304.1624590000001</v>
      </c>
      <c r="BA446" s="16"/>
    </row>
    <row r="447" spans="2:53" x14ac:dyDescent="0.3">
      <c r="B447" s="1">
        <v>10944.155898000001</v>
      </c>
      <c r="C447" s="1">
        <v>10944.142232</v>
      </c>
      <c r="D447" s="1">
        <v>2595.5696039999998</v>
      </c>
      <c r="J447" s="1">
        <v>2037.6189119999999</v>
      </c>
      <c r="K447" s="1">
        <v>2138.0567489999999</v>
      </c>
      <c r="L447" s="1">
        <v>2060.0231709999998</v>
      </c>
      <c r="M447"/>
      <c r="N447" s="16"/>
      <c r="O447" s="16"/>
      <c r="R447" s="1">
        <v>2023.395839</v>
      </c>
      <c r="S447" s="1">
        <v>2159.812199</v>
      </c>
      <c r="T447" s="1">
        <v>2600.52738</v>
      </c>
      <c r="W447" s="16"/>
      <c r="X447" s="16"/>
      <c r="AH447" s="1">
        <v>25254.325207000002</v>
      </c>
      <c r="AI447" s="1">
        <v>12485.117891</v>
      </c>
      <c r="AJ447" s="16"/>
      <c r="AP447" s="1">
        <v>1895.415857</v>
      </c>
      <c r="AQ447" s="1">
        <v>1945.432227</v>
      </c>
      <c r="AR447" s="1">
        <v>2085.0464299999999</v>
      </c>
      <c r="AS447" s="16"/>
      <c r="AX447" s="1">
        <v>2418.4518419999999</v>
      </c>
      <c r="AY447" s="1">
        <v>2746.3460749999999</v>
      </c>
      <c r="AZ447" s="1">
        <v>2327.1693570000002</v>
      </c>
      <c r="BA447" s="16"/>
    </row>
    <row r="448" spans="2:53" x14ac:dyDescent="0.3">
      <c r="B448" s="1">
        <v>11047.255609</v>
      </c>
      <c r="C448" s="1">
        <v>12271.976287</v>
      </c>
      <c r="D448" s="1">
        <v>2604.2630709999999</v>
      </c>
      <c r="J448" s="1">
        <v>2037.69461</v>
      </c>
      <c r="K448" s="1">
        <v>2138.2188879999999</v>
      </c>
      <c r="L448" s="1">
        <v>2087.0115519999999</v>
      </c>
      <c r="M448"/>
      <c r="N448" s="16"/>
      <c r="O448" s="16"/>
      <c r="R448" s="1">
        <v>2023.999824</v>
      </c>
      <c r="S448" s="1">
        <v>2160.0713070000002</v>
      </c>
      <c r="T448" s="1">
        <v>2647.2971849999999</v>
      </c>
      <c r="W448" s="16"/>
      <c r="X448" s="16"/>
      <c r="AH448" s="1">
        <v>25271.498656</v>
      </c>
      <c r="AI448" s="1">
        <v>12700.195081</v>
      </c>
      <c r="AJ448" s="16"/>
      <c r="AP448" s="1">
        <v>1895.8665659999999</v>
      </c>
      <c r="AQ448" s="1">
        <v>1947.8137139999999</v>
      </c>
      <c r="AR448" s="1">
        <v>2089.0425150000001</v>
      </c>
      <c r="AS448" s="16"/>
      <c r="AX448" s="1">
        <v>2446.4487810000001</v>
      </c>
      <c r="AY448" s="1">
        <v>2747.3550310000001</v>
      </c>
      <c r="AZ448" s="1">
        <v>2336.6228759999999</v>
      </c>
      <c r="BA448" s="16"/>
    </row>
    <row r="449" spans="2:53" x14ac:dyDescent="0.3">
      <c r="B449" s="1">
        <v>12253.946964000001</v>
      </c>
      <c r="C449" s="1">
        <v>12306.954823</v>
      </c>
      <c r="D449" s="1">
        <v>2669.7558020000001</v>
      </c>
      <c r="J449" s="1">
        <v>2037.8426420000001</v>
      </c>
      <c r="K449" s="1">
        <v>2141.0530640000002</v>
      </c>
      <c r="L449" s="1">
        <v>2095.0395349999999</v>
      </c>
      <c r="M449"/>
      <c r="N449" s="16"/>
      <c r="O449" s="16"/>
      <c r="R449" s="1">
        <v>2029.007715</v>
      </c>
      <c r="S449" s="1">
        <v>2169.0825519999999</v>
      </c>
      <c r="T449" s="1">
        <v>2675.4426020000001</v>
      </c>
      <c r="W449" s="16"/>
      <c r="X449" s="16"/>
      <c r="AH449" s="1">
        <v>25433.563477</v>
      </c>
      <c r="AI449" s="1">
        <v>12746.272741999999</v>
      </c>
      <c r="AJ449" s="16"/>
      <c r="AP449" s="1">
        <v>1897.944479</v>
      </c>
      <c r="AQ449" s="1">
        <v>1947.892662</v>
      </c>
      <c r="AR449" s="1">
        <v>2089.7817709999999</v>
      </c>
      <c r="AS449" s="16"/>
      <c r="AX449" s="1">
        <v>2531.5398879999998</v>
      </c>
      <c r="AY449" s="1">
        <v>2959.4341939999999</v>
      </c>
      <c r="AZ449" s="1">
        <v>2339.8786190000001</v>
      </c>
      <c r="BA449" s="16"/>
    </row>
    <row r="450" spans="2:53" x14ac:dyDescent="0.3">
      <c r="B450" s="1">
        <v>12272.012578</v>
      </c>
      <c r="C450" s="1">
        <v>12324.989631</v>
      </c>
      <c r="D450" s="1">
        <v>4934.8026030000001</v>
      </c>
      <c r="J450" s="1">
        <v>2038.5412510000001</v>
      </c>
      <c r="K450" s="1">
        <v>2146.0686730000002</v>
      </c>
      <c r="L450" s="1">
        <v>2103.0291109999998</v>
      </c>
      <c r="M450"/>
      <c r="N450" s="16"/>
      <c r="O450" s="16"/>
      <c r="R450" s="1">
        <v>2035.0054640000001</v>
      </c>
      <c r="S450" s="1">
        <v>2177.0785070000002</v>
      </c>
      <c r="T450" s="1">
        <v>3812.9701500000001</v>
      </c>
      <c r="W450" s="16"/>
      <c r="X450" s="16"/>
      <c r="AH450" s="1">
        <v>25456.531482999999</v>
      </c>
      <c r="AI450" s="1">
        <v>12799.251334</v>
      </c>
      <c r="AJ450" s="16"/>
      <c r="AP450" s="1">
        <v>1898.7133899999999</v>
      </c>
      <c r="AQ450" s="1">
        <v>1947.9738910000001</v>
      </c>
      <c r="AR450" s="1">
        <v>2090.135522</v>
      </c>
      <c r="AS450" s="16"/>
      <c r="AX450" s="1">
        <v>2559.5322390000001</v>
      </c>
      <c r="AY450" s="1">
        <v>3481.712779</v>
      </c>
      <c r="AZ450" s="1">
        <v>2350.0827250000002</v>
      </c>
      <c r="BA450" s="16"/>
    </row>
    <row r="451" spans="2:53" x14ac:dyDescent="0.3">
      <c r="B451" s="1">
        <v>12307.068141</v>
      </c>
      <c r="C451" s="1">
        <v>12400.029616</v>
      </c>
      <c r="D451" s="1">
        <v>5020.8651209999998</v>
      </c>
      <c r="J451" s="1">
        <v>2039.0118809999999</v>
      </c>
      <c r="K451" s="1">
        <v>2147.2197550000001</v>
      </c>
      <c r="L451" s="1">
        <v>2107.0068059999999</v>
      </c>
      <c r="M451"/>
      <c r="N451" s="16"/>
      <c r="O451" s="16"/>
      <c r="R451" s="1">
        <v>2035.388254</v>
      </c>
      <c r="S451" s="1">
        <v>2181.085877</v>
      </c>
      <c r="T451" s="1">
        <v>3925.8710190000002</v>
      </c>
      <c r="W451" s="16"/>
      <c r="X451" s="16"/>
      <c r="AH451" s="1">
        <v>25474.524206999999</v>
      </c>
      <c r="AI451" s="1">
        <v>14641.403405999999</v>
      </c>
      <c r="AJ451" s="16"/>
      <c r="AP451" s="1">
        <v>1899.1031370000001</v>
      </c>
      <c r="AQ451" s="1">
        <v>1950.9829609999999</v>
      </c>
      <c r="AR451" s="1">
        <v>2092.0393490000001</v>
      </c>
      <c r="AS451" s="16"/>
      <c r="AX451" s="1">
        <v>2672.6131129999999</v>
      </c>
      <c r="AY451" s="1">
        <v>3682.836808</v>
      </c>
      <c r="AZ451" s="1">
        <v>2350.1751819999999</v>
      </c>
      <c r="BA451" s="16"/>
    </row>
    <row r="452" spans="2:53" x14ac:dyDescent="0.3">
      <c r="B452" s="1">
        <v>12324.996136</v>
      </c>
      <c r="C452" s="1">
        <v>12420.167686000001</v>
      </c>
      <c r="D452" s="1">
        <v>5132.8962229999997</v>
      </c>
      <c r="J452" s="1">
        <v>2043.0097490000001</v>
      </c>
      <c r="K452" s="1">
        <v>2149.051751</v>
      </c>
      <c r="L452" s="1">
        <v>2116.0474519999998</v>
      </c>
      <c r="M452"/>
      <c r="N452" s="16"/>
      <c r="O452" s="16"/>
      <c r="R452" s="1">
        <v>2035.611373</v>
      </c>
      <c r="S452" s="1">
        <v>2184.8288250000001</v>
      </c>
      <c r="T452" s="1">
        <v>4363.1546390000003</v>
      </c>
      <c r="W452" s="16"/>
      <c r="X452" s="16"/>
      <c r="AH452" s="1">
        <v>25475.519219999998</v>
      </c>
      <c r="AI452" s="1">
        <v>25110.285807</v>
      </c>
      <c r="AJ452" s="16"/>
      <c r="AP452" s="1">
        <v>1899.797444</v>
      </c>
      <c r="AQ452" s="1">
        <v>1953.9807559999999</v>
      </c>
      <c r="AR452" s="1">
        <v>2094.2216400000002</v>
      </c>
      <c r="AS452" s="16"/>
      <c r="AX452" s="1">
        <v>2747.3574410000001</v>
      </c>
      <c r="AY452" s="1">
        <v>3980.816257</v>
      </c>
      <c r="AZ452" s="1">
        <v>2350.8814379999999</v>
      </c>
      <c r="BA452" s="16"/>
    </row>
    <row r="453" spans="2:53" x14ac:dyDescent="0.3">
      <c r="B453" s="1">
        <v>12390.121062</v>
      </c>
      <c r="C453" s="1">
        <v>12438.037772</v>
      </c>
      <c r="D453" s="1">
        <v>5268.9601579999999</v>
      </c>
      <c r="J453" s="1">
        <v>2047.998049</v>
      </c>
      <c r="K453" s="1">
        <v>2151.232653</v>
      </c>
      <c r="L453" s="1">
        <v>2122.0566939999999</v>
      </c>
      <c r="M453"/>
      <c r="N453" s="16"/>
      <c r="O453" s="16"/>
      <c r="R453" s="1">
        <v>2038.0102910000001</v>
      </c>
      <c r="S453" s="1">
        <v>2186.087278</v>
      </c>
      <c r="T453" s="1">
        <v>10316.155445</v>
      </c>
      <c r="W453" s="16"/>
      <c r="X453" s="16"/>
      <c r="AH453" s="1">
        <v>25576.542039</v>
      </c>
      <c r="AI453" s="1">
        <v>25254.246711</v>
      </c>
      <c r="AJ453" s="16"/>
      <c r="AP453" s="1">
        <v>1900.949267</v>
      </c>
      <c r="AQ453" s="1">
        <v>1957.5809979999999</v>
      </c>
      <c r="AR453" s="1">
        <v>2094.8786060000002</v>
      </c>
      <c r="AS453" s="16"/>
      <c r="AX453" s="1">
        <v>2923.462176</v>
      </c>
      <c r="AY453" s="1">
        <v>3981.0044579999999</v>
      </c>
      <c r="AZ453" s="1">
        <v>2359.1805770000001</v>
      </c>
      <c r="BA453" s="16"/>
    </row>
    <row r="454" spans="2:53" x14ac:dyDescent="0.3">
      <c r="B454" s="1">
        <v>12421.029923</v>
      </c>
      <c r="C454" s="1">
        <v>12454.060529</v>
      </c>
      <c r="D454" s="1">
        <v>5424.546351</v>
      </c>
      <c r="J454" s="1">
        <v>2050.1874600000001</v>
      </c>
      <c r="K454" s="1">
        <v>2155.067411</v>
      </c>
      <c r="L454" s="1">
        <v>2128.057945</v>
      </c>
      <c r="M454"/>
      <c r="N454" s="16"/>
      <c r="O454" s="16"/>
      <c r="R454" s="1">
        <v>2042.0067779999999</v>
      </c>
      <c r="S454" s="1">
        <v>2197.8336530000001</v>
      </c>
      <c r="T454" s="1">
        <v>10596.339787000001</v>
      </c>
      <c r="W454" s="16"/>
      <c r="X454" s="16"/>
      <c r="AH454" s="1">
        <v>25618.543239999999</v>
      </c>
      <c r="AI454" s="1">
        <v>25271.415013000002</v>
      </c>
      <c r="AJ454" s="16"/>
      <c r="AP454" s="1">
        <v>1902.110977</v>
      </c>
      <c r="AQ454" s="1">
        <v>1957.9756950000001</v>
      </c>
      <c r="AR454" s="1">
        <v>2095.95462</v>
      </c>
      <c r="AS454" s="16"/>
      <c r="AX454" s="1">
        <v>2959.4331099999999</v>
      </c>
      <c r="AY454" s="1">
        <v>4057.0223070000002</v>
      </c>
      <c r="AZ454" s="1">
        <v>2362.1822659999998</v>
      </c>
      <c r="BA454" s="16"/>
    </row>
    <row r="455" spans="2:53" x14ac:dyDescent="0.3">
      <c r="B455" s="1">
        <v>12438.047714</v>
      </c>
      <c r="C455" s="1">
        <v>12487.119688000001</v>
      </c>
      <c r="D455" s="1">
        <v>9168.499581</v>
      </c>
      <c r="J455" s="1">
        <v>2052.0035859999998</v>
      </c>
      <c r="K455" s="1">
        <v>2157.811823</v>
      </c>
      <c r="L455" s="1">
        <v>2129.2189400000002</v>
      </c>
      <c r="M455"/>
      <c r="N455" s="16"/>
      <c r="O455" s="16"/>
      <c r="R455" s="1">
        <v>2047.854513</v>
      </c>
      <c r="S455" s="1">
        <v>2201.0915380000001</v>
      </c>
      <c r="T455" s="1">
        <v>11081.272978999999</v>
      </c>
      <c r="W455" s="16"/>
      <c r="X455" s="16"/>
      <c r="AH455" s="1">
        <v>25635.63823</v>
      </c>
      <c r="AI455" s="1">
        <v>25436.462640000002</v>
      </c>
      <c r="AJ455" s="16"/>
      <c r="AP455" s="1">
        <v>1903.7970889999999</v>
      </c>
      <c r="AQ455" s="1">
        <v>1959.0596760000001</v>
      </c>
      <c r="AR455" s="1">
        <v>2096.0551829999999</v>
      </c>
      <c r="AS455" s="16"/>
      <c r="AX455" s="1">
        <v>3116.6719939999998</v>
      </c>
      <c r="AY455" s="1">
        <v>4063.0360919999998</v>
      </c>
      <c r="AZ455" s="1">
        <v>2364.9120870000002</v>
      </c>
      <c r="BA455" s="16"/>
    </row>
    <row r="456" spans="2:53" x14ac:dyDescent="0.3">
      <c r="B456" s="1">
        <v>12452.053789</v>
      </c>
      <c r="C456" s="1">
        <v>12555.134665</v>
      </c>
      <c r="D456" s="1">
        <v>9710.515238</v>
      </c>
      <c r="J456" s="1">
        <v>2055.9949980000001</v>
      </c>
      <c r="K456" s="1">
        <v>2161.068628</v>
      </c>
      <c r="L456" s="1">
        <v>2135.2144990000002</v>
      </c>
      <c r="M456"/>
      <c r="N456" s="16"/>
      <c r="O456" s="16"/>
      <c r="R456" s="1">
        <v>2050.0178169999999</v>
      </c>
      <c r="S456" s="1">
        <v>2203.734508</v>
      </c>
      <c r="T456" s="1">
        <v>13151.456703</v>
      </c>
      <c r="W456" s="16"/>
      <c r="X456" s="16"/>
      <c r="AH456" s="1">
        <v>25638.541553999999</v>
      </c>
      <c r="AI456" s="1">
        <v>25459.724569000002</v>
      </c>
      <c r="AJ456" s="16"/>
      <c r="AP456" s="1">
        <v>1903.9440790000001</v>
      </c>
      <c r="AQ456" s="1">
        <v>1959.7513289999999</v>
      </c>
      <c r="AR456" s="1">
        <v>2097.1324289999998</v>
      </c>
      <c r="AS456" s="16"/>
      <c r="AX456" s="1">
        <v>3481.7184739999998</v>
      </c>
      <c r="AY456" s="1">
        <v>6508.9654069999997</v>
      </c>
      <c r="AZ456" s="1">
        <v>2365.088115</v>
      </c>
      <c r="BA456" s="16"/>
    </row>
    <row r="457" spans="2:53" x14ac:dyDescent="0.3">
      <c r="B457" s="1">
        <v>12488.081871</v>
      </c>
      <c r="C457" s="1">
        <v>12585.094080000001</v>
      </c>
      <c r="D457" s="1">
        <v>9953.6306060000006</v>
      </c>
      <c r="J457" s="1">
        <v>2068.0266900000001</v>
      </c>
      <c r="K457" s="1">
        <v>2170.236402</v>
      </c>
      <c r="L457" s="1">
        <v>2135.8886680000001</v>
      </c>
      <c r="M457"/>
      <c r="N457" s="16"/>
      <c r="O457" s="16"/>
      <c r="R457" s="1">
        <v>2055.016216</v>
      </c>
      <c r="S457" s="1">
        <v>2203.917637</v>
      </c>
      <c r="T457" s="1">
        <v>24614.070093999999</v>
      </c>
      <c r="W457" s="16"/>
      <c r="X457" s="16"/>
      <c r="AH457" s="1">
        <v>25655.592121999998</v>
      </c>
      <c r="AI457" s="1">
        <v>25474.530556999998</v>
      </c>
      <c r="AJ457" s="16"/>
      <c r="AP457" s="1">
        <v>1906.9439070000001</v>
      </c>
      <c r="AQ457" s="1">
        <v>1960.1453320000001</v>
      </c>
      <c r="AR457" s="1">
        <v>2097.2196749999998</v>
      </c>
      <c r="AS457" s="16"/>
      <c r="AX457" s="1">
        <v>4394.6738290000003</v>
      </c>
      <c r="AY457" s="1">
        <v>9545.8538759999992</v>
      </c>
      <c r="AZ457" s="1">
        <v>2365.6343630000001</v>
      </c>
      <c r="BA457" s="16"/>
    </row>
    <row r="458" spans="2:53" x14ac:dyDescent="0.3">
      <c r="B458" s="1">
        <v>12585.109227000001</v>
      </c>
      <c r="C458" s="1">
        <v>12600.136626</v>
      </c>
      <c r="D458" s="1">
        <v>10026.717162000001</v>
      </c>
      <c r="J458" s="1">
        <v>2078.0221029999998</v>
      </c>
      <c r="K458" s="1">
        <v>2177.0824710000002</v>
      </c>
      <c r="L458" s="1">
        <v>2141.0510690000001</v>
      </c>
      <c r="M458"/>
      <c r="N458" s="16"/>
      <c r="O458" s="16"/>
      <c r="R458" s="1">
        <v>2059.0283009999998</v>
      </c>
      <c r="S458" s="1">
        <v>2206.2558709999998</v>
      </c>
      <c r="T458" s="1">
        <v>25858.740269000002</v>
      </c>
      <c r="W458" s="16"/>
      <c r="X458" s="16"/>
      <c r="AH458" s="1">
        <v>25656.629131999998</v>
      </c>
      <c r="AI458" s="1">
        <v>25618.607973999999</v>
      </c>
      <c r="AJ458" s="16"/>
      <c r="AP458" s="1">
        <v>1908.1113419999999</v>
      </c>
      <c r="AQ458" s="1">
        <v>1961.827779</v>
      </c>
      <c r="AR458" s="1">
        <v>2098.8787040000002</v>
      </c>
      <c r="AS458" s="16"/>
      <c r="AX458" s="1">
        <v>5086.5100709999997</v>
      </c>
      <c r="AY458" s="1">
        <v>10663.260758</v>
      </c>
      <c r="AZ458" s="1">
        <v>2390.1978370000002</v>
      </c>
      <c r="BA458" s="16"/>
    </row>
    <row r="459" spans="2:53" x14ac:dyDescent="0.3">
      <c r="B459" s="1">
        <v>12600.155207</v>
      </c>
      <c r="C459" s="1">
        <v>12683.241276999999</v>
      </c>
      <c r="D459" s="1">
        <v>10057.747325</v>
      </c>
      <c r="J459" s="1">
        <v>2081.1977339999999</v>
      </c>
      <c r="K459" s="1">
        <v>2185.067716</v>
      </c>
      <c r="L459" s="1">
        <v>2142.2300059999998</v>
      </c>
      <c r="M459"/>
      <c r="N459" s="16"/>
      <c r="O459" s="16"/>
      <c r="R459" s="1">
        <v>2061.0297310000001</v>
      </c>
      <c r="S459" s="1">
        <v>2208.0873350000002</v>
      </c>
      <c r="T459" s="1">
        <v>26071.938205999999</v>
      </c>
      <c r="W459" s="16"/>
      <c r="X459" s="16"/>
      <c r="AH459" s="1">
        <v>25674.639219000001</v>
      </c>
      <c r="AI459" s="1">
        <v>25636.585332999999</v>
      </c>
      <c r="AJ459" s="16"/>
      <c r="AP459" s="1">
        <v>1915.9622320000001</v>
      </c>
      <c r="AQ459" s="1">
        <v>1961.985003</v>
      </c>
      <c r="AR459" s="1">
        <v>2099.1259399999999</v>
      </c>
      <c r="AS459" s="16"/>
      <c r="AX459" s="1">
        <v>9360.4424139999992</v>
      </c>
      <c r="AY459" s="1">
        <v>10681.270037</v>
      </c>
      <c r="AZ459" s="1">
        <v>2397.1997139999999</v>
      </c>
      <c r="BA459" s="16"/>
    </row>
    <row r="460" spans="2:53" x14ac:dyDescent="0.3">
      <c r="B460" s="1">
        <v>12701.192846</v>
      </c>
      <c r="C460" s="1">
        <v>12700.178715</v>
      </c>
      <c r="D460" s="1">
        <v>10621.965818999999</v>
      </c>
      <c r="J460" s="1">
        <v>2087.0222669999998</v>
      </c>
      <c r="K460" s="1">
        <v>2189.064116</v>
      </c>
      <c r="L460" s="1">
        <v>2150.046934</v>
      </c>
      <c r="M460"/>
      <c r="N460" s="16"/>
      <c r="O460" s="16"/>
      <c r="R460" s="1">
        <v>2078.0366600000002</v>
      </c>
      <c r="S460" s="1">
        <v>2229.1171850000001</v>
      </c>
      <c r="T460" s="1">
        <v>26090.029140999999</v>
      </c>
      <c r="W460" s="16"/>
      <c r="X460" s="16"/>
      <c r="AH460" s="1">
        <v>25690.620976999999</v>
      </c>
      <c r="AI460" s="1">
        <v>25656.640330999999</v>
      </c>
      <c r="AJ460" s="16"/>
      <c r="AP460" s="1">
        <v>1919.8011429999999</v>
      </c>
      <c r="AQ460" s="1">
        <v>1964.4391169999999</v>
      </c>
      <c r="AR460" s="1">
        <v>2100.040614</v>
      </c>
      <c r="AS460" s="16"/>
      <c r="AX460" s="1">
        <v>9544.9136600000002</v>
      </c>
      <c r="AY460" s="1">
        <v>13336.856947</v>
      </c>
      <c r="AZ460" s="1">
        <v>2413.2038729999999</v>
      </c>
      <c r="BA460" s="16"/>
    </row>
    <row r="461" spans="2:53" x14ac:dyDescent="0.3">
      <c r="B461" s="1">
        <v>12703.194561</v>
      </c>
      <c r="C461" s="1">
        <v>12806.360647</v>
      </c>
      <c r="D461" s="1">
        <v>10637.968768000001</v>
      </c>
      <c r="J461" s="1">
        <v>2090.0367299999998</v>
      </c>
      <c r="K461" s="1">
        <v>2191.7445889999999</v>
      </c>
      <c r="L461" s="1">
        <v>2150.8081510000002</v>
      </c>
      <c r="M461"/>
      <c r="N461" s="16"/>
      <c r="O461" s="16"/>
      <c r="R461" s="1">
        <v>2101.0498339999999</v>
      </c>
      <c r="S461" s="1">
        <v>2234.1130020000001</v>
      </c>
      <c r="T461" s="1">
        <v>26252.15353</v>
      </c>
      <c r="W461" s="16"/>
      <c r="X461" s="16"/>
      <c r="AH461" s="1">
        <v>25776.616893999999</v>
      </c>
      <c r="AI461" s="1">
        <v>25674.672899000001</v>
      </c>
      <c r="AJ461" s="16"/>
      <c r="AP461" s="1">
        <v>1920.3389099999999</v>
      </c>
      <c r="AQ461" s="1">
        <v>1964.895413</v>
      </c>
      <c r="AR461" s="1">
        <v>2104.0524770000002</v>
      </c>
      <c r="AS461" s="16"/>
      <c r="AX461" s="1">
        <v>9545.8463530000008</v>
      </c>
      <c r="AY461" s="1">
        <v>13353.876149</v>
      </c>
      <c r="AZ461" s="1">
        <v>2418.449959</v>
      </c>
      <c r="BA461" s="16"/>
    </row>
    <row r="462" spans="2:53" x14ac:dyDescent="0.3">
      <c r="B462" s="1">
        <v>23359.113992999999</v>
      </c>
      <c r="C462" s="1">
        <v>23362.095877</v>
      </c>
      <c r="D462" s="1">
        <v>10681.911249999999</v>
      </c>
      <c r="J462" s="1">
        <v>2094.8556389999999</v>
      </c>
      <c r="K462" s="1">
        <v>2191.9134349999999</v>
      </c>
      <c r="L462" s="1">
        <v>2151.2310649999999</v>
      </c>
      <c r="M462"/>
      <c r="N462" s="16"/>
      <c r="O462" s="16"/>
      <c r="R462" s="1">
        <v>2112.0370320000002</v>
      </c>
      <c r="S462" s="1">
        <v>2237.2850520000002</v>
      </c>
      <c r="T462" s="1">
        <v>26296.909532000001</v>
      </c>
      <c r="W462" s="16"/>
      <c r="X462" s="16"/>
      <c r="AH462" s="1">
        <v>25819.646518000001</v>
      </c>
      <c r="AI462" s="1">
        <v>25689.596494000001</v>
      </c>
      <c r="AJ462" s="16"/>
      <c r="AP462" s="1">
        <v>1921.5730610000001</v>
      </c>
      <c r="AQ462" s="1">
        <v>1965.13435</v>
      </c>
      <c r="AR462" s="1">
        <v>2105.2241800000002</v>
      </c>
      <c r="AS462" s="16"/>
      <c r="AX462" s="1">
        <v>10663.255663</v>
      </c>
      <c r="AY462" s="1">
        <v>23810.968704999999</v>
      </c>
      <c r="AZ462" s="1">
        <v>2446.4443219999998</v>
      </c>
      <c r="BA462" s="16"/>
    </row>
    <row r="463" spans="2:53" x14ac:dyDescent="0.3">
      <c r="B463" s="1">
        <v>23382.147842999999</v>
      </c>
      <c r="C463" s="1">
        <v>23381.119127000002</v>
      </c>
      <c r="D463" s="1">
        <v>10700.003468999999</v>
      </c>
      <c r="J463" s="1">
        <v>2102.0453170000001</v>
      </c>
      <c r="K463" s="1">
        <v>2191.9981419999999</v>
      </c>
      <c r="L463" s="1">
        <v>2153.074846</v>
      </c>
      <c r="M463"/>
      <c r="N463" s="16"/>
      <c r="O463" s="16"/>
      <c r="R463" s="1">
        <v>2116.0411450000001</v>
      </c>
      <c r="S463" s="1">
        <v>2246.1120580000002</v>
      </c>
      <c r="T463" s="1">
        <v>26356.982171</v>
      </c>
      <c r="W463" s="16"/>
      <c r="X463" s="16"/>
      <c r="AH463" s="1">
        <v>25836.705839999999</v>
      </c>
      <c r="AI463" s="1">
        <v>25774.470616999999</v>
      </c>
      <c r="AJ463" s="16"/>
      <c r="AP463" s="1">
        <v>1921.7367919999999</v>
      </c>
      <c r="AQ463" s="1">
        <v>1965.2417820000001</v>
      </c>
      <c r="AR463" s="1">
        <v>2108.2205159999999</v>
      </c>
      <c r="AS463" s="16"/>
      <c r="AX463" s="1">
        <v>10681.173674</v>
      </c>
      <c r="AY463" s="1">
        <v>24019.031880999999</v>
      </c>
      <c r="AZ463" s="1">
        <v>2531.5338419999998</v>
      </c>
      <c r="BA463" s="16"/>
    </row>
    <row r="464" spans="2:53" x14ac:dyDescent="0.3">
      <c r="B464" s="1">
        <v>23395.149018</v>
      </c>
      <c r="C464" s="1">
        <v>23390.145677</v>
      </c>
      <c r="D464" s="1">
        <v>10717.012852</v>
      </c>
      <c r="J464" s="1">
        <v>2107.2138129999998</v>
      </c>
      <c r="K464" s="1">
        <v>2193.254324</v>
      </c>
      <c r="L464" s="1">
        <v>2158.8143150000001</v>
      </c>
      <c r="M464"/>
      <c r="N464" s="16"/>
      <c r="O464" s="16"/>
      <c r="R464" s="1">
        <v>2128.0475999999999</v>
      </c>
      <c r="S464" s="1">
        <v>2271.1338139999998</v>
      </c>
      <c r="T464" s="1">
        <v>26459.979503999999</v>
      </c>
      <c r="W464" s="16"/>
      <c r="X464" s="16"/>
      <c r="AH464" s="1">
        <v>25999.730372999999</v>
      </c>
      <c r="AI464" s="1">
        <v>25778.601344999999</v>
      </c>
      <c r="AP464" s="1">
        <v>1921.9648810000001</v>
      </c>
      <c r="AQ464" s="1">
        <v>1965.8176149999999</v>
      </c>
      <c r="AR464" s="1">
        <v>2109.0493510000001</v>
      </c>
      <c r="AS464" s="16"/>
      <c r="AX464" s="1">
        <v>11643.911910000001</v>
      </c>
      <c r="AY464" s="1">
        <v>24162.079300000001</v>
      </c>
      <c r="AZ464" s="1">
        <v>2559.5321650000001</v>
      </c>
      <c r="BA464" s="16"/>
    </row>
    <row r="465" spans="2:53" x14ac:dyDescent="0.3">
      <c r="B465" s="1">
        <v>24301.919633000001</v>
      </c>
      <c r="C465" s="1">
        <v>23395.127344</v>
      </c>
      <c r="D465" s="1">
        <v>10734.018212999999</v>
      </c>
      <c r="J465" s="1">
        <v>2127.0305830000002</v>
      </c>
      <c r="K465" s="1">
        <v>2197.3127049999998</v>
      </c>
      <c r="L465" s="1">
        <v>2160.409889</v>
      </c>
      <c r="M465"/>
      <c r="N465" s="16"/>
      <c r="O465" s="16"/>
      <c r="R465" s="1">
        <v>2135.0522850000002</v>
      </c>
      <c r="S465" s="1">
        <v>2340.1399769999998</v>
      </c>
      <c r="T465" s="16"/>
      <c r="W465" s="16"/>
      <c r="X465" s="16"/>
      <c r="AH465" s="16"/>
      <c r="AI465" s="81">
        <v>25797.692876000001</v>
      </c>
      <c r="AP465" s="1">
        <v>1924.9596489999999</v>
      </c>
      <c r="AQ465" s="1">
        <v>1965.9936049999999</v>
      </c>
      <c r="AR465" s="1">
        <v>2109.8765210000001</v>
      </c>
      <c r="AS465" s="16"/>
      <c r="AX465" s="1">
        <v>13089.512905</v>
      </c>
      <c r="AY465" s="1">
        <v>24176.086808</v>
      </c>
      <c r="AZ465" s="1">
        <v>2672.6141160000002</v>
      </c>
      <c r="BA465" s="16"/>
    </row>
    <row r="466" spans="2:53" x14ac:dyDescent="0.3">
      <c r="B466" s="1">
        <v>24415.086834999998</v>
      </c>
      <c r="C466" s="1">
        <v>24413.022863999999</v>
      </c>
      <c r="D466" s="1">
        <v>10735.031392000001</v>
      </c>
      <c r="J466" s="1">
        <v>2133.2134030000002</v>
      </c>
      <c r="K466" s="1">
        <v>2203.0762709999999</v>
      </c>
      <c r="L466" s="1">
        <v>2168.0795509999998</v>
      </c>
      <c r="M466"/>
      <c r="N466" s="16"/>
      <c r="O466" s="16"/>
      <c r="R466" s="1">
        <v>2141.0573629999999</v>
      </c>
      <c r="S466" s="1">
        <v>2392.1775080000002</v>
      </c>
      <c r="T466" s="16"/>
      <c r="W466" s="16"/>
      <c r="X466" s="16"/>
      <c r="AI466" s="1">
        <v>25818.716036000002</v>
      </c>
      <c r="AP466" s="1">
        <v>1927.961084</v>
      </c>
      <c r="AQ466" s="1">
        <v>1966.610034</v>
      </c>
      <c r="AR466" s="1">
        <v>2112.6367829999999</v>
      </c>
      <c r="AS466" s="16"/>
      <c r="AX466" s="1">
        <v>13352.854384</v>
      </c>
      <c r="AY466" s="1">
        <v>24524.261986000001</v>
      </c>
      <c r="AZ466" s="1">
        <v>2747.3560809999999</v>
      </c>
      <c r="BA466" s="16"/>
    </row>
    <row r="467" spans="2:53" x14ac:dyDescent="0.3">
      <c r="B467" s="1">
        <v>24617.123014000001</v>
      </c>
      <c r="C467" s="1">
        <v>24778.121912999999</v>
      </c>
      <c r="D467" s="1">
        <v>10760.025653000001</v>
      </c>
      <c r="J467" s="1">
        <v>2141.0552120000002</v>
      </c>
      <c r="K467" s="1">
        <v>2222.0823500000001</v>
      </c>
      <c r="L467" s="1">
        <v>2171.0720780000001</v>
      </c>
      <c r="M467"/>
      <c r="N467" s="16"/>
      <c r="O467" s="16"/>
      <c r="R467" s="1">
        <v>2143.0652709999999</v>
      </c>
      <c r="S467" s="1">
        <v>2392.3650309999998</v>
      </c>
      <c r="T467" s="16"/>
      <c r="W467" s="16"/>
      <c r="X467" s="16"/>
      <c r="AI467" s="1">
        <v>25819.611851000001</v>
      </c>
      <c r="AP467" s="1">
        <v>1928.126301</v>
      </c>
      <c r="AQ467" s="1">
        <v>1968.986832</v>
      </c>
      <c r="AR467" s="1">
        <v>2113.0569009999999</v>
      </c>
      <c r="AS467" s="16"/>
      <c r="AX467" s="1">
        <v>13354.894061999999</v>
      </c>
      <c r="AY467" s="1">
        <v>24541.294214000001</v>
      </c>
      <c r="AZ467" s="1">
        <v>2849.5010069999998</v>
      </c>
      <c r="BA467" s="16"/>
    </row>
    <row r="468" spans="2:53" x14ac:dyDescent="0.3">
      <c r="B468" s="1">
        <v>24780.201027999999</v>
      </c>
      <c r="C468" s="1">
        <v>24940.144491999999</v>
      </c>
      <c r="D468" s="1">
        <v>10763.131124</v>
      </c>
      <c r="J468" s="1">
        <v>2160.075859</v>
      </c>
      <c r="K468" s="1">
        <v>2226.2553379999999</v>
      </c>
      <c r="L468" s="1">
        <v>2177.4095649999999</v>
      </c>
      <c r="M468"/>
      <c r="N468" s="16"/>
      <c r="O468" s="16"/>
      <c r="R468" s="1">
        <v>2168.0882329999999</v>
      </c>
      <c r="S468" s="1">
        <v>2396.1806219999999</v>
      </c>
      <c r="T468" s="16"/>
      <c r="W468" s="16"/>
      <c r="X468" s="16"/>
      <c r="AI468" s="1">
        <v>25836.660253999999</v>
      </c>
      <c r="AP468" s="1">
        <v>1928.353147</v>
      </c>
      <c r="AQ468" s="1">
        <v>1971.990491</v>
      </c>
      <c r="AR468" s="1">
        <v>2113.221712</v>
      </c>
      <c r="AS468" s="16"/>
      <c r="AX468" s="1">
        <v>23649.111744000002</v>
      </c>
      <c r="AY468" s="1">
        <v>24688.303803999999</v>
      </c>
      <c r="AZ468" s="1">
        <v>2959.435426</v>
      </c>
      <c r="BA468" s="16"/>
    </row>
    <row r="469" spans="2:53" x14ac:dyDescent="0.3">
      <c r="B469" s="1">
        <v>24795.174109</v>
      </c>
      <c r="C469" s="1">
        <v>25100.185937999999</v>
      </c>
      <c r="D469" s="1">
        <v>10779.030139</v>
      </c>
      <c r="J469" s="1">
        <v>2172.063564</v>
      </c>
      <c r="K469" s="1">
        <v>2227.0974860000001</v>
      </c>
      <c r="L469" s="1">
        <v>2183.0765470000001</v>
      </c>
      <c r="M469"/>
      <c r="N469" s="16"/>
      <c r="O469" s="16"/>
      <c r="R469" s="1">
        <v>2181.083826</v>
      </c>
      <c r="S469" s="1">
        <v>2405.7298900000001</v>
      </c>
      <c r="T469" s="16"/>
      <c r="W469" s="16"/>
      <c r="X469" s="16"/>
      <c r="AI469" s="1">
        <v>25998.683207999999</v>
      </c>
      <c r="AP469" s="1">
        <v>1928.7472150000001</v>
      </c>
      <c r="AQ469" s="1">
        <v>1974.9840469999999</v>
      </c>
      <c r="AR469" s="1">
        <v>2116.0572950000001</v>
      </c>
      <c r="AS469" s="16"/>
      <c r="AX469" s="1">
        <v>23796.979703000001</v>
      </c>
      <c r="AY469" s="1">
        <v>24704.282369</v>
      </c>
      <c r="AZ469" s="1">
        <v>3481.7103670000001</v>
      </c>
      <c r="BA469" s="16"/>
    </row>
    <row r="470" spans="2:53" x14ac:dyDescent="0.3">
      <c r="B470" s="1">
        <v>24941.217666</v>
      </c>
      <c r="C470" s="1">
        <v>25126.234183</v>
      </c>
      <c r="D470" s="1">
        <v>10797.086519</v>
      </c>
      <c r="J470" s="1">
        <v>2178.2300110000001</v>
      </c>
      <c r="K470" s="1">
        <v>2235.2894369999999</v>
      </c>
      <c r="L470" s="1">
        <v>2187.0787559999999</v>
      </c>
      <c r="M470"/>
      <c r="N470" s="16"/>
      <c r="O470" s="16"/>
      <c r="R470" s="1">
        <v>2186.0907269999998</v>
      </c>
      <c r="S470" s="1">
        <v>2408.1906060000001</v>
      </c>
      <c r="T470" s="16"/>
      <c r="W470" s="16"/>
      <c r="X470" s="16"/>
      <c r="AI470" s="16"/>
      <c r="AP470" s="1">
        <v>1931.962317</v>
      </c>
      <c r="AQ470" s="1">
        <v>1976.346243</v>
      </c>
      <c r="AR470" s="1">
        <v>2119.2406350000001</v>
      </c>
      <c r="AS470" s="16"/>
      <c r="AX470" s="1">
        <v>24017.426989</v>
      </c>
      <c r="AY470" s="1">
        <v>25704.890689</v>
      </c>
      <c r="AZ470" s="1">
        <v>3891.2531130000002</v>
      </c>
      <c r="BA470" s="16"/>
    </row>
    <row r="471" spans="2:53" x14ac:dyDescent="0.3">
      <c r="B471" s="1">
        <v>25083.299982</v>
      </c>
      <c r="C471" s="1">
        <v>25144.285465000001</v>
      </c>
      <c r="D471" s="1">
        <v>10815.057951999999</v>
      </c>
      <c r="J471" s="1">
        <v>2185.0885619999999</v>
      </c>
      <c r="K471" s="1">
        <v>2236.5571559999998</v>
      </c>
      <c r="L471" s="1">
        <v>2189.6439829999999</v>
      </c>
      <c r="M471"/>
      <c r="N471" s="16"/>
      <c r="O471" s="16"/>
      <c r="R471" s="1">
        <v>2204.0828510000001</v>
      </c>
      <c r="S471" s="1">
        <v>2459.4489629999998</v>
      </c>
      <c r="T471" s="16"/>
      <c r="W471" s="16"/>
      <c r="X471" s="16"/>
      <c r="AP471" s="1">
        <v>1934.970143</v>
      </c>
      <c r="AQ471" s="1">
        <v>1977.15462</v>
      </c>
      <c r="AR471" s="1">
        <v>2121.0595899999998</v>
      </c>
      <c r="AS471" s="16"/>
      <c r="AX471" s="1">
        <v>24031.186407000001</v>
      </c>
      <c r="AY471" s="1">
        <v>25796.723708000001</v>
      </c>
      <c r="AZ471" s="1">
        <v>9544.8428060000006</v>
      </c>
      <c r="BA471" s="16"/>
    </row>
    <row r="472" spans="2:53" x14ac:dyDescent="0.3">
      <c r="B472" s="1">
        <v>25102.310036999999</v>
      </c>
      <c r="C472" s="1">
        <v>25288.327590000001</v>
      </c>
      <c r="D472" s="1">
        <v>10832.077626</v>
      </c>
      <c r="J472" s="1">
        <v>2190.0959899999998</v>
      </c>
      <c r="K472" s="1">
        <v>2236.7354580000001</v>
      </c>
      <c r="L472" s="1">
        <v>2190.2581960000002</v>
      </c>
      <c r="M472"/>
      <c r="N472" s="16"/>
      <c r="O472" s="16"/>
      <c r="R472" s="1">
        <v>2212.0924129999999</v>
      </c>
      <c r="S472" s="1">
        <v>2473.219756</v>
      </c>
      <c r="T472" s="16"/>
      <c r="W472" s="16"/>
      <c r="X472" s="16"/>
      <c r="AP472" s="1">
        <v>1936.811101</v>
      </c>
      <c r="AQ472" s="1">
        <v>1977.588726</v>
      </c>
      <c r="AR472" s="1">
        <v>2122.9760310000001</v>
      </c>
      <c r="AS472" s="16"/>
      <c r="AX472" s="1">
        <v>24162.116198</v>
      </c>
      <c r="AY472" s="1">
        <v>25869.83121</v>
      </c>
      <c r="AZ472" s="1">
        <v>9545.8529890000009</v>
      </c>
      <c r="BA472" s="16"/>
    </row>
    <row r="473" spans="2:53" x14ac:dyDescent="0.3">
      <c r="B473" s="1">
        <v>25128.32863</v>
      </c>
      <c r="C473" s="1">
        <v>25306.400335999999</v>
      </c>
      <c r="D473" s="1">
        <v>10849.081917</v>
      </c>
      <c r="J473" s="1">
        <v>2190.2176279999999</v>
      </c>
      <c r="K473" s="1">
        <v>2253.1097140000002</v>
      </c>
      <c r="L473" s="1">
        <v>2190.4404989999998</v>
      </c>
      <c r="M473"/>
      <c r="N473" s="16"/>
      <c r="O473" s="16"/>
      <c r="R473" s="1">
        <v>2229.118508</v>
      </c>
      <c r="S473" s="1">
        <v>2487.4448379999999</v>
      </c>
      <c r="T473" s="16"/>
      <c r="W473" s="16"/>
      <c r="X473" s="16"/>
      <c r="AP473" s="1">
        <v>1939.1054549999999</v>
      </c>
      <c r="AQ473" s="1">
        <v>1977.781125</v>
      </c>
      <c r="AR473" s="1">
        <v>2124.6369549999999</v>
      </c>
      <c r="AS473" s="16"/>
      <c r="AX473" s="1">
        <v>24176.175273000001</v>
      </c>
      <c r="AY473" s="1">
        <v>25891.001949000001</v>
      </c>
      <c r="AZ473" s="1">
        <v>10646.263344000001</v>
      </c>
      <c r="BA473" s="16"/>
    </row>
    <row r="474" spans="2:53" x14ac:dyDescent="0.3">
      <c r="B474" s="1">
        <v>25144.400288000001</v>
      </c>
      <c r="C474" s="1">
        <v>25468.514732</v>
      </c>
      <c r="D474" s="1">
        <v>10914.025197000001</v>
      </c>
      <c r="J474" s="1">
        <v>2197.3152530000002</v>
      </c>
      <c r="K474" s="1">
        <v>2268.1164170000002</v>
      </c>
      <c r="L474" s="1">
        <v>2193.8238369999999</v>
      </c>
      <c r="M474"/>
      <c r="N474" s="16"/>
      <c r="O474" s="16"/>
      <c r="R474" s="1">
        <v>2231.1311439999999</v>
      </c>
      <c r="S474" s="1">
        <v>2572.532025</v>
      </c>
      <c r="T474" s="16"/>
      <c r="W474" s="16"/>
      <c r="X474" s="16"/>
      <c r="AP474" s="1">
        <v>1939.972143</v>
      </c>
      <c r="AQ474" s="1">
        <v>1977.981734</v>
      </c>
      <c r="AR474" s="1">
        <v>2126.0712060000001</v>
      </c>
      <c r="AS474" s="16"/>
      <c r="AX474" s="1">
        <v>24178.144639999999</v>
      </c>
      <c r="AY474" s="1">
        <v>25908.972808999999</v>
      </c>
      <c r="AZ474" s="1">
        <v>10662.237659</v>
      </c>
      <c r="BA474" s="16"/>
    </row>
    <row r="475" spans="2:53" x14ac:dyDescent="0.3">
      <c r="B475" s="1">
        <v>25161.356369000001</v>
      </c>
      <c r="C475" s="1">
        <v>25491.472514000001</v>
      </c>
      <c r="D475" s="1">
        <v>10944.150131</v>
      </c>
      <c r="J475" s="1">
        <v>2206.093523</v>
      </c>
      <c r="K475" s="1">
        <v>2278.110279</v>
      </c>
      <c r="L475" s="1">
        <v>2197.3127020000002</v>
      </c>
      <c r="M475"/>
      <c r="N475" s="16"/>
      <c r="O475" s="16"/>
      <c r="R475" s="1">
        <v>2236.2835890000001</v>
      </c>
      <c r="S475" s="1">
        <v>2600.526327</v>
      </c>
      <c r="T475" s="16"/>
      <c r="W475" s="16"/>
      <c r="X475" s="16"/>
      <c r="AP475" s="1">
        <v>1942.96901</v>
      </c>
      <c r="AQ475" s="1">
        <v>1980.669725</v>
      </c>
      <c r="AR475" s="1">
        <v>2129.0553839999998</v>
      </c>
      <c r="AS475" s="16"/>
      <c r="AX475" s="1">
        <v>24322.19471</v>
      </c>
      <c r="AY475" s="1">
        <v>25962.964123000002</v>
      </c>
      <c r="AZ475" s="1">
        <v>10681.223271999999</v>
      </c>
      <c r="BA475" s="16"/>
    </row>
    <row r="476" spans="2:53" x14ac:dyDescent="0.3">
      <c r="B476" s="1">
        <v>25288.625175000001</v>
      </c>
      <c r="C476" s="1">
        <v>25508.513829</v>
      </c>
      <c r="D476" s="1">
        <v>11861.834247000001</v>
      </c>
      <c r="J476" s="1">
        <v>2225.098356</v>
      </c>
      <c r="K476" s="1">
        <v>2281.1371159999999</v>
      </c>
      <c r="L476" s="1">
        <v>2205.0852329999998</v>
      </c>
      <c r="M476"/>
      <c r="N476" s="16"/>
      <c r="O476" s="16"/>
      <c r="R476" s="1">
        <v>2256.2057920000002</v>
      </c>
      <c r="S476" s="1">
        <v>2676.4537409999998</v>
      </c>
      <c r="T476" s="16"/>
      <c r="W476" s="16"/>
      <c r="X476" s="16"/>
      <c r="AP476" s="1">
        <v>1944.6635530000001</v>
      </c>
      <c r="AQ476" s="1">
        <v>1981.9870900000001</v>
      </c>
      <c r="AR476" s="1">
        <v>2132.069422</v>
      </c>
      <c r="AS476" s="16"/>
      <c r="AX476" s="1">
        <v>24341.147185000002</v>
      </c>
      <c r="AY476" s="1">
        <v>26015.968167999999</v>
      </c>
      <c r="AZ476" s="1">
        <v>12842.42686</v>
      </c>
      <c r="BA476" s="16"/>
    </row>
    <row r="477" spans="2:53" x14ac:dyDescent="0.3">
      <c r="B477" s="1">
        <v>25306.412827</v>
      </c>
      <c r="C477" s="1">
        <v>25653.66764</v>
      </c>
      <c r="D477" s="1">
        <v>12271.918135</v>
      </c>
      <c r="J477" s="1">
        <v>2226.2575609999999</v>
      </c>
      <c r="K477" s="1">
        <v>2326.1360549999999</v>
      </c>
      <c r="L477" s="1">
        <v>2207.2551210000001</v>
      </c>
      <c r="M477"/>
      <c r="N477" s="16"/>
      <c r="O477" s="16"/>
      <c r="R477" s="1">
        <v>2396.1813560000001</v>
      </c>
      <c r="S477" s="1">
        <v>3480.7248169999998</v>
      </c>
      <c r="T477" s="16"/>
      <c r="W477" s="16"/>
      <c r="X477" s="16"/>
      <c r="AP477" s="1">
        <v>1945.9744499999999</v>
      </c>
      <c r="AQ477" s="1">
        <v>1989.989992</v>
      </c>
      <c r="AR477" s="1">
        <v>2132.2450600000002</v>
      </c>
      <c r="AS477" s="16"/>
      <c r="AX477" s="1">
        <v>24524.277596</v>
      </c>
      <c r="AY477" s="1">
        <v>26032.942273000001</v>
      </c>
      <c r="AZ477" s="1">
        <v>13335.862529</v>
      </c>
      <c r="BA477" s="16"/>
    </row>
    <row r="478" spans="2:53" x14ac:dyDescent="0.3">
      <c r="B478" s="1">
        <v>25322.406940000001</v>
      </c>
      <c r="C478" s="1">
        <v>25670.565310000002</v>
      </c>
      <c r="D478" s="1">
        <v>12306.941683999999</v>
      </c>
      <c r="J478" s="1">
        <v>2229.1066129999999</v>
      </c>
      <c r="K478" s="1">
        <v>2332.1448070000001</v>
      </c>
      <c r="L478" s="1">
        <v>2208.064065</v>
      </c>
      <c r="M478"/>
      <c r="N478" s="16"/>
      <c r="O478" s="16"/>
      <c r="R478" s="1">
        <v>2396.369017</v>
      </c>
      <c r="S478" s="1">
        <v>3812.9720969999998</v>
      </c>
      <c r="T478" s="16"/>
      <c r="W478" s="16"/>
      <c r="X478" s="16"/>
      <c r="AP478" s="1">
        <v>1948.1380240000001</v>
      </c>
      <c r="AQ478" s="1">
        <v>1994.9980929999999</v>
      </c>
      <c r="AR478" s="1">
        <v>2133.3138159999999</v>
      </c>
      <c r="AS478" s="16"/>
      <c r="AX478" s="1">
        <v>24541.297941000001</v>
      </c>
      <c r="AY478" s="1">
        <v>26033.800262000001</v>
      </c>
      <c r="AZ478" s="1">
        <v>13353.950665</v>
      </c>
      <c r="BA478" s="16"/>
    </row>
    <row r="479" spans="2:53" x14ac:dyDescent="0.3">
      <c r="B479" s="1">
        <v>25342.419679999999</v>
      </c>
      <c r="C479" s="1">
        <v>25691.578945000001</v>
      </c>
      <c r="D479" s="1">
        <v>12323.944395</v>
      </c>
      <c r="J479" s="1">
        <v>2237.09881</v>
      </c>
      <c r="K479" s="1">
        <v>2340.1306800000002</v>
      </c>
      <c r="L479" s="1">
        <v>2209.4282520000002</v>
      </c>
      <c r="M479"/>
      <c r="N479" s="16"/>
      <c r="O479" s="16"/>
      <c r="R479" s="1">
        <v>2459.4524540000002</v>
      </c>
      <c r="S479" s="1">
        <v>3925.8621050000002</v>
      </c>
      <c r="T479" s="16"/>
      <c r="W479" s="16"/>
      <c r="X479" s="16"/>
      <c r="AP479" s="1">
        <v>1948.4317940000001</v>
      </c>
      <c r="AQ479" s="1">
        <v>1995.916105</v>
      </c>
      <c r="AR479" s="1">
        <v>2133.8931670000002</v>
      </c>
      <c r="AS479" s="16"/>
      <c r="AX479" s="1">
        <v>24688.345141000002</v>
      </c>
      <c r="AY479" s="1">
        <v>26053.087874000001</v>
      </c>
      <c r="AZ479" s="1">
        <v>24161.096326999999</v>
      </c>
      <c r="BA479" s="16"/>
    </row>
    <row r="480" spans="2:53" x14ac:dyDescent="0.3">
      <c r="B480" s="1">
        <v>25467.415518000002</v>
      </c>
      <c r="C480" s="1">
        <v>25709.583118999999</v>
      </c>
      <c r="D480" s="1">
        <v>12419.999653999999</v>
      </c>
      <c r="J480" s="1">
        <v>2256.2025859999999</v>
      </c>
      <c r="K480" s="1">
        <v>2340.3322589999998</v>
      </c>
      <c r="L480" s="1">
        <v>2209.8377340000002</v>
      </c>
      <c r="M480"/>
      <c r="N480" s="16"/>
      <c r="O480" s="16"/>
      <c r="R480" s="1">
        <v>2487.4472460000002</v>
      </c>
      <c r="S480" s="1">
        <v>4351.4876629999999</v>
      </c>
      <c r="T480" s="16"/>
      <c r="W480" s="16"/>
      <c r="X480" s="16"/>
      <c r="AP480" s="1">
        <v>1948.5861399999999</v>
      </c>
      <c r="AQ480" s="1">
        <v>1999.0091159999999</v>
      </c>
      <c r="AR480" s="1">
        <v>2134.5686009999999</v>
      </c>
      <c r="AS480" s="16"/>
      <c r="AX480" s="1">
        <v>25704.962576000002</v>
      </c>
      <c r="AY480" s="1">
        <v>26071.012414000001</v>
      </c>
      <c r="AZ480" s="1">
        <v>24321.232984999999</v>
      </c>
      <c r="BA480" s="16"/>
    </row>
    <row r="481" spans="2:53" x14ac:dyDescent="0.3">
      <c r="B481" s="1">
        <v>25490.490389999999</v>
      </c>
      <c r="C481" s="1">
        <v>25725.561775999999</v>
      </c>
      <c r="D481" s="1">
        <v>12439.032381999999</v>
      </c>
      <c r="J481" s="1">
        <v>2331.1408499999998</v>
      </c>
      <c r="K481" s="1">
        <v>2346.3597930000001</v>
      </c>
      <c r="L481" s="1">
        <v>2227.0864999999999</v>
      </c>
      <c r="M481"/>
      <c r="N481" s="16"/>
      <c r="O481" s="16"/>
      <c r="R481" s="1">
        <v>2534.3685390000001</v>
      </c>
      <c r="S481" s="1">
        <v>4407.163845</v>
      </c>
      <c r="T481" s="16"/>
      <c r="W481" s="16"/>
      <c r="X481" s="16"/>
      <c r="AP481" s="1">
        <v>1948.661253</v>
      </c>
      <c r="AQ481" s="1">
        <v>2000.0585699999999</v>
      </c>
      <c r="AR481" s="1">
        <v>2135.06927</v>
      </c>
      <c r="AS481" s="16"/>
      <c r="AX481" s="1">
        <v>25706.910951000002</v>
      </c>
      <c r="AY481" s="1">
        <v>26087.964537</v>
      </c>
      <c r="AZ481" s="1">
        <v>24524.295578000001</v>
      </c>
      <c r="BA481" s="16"/>
    </row>
    <row r="482" spans="2:53" x14ac:dyDescent="0.3">
      <c r="B482" s="1">
        <v>25491.472062000001</v>
      </c>
      <c r="C482" s="1">
        <v>25772.375350999999</v>
      </c>
      <c r="D482" s="1">
        <v>12470.072104000001</v>
      </c>
      <c r="J482" s="1">
        <v>2360.3787819999998</v>
      </c>
      <c r="K482" s="1">
        <v>2347.1537499999999</v>
      </c>
      <c r="L482" s="1">
        <v>2230.0974660000002</v>
      </c>
      <c r="M482"/>
      <c r="N482" s="16"/>
      <c r="O482" s="16"/>
      <c r="R482" s="1">
        <v>2600.5304620000002</v>
      </c>
      <c r="S482" s="1">
        <v>6154.0252</v>
      </c>
      <c r="T482" s="16"/>
      <c r="W482" s="16"/>
      <c r="X482" s="16"/>
      <c r="AP482" s="1">
        <v>1948.814607</v>
      </c>
      <c r="AQ482" s="1">
        <v>2000.1765479999999</v>
      </c>
      <c r="AR482" s="1">
        <v>2135.6491299999998</v>
      </c>
      <c r="AS482" s="16"/>
      <c r="AX482" s="1">
        <v>25866.884024999999</v>
      </c>
      <c r="AY482" s="1">
        <v>26196.044034999999</v>
      </c>
      <c r="AZ482" s="1">
        <v>24540.270417</v>
      </c>
      <c r="BA482" s="16"/>
    </row>
    <row r="483" spans="2:53" x14ac:dyDescent="0.3">
      <c r="B483" s="1">
        <v>25506.407791000001</v>
      </c>
      <c r="C483" s="1">
        <v>25814.445926</v>
      </c>
      <c r="D483" s="1">
        <v>12487.057855999999</v>
      </c>
      <c r="J483" s="1">
        <v>2375.3614429999998</v>
      </c>
      <c r="K483" s="1">
        <v>2356.1567</v>
      </c>
      <c r="L483" s="1">
        <v>2238.290767</v>
      </c>
      <c r="M483"/>
      <c r="N483" s="16"/>
      <c r="O483" s="16"/>
      <c r="R483" s="1">
        <v>2676.4556870000001</v>
      </c>
      <c r="S483" s="1">
        <v>9893.8440659999997</v>
      </c>
      <c r="T483" s="16"/>
      <c r="W483" s="16"/>
      <c r="X483" s="16"/>
      <c r="AP483" s="1">
        <v>1948.9742220000001</v>
      </c>
      <c r="AQ483" s="1">
        <v>2001.9928729999999</v>
      </c>
      <c r="AR483" s="1">
        <v>2138.9829829999999</v>
      </c>
      <c r="AS483" s="16"/>
      <c r="AX483" s="1">
        <v>25891.044998000001</v>
      </c>
      <c r="AY483" s="1">
        <v>26196.124156999998</v>
      </c>
      <c r="AZ483" s="1">
        <v>24542.239161000001</v>
      </c>
      <c r="BA483" s="16"/>
    </row>
    <row r="484" spans="2:53" x14ac:dyDescent="0.3">
      <c r="B484" s="1">
        <v>25509.508989000002</v>
      </c>
      <c r="C484" s="1">
        <v>25832.634032000002</v>
      </c>
      <c r="D484" s="1">
        <v>12572.154501000001</v>
      </c>
      <c r="J484" s="1">
        <v>2388.3724630000002</v>
      </c>
      <c r="K484" s="1">
        <v>2374.3531160000002</v>
      </c>
      <c r="L484" s="1">
        <v>2241.1157189999999</v>
      </c>
      <c r="M484"/>
      <c r="N484" s="16"/>
      <c r="O484" s="16"/>
      <c r="R484" s="1">
        <v>3368.640805</v>
      </c>
      <c r="S484" s="1">
        <v>10316.162902</v>
      </c>
      <c r="T484" s="16"/>
      <c r="W484" s="16"/>
      <c r="X484" s="16"/>
      <c r="AP484" s="1">
        <v>1952.973845</v>
      </c>
      <c r="AQ484" s="1">
        <v>2005.183004</v>
      </c>
      <c r="AR484" s="1">
        <v>2140.538446</v>
      </c>
      <c r="AS484" s="16"/>
      <c r="AX484" s="1">
        <v>25908.955904999999</v>
      </c>
      <c r="AY484" s="1">
        <v>26215.050952000001</v>
      </c>
      <c r="AZ484" s="1">
        <v>24688.380868</v>
      </c>
      <c r="BA484" s="16"/>
    </row>
    <row r="485" spans="2:53" x14ac:dyDescent="0.3">
      <c r="B485" s="1">
        <v>25525.474420999999</v>
      </c>
      <c r="C485" s="1">
        <v>25854.616539999999</v>
      </c>
      <c r="D485" s="1">
        <v>12584.930257</v>
      </c>
      <c r="J485" s="1">
        <v>2393.3534629999999</v>
      </c>
      <c r="K485" s="1">
        <v>2375.3580449999999</v>
      </c>
      <c r="L485" s="1">
        <v>2248.1038749999998</v>
      </c>
      <c r="M485"/>
      <c r="N485" s="16"/>
      <c r="O485" s="16"/>
      <c r="R485" s="1">
        <v>3462.7291460000001</v>
      </c>
      <c r="S485" s="1">
        <v>10596.337266</v>
      </c>
      <c r="T485" s="16"/>
      <c r="W485" s="16"/>
      <c r="X485" s="16"/>
      <c r="AP485" s="1">
        <v>1955.985889</v>
      </c>
      <c r="AQ485" s="1">
        <v>2007.005846</v>
      </c>
      <c r="AR485" s="1">
        <v>2141.0709710000001</v>
      </c>
      <c r="AS485" s="16"/>
      <c r="AX485" s="1">
        <v>26012.886504999999</v>
      </c>
      <c r="AY485" s="1">
        <v>26233.031193999999</v>
      </c>
      <c r="AZ485" s="1">
        <v>25869.884735</v>
      </c>
      <c r="BA485" s="16"/>
    </row>
    <row r="486" spans="2:53" x14ac:dyDescent="0.3">
      <c r="B486" s="1">
        <v>25607.49339</v>
      </c>
      <c r="C486" s="1">
        <v>25871.61249</v>
      </c>
      <c r="D486" s="1">
        <v>12600.141998999999</v>
      </c>
      <c r="J486" s="1">
        <v>2450.205743</v>
      </c>
      <c r="K486" s="1">
        <v>2377.6237590000001</v>
      </c>
      <c r="L486" s="1">
        <v>2253.114372</v>
      </c>
      <c r="M486"/>
      <c r="N486" s="16"/>
      <c r="O486" s="16"/>
      <c r="R486" s="1">
        <v>3480.7280820000001</v>
      </c>
      <c r="S486" s="1">
        <v>10598.352344999999</v>
      </c>
      <c r="T486" s="16"/>
      <c r="W486" s="16"/>
      <c r="X486" s="16"/>
      <c r="AP486" s="1">
        <v>1957.5844689999999</v>
      </c>
      <c r="AQ486" s="1">
        <v>2009.184561</v>
      </c>
      <c r="AR486" s="1">
        <v>2141.9011690000002</v>
      </c>
      <c r="AS486" s="16"/>
      <c r="AX486" s="1">
        <v>26034.015183</v>
      </c>
      <c r="AY486" s="1">
        <v>26540.078977000001</v>
      </c>
      <c r="AZ486" s="1">
        <v>25890.936393</v>
      </c>
      <c r="BA486" s="16"/>
    </row>
    <row r="487" spans="2:53" x14ac:dyDescent="0.3">
      <c r="B487" s="1">
        <v>25608.315361000001</v>
      </c>
      <c r="C487" s="1">
        <v>25888.623458999999</v>
      </c>
      <c r="D487" s="1">
        <v>12681.174284999999</v>
      </c>
      <c r="J487" s="1">
        <v>2459.447956</v>
      </c>
      <c r="K487" s="1">
        <v>2384.1700900000001</v>
      </c>
      <c r="L487" s="1">
        <v>2256.3056529999999</v>
      </c>
      <c r="M487"/>
      <c r="N487" s="16"/>
      <c r="O487" s="16"/>
      <c r="R487" s="1">
        <v>3481.7107999999998</v>
      </c>
      <c r="S487" s="1">
        <v>10798.11469</v>
      </c>
      <c r="T487" s="16"/>
      <c r="W487" s="16"/>
      <c r="X487" s="16"/>
      <c r="AP487" s="1">
        <v>1958.9821119999999</v>
      </c>
      <c r="AQ487" s="1">
        <v>2011.006492</v>
      </c>
      <c r="AR487" s="1">
        <v>2145.0734379999999</v>
      </c>
      <c r="AS487" s="16"/>
      <c r="AX487" s="1">
        <v>26053.108676</v>
      </c>
      <c r="AY487" s="16"/>
      <c r="AZ487" s="1">
        <v>25907.961117999999</v>
      </c>
      <c r="BA487" s="16"/>
    </row>
    <row r="488" spans="2:53" x14ac:dyDescent="0.3">
      <c r="B488" s="1">
        <v>25654.625317999999</v>
      </c>
      <c r="C488" s="1">
        <v>25975.645363</v>
      </c>
      <c r="D488" s="1">
        <v>12701.211703999999</v>
      </c>
      <c r="J488" s="1">
        <v>2487.4443259999998</v>
      </c>
      <c r="K488" s="1">
        <v>2388.3703150000001</v>
      </c>
      <c r="L488" s="1">
        <v>2257.1191389999999</v>
      </c>
      <c r="M488"/>
      <c r="N488" s="16"/>
      <c r="O488" s="16"/>
      <c r="R488" s="1">
        <v>3728.85626</v>
      </c>
      <c r="S488" s="1">
        <v>11064.248938000001</v>
      </c>
      <c r="T488" s="16"/>
      <c r="W488" s="16"/>
      <c r="X488" s="16"/>
      <c r="AP488" s="1">
        <v>1963.990354</v>
      </c>
      <c r="AQ488" s="1">
        <v>2013.178827</v>
      </c>
      <c r="AR488" s="1">
        <v>2147.811952</v>
      </c>
      <c r="AS488" s="16"/>
      <c r="AX488" s="1">
        <v>26071.00747</v>
      </c>
      <c r="AZ488" s="1">
        <v>26012.922745</v>
      </c>
      <c r="BA488" s="16"/>
    </row>
    <row r="489" spans="2:53" x14ac:dyDescent="0.3">
      <c r="B489" s="1">
        <v>25670.509265000001</v>
      </c>
      <c r="C489" s="1">
        <v>26033.711389</v>
      </c>
      <c r="D489" s="1">
        <v>12746.234793</v>
      </c>
      <c r="J489" s="1">
        <v>2534.373924</v>
      </c>
      <c r="K489" s="1">
        <v>2391.173749</v>
      </c>
      <c r="L489" s="1">
        <v>2269.121447</v>
      </c>
      <c r="M489"/>
      <c r="N489" s="16"/>
      <c r="O489" s="16"/>
      <c r="R489" s="1">
        <v>3812.978728</v>
      </c>
      <c r="S489" s="1">
        <v>11065.235194000001</v>
      </c>
      <c r="T489" s="16"/>
      <c r="W489" s="16"/>
      <c r="X489" s="16"/>
      <c r="AP489" s="1">
        <v>1964.142454</v>
      </c>
      <c r="AQ489" s="1">
        <v>2014.0079229999999</v>
      </c>
      <c r="AR489" s="1">
        <v>2147.986969</v>
      </c>
      <c r="AS489" s="16"/>
      <c r="AX489" s="1">
        <v>26087.982733000001</v>
      </c>
      <c r="AZ489" s="1">
        <v>26034.874249</v>
      </c>
      <c r="BA489" s="16"/>
    </row>
    <row r="490" spans="2:53" x14ac:dyDescent="0.3">
      <c r="B490" s="1">
        <v>25671.496454</v>
      </c>
      <c r="D490" s="1">
        <v>14472.2925</v>
      </c>
      <c r="J490" s="1">
        <v>2548.359551</v>
      </c>
      <c r="K490" s="1">
        <v>2459.444528</v>
      </c>
      <c r="L490" s="1">
        <v>2273.1345310000002</v>
      </c>
      <c r="M490"/>
      <c r="N490" s="16"/>
      <c r="O490" s="16"/>
      <c r="R490" s="1">
        <v>3873.782005</v>
      </c>
      <c r="S490" s="1">
        <v>11082.272220000001</v>
      </c>
      <c r="T490" s="16"/>
      <c r="W490" s="16"/>
      <c r="X490" s="16"/>
      <c r="AP490" s="1">
        <v>1968.9016799999999</v>
      </c>
      <c r="AQ490" s="1">
        <v>2017.00974</v>
      </c>
      <c r="AR490" s="1">
        <v>2148.0763900000002</v>
      </c>
      <c r="AS490" s="16"/>
      <c r="AX490" s="1">
        <v>26198.120276000001</v>
      </c>
      <c r="AZ490" s="1">
        <v>26052.990048</v>
      </c>
      <c r="BA490" s="16"/>
    </row>
    <row r="491" spans="2:53" x14ac:dyDescent="0.3">
      <c r="B491" s="1">
        <v>25688.586401</v>
      </c>
      <c r="D491" s="1">
        <v>14840.357206999999</v>
      </c>
      <c r="J491" s="1">
        <v>2572.5331970000002</v>
      </c>
      <c r="K491" s="1">
        <v>2487.4415159999999</v>
      </c>
      <c r="L491" s="1">
        <v>2277.311835</v>
      </c>
      <c r="M491"/>
      <c r="N491" s="16"/>
      <c r="O491" s="16"/>
      <c r="R491" s="1">
        <v>3925.8846640000002</v>
      </c>
      <c r="S491" s="1">
        <v>12848.371443</v>
      </c>
      <c r="T491" s="16"/>
      <c r="W491" s="16"/>
      <c r="X491" s="16"/>
      <c r="AP491" s="1">
        <v>1968.9866509999999</v>
      </c>
      <c r="AQ491" s="1">
        <v>2017.5969540000001</v>
      </c>
      <c r="AR491" s="1">
        <v>2153.0761729999999</v>
      </c>
      <c r="AS491" s="16"/>
      <c r="AX491" s="1">
        <v>26215.078100999999</v>
      </c>
      <c r="AZ491" s="1">
        <v>26070.995941000001</v>
      </c>
      <c r="BA491" s="16"/>
    </row>
    <row r="492" spans="2:53" x14ac:dyDescent="0.3">
      <c r="B492" s="1">
        <v>25691.568681000001</v>
      </c>
      <c r="D492" s="1">
        <v>23363.002065000001</v>
      </c>
      <c r="J492" s="1">
        <v>2600.526136</v>
      </c>
      <c r="K492" s="1">
        <v>2532.2347749999999</v>
      </c>
      <c r="L492" s="1">
        <v>2278.1283549999998</v>
      </c>
      <c r="M492"/>
      <c r="N492" s="16"/>
      <c r="O492" s="16"/>
      <c r="R492" s="1">
        <v>3926.8789980000001</v>
      </c>
      <c r="S492" s="1">
        <v>12919.384642999999</v>
      </c>
      <c r="T492" s="16"/>
      <c r="W492" s="16"/>
      <c r="X492" s="16"/>
      <c r="AP492" s="1">
        <v>1970.143245</v>
      </c>
      <c r="AQ492" s="1">
        <v>2018.182951</v>
      </c>
      <c r="AR492" s="1">
        <v>2154.9889240000002</v>
      </c>
      <c r="AS492" s="16"/>
      <c r="AX492" s="1">
        <v>26233.06826</v>
      </c>
      <c r="AZ492" s="1">
        <v>26071.993692</v>
      </c>
      <c r="BA492" s="16"/>
    </row>
    <row r="493" spans="2:53" x14ac:dyDescent="0.3">
      <c r="B493" s="1">
        <v>25709.637469000001</v>
      </c>
      <c r="D493" s="1">
        <v>23382.215145999999</v>
      </c>
      <c r="J493" s="1">
        <v>2676.4544620000001</v>
      </c>
      <c r="K493" s="1">
        <v>2548.3566879999998</v>
      </c>
      <c r="L493" s="1">
        <v>2286.1251910000001</v>
      </c>
      <c r="M493"/>
      <c r="N493" s="16"/>
      <c r="O493" s="16"/>
      <c r="R493" s="1">
        <v>4088.9134039999999</v>
      </c>
      <c r="S493" s="1">
        <v>13099.450208</v>
      </c>
      <c r="T493" s="16"/>
      <c r="W493" s="16"/>
      <c r="X493" s="16"/>
      <c r="AP493" s="1">
        <v>1970.7461169999999</v>
      </c>
      <c r="AQ493" s="1">
        <v>2021.147453</v>
      </c>
      <c r="AR493" s="1">
        <v>2156.077464</v>
      </c>
      <c r="AS493" s="16"/>
      <c r="AX493" s="1">
        <v>26540.107687</v>
      </c>
      <c r="AZ493" s="1">
        <v>26178.981537</v>
      </c>
      <c r="BA493" s="16"/>
    </row>
    <row r="494" spans="2:53" x14ac:dyDescent="0.3">
      <c r="B494" s="1">
        <v>25725.582137000001</v>
      </c>
      <c r="D494" s="1">
        <v>23396.118697999998</v>
      </c>
      <c r="J494" s="1">
        <v>3368.6455959999998</v>
      </c>
      <c r="K494" s="1">
        <v>2572.5288</v>
      </c>
      <c r="L494" s="1">
        <v>2294.1237289999999</v>
      </c>
      <c r="M494"/>
      <c r="N494" s="16"/>
      <c r="O494" s="16"/>
      <c r="R494" s="1">
        <v>9893.8508760000004</v>
      </c>
      <c r="S494" s="1">
        <v>24614.078777999999</v>
      </c>
      <c r="T494" s="16"/>
      <c r="W494" s="16"/>
      <c r="X494" s="16"/>
      <c r="AP494" s="1">
        <v>1971.9897550000001</v>
      </c>
      <c r="AQ494" s="1">
        <v>2022.1806819999999</v>
      </c>
      <c r="AR494" s="1">
        <v>2157.4114880000002</v>
      </c>
      <c r="AS494" s="16"/>
      <c r="AX494" s="16"/>
      <c r="AZ494" s="1">
        <v>26197.116811</v>
      </c>
      <c r="BA494" s="16"/>
    </row>
    <row r="495" spans="2:53" x14ac:dyDescent="0.3">
      <c r="B495" s="1">
        <v>25726.614317</v>
      </c>
      <c r="D495" s="1">
        <v>23503.241976000001</v>
      </c>
      <c r="J495" s="1">
        <v>3420.7109959999998</v>
      </c>
      <c r="K495" s="1">
        <v>2600.5225180000002</v>
      </c>
      <c r="L495" s="1">
        <v>2306.1397980000002</v>
      </c>
      <c r="M495"/>
      <c r="N495" s="16"/>
      <c r="O495" s="16"/>
      <c r="R495" s="1">
        <v>10316.175563000001</v>
      </c>
      <c r="S495" s="1">
        <v>25857.782135000001</v>
      </c>
      <c r="T495" s="16"/>
      <c r="W495" s="16"/>
      <c r="X495" s="16"/>
      <c r="AP495" s="1">
        <v>1974.9855560000001</v>
      </c>
      <c r="AQ495" s="1">
        <v>2023.0002830000001</v>
      </c>
      <c r="AR495" s="1">
        <v>2158.9046069999999</v>
      </c>
      <c r="AS495" s="16"/>
      <c r="AZ495" s="1">
        <v>26214.893855999999</v>
      </c>
      <c r="BA495" s="16"/>
    </row>
    <row r="496" spans="2:53" x14ac:dyDescent="0.3">
      <c r="B496" s="1">
        <v>25771.612891000001</v>
      </c>
      <c r="D496" s="1">
        <v>25144.314448000001</v>
      </c>
      <c r="J496" s="1">
        <v>3481.7441960000001</v>
      </c>
      <c r="K496" s="1">
        <v>2676.4484539999999</v>
      </c>
      <c r="L496" s="1">
        <v>2310.1342829999999</v>
      </c>
      <c r="M496"/>
      <c r="N496" s="16"/>
      <c r="O496" s="16"/>
      <c r="R496" s="1">
        <v>10597.349029999999</v>
      </c>
      <c r="S496" s="1">
        <v>26071.833945999999</v>
      </c>
      <c r="T496" s="16"/>
      <c r="W496" s="16"/>
      <c r="X496" s="16"/>
      <c r="AP496" s="1">
        <v>1978.9831099999999</v>
      </c>
      <c r="AQ496" s="1">
        <v>2027.188627</v>
      </c>
      <c r="AR496" s="1">
        <v>2159.074834</v>
      </c>
      <c r="AS496" s="16"/>
      <c r="AZ496" s="1">
        <v>26233.059703999999</v>
      </c>
      <c r="BA496" s="16"/>
    </row>
    <row r="497" spans="2:53" x14ac:dyDescent="0.3">
      <c r="B497" s="1">
        <v>25812.587389</v>
      </c>
      <c r="D497" s="1">
        <v>25287.479558999999</v>
      </c>
      <c r="J497" s="1">
        <v>3612.7921070000002</v>
      </c>
      <c r="K497" s="1">
        <v>3812.9684309999998</v>
      </c>
      <c r="L497" s="1">
        <v>2314.3223079999998</v>
      </c>
      <c r="M497"/>
      <c r="N497" s="16"/>
      <c r="O497" s="16"/>
      <c r="R497" s="1">
        <v>10797.127149</v>
      </c>
      <c r="S497" s="1">
        <v>26088.884136000001</v>
      </c>
      <c r="T497" s="16"/>
      <c r="W497" s="16"/>
      <c r="X497" s="16"/>
      <c r="AP497" s="1">
        <v>1980.147927</v>
      </c>
      <c r="AQ497" s="1">
        <v>2028.014449</v>
      </c>
      <c r="AR497" s="1">
        <v>2160.813545</v>
      </c>
      <c r="AS497" s="16"/>
      <c r="AZ497" s="16"/>
      <c r="BA497" s="16"/>
    </row>
    <row r="498" spans="2:53" x14ac:dyDescent="0.3">
      <c r="B498" s="1">
        <v>25815.572756000001</v>
      </c>
      <c r="D498" s="1">
        <v>25306.408608000002</v>
      </c>
      <c r="J498" s="1">
        <v>3684.8904080000002</v>
      </c>
      <c r="K498" s="1">
        <v>4409.1510429999998</v>
      </c>
      <c r="L498" s="1">
        <v>2315.1391100000001</v>
      </c>
      <c r="M498"/>
      <c r="N498" s="16"/>
      <c r="O498" s="16"/>
      <c r="R498" s="1">
        <v>10798.105582</v>
      </c>
      <c r="S498" s="1">
        <v>26194.936125</v>
      </c>
      <c r="T498" s="16"/>
      <c r="W498" s="16"/>
      <c r="X498" s="16"/>
      <c r="AP498" s="1">
        <v>1980.4531440000001</v>
      </c>
      <c r="AQ498" s="1">
        <v>2032.935324</v>
      </c>
      <c r="AR498" s="1">
        <v>2160.9917110000001</v>
      </c>
      <c r="AS498" s="16"/>
    </row>
    <row r="499" spans="2:53" x14ac:dyDescent="0.3">
      <c r="B499" s="1">
        <v>25830.558174999998</v>
      </c>
      <c r="D499" s="1">
        <v>25469.443052999999</v>
      </c>
      <c r="J499" s="1">
        <v>3812.9753369999999</v>
      </c>
      <c r="K499" s="1">
        <v>4629.2307229999997</v>
      </c>
      <c r="L499" s="1">
        <v>2321.125407</v>
      </c>
      <c r="M499"/>
      <c r="N499" s="16"/>
      <c r="O499" s="16"/>
      <c r="R499" s="1">
        <v>11065.270992</v>
      </c>
      <c r="S499" s="1">
        <v>26252.039744999998</v>
      </c>
      <c r="T499" s="16"/>
      <c r="W499" s="16"/>
      <c r="X499" s="16"/>
      <c r="AP499" s="1">
        <v>1981.686363</v>
      </c>
      <c r="AQ499" s="1">
        <v>2033.0201280000001</v>
      </c>
      <c r="AR499" s="1">
        <v>2163.0815940000002</v>
      </c>
      <c r="AS499" s="16"/>
    </row>
    <row r="500" spans="2:53" x14ac:dyDescent="0.3">
      <c r="B500" s="1">
        <v>25833.638360000001</v>
      </c>
      <c r="D500" s="1">
        <v>25491.446862000001</v>
      </c>
      <c r="J500" s="1">
        <v>3926.8867270000001</v>
      </c>
      <c r="K500" s="1">
        <v>8604.2312270000002</v>
      </c>
      <c r="L500" s="1">
        <v>2322.3233500000001</v>
      </c>
      <c r="M500"/>
      <c r="N500" s="16"/>
      <c r="O500" s="16"/>
      <c r="R500" s="1">
        <v>11082.292326000001</v>
      </c>
      <c r="S500" s="1">
        <v>26297.910035000001</v>
      </c>
      <c r="T500" s="16"/>
      <c r="W500" s="16"/>
      <c r="X500" s="16"/>
      <c r="AP500" s="1">
        <v>1981.833001</v>
      </c>
      <c r="AQ500" s="1">
        <v>2037.191662</v>
      </c>
      <c r="AR500" s="1">
        <v>2166.0913909999999</v>
      </c>
      <c r="AS500" s="16"/>
    </row>
    <row r="501" spans="2:53" x14ac:dyDescent="0.3">
      <c r="B501" s="1">
        <v>25854.626196000001</v>
      </c>
      <c r="D501" s="1">
        <v>25509.464813999999</v>
      </c>
      <c r="J501" s="1">
        <v>4075.8377180000002</v>
      </c>
      <c r="K501" s="1">
        <v>9895.7485880000004</v>
      </c>
      <c r="L501" s="1">
        <v>2327.141228</v>
      </c>
      <c r="M501"/>
      <c r="N501" s="16"/>
      <c r="O501" s="16"/>
      <c r="R501" s="1">
        <v>24561.237104</v>
      </c>
      <c r="S501" s="1">
        <v>26299.870631000002</v>
      </c>
      <c r="T501" s="16"/>
      <c r="W501" s="16"/>
      <c r="X501" s="16"/>
      <c r="AP501" s="1">
        <v>1981.9157600000001</v>
      </c>
      <c r="AQ501" s="1">
        <v>2039.0183030000001</v>
      </c>
      <c r="AR501" s="1">
        <v>2169.0909689999999</v>
      </c>
      <c r="AS501" s="16"/>
    </row>
    <row r="502" spans="2:53" x14ac:dyDescent="0.3">
      <c r="B502" s="1">
        <v>25871.653763999999</v>
      </c>
      <c r="D502" s="1">
        <v>25653.580352000001</v>
      </c>
      <c r="J502" s="1">
        <v>4355.1370779999997</v>
      </c>
      <c r="K502" s="1">
        <v>9897.7035749999995</v>
      </c>
      <c r="L502" s="1">
        <v>2329.3354789999999</v>
      </c>
      <c r="M502"/>
      <c r="N502" s="16"/>
      <c r="O502" s="16"/>
      <c r="R502" s="1">
        <v>24614.204205999999</v>
      </c>
      <c r="S502" s="1">
        <v>26339.963909999999</v>
      </c>
      <c r="T502" s="16"/>
      <c r="W502" s="16"/>
      <c r="X502" s="16"/>
      <c r="AP502" s="1">
        <v>1982.9943499999999</v>
      </c>
      <c r="AQ502" s="1">
        <v>2040.1958810000001</v>
      </c>
      <c r="AR502" s="1">
        <v>2173.085446</v>
      </c>
      <c r="AS502" s="16"/>
    </row>
    <row r="503" spans="2:53" x14ac:dyDescent="0.3">
      <c r="B503" s="1">
        <v>25888.647899</v>
      </c>
      <c r="D503" s="1">
        <v>25671.559514</v>
      </c>
      <c r="J503" s="1">
        <v>4375.2211090000001</v>
      </c>
      <c r="K503" s="1">
        <v>9915.6795359999996</v>
      </c>
      <c r="L503" s="1">
        <v>2331.1434640000002</v>
      </c>
      <c r="M503"/>
      <c r="N503" s="16"/>
      <c r="O503" s="16"/>
      <c r="R503" s="1">
        <v>25856.840453000001</v>
      </c>
      <c r="S503" s="1">
        <v>26357.019834999999</v>
      </c>
      <c r="T503" s="16"/>
      <c r="W503" s="16"/>
      <c r="X503" s="16"/>
      <c r="AP503" s="1">
        <v>1987.836008</v>
      </c>
      <c r="AQ503" s="1">
        <v>2042.015842</v>
      </c>
      <c r="AR503" s="1">
        <v>2178.0920980000001</v>
      </c>
      <c r="AS503" s="16"/>
    </row>
    <row r="504" spans="2:53" x14ac:dyDescent="0.3">
      <c r="B504" s="1">
        <v>25890.680431000001</v>
      </c>
      <c r="D504" s="1">
        <v>25691.530427999998</v>
      </c>
      <c r="J504" s="1">
        <v>9893.7498180000002</v>
      </c>
      <c r="K504" s="1">
        <v>10044.766688</v>
      </c>
      <c r="L504" s="1">
        <v>2339.157745</v>
      </c>
      <c r="M504"/>
      <c r="N504" s="16"/>
      <c r="O504" s="16"/>
      <c r="R504" s="1">
        <v>25858.793019000001</v>
      </c>
      <c r="S504" s="1">
        <v>26359.012177000001</v>
      </c>
      <c r="T504" s="16"/>
      <c r="W504" s="16"/>
      <c r="X504" s="16"/>
      <c r="AP504" s="1">
        <v>1987.996678</v>
      </c>
      <c r="AQ504" s="1">
        <v>2045.017983</v>
      </c>
      <c r="AR504" s="1">
        <v>2183.0900580000002</v>
      </c>
      <c r="AS504" s="16"/>
    </row>
    <row r="505" spans="2:53" x14ac:dyDescent="0.3">
      <c r="B505" s="1">
        <v>25974.777599000001</v>
      </c>
      <c r="D505" s="1">
        <v>25709.576869</v>
      </c>
      <c r="J505" s="1">
        <v>10044.931266</v>
      </c>
      <c r="K505" s="1">
        <v>10316.150885999999</v>
      </c>
      <c r="L505" s="1">
        <v>2339.33934</v>
      </c>
      <c r="M505"/>
      <c r="N505" s="16"/>
      <c r="O505" s="16"/>
      <c r="R505" s="1">
        <v>26090.091425999999</v>
      </c>
      <c r="S505" s="1">
        <v>26461.103674000002</v>
      </c>
      <c r="T505" s="16"/>
      <c r="W505" s="16"/>
      <c r="X505" s="16"/>
      <c r="AP505" s="1">
        <v>1988.9183089999999</v>
      </c>
      <c r="AQ505" s="1">
        <v>2048.0300189999998</v>
      </c>
      <c r="AR505" s="1">
        <v>2185.4456599999999</v>
      </c>
      <c r="AS505" s="16"/>
    </row>
    <row r="506" spans="2:53" x14ac:dyDescent="0.3">
      <c r="B506" s="1">
        <v>26017.666796000001</v>
      </c>
      <c r="D506" s="1">
        <v>25726.564827999999</v>
      </c>
      <c r="J506" s="1">
        <v>10316.168281</v>
      </c>
      <c r="K506" s="1">
        <v>10318.169789</v>
      </c>
      <c r="L506" s="1">
        <v>2342.1558490000002</v>
      </c>
      <c r="M506"/>
      <c r="N506" s="16"/>
      <c r="O506" s="16"/>
      <c r="R506" s="1">
        <v>26091.049714000001</v>
      </c>
      <c r="S506" s="1">
        <v>26463.069020999999</v>
      </c>
      <c r="T506" s="16"/>
      <c r="W506" s="16"/>
      <c r="X506" s="16"/>
      <c r="AP506" s="1">
        <v>1990.9956560000001</v>
      </c>
      <c r="AQ506" s="1">
        <v>2048.8540950000001</v>
      </c>
      <c r="AR506" s="1">
        <v>2186.0931820000001</v>
      </c>
      <c r="AS506" s="16"/>
    </row>
    <row r="507" spans="2:53" x14ac:dyDescent="0.3">
      <c r="B507" s="1">
        <v>26033.705043999998</v>
      </c>
      <c r="D507" s="1">
        <v>25814.567804999999</v>
      </c>
      <c r="J507" s="1">
        <v>10317.148936</v>
      </c>
      <c r="K507" s="1">
        <v>10597.335349000001</v>
      </c>
      <c r="L507" s="1">
        <v>2347.3626559999998</v>
      </c>
      <c r="M507"/>
      <c r="N507" s="16"/>
      <c r="O507" s="16"/>
      <c r="R507" s="1">
        <v>26194.995034</v>
      </c>
      <c r="S507" s="16"/>
      <c r="T507" s="16"/>
      <c r="W507" s="16"/>
      <c r="X507" s="16"/>
      <c r="AP507" s="1">
        <v>1992.910194</v>
      </c>
      <c r="AQ507" s="1">
        <v>2052.2049270000002</v>
      </c>
      <c r="AR507" s="1">
        <v>2186.290422</v>
      </c>
      <c r="AS507" s="16"/>
    </row>
    <row r="508" spans="2:53" x14ac:dyDescent="0.3">
      <c r="B508" s="1">
        <v>26178.702752000001</v>
      </c>
      <c r="D508" s="1">
        <v>25834.632143999999</v>
      </c>
      <c r="J508" s="1">
        <v>10597.346104</v>
      </c>
      <c r="K508" s="1">
        <v>10871.163801000001</v>
      </c>
      <c r="L508" s="1">
        <v>2348.1599120000001</v>
      </c>
      <c r="M508"/>
      <c r="N508" s="16"/>
      <c r="O508" s="16"/>
      <c r="R508" s="1">
        <v>26252.083858999998</v>
      </c>
      <c r="S508" s="16"/>
      <c r="T508" s="16"/>
      <c r="W508" s="16"/>
      <c r="X508" s="16"/>
      <c r="AP508" s="1">
        <v>1993.997476</v>
      </c>
      <c r="AQ508" s="1">
        <v>2053.0303490000001</v>
      </c>
      <c r="AR508" s="1">
        <v>2189.0960300000002</v>
      </c>
      <c r="AS508" s="16"/>
    </row>
    <row r="509" spans="2:53" x14ac:dyDescent="0.3">
      <c r="B509" s="1">
        <v>26339.749660000001</v>
      </c>
      <c r="D509" s="1">
        <v>25853.614235000001</v>
      </c>
      <c r="J509" s="1">
        <v>10798.095452</v>
      </c>
      <c r="K509" s="1">
        <v>10953.209567</v>
      </c>
      <c r="L509" s="1">
        <v>2353.151644</v>
      </c>
      <c r="M509"/>
      <c r="N509" s="16"/>
      <c r="O509" s="16"/>
      <c r="R509" s="1">
        <v>26297.989417000001</v>
      </c>
      <c r="S509" s="16"/>
      <c r="T509" s="16"/>
      <c r="W509" s="16"/>
      <c r="X509" s="16"/>
      <c r="AP509" s="1">
        <v>1997.0002300000001</v>
      </c>
      <c r="AQ509" s="1">
        <v>2053.8663069999998</v>
      </c>
      <c r="AR509" s="1">
        <v>2193.0995210000001</v>
      </c>
      <c r="AS509" s="16"/>
    </row>
    <row r="510" spans="2:53" x14ac:dyDescent="0.3">
      <c r="B510" s="1">
        <v>26340.764620000002</v>
      </c>
      <c r="D510" s="1">
        <v>25871.631828000001</v>
      </c>
      <c r="J510" s="1">
        <v>10870.157177999999</v>
      </c>
      <c r="K510" s="1">
        <v>10984.201644000001</v>
      </c>
      <c r="L510" s="1">
        <v>2355.356252</v>
      </c>
      <c r="M510"/>
      <c r="N510" s="16"/>
      <c r="O510" s="16"/>
      <c r="R510" s="1">
        <v>26339.989637999999</v>
      </c>
      <c r="S510" s="16"/>
      <c r="T510" s="16"/>
      <c r="W510" s="16"/>
      <c r="X510" s="16"/>
      <c r="AP510" s="1">
        <v>1997.8416380000001</v>
      </c>
      <c r="AQ510" s="1">
        <v>2054.529567</v>
      </c>
      <c r="AR510" s="1">
        <v>2196.10547</v>
      </c>
      <c r="AS510" s="16"/>
    </row>
    <row r="511" spans="2:53" x14ac:dyDescent="0.3">
      <c r="D511" s="1">
        <v>25887.620532000001</v>
      </c>
      <c r="J511" s="1">
        <v>10887.171332</v>
      </c>
      <c r="K511" s="1">
        <v>11064.227973999999</v>
      </c>
      <c r="L511" s="1">
        <v>2356.1523400000001</v>
      </c>
      <c r="M511"/>
      <c r="N511" s="16"/>
      <c r="O511" s="16"/>
      <c r="R511" s="1">
        <v>26358.025914999998</v>
      </c>
      <c r="S511" s="16"/>
      <c r="T511" s="16"/>
      <c r="W511" s="16"/>
      <c r="X511" s="16"/>
      <c r="AP511" s="1">
        <v>2000.0011649999999</v>
      </c>
      <c r="AQ511" s="1">
        <v>2055.6930830000001</v>
      </c>
      <c r="AR511" s="1">
        <v>2198.282933</v>
      </c>
      <c r="AS511" s="16"/>
    </row>
    <row r="512" spans="2:53" x14ac:dyDescent="0.3">
      <c r="D512" s="1">
        <v>25975.666550000002</v>
      </c>
      <c r="J512" s="1">
        <v>10967.204465000001</v>
      </c>
      <c r="K512" s="1">
        <v>11082.252547</v>
      </c>
      <c r="L512" s="1">
        <v>2360.374593</v>
      </c>
      <c r="M512"/>
      <c r="N512" s="16"/>
      <c r="O512" s="16"/>
      <c r="R512" s="1">
        <v>26462.037617999998</v>
      </c>
      <c r="S512" s="16"/>
      <c r="T512" s="16"/>
      <c r="W512" s="16"/>
      <c r="X512" s="16"/>
      <c r="AP512" s="1">
        <v>2000.060311</v>
      </c>
      <c r="AQ512" s="1">
        <v>2056.0202570000001</v>
      </c>
      <c r="AR512" s="1">
        <v>2198.8230010000002</v>
      </c>
      <c r="AS512" s="16"/>
    </row>
    <row r="513" spans="4:45" x14ac:dyDescent="0.3">
      <c r="D513" s="1">
        <v>26015.749060999999</v>
      </c>
      <c r="J513" s="1">
        <v>10985.223413</v>
      </c>
      <c r="K513" s="1">
        <v>13681.848354</v>
      </c>
      <c r="L513" s="1">
        <v>2361.6127649999999</v>
      </c>
      <c r="M513"/>
      <c r="N513" s="16"/>
      <c r="O513" s="16"/>
      <c r="R513" s="1">
        <v>26464.046953000001</v>
      </c>
      <c r="S513" s="16"/>
      <c r="T513" s="16"/>
      <c r="W513" s="16"/>
      <c r="X513" s="16"/>
      <c r="AP513" s="1">
        <v>2002.996566</v>
      </c>
      <c r="AQ513" s="1">
        <v>2056.197842</v>
      </c>
      <c r="AR513" s="1">
        <v>2200.099275</v>
      </c>
      <c r="AS513" s="16"/>
    </row>
    <row r="514" spans="4:45" x14ac:dyDescent="0.3">
      <c r="D514" s="1">
        <v>26033.679055000001</v>
      </c>
      <c r="J514" s="1">
        <v>11064.234888999999</v>
      </c>
      <c r="K514" s="1">
        <v>13682.79154</v>
      </c>
      <c r="L514" s="1">
        <v>2362.157142</v>
      </c>
      <c r="M514"/>
      <c r="N514" s="16"/>
      <c r="O514" s="16"/>
      <c r="R514" s="1">
        <v>26471.067701</v>
      </c>
      <c r="S514" s="16"/>
      <c r="T514" s="16"/>
      <c r="W514" s="16"/>
      <c r="X514" s="16"/>
      <c r="AP514" s="1">
        <v>2004.1877890000001</v>
      </c>
      <c r="AQ514" s="1">
        <v>2060.0302670000001</v>
      </c>
      <c r="AR514" s="1">
        <v>2202.1010179999998</v>
      </c>
      <c r="AS514" s="16"/>
    </row>
    <row r="515" spans="4:45" x14ac:dyDescent="0.3">
      <c r="D515" s="1">
        <v>26034.659543999998</v>
      </c>
      <c r="J515" s="1">
        <v>11082.263279999999</v>
      </c>
      <c r="K515" s="1">
        <v>13980.822584</v>
      </c>
      <c r="L515" s="1">
        <v>2366.1711869999999</v>
      </c>
      <c r="M515"/>
      <c r="N515" s="16"/>
      <c r="O515" s="16"/>
      <c r="R515" s="16"/>
      <c r="S515" s="16"/>
      <c r="T515" s="16"/>
      <c r="W515" s="16"/>
      <c r="X515" s="16"/>
      <c r="AP515" s="1">
        <v>2004.834738</v>
      </c>
      <c r="AQ515" s="1">
        <v>2063.0344479999999</v>
      </c>
      <c r="AR515" s="1">
        <v>2208.1133220000002</v>
      </c>
      <c r="AS515" s="16"/>
    </row>
    <row r="516" spans="4:45" x14ac:dyDescent="0.3">
      <c r="J516" s="1">
        <v>24586.073284999999</v>
      </c>
      <c r="K516" s="1">
        <v>24587.025407000001</v>
      </c>
      <c r="L516" s="1">
        <v>2367.3327380000001</v>
      </c>
      <c r="M516"/>
      <c r="N516" s="16"/>
      <c r="O516" s="16"/>
      <c r="R516" s="16"/>
      <c r="S516" s="16"/>
      <c r="T516" s="16"/>
      <c r="AP516" s="1">
        <v>2007.0062479999999</v>
      </c>
      <c r="AQ516" s="1">
        <v>2063.6936179999998</v>
      </c>
      <c r="AR516" s="1">
        <v>2213.1107080000002</v>
      </c>
      <c r="AS516" s="16"/>
    </row>
    <row r="517" spans="4:45" x14ac:dyDescent="0.3">
      <c r="J517" s="1">
        <v>25610.662423999998</v>
      </c>
      <c r="K517" s="1">
        <v>25632.742477</v>
      </c>
      <c r="L517" s="1">
        <v>2367.634986</v>
      </c>
      <c r="M517"/>
      <c r="N517" s="16"/>
      <c r="O517" s="16"/>
      <c r="R517" s="16"/>
      <c r="S517" s="16"/>
      <c r="T517" s="16"/>
      <c r="AP517" s="1">
        <v>2017.0118379999999</v>
      </c>
      <c r="AQ517" s="1">
        <v>2066.8664079999999</v>
      </c>
      <c r="AR517" s="1">
        <v>2216.1107569999999</v>
      </c>
      <c r="AS517" s="16"/>
    </row>
    <row r="518" spans="4:45" x14ac:dyDescent="0.3">
      <c r="J518" s="1">
        <v>25813.833707000002</v>
      </c>
      <c r="K518" s="1">
        <v>25958.793545</v>
      </c>
      <c r="L518" s="1">
        <v>2367.9749729999999</v>
      </c>
      <c r="M518"/>
      <c r="N518" s="16"/>
      <c r="O518" s="16"/>
      <c r="R518" s="16"/>
      <c r="S518" s="16"/>
      <c r="T518" s="16"/>
      <c r="AP518" s="1">
        <v>2018.1841609999999</v>
      </c>
      <c r="AQ518" s="1">
        <v>2068.2098930000002</v>
      </c>
      <c r="AR518" s="1">
        <v>2220.1088530000002</v>
      </c>
      <c r="AS518" s="16"/>
    </row>
    <row r="519" spans="4:45" x14ac:dyDescent="0.3">
      <c r="J519" s="1">
        <v>25956.961442</v>
      </c>
      <c r="K519" s="1">
        <v>25975.856318999999</v>
      </c>
      <c r="L519" s="1">
        <v>2369.1632460000001</v>
      </c>
      <c r="M519"/>
      <c r="N519" s="16"/>
      <c r="O519" s="16"/>
      <c r="R519" s="16"/>
      <c r="S519" s="16"/>
      <c r="T519" s="16"/>
      <c r="AP519" s="1">
        <v>2022.019886</v>
      </c>
      <c r="AQ519" s="1">
        <v>2069.0363969999999</v>
      </c>
      <c r="AR519" s="1">
        <v>2220.2898</v>
      </c>
      <c r="AS519" s="16"/>
    </row>
    <row r="520" spans="4:45" x14ac:dyDescent="0.3">
      <c r="J520" s="1">
        <v>25975.825110999998</v>
      </c>
      <c r="K520" s="1">
        <v>26068.92813</v>
      </c>
      <c r="L520" s="1">
        <v>2372.1594960000002</v>
      </c>
      <c r="M520"/>
      <c r="N520" s="16"/>
      <c r="O520" s="16"/>
      <c r="R520" s="16"/>
      <c r="S520" s="16"/>
      <c r="T520" s="16"/>
      <c r="AP520" s="1">
        <v>2027.014844</v>
      </c>
      <c r="AQ520" s="1">
        <v>2072.2065080000002</v>
      </c>
      <c r="AR520" s="1">
        <v>2220.4654139999998</v>
      </c>
      <c r="AS520" s="16"/>
    </row>
    <row r="521" spans="4:45" x14ac:dyDescent="0.3">
      <c r="J521" s="1">
        <v>26070.870038000001</v>
      </c>
      <c r="K521" s="1">
        <v>26140.997372000002</v>
      </c>
      <c r="L521" s="1">
        <v>2375.1663100000001</v>
      </c>
      <c r="M521"/>
      <c r="N521" s="16"/>
      <c r="O521" s="16"/>
      <c r="R521" s="16"/>
      <c r="S521" s="16"/>
      <c r="T521" s="16"/>
      <c r="AP521" s="1">
        <v>2027.1862180000001</v>
      </c>
      <c r="AQ521" s="1">
        <v>2074.0406699999999</v>
      </c>
      <c r="AR521" s="1">
        <v>2223.1046609999999</v>
      </c>
      <c r="AS521" s="16"/>
    </row>
    <row r="522" spans="4:45" x14ac:dyDescent="0.3">
      <c r="J522" s="1">
        <v>26135.860090999999</v>
      </c>
      <c r="K522" s="1">
        <v>26161.869801000001</v>
      </c>
      <c r="L522" s="1">
        <v>2375.3586359999999</v>
      </c>
      <c r="M522"/>
      <c r="N522" s="16"/>
      <c r="O522" s="16"/>
      <c r="R522" s="16"/>
      <c r="S522" s="16"/>
      <c r="T522" s="16"/>
      <c r="AP522" s="1">
        <v>2030.004441</v>
      </c>
      <c r="AQ522" s="1">
        <v>2076.3797890000001</v>
      </c>
      <c r="AR522" s="1">
        <v>2226.1211669999998</v>
      </c>
      <c r="AS522" s="16"/>
    </row>
    <row r="523" spans="4:45" x14ac:dyDescent="0.3">
      <c r="J523" s="1">
        <v>26138.760134</v>
      </c>
      <c r="K523" s="1">
        <v>26178.875225</v>
      </c>
      <c r="L523" s="1">
        <v>2377.3549309999999</v>
      </c>
      <c r="M523"/>
      <c r="N523" s="16"/>
      <c r="O523" s="16"/>
      <c r="R523" s="16"/>
      <c r="S523" s="16"/>
      <c r="T523" s="16"/>
      <c r="AP523" s="1">
        <v>2033.1954049999999</v>
      </c>
      <c r="AQ523" s="1">
        <v>2077.0425279999999</v>
      </c>
      <c r="AR523" s="1">
        <v>2226.831807</v>
      </c>
      <c r="AS523" s="16"/>
    </row>
    <row r="524" spans="4:45" x14ac:dyDescent="0.3">
      <c r="J524" s="1">
        <v>26160.882850999998</v>
      </c>
      <c r="K524" s="1">
        <v>26196.872059000001</v>
      </c>
      <c r="L524" s="1">
        <v>2378.1731289999998</v>
      </c>
      <c r="M524"/>
      <c r="N524" s="16"/>
      <c r="O524" s="16"/>
      <c r="R524" s="16"/>
      <c r="S524" s="16"/>
      <c r="T524" s="16"/>
      <c r="AP524" s="1">
        <v>2036.0178350000001</v>
      </c>
      <c r="AQ524" s="1">
        <v>2077.8731509999998</v>
      </c>
      <c r="AR524" s="1">
        <v>2231.1176850000002</v>
      </c>
      <c r="AS524" s="16"/>
    </row>
    <row r="525" spans="4:45" x14ac:dyDescent="0.3">
      <c r="J525" s="1">
        <v>26178.877125999999</v>
      </c>
      <c r="K525" s="1">
        <v>26322.922213999998</v>
      </c>
      <c r="L525" s="1">
        <v>2387.1743419999998</v>
      </c>
      <c r="M525"/>
      <c r="N525" s="16"/>
      <c r="O525" s="16"/>
      <c r="R525" s="16"/>
      <c r="S525" s="16"/>
      <c r="T525" s="16"/>
      <c r="AP525" s="1">
        <v>2036.6888919999999</v>
      </c>
      <c r="AQ525" s="1">
        <v>2078.6212479999999</v>
      </c>
      <c r="AR525" s="1">
        <v>2231.2944579999998</v>
      </c>
      <c r="AS525" s="16"/>
    </row>
    <row r="526" spans="4:45" x14ac:dyDescent="0.3">
      <c r="J526" s="1">
        <v>26194.905436000001</v>
      </c>
      <c r="K526" s="74">
        <v>26340.945735000001</v>
      </c>
      <c r="L526" s="1">
        <v>2388.3691199999998</v>
      </c>
      <c r="M526"/>
      <c r="N526" s="16"/>
      <c r="O526" s="16"/>
      <c r="R526" s="16"/>
      <c r="S526" s="16"/>
      <c r="T526" s="16"/>
      <c r="AP526" s="1">
        <v>2037.186537</v>
      </c>
      <c r="AQ526" s="1">
        <v>2078.9416150000002</v>
      </c>
      <c r="AR526" s="1">
        <v>2233.8368930000001</v>
      </c>
      <c r="AS526" s="16"/>
    </row>
    <row r="527" spans="4:45" x14ac:dyDescent="0.3">
      <c r="J527" s="1">
        <v>26303.909301</v>
      </c>
      <c r="K527" s="74">
        <v>26359.914442000001</v>
      </c>
      <c r="L527" s="1">
        <v>2390.3683190000002</v>
      </c>
      <c r="M527"/>
      <c r="N527" s="16"/>
      <c r="O527" s="16"/>
      <c r="R527" s="16"/>
      <c r="S527" s="16"/>
      <c r="T527" s="16"/>
      <c r="AP527" s="1">
        <v>2037.8595749999999</v>
      </c>
      <c r="AQ527" s="1">
        <v>2079.2133589999999</v>
      </c>
      <c r="AR527" s="1">
        <v>2234.927306</v>
      </c>
      <c r="AS527" s="16"/>
    </row>
    <row r="528" spans="4:45" x14ac:dyDescent="0.3">
      <c r="J528" s="1">
        <v>26305.922138999998</v>
      </c>
      <c r="K528" s="74">
        <v>26483.951107000001</v>
      </c>
      <c r="L528" s="1">
        <v>2391.1751599999998</v>
      </c>
      <c r="M528"/>
      <c r="N528" s="16"/>
      <c r="O528" s="16"/>
      <c r="R528" s="16"/>
      <c r="S528" s="16"/>
      <c r="T528" s="16"/>
      <c r="AP528" s="1">
        <v>2047.026527</v>
      </c>
      <c r="AQ528" s="1">
        <v>2082.037276</v>
      </c>
      <c r="AR528" s="1">
        <v>2235.1160319999999</v>
      </c>
      <c r="AS528" s="16"/>
    </row>
    <row r="529" spans="10:45" x14ac:dyDescent="0.3">
      <c r="J529" s="1">
        <v>26322.941783999999</v>
      </c>
      <c r="K529" s="78">
        <v>26502.982343</v>
      </c>
      <c r="L529" s="1">
        <v>2391.2605050000002</v>
      </c>
      <c r="M529"/>
      <c r="N529" s="16"/>
      <c r="O529" s="16"/>
      <c r="R529" s="16"/>
      <c r="AP529" s="1">
        <v>2050.0288059999998</v>
      </c>
      <c r="AQ529" s="1">
        <v>2089.2145209999999</v>
      </c>
      <c r="AR529" s="1">
        <v>2238.1197670000001</v>
      </c>
      <c r="AS529" s="16"/>
    </row>
    <row r="530" spans="10:45" x14ac:dyDescent="0.3">
      <c r="J530" s="1">
        <v>26324.100663000001</v>
      </c>
      <c r="L530" s="1">
        <v>2398.1757910000001</v>
      </c>
      <c r="M530"/>
      <c r="N530" s="16"/>
      <c r="O530" s="16"/>
      <c r="R530" s="16"/>
      <c r="AP530" s="1">
        <v>2054.0295529999999</v>
      </c>
      <c r="AQ530" s="1">
        <v>2090.043361</v>
      </c>
      <c r="AR530" s="1">
        <v>2241.1202619999999</v>
      </c>
      <c r="AS530" s="16"/>
    </row>
    <row r="531" spans="10:45" x14ac:dyDescent="0.3">
      <c r="J531" s="1">
        <v>26340.964221999999</v>
      </c>
      <c r="L531" s="1">
        <v>2402.1694459999999</v>
      </c>
      <c r="M531"/>
      <c r="N531" s="16"/>
      <c r="O531" s="16"/>
      <c r="R531" s="16"/>
      <c r="AP531" s="1">
        <v>2057.01973</v>
      </c>
      <c r="AQ531" s="1">
        <v>2090.3079250000001</v>
      </c>
      <c r="AR531" s="1">
        <v>2242.028961</v>
      </c>
      <c r="AS531" s="16"/>
    </row>
    <row r="532" spans="10:45" x14ac:dyDescent="0.3">
      <c r="J532" s="1">
        <v>26356.948294999998</v>
      </c>
      <c r="L532" s="1">
        <v>2441.202745</v>
      </c>
      <c r="M532"/>
      <c r="N532" s="16"/>
      <c r="O532" s="16"/>
      <c r="R532" s="16"/>
      <c r="AP532" s="1">
        <v>2057.1896839999999</v>
      </c>
      <c r="AQ532" s="1">
        <v>2090.7098500000002</v>
      </c>
      <c r="AR532" s="1">
        <v>2243.3018569999999</v>
      </c>
      <c r="AS532" s="16"/>
    </row>
    <row r="533" spans="10:45" x14ac:dyDescent="0.3">
      <c r="J533" s="1">
        <v>26358.952820999999</v>
      </c>
      <c r="L533" s="1">
        <v>2446.1951180000001</v>
      </c>
      <c r="M533"/>
      <c r="N533" s="16"/>
      <c r="O533" s="16"/>
      <c r="R533" s="16"/>
      <c r="AP533" s="1">
        <v>2063.0384039999999</v>
      </c>
      <c r="AQ533" s="1">
        <v>2091.8665270000001</v>
      </c>
      <c r="AR533" s="1">
        <v>2245.1247050000002</v>
      </c>
      <c r="AS533" s="16"/>
    </row>
    <row r="534" spans="10:45" x14ac:dyDescent="0.3">
      <c r="J534" s="1">
        <v>26485.056787000001</v>
      </c>
      <c r="L534" s="1">
        <v>2450.0012139999999</v>
      </c>
      <c r="M534"/>
      <c r="N534" s="16"/>
      <c r="O534" s="16"/>
      <c r="R534" s="16"/>
      <c r="AP534" s="1">
        <v>2067.036087</v>
      </c>
      <c r="AQ534" s="1">
        <v>2093.0444790000001</v>
      </c>
      <c r="AR534" s="1">
        <v>2246.0273459999999</v>
      </c>
      <c r="AS534" s="16"/>
    </row>
    <row r="535" spans="10:45" x14ac:dyDescent="0.3">
      <c r="J535" s="1">
        <v>26503.081621000001</v>
      </c>
      <c r="L535" s="1">
        <v>2451.2011699999998</v>
      </c>
      <c r="M535"/>
      <c r="N535" s="16"/>
      <c r="O535" s="16"/>
      <c r="R535" s="16"/>
      <c r="AP535" s="1">
        <v>2073.045689</v>
      </c>
      <c r="AQ535" s="1">
        <v>2093.2119480000001</v>
      </c>
      <c r="AR535" s="1">
        <v>2247.9293360000001</v>
      </c>
      <c r="AS535" s="16"/>
    </row>
    <row r="536" spans="10:45" x14ac:dyDescent="0.3">
      <c r="L536" s="1">
        <v>2459.444649</v>
      </c>
      <c r="N536" s="16"/>
      <c r="O536" s="16"/>
      <c r="AP536" s="1">
        <v>2078.0411079999999</v>
      </c>
      <c r="AQ536" s="1">
        <v>2094.9606250000002</v>
      </c>
      <c r="AR536" s="1">
        <v>2248.1227760000002</v>
      </c>
      <c r="AS536" s="16"/>
    </row>
    <row r="537" spans="10:45" x14ac:dyDescent="0.3">
      <c r="L537" s="1">
        <v>2460.411748</v>
      </c>
      <c r="N537" s="16"/>
      <c r="O537" s="16"/>
      <c r="AP537" s="1">
        <v>2080.2041239999999</v>
      </c>
      <c r="AQ537" s="1">
        <v>2096.0472020000002</v>
      </c>
      <c r="AR537" s="1">
        <v>2248.306595</v>
      </c>
      <c r="AS537" s="16"/>
    </row>
    <row r="538" spans="10:45" x14ac:dyDescent="0.3">
      <c r="L538" s="1">
        <v>2461.2091390000001</v>
      </c>
      <c r="AP538" s="1">
        <v>2083.043666</v>
      </c>
      <c r="AQ538" s="1">
        <v>2096.2182750000002</v>
      </c>
      <c r="AR538" s="1">
        <v>2251.1313110000001</v>
      </c>
      <c r="AS538" s="16"/>
    </row>
    <row r="539" spans="10:45" x14ac:dyDescent="0.3">
      <c r="L539" s="1">
        <v>2470.4108099999999</v>
      </c>
      <c r="AP539" s="1">
        <v>2090.2153979999998</v>
      </c>
      <c r="AQ539" s="1">
        <v>2099.0475110000002</v>
      </c>
      <c r="AR539" s="1">
        <v>2254.1273259999998</v>
      </c>
      <c r="AS539" s="16"/>
    </row>
    <row r="540" spans="10:45" x14ac:dyDescent="0.3">
      <c r="L540" s="1">
        <v>2472.2035700000001</v>
      </c>
      <c r="AP540" s="1">
        <v>2092.047591</v>
      </c>
      <c r="AQ540" s="1">
        <v>2099.1253849999998</v>
      </c>
      <c r="AR540" s="1">
        <v>2258.1322500000001</v>
      </c>
      <c r="AS540" s="16"/>
    </row>
    <row r="541" spans="10:45" x14ac:dyDescent="0.3">
      <c r="L541" s="1">
        <v>2487.44209</v>
      </c>
      <c r="AP541" s="1">
        <v>2095.214199</v>
      </c>
      <c r="AQ541" s="1">
        <v>2104.0474669999999</v>
      </c>
      <c r="AR541" s="1">
        <v>2259.9408640000001</v>
      </c>
      <c r="AS541" s="16"/>
    </row>
    <row r="542" spans="10:45" x14ac:dyDescent="0.3">
      <c r="L542" s="1">
        <v>2516.2772690000002</v>
      </c>
      <c r="AP542" s="1">
        <v>2099.1289219999999</v>
      </c>
      <c r="AQ542" s="1">
        <v>2107.5561729999999</v>
      </c>
      <c r="AR542" s="1">
        <v>2260.3121409999999</v>
      </c>
      <c r="AS542" s="16"/>
    </row>
    <row r="543" spans="10:45" x14ac:dyDescent="0.3">
      <c r="L543" s="1">
        <v>2521.2239</v>
      </c>
      <c r="AP543" s="1">
        <v>2102.2144440000002</v>
      </c>
      <c r="AQ543" s="1">
        <v>2109.0538609999999</v>
      </c>
      <c r="AR543" s="1">
        <v>2261.1249170000001</v>
      </c>
      <c r="AS543" s="16"/>
    </row>
    <row r="544" spans="10:45" x14ac:dyDescent="0.3">
      <c r="L544" s="1">
        <v>2528.2452560000002</v>
      </c>
      <c r="AP544" s="1">
        <v>2111.0544239999999</v>
      </c>
      <c r="AQ544" s="1">
        <v>2113.054318</v>
      </c>
      <c r="AR544" s="1">
        <v>2263.8508470000002</v>
      </c>
      <c r="AS544" s="16"/>
    </row>
    <row r="545" spans="12:45" x14ac:dyDescent="0.3">
      <c r="L545" s="1">
        <v>2543.238472</v>
      </c>
      <c r="AP545" s="1">
        <v>2119.0564810000001</v>
      </c>
      <c r="AQ545" s="1">
        <v>2118.2335370000001</v>
      </c>
      <c r="AR545" s="1">
        <v>2264.1332179999999</v>
      </c>
      <c r="AS545" s="16"/>
    </row>
    <row r="546" spans="12:45" x14ac:dyDescent="0.3">
      <c r="L546" s="1">
        <v>2548.2527279999999</v>
      </c>
      <c r="AP546" s="1">
        <v>2125.234375</v>
      </c>
      <c r="AQ546" s="1">
        <v>2119.0605310000001</v>
      </c>
      <c r="AR546" s="1">
        <v>2267.1310109999999</v>
      </c>
      <c r="AS546" s="16"/>
    </row>
    <row r="547" spans="12:45" x14ac:dyDescent="0.3">
      <c r="L547" s="1">
        <v>2563.2449889999998</v>
      </c>
      <c r="AP547" s="1">
        <v>2126.0652810000001</v>
      </c>
      <c r="AQ547" s="1">
        <v>2122.056936</v>
      </c>
      <c r="AR547" s="1">
        <v>2268.9480640000002</v>
      </c>
      <c r="AS547" s="16"/>
    </row>
    <row r="548" spans="12:45" x14ac:dyDescent="0.3">
      <c r="L548" s="1">
        <v>2572.5270879999998</v>
      </c>
      <c r="AP548" s="1">
        <v>2133.230677</v>
      </c>
      <c r="AQ548" s="1">
        <v>2122.2312489999999</v>
      </c>
      <c r="AR548" s="1">
        <v>2270.137733</v>
      </c>
      <c r="AS548" s="16"/>
    </row>
    <row r="549" spans="12:45" x14ac:dyDescent="0.3">
      <c r="L549" s="1">
        <v>2574.2615300000002</v>
      </c>
      <c r="AP549" s="1">
        <v>2142.0689640000001</v>
      </c>
      <c r="AQ549" s="1">
        <v>2126.0643380000001</v>
      </c>
      <c r="AR549" s="1">
        <v>2271.8514220000002</v>
      </c>
      <c r="AS549" s="16"/>
    </row>
    <row r="550" spans="12:45" x14ac:dyDescent="0.3">
      <c r="L550" s="1">
        <v>2600.5221000000001</v>
      </c>
      <c r="AP550" s="1">
        <v>2147.0583660000002</v>
      </c>
      <c r="AQ550" s="1">
        <v>2128.1519629999998</v>
      </c>
      <c r="AR550" s="1">
        <v>2273.1363849999998</v>
      </c>
      <c r="AS550" s="16"/>
    </row>
    <row r="551" spans="12:45" x14ac:dyDescent="0.3">
      <c r="L551" s="1">
        <v>2614.2738589999999</v>
      </c>
      <c r="AP551" s="1">
        <v>2153.0754919999999</v>
      </c>
      <c r="AQ551" s="1">
        <v>2128.5563780000002</v>
      </c>
      <c r="AR551" s="1">
        <v>2276.1366779999998</v>
      </c>
      <c r="AS551" s="16"/>
    </row>
    <row r="552" spans="12:45" x14ac:dyDescent="0.3">
      <c r="L552" s="1">
        <v>2628.2991400000001</v>
      </c>
      <c r="AP552" s="1">
        <v>2172.083294</v>
      </c>
      <c r="AQ552" s="1">
        <v>2130.230012</v>
      </c>
      <c r="AR552" s="1">
        <v>2279.9553299999998</v>
      </c>
      <c r="AS552" s="16"/>
    </row>
    <row r="553" spans="12:45" x14ac:dyDescent="0.3">
      <c r="L553" s="1">
        <v>2676.447373</v>
      </c>
      <c r="AP553" s="1">
        <v>2226.2542149999999</v>
      </c>
      <c r="AQ553" s="1">
        <v>2130.9790130000001</v>
      </c>
      <c r="AR553" s="1">
        <v>2280.138684</v>
      </c>
      <c r="AS553" s="16"/>
    </row>
    <row r="554" spans="12:45" x14ac:dyDescent="0.3">
      <c r="L554" s="1">
        <v>2733.7877210000001</v>
      </c>
      <c r="AP554" s="1">
        <v>2264.2680919999998</v>
      </c>
      <c r="AQ554" s="1">
        <v>2133.3960689999999</v>
      </c>
      <c r="AR554" s="1">
        <v>2284.1384619999999</v>
      </c>
      <c r="AS554" s="16"/>
    </row>
    <row r="555" spans="12:45" x14ac:dyDescent="0.3">
      <c r="L555" s="1">
        <v>3598.7137050000001</v>
      </c>
      <c r="AP555" s="1">
        <v>2318.1556220000002</v>
      </c>
      <c r="AQ555" s="1">
        <v>2140.9714690000001</v>
      </c>
      <c r="AR555" s="1">
        <v>2284.3212739999999</v>
      </c>
      <c r="AS555" s="16"/>
    </row>
    <row r="556" spans="12:45" x14ac:dyDescent="0.3">
      <c r="L556" s="1">
        <v>3812.967451</v>
      </c>
      <c r="AP556" s="1">
        <v>2333.164029</v>
      </c>
      <c r="AQ556" s="1">
        <v>2141.0700809999998</v>
      </c>
      <c r="AR556" s="1">
        <v>2285.048929</v>
      </c>
      <c r="AS556" s="16"/>
    </row>
    <row r="557" spans="12:45" x14ac:dyDescent="0.3">
      <c r="L557" s="1">
        <v>4765.3195619999997</v>
      </c>
      <c r="AP557" s="1">
        <v>2342.1615360000001</v>
      </c>
      <c r="AQ557" s="1">
        <v>2141.5443209999999</v>
      </c>
      <c r="AR557" s="1">
        <v>2287.138625</v>
      </c>
      <c r="AS557" s="16"/>
    </row>
    <row r="558" spans="12:45" x14ac:dyDescent="0.3">
      <c r="L558" s="1">
        <v>9897.6809219999996</v>
      </c>
      <c r="AP558" s="1">
        <v>2349.1657409999998</v>
      </c>
      <c r="AQ558" s="1">
        <v>2141.8144360000001</v>
      </c>
      <c r="AR558" s="1">
        <v>2290.3256409999999</v>
      </c>
      <c r="AS558" s="16"/>
    </row>
    <row r="559" spans="12:45" x14ac:dyDescent="0.3">
      <c r="L559" s="1">
        <v>9915.6757209999996</v>
      </c>
      <c r="AP559" s="1">
        <v>2351.3358939999998</v>
      </c>
      <c r="AQ559" s="1">
        <v>2147.0771060000002</v>
      </c>
      <c r="AR559" s="1">
        <v>2291.1414089999998</v>
      </c>
      <c r="AS559" s="16"/>
    </row>
    <row r="560" spans="12:45" x14ac:dyDescent="0.3">
      <c r="L560" s="1">
        <v>10025.748694</v>
      </c>
      <c r="AP560" s="1">
        <v>2377.3545920000001</v>
      </c>
      <c r="AQ560" s="1">
        <v>2150.0765700000002</v>
      </c>
      <c r="AR560" s="1">
        <v>2295.5077529999999</v>
      </c>
      <c r="AS560" s="16"/>
    </row>
    <row r="561" spans="12:45" x14ac:dyDescent="0.3">
      <c r="L561" s="1">
        <v>10042.778426000001</v>
      </c>
      <c r="AP561" s="1">
        <v>2590.398733</v>
      </c>
      <c r="AQ561" s="1">
        <v>2155.0816329999998</v>
      </c>
      <c r="AR561" s="1">
        <v>2296.135143</v>
      </c>
      <c r="AS561" s="16"/>
    </row>
    <row r="562" spans="12:45" x14ac:dyDescent="0.3">
      <c r="L562" s="1">
        <v>10316.149466000001</v>
      </c>
      <c r="AP562" s="1">
        <v>2923.4686529999999</v>
      </c>
      <c r="AQ562" s="1">
        <v>2158.074153</v>
      </c>
      <c r="AR562" s="1">
        <v>2299.6146130000002</v>
      </c>
      <c r="AS562" s="16"/>
    </row>
    <row r="563" spans="12:45" x14ac:dyDescent="0.3">
      <c r="L563" s="1">
        <v>10597.319622999999</v>
      </c>
      <c r="AP563" s="1">
        <v>2931.3871709999999</v>
      </c>
      <c r="AQ563" s="1">
        <v>2160.6333180000001</v>
      </c>
      <c r="AR563" s="1">
        <v>2299.9586260000001</v>
      </c>
      <c r="AS563" s="16"/>
    </row>
    <row r="564" spans="12:45" x14ac:dyDescent="0.3">
      <c r="L564" s="1">
        <v>10985.202163</v>
      </c>
      <c r="AP564" s="1">
        <v>3116.6740669999999</v>
      </c>
      <c r="AQ564" s="1">
        <v>2160.8170679999998</v>
      </c>
      <c r="AR564" s="1">
        <v>2300.150134</v>
      </c>
      <c r="AS564" s="16"/>
    </row>
    <row r="565" spans="12:45" x14ac:dyDescent="0.3">
      <c r="L565" s="1">
        <v>11064.234628</v>
      </c>
      <c r="AP565" s="1">
        <v>3481.722244</v>
      </c>
      <c r="AQ565" s="1">
        <v>2161.0799350000002</v>
      </c>
      <c r="AR565" s="1">
        <v>2303.3259189999999</v>
      </c>
      <c r="AS565" s="16"/>
    </row>
    <row r="566" spans="12:45" x14ac:dyDescent="0.3">
      <c r="L566" s="1">
        <v>11082.25224</v>
      </c>
      <c r="AP566" s="1">
        <v>3512.7468199999998</v>
      </c>
      <c r="AQ566" s="1">
        <v>2166.079103</v>
      </c>
      <c r="AR566" s="1">
        <v>2304.1499260000001</v>
      </c>
      <c r="AS566" s="16"/>
    </row>
    <row r="567" spans="12:45" x14ac:dyDescent="0.3">
      <c r="L567" s="1">
        <v>13069.460574999999</v>
      </c>
      <c r="AP567" s="1">
        <v>4026.0001809999999</v>
      </c>
      <c r="AQ567" s="1">
        <v>2171.0795130000001</v>
      </c>
      <c r="AR567" s="1">
        <v>2310.1499650000001</v>
      </c>
      <c r="AS567" s="16"/>
    </row>
    <row r="568" spans="12:45" x14ac:dyDescent="0.3">
      <c r="L568" s="1">
        <v>13682.781514</v>
      </c>
      <c r="AP568" s="1">
        <v>4087.0549460000002</v>
      </c>
      <c r="AQ568" s="1">
        <v>2172.2661389999998</v>
      </c>
      <c r="AR568" s="1">
        <v>2312.0646889999998</v>
      </c>
      <c r="AS568" s="16"/>
    </row>
    <row r="569" spans="12:45" x14ac:dyDescent="0.3">
      <c r="L569" s="1">
        <v>24488.959349000001</v>
      </c>
      <c r="AP569" s="1">
        <v>4105.0447439999998</v>
      </c>
      <c r="AQ569" s="1">
        <v>2174.0929799999999</v>
      </c>
      <c r="AR569" s="1">
        <v>2312.6055769999998</v>
      </c>
      <c r="AS569" s="16"/>
    </row>
    <row r="570" spans="12:45" x14ac:dyDescent="0.3">
      <c r="L570" s="1">
        <v>24586.023656000001</v>
      </c>
      <c r="AP570" s="1">
        <v>4175.0751419999997</v>
      </c>
      <c r="AQ570" s="1">
        <v>2178.0856549999999</v>
      </c>
      <c r="AR570" s="1">
        <v>2313.1520099999998</v>
      </c>
      <c r="AS570" s="16"/>
    </row>
    <row r="571" spans="12:45" x14ac:dyDescent="0.3">
      <c r="L571" s="1">
        <v>25976.796780000001</v>
      </c>
      <c r="AP571" s="1">
        <v>4209.089978</v>
      </c>
      <c r="AQ571" s="1">
        <v>2181.106366</v>
      </c>
      <c r="AR571" s="1">
        <v>2313.341269</v>
      </c>
      <c r="AS571" s="16"/>
    </row>
    <row r="572" spans="12:45" x14ac:dyDescent="0.3">
      <c r="L572" s="1">
        <v>26069.870911000002</v>
      </c>
      <c r="AP572" s="1">
        <v>4245.1179270000002</v>
      </c>
      <c r="AQ572" s="1">
        <v>2187.0943229999998</v>
      </c>
      <c r="AR572" s="1">
        <v>2314.9682069999999</v>
      </c>
      <c r="AS572" s="16"/>
    </row>
    <row r="573" spans="12:45" x14ac:dyDescent="0.3">
      <c r="L573" s="1">
        <v>26139.837320999999</v>
      </c>
      <c r="AP573" s="1">
        <v>4351.1591550000003</v>
      </c>
      <c r="AQ573" s="1">
        <v>2190.094556</v>
      </c>
      <c r="AR573" s="1">
        <v>2317.1524800000002</v>
      </c>
      <c r="AS573" s="16"/>
    </row>
    <row r="574" spans="12:45" x14ac:dyDescent="0.3">
      <c r="L574" s="1">
        <v>26161.916593000002</v>
      </c>
      <c r="AP574" s="1">
        <v>4819.3700570000001</v>
      </c>
      <c r="AQ574" s="1">
        <v>2201.103826</v>
      </c>
      <c r="AR574" s="1">
        <v>2320.156821</v>
      </c>
      <c r="AS574" s="16"/>
    </row>
    <row r="575" spans="12:45" x14ac:dyDescent="0.3">
      <c r="L575" s="1">
        <v>26178.903708000002</v>
      </c>
      <c r="AP575" s="1">
        <v>4819.8665840000003</v>
      </c>
      <c r="AQ575" s="1">
        <v>2208.1057989999999</v>
      </c>
      <c r="AR575" s="1">
        <v>2327.3426300000001</v>
      </c>
      <c r="AS575" s="16"/>
    </row>
    <row r="576" spans="12:45" x14ac:dyDescent="0.3">
      <c r="L576" s="1">
        <v>26195.832990999999</v>
      </c>
      <c r="AP576" s="1">
        <v>9525.6606809999994</v>
      </c>
      <c r="AQ576" s="1">
        <v>2212.1157830000002</v>
      </c>
      <c r="AR576" s="1">
        <v>2328.1638539999999</v>
      </c>
      <c r="AS576" s="16"/>
    </row>
    <row r="577" spans="12:45" x14ac:dyDescent="0.3">
      <c r="L577" s="1">
        <v>26303.871227</v>
      </c>
      <c r="AP577" s="1">
        <v>9527.6745320000009</v>
      </c>
      <c r="AQ577" s="1">
        <v>2218.1063319999998</v>
      </c>
      <c r="AR577" s="1">
        <v>2330.166131</v>
      </c>
      <c r="AS577" s="16"/>
    </row>
    <row r="578" spans="12:45" x14ac:dyDescent="0.3">
      <c r="L578" s="1">
        <v>26304.882758</v>
      </c>
      <c r="AP578" s="1">
        <v>9544.7684879999997</v>
      </c>
      <c r="AQ578" s="1">
        <v>2219.2868079999998</v>
      </c>
      <c r="AR578" s="1">
        <v>2336.1583220000002</v>
      </c>
      <c r="AS578" s="16"/>
    </row>
    <row r="579" spans="12:45" x14ac:dyDescent="0.3">
      <c r="L579" s="1">
        <v>26322.981027999998</v>
      </c>
      <c r="AP579" s="1">
        <v>9655.7703899999997</v>
      </c>
      <c r="AQ579" s="1">
        <v>2223.106104</v>
      </c>
      <c r="AR579" s="1">
        <v>2338.1658229999998</v>
      </c>
      <c r="AS579" s="16"/>
    </row>
    <row r="580" spans="12:45" x14ac:dyDescent="0.3">
      <c r="L580" s="1">
        <v>26340.910151</v>
      </c>
      <c r="AP580" s="1">
        <v>9783.8539720000008</v>
      </c>
      <c r="AQ580" s="1">
        <v>2225.3044669999999</v>
      </c>
      <c r="AR580" s="1">
        <v>2340.8891189999999</v>
      </c>
      <c r="AS580" s="16"/>
    </row>
    <row r="581" spans="12:45" x14ac:dyDescent="0.3">
      <c r="L581" s="1">
        <v>26359.883162999999</v>
      </c>
      <c r="AP581" s="1">
        <v>10015.956434</v>
      </c>
      <c r="AQ581" s="1">
        <v>2231.1138529999998</v>
      </c>
      <c r="AR581" s="1">
        <v>2345.1645290000001</v>
      </c>
      <c r="AS581" s="16"/>
    </row>
    <row r="582" spans="12:45" x14ac:dyDescent="0.3">
      <c r="L582" s="1">
        <v>26485.963069000001</v>
      </c>
      <c r="AP582" s="1">
        <v>10145.126401</v>
      </c>
      <c r="AQ582" s="1">
        <v>2242.1180300000001</v>
      </c>
      <c r="AR582" s="1">
        <v>2349.6248350000001</v>
      </c>
      <c r="AS582" s="16"/>
    </row>
    <row r="583" spans="12:45" x14ac:dyDescent="0.3">
      <c r="L583" s="1">
        <v>26503.025222</v>
      </c>
      <c r="AP583" s="1">
        <v>10145.932484999999</v>
      </c>
      <c r="AQ583" s="1">
        <v>2246.125822</v>
      </c>
      <c r="AR583" s="1">
        <v>2350.163309</v>
      </c>
      <c r="AS583" s="16"/>
    </row>
    <row r="584" spans="12:45" x14ac:dyDescent="0.3">
      <c r="AP584" s="1">
        <v>10636.180200000001</v>
      </c>
      <c r="AQ584" s="1">
        <v>2249.1198770000001</v>
      </c>
      <c r="AR584" s="1">
        <v>2354.1726659999999</v>
      </c>
      <c r="AS584" s="16"/>
    </row>
    <row r="585" spans="12:45" x14ac:dyDescent="0.3">
      <c r="AP585" s="1">
        <v>12633.267352000001</v>
      </c>
      <c r="AQ585" s="1">
        <v>2254.1341910000001</v>
      </c>
      <c r="AR585" s="1">
        <v>2358.1650690000001</v>
      </c>
      <c r="AS585" s="16"/>
    </row>
    <row r="586" spans="12:45" x14ac:dyDescent="0.3">
      <c r="AP586" s="1">
        <v>24485.290024000002</v>
      </c>
      <c r="AQ586" s="1">
        <v>2256.8587259999999</v>
      </c>
      <c r="AR586" s="1">
        <v>2363.1807439999998</v>
      </c>
      <c r="AS586" s="16"/>
    </row>
    <row r="587" spans="12:45" x14ac:dyDescent="0.3">
      <c r="AP587" s="1">
        <v>24849.436888</v>
      </c>
      <c r="AQ587" s="1">
        <v>2259.129989</v>
      </c>
      <c r="AR587" s="1">
        <v>2367.1728640000001</v>
      </c>
      <c r="AS587" s="16"/>
    </row>
    <row r="588" spans="12:45" x14ac:dyDescent="0.3">
      <c r="AP588" s="1">
        <v>24994.453229999999</v>
      </c>
      <c r="AQ588" s="1">
        <v>2265.1275919999998</v>
      </c>
      <c r="AR588" s="1">
        <v>2370.176696</v>
      </c>
      <c r="AS588" s="16"/>
    </row>
    <row r="589" spans="12:45" x14ac:dyDescent="0.3">
      <c r="AP589" s="1">
        <v>25010.498533999998</v>
      </c>
      <c r="AQ589" s="1">
        <v>2265.3171520000001</v>
      </c>
      <c r="AR589" s="1">
        <v>2375.17031</v>
      </c>
      <c r="AS589" s="16"/>
    </row>
    <row r="590" spans="12:45" x14ac:dyDescent="0.3">
      <c r="AP590" s="1">
        <v>25158.699939999999</v>
      </c>
      <c r="AQ590" s="1">
        <v>2270.1395400000001</v>
      </c>
      <c r="AR590" s="1">
        <v>2382.0884919999999</v>
      </c>
      <c r="AS590" s="16"/>
    </row>
    <row r="591" spans="12:45" x14ac:dyDescent="0.3">
      <c r="AP591" s="1">
        <v>25198.543369999999</v>
      </c>
      <c r="AQ591" s="1">
        <v>2278.139893</v>
      </c>
      <c r="AR591" s="1">
        <v>2384.1787720000002</v>
      </c>
      <c r="AS591" s="16"/>
    </row>
    <row r="592" spans="12:45" s="16" customFormat="1" x14ac:dyDescent="0.3">
      <c r="AP592" s="1">
        <v>25214.600028000001</v>
      </c>
      <c r="AQ592" s="1">
        <v>2290.1436480000002</v>
      </c>
      <c r="AR592" s="1">
        <v>2388.2113199999999</v>
      </c>
    </row>
    <row r="593" spans="42:44" s="16" customFormat="1" x14ac:dyDescent="0.3">
      <c r="AP593" s="1">
        <v>25268.617728000001</v>
      </c>
      <c r="AQ593" s="1">
        <v>2298.3302359999998</v>
      </c>
      <c r="AR593" s="1">
        <v>2392.1842329999999</v>
      </c>
    </row>
    <row r="594" spans="42:44" s="16" customFormat="1" x14ac:dyDescent="0.3">
      <c r="AP594" s="1">
        <v>25286.831757</v>
      </c>
      <c r="AQ594" s="1">
        <v>2299.1450880000002</v>
      </c>
      <c r="AR594" s="1">
        <v>2395.1885779999998</v>
      </c>
    </row>
    <row r="595" spans="42:44" s="16" customFormat="1" x14ac:dyDescent="0.3">
      <c r="AP595" s="1">
        <v>25290.677113000002</v>
      </c>
      <c r="AQ595" s="1">
        <v>2301.86717</v>
      </c>
      <c r="AR595" s="1">
        <v>2402.1967770000001</v>
      </c>
    </row>
    <row r="596" spans="42:44" s="16" customFormat="1" x14ac:dyDescent="0.3">
      <c r="AP596" s="1">
        <v>25322.625823999999</v>
      </c>
      <c r="AQ596" s="1">
        <v>2303.1457180000002</v>
      </c>
      <c r="AR596" s="1">
        <v>2406.1923780000002</v>
      </c>
    </row>
    <row r="597" spans="42:44" s="16" customFormat="1" x14ac:dyDescent="0.3">
      <c r="AP597" s="1">
        <v>25357.502004000002</v>
      </c>
      <c r="AQ597" s="1">
        <v>2312.1536879999999</v>
      </c>
      <c r="AR597" s="1">
        <v>2420.2054640000001</v>
      </c>
    </row>
    <row r="598" spans="42:44" s="16" customFormat="1" x14ac:dyDescent="0.3">
      <c r="AP598" s="1">
        <v>25360.680291000001</v>
      </c>
      <c r="AQ598" s="1">
        <v>2315.1491679999999</v>
      </c>
      <c r="AR598" s="1">
        <v>2426.2147209999998</v>
      </c>
    </row>
    <row r="599" spans="42:44" s="16" customFormat="1" x14ac:dyDescent="0.3">
      <c r="AP599" s="1">
        <v>25376.694367</v>
      </c>
      <c r="AQ599" s="1">
        <v>2319.1518580000002</v>
      </c>
      <c r="AR599" s="1">
        <v>2433.2100260000002</v>
      </c>
    </row>
    <row r="600" spans="42:44" s="16" customFormat="1" x14ac:dyDescent="0.3">
      <c r="AP600" s="1">
        <v>25448.598094000001</v>
      </c>
      <c r="AQ600" s="1">
        <v>2325.5336229999998</v>
      </c>
      <c r="AR600" s="1">
        <v>2441.220632</v>
      </c>
    </row>
    <row r="601" spans="42:44" s="16" customFormat="1" x14ac:dyDescent="0.3">
      <c r="AP601" s="1">
        <v>25448.760329000001</v>
      </c>
      <c r="AQ601" s="1">
        <v>2326.3507359999999</v>
      </c>
      <c r="AR601" s="1">
        <v>2448.2272760000001</v>
      </c>
    </row>
    <row r="602" spans="42:44" s="16" customFormat="1" x14ac:dyDescent="0.3">
      <c r="AP602" s="1">
        <v>25490.832499</v>
      </c>
      <c r="AQ602" s="1">
        <v>2326.8002999999999</v>
      </c>
      <c r="AR602" s="1">
        <v>2454.2161700000001</v>
      </c>
    </row>
    <row r="603" spans="42:44" s="16" customFormat="1" x14ac:dyDescent="0.3">
      <c r="AP603" s="1">
        <v>25558.74526</v>
      </c>
      <c r="AQ603" s="1">
        <v>2326.9827580000001</v>
      </c>
      <c r="AR603" s="1">
        <v>2457.0130330000002</v>
      </c>
    </row>
    <row r="604" spans="42:44" s="16" customFormat="1" x14ac:dyDescent="0.3">
      <c r="AP604" s="1">
        <v>25560.763800000001</v>
      </c>
      <c r="AQ604" s="1">
        <v>2327.1606889999998</v>
      </c>
      <c r="AR604" s="1">
        <v>2457.2252549999998</v>
      </c>
    </row>
    <row r="605" spans="42:44" s="16" customFormat="1" x14ac:dyDescent="0.3">
      <c r="AP605" s="1">
        <v>25561.735633</v>
      </c>
      <c r="AQ605" s="1">
        <v>2328.6203249999999</v>
      </c>
      <c r="AR605" s="1">
        <v>2468.220104</v>
      </c>
    </row>
    <row r="606" spans="42:44" s="16" customFormat="1" x14ac:dyDescent="0.3">
      <c r="AP606" s="1">
        <v>25575.737278000001</v>
      </c>
      <c r="AQ606" s="1">
        <v>2332.164554</v>
      </c>
      <c r="AR606" s="1">
        <v>2473.2292339999999</v>
      </c>
    </row>
    <row r="607" spans="42:44" s="16" customFormat="1" x14ac:dyDescent="0.3">
      <c r="AP607" s="1">
        <v>25592.764020999999</v>
      </c>
      <c r="AQ607" s="1">
        <v>2336.1702489999998</v>
      </c>
      <c r="AR607" s="1">
        <v>2484.2254280000002</v>
      </c>
    </row>
    <row r="608" spans="42:44" s="16" customFormat="1" x14ac:dyDescent="0.3">
      <c r="AP608" s="1">
        <v>25616.821941999999</v>
      </c>
      <c r="AQ608" s="1">
        <v>2347.1732780000002</v>
      </c>
      <c r="AR608" s="1">
        <v>2494.2281509999998</v>
      </c>
    </row>
    <row r="609" spans="42:44" s="16" customFormat="1" x14ac:dyDescent="0.3">
      <c r="AP609" s="1">
        <v>25632.877166999999</v>
      </c>
      <c r="AQ609" s="1">
        <v>2348.8933980000002</v>
      </c>
      <c r="AR609" s="1">
        <v>2501.2477520000002</v>
      </c>
    </row>
    <row r="610" spans="42:44" s="16" customFormat="1" x14ac:dyDescent="0.3">
      <c r="AP610" s="1">
        <v>25635.005096000001</v>
      </c>
      <c r="AQ610" s="1">
        <v>2349.6276710000002</v>
      </c>
      <c r="AR610" s="1">
        <v>2515.2504119999999</v>
      </c>
    </row>
    <row r="611" spans="42:44" s="16" customFormat="1" x14ac:dyDescent="0.3">
      <c r="AP611" s="1">
        <v>25650.755699000001</v>
      </c>
      <c r="AQ611" s="1">
        <v>2350.1616199999999</v>
      </c>
      <c r="AR611" s="1">
        <v>2519.2478179999998</v>
      </c>
    </row>
    <row r="612" spans="42:44" s="16" customFormat="1" x14ac:dyDescent="0.3">
      <c r="AP612" s="1">
        <v>25652.858021</v>
      </c>
      <c r="AQ612" s="1">
        <v>2350.8990760000002</v>
      </c>
      <c r="AR612" s="1">
        <v>2532.2613019999999</v>
      </c>
    </row>
    <row r="613" spans="42:44" s="16" customFormat="1" x14ac:dyDescent="0.3">
      <c r="AP613" s="1">
        <v>25666.755391999999</v>
      </c>
      <c r="AQ613" s="1">
        <v>2356.1739929999999</v>
      </c>
      <c r="AR613" s="1">
        <v>2537.2606110000002</v>
      </c>
    </row>
    <row r="614" spans="42:44" s="16" customFormat="1" x14ac:dyDescent="0.3">
      <c r="AP614" s="1">
        <v>25705.772341</v>
      </c>
      <c r="AQ614" s="1">
        <v>2366.1779190000002</v>
      </c>
      <c r="AR614" s="1">
        <v>2545.2640299999998</v>
      </c>
    </row>
    <row r="615" spans="42:44" s="16" customFormat="1" x14ac:dyDescent="0.3">
      <c r="AP615" s="1">
        <v>25708.804059999999</v>
      </c>
      <c r="AQ615" s="1">
        <v>2382.1832220000001</v>
      </c>
      <c r="AR615" s="1">
        <v>2559.2765530000001</v>
      </c>
    </row>
    <row r="616" spans="42:44" s="16" customFormat="1" x14ac:dyDescent="0.3">
      <c r="AP616" s="1">
        <v>25723.868466</v>
      </c>
      <c r="AQ616" s="1">
        <v>2395.191859</v>
      </c>
      <c r="AR616" s="1">
        <v>2577.578739</v>
      </c>
    </row>
    <row r="617" spans="42:44" s="16" customFormat="1" x14ac:dyDescent="0.3">
      <c r="AP617" s="1">
        <v>25725.844493000001</v>
      </c>
      <c r="AQ617" s="1">
        <v>2442.219513</v>
      </c>
      <c r="AR617" s="1">
        <v>2600.2717069999999</v>
      </c>
    </row>
    <row r="618" spans="42:44" s="16" customFormat="1" x14ac:dyDescent="0.3">
      <c r="AP618" s="1">
        <v>25737.815898000001</v>
      </c>
      <c r="AQ618" s="1">
        <v>2576.2834269999998</v>
      </c>
      <c r="AR618" s="1">
        <v>2747.3647080000001</v>
      </c>
    </row>
    <row r="619" spans="42:44" s="16" customFormat="1" x14ac:dyDescent="0.3">
      <c r="AP619" s="1">
        <v>25777.816304</v>
      </c>
      <c r="AQ619" s="1">
        <v>2582.2746609999999</v>
      </c>
      <c r="AR619" s="1">
        <v>2923.4653509999998</v>
      </c>
    </row>
    <row r="620" spans="42:44" s="16" customFormat="1" x14ac:dyDescent="0.3">
      <c r="AP620" s="1">
        <v>25794.840338000002</v>
      </c>
      <c r="AQ620" s="1">
        <v>2923.4697799999999</v>
      </c>
      <c r="AR620" s="1">
        <v>2931.3838799999999</v>
      </c>
    </row>
    <row r="621" spans="42:44" s="16" customFormat="1" x14ac:dyDescent="0.3">
      <c r="AP621" s="1">
        <v>25814.857629999999</v>
      </c>
      <c r="AQ621" s="1">
        <v>2932.3952909999998</v>
      </c>
      <c r="AR621" s="1">
        <v>3116.6718040000001</v>
      </c>
    </row>
    <row r="622" spans="42:44" s="16" customFormat="1" x14ac:dyDescent="0.3">
      <c r="AP622" s="1">
        <v>25828.856157999999</v>
      </c>
      <c r="AQ622" s="1">
        <v>3116.6723080000002</v>
      </c>
      <c r="AR622" s="1">
        <v>3481.712595</v>
      </c>
    </row>
    <row r="623" spans="42:44" s="16" customFormat="1" x14ac:dyDescent="0.3">
      <c r="AP623" s="1">
        <v>25868.852817999999</v>
      </c>
      <c r="AQ623" s="1">
        <v>3380.6617099999999</v>
      </c>
      <c r="AR623" s="1">
        <v>4250.4679120000001</v>
      </c>
    </row>
    <row r="624" spans="42:44" s="16" customFormat="1" x14ac:dyDescent="0.3">
      <c r="AP624" s="1">
        <v>25885.898333000001</v>
      </c>
      <c r="AQ624" s="1">
        <v>3481.7130029999998</v>
      </c>
      <c r="AR624" s="1">
        <v>4735.3401599999997</v>
      </c>
    </row>
    <row r="625" spans="42:44" s="16" customFormat="1" x14ac:dyDescent="0.3">
      <c r="AP625" s="1">
        <v>25899.86622</v>
      </c>
      <c r="AQ625" s="1">
        <v>3540.7607520000001</v>
      </c>
      <c r="AR625" s="1">
        <v>4799.3771729999999</v>
      </c>
    </row>
    <row r="626" spans="42:44" s="16" customFormat="1" x14ac:dyDescent="0.3">
      <c r="AP626" s="1">
        <v>25939.862130000001</v>
      </c>
      <c r="AQ626" s="1">
        <v>3858.9421229999998</v>
      </c>
      <c r="AR626" s="1">
        <v>4809.4195129999998</v>
      </c>
    </row>
    <row r="627" spans="42:44" s="16" customFormat="1" x14ac:dyDescent="0.3">
      <c r="AP627" s="1">
        <v>25956.82314</v>
      </c>
      <c r="AQ627" s="1">
        <v>4174.0854509999999</v>
      </c>
      <c r="AR627" s="1">
        <v>4883.425088</v>
      </c>
    </row>
    <row r="628" spans="42:44" s="16" customFormat="1" x14ac:dyDescent="0.3">
      <c r="AP628" s="1">
        <v>26263.958372000001</v>
      </c>
      <c r="AQ628" s="1">
        <v>4229.1000409999997</v>
      </c>
      <c r="AR628" s="1">
        <v>5056.48866</v>
      </c>
    </row>
    <row r="629" spans="42:44" s="16" customFormat="1" x14ac:dyDescent="0.3">
      <c r="AP629" s="1">
        <v>26264.975886</v>
      </c>
      <c r="AQ629" s="1">
        <v>4387.1773210000001</v>
      </c>
      <c r="AR629" s="1">
        <v>5150.5475880000004</v>
      </c>
    </row>
    <row r="630" spans="42:44" s="16" customFormat="1" x14ac:dyDescent="0.3">
      <c r="AQ630" s="81">
        <v>4617.2743110000001</v>
      </c>
      <c r="AR630" s="81">
        <v>5214.5905169999996</v>
      </c>
    </row>
    <row r="631" spans="42:44" s="16" customFormat="1" x14ac:dyDescent="0.3">
      <c r="AP631"/>
      <c r="AQ631" s="1">
        <v>4747.3338460000004</v>
      </c>
      <c r="AR631" s="1">
        <v>5223.5754420000003</v>
      </c>
    </row>
    <row r="632" spans="42:44" s="16" customFormat="1" x14ac:dyDescent="0.3">
      <c r="AP632"/>
      <c r="AQ632" s="1">
        <v>4943.4470060000003</v>
      </c>
      <c r="AR632" s="1">
        <v>5238.6004979999998</v>
      </c>
    </row>
    <row r="633" spans="42:44" s="16" customFormat="1" x14ac:dyDescent="0.3">
      <c r="AP633"/>
      <c r="AQ633" s="1">
        <v>9397.6281299999991</v>
      </c>
      <c r="AR633" s="1">
        <v>9509.6458070000008</v>
      </c>
    </row>
    <row r="634" spans="42:44" s="16" customFormat="1" x14ac:dyDescent="0.3">
      <c r="AP634"/>
      <c r="AQ634" s="1">
        <v>9509.64545</v>
      </c>
      <c r="AR634" s="1">
        <v>9527.6603899999991</v>
      </c>
    </row>
    <row r="635" spans="42:44" s="16" customFormat="1" x14ac:dyDescent="0.3">
      <c r="AP635"/>
      <c r="AQ635" s="1">
        <v>9511.6362420000005</v>
      </c>
      <c r="AR635" s="1">
        <v>9544.7867239999996</v>
      </c>
    </row>
    <row r="636" spans="42:44" s="16" customFormat="1" x14ac:dyDescent="0.3">
      <c r="AP636"/>
      <c r="AQ636" s="1">
        <v>9528.6998000000003</v>
      </c>
      <c r="AR636" s="1">
        <v>9545.8625269999993</v>
      </c>
    </row>
    <row r="637" spans="42:44" s="16" customFormat="1" x14ac:dyDescent="0.3">
      <c r="AP637"/>
      <c r="AQ637" s="1">
        <v>9544.8065050000005</v>
      </c>
      <c r="AR637" s="1">
        <v>9637.7313919999997</v>
      </c>
    </row>
    <row r="638" spans="42:44" s="16" customFormat="1" x14ac:dyDescent="0.3">
      <c r="AP638"/>
      <c r="AQ638" s="1">
        <v>9638.7300240000004</v>
      </c>
      <c r="AR638" s="1">
        <v>9655.7484829999994</v>
      </c>
    </row>
    <row r="639" spans="42:44" s="16" customFormat="1" x14ac:dyDescent="0.3">
      <c r="AP639"/>
      <c r="AQ639" s="1">
        <v>9655.7590970000001</v>
      </c>
      <c r="AR639" s="1">
        <v>9884.9728350000005</v>
      </c>
    </row>
    <row r="640" spans="42:44" s="16" customFormat="1" x14ac:dyDescent="0.3">
      <c r="AP640"/>
      <c r="AQ640" s="1">
        <v>10015.934431</v>
      </c>
      <c r="AR640" s="1">
        <v>9997.9117339999993</v>
      </c>
    </row>
    <row r="641" spans="42:44" s="16" customFormat="1" x14ac:dyDescent="0.3">
      <c r="AP641"/>
      <c r="AQ641" s="1">
        <v>10145.932486</v>
      </c>
      <c r="AR641" s="1">
        <v>10015.949083</v>
      </c>
    </row>
    <row r="642" spans="42:44" s="16" customFormat="1" x14ac:dyDescent="0.3">
      <c r="AP642"/>
      <c r="AQ642" s="1">
        <v>10636.220345</v>
      </c>
      <c r="AR642" s="1">
        <v>10145.989598</v>
      </c>
    </row>
    <row r="643" spans="42:44" s="16" customFormat="1" x14ac:dyDescent="0.3">
      <c r="AP643"/>
      <c r="AQ643" s="1">
        <v>12508.283342999999</v>
      </c>
      <c r="AR643" s="1">
        <v>10636.212731</v>
      </c>
    </row>
    <row r="644" spans="42:44" s="16" customFormat="1" x14ac:dyDescent="0.3">
      <c r="AP644"/>
      <c r="AQ644" s="1">
        <v>24834.368387999999</v>
      </c>
      <c r="AR644" s="1">
        <v>12888.458338</v>
      </c>
    </row>
    <row r="645" spans="42:44" s="16" customFormat="1" x14ac:dyDescent="0.3">
      <c r="AP645"/>
      <c r="AQ645" s="1">
        <v>24848.392395999999</v>
      </c>
      <c r="AR645" s="1">
        <v>24394.17713</v>
      </c>
    </row>
    <row r="646" spans="42:44" s="16" customFormat="1" x14ac:dyDescent="0.3">
      <c r="AP646"/>
      <c r="AQ646" s="1">
        <v>24994.477982</v>
      </c>
      <c r="AR646" s="1">
        <v>24794.328404</v>
      </c>
    </row>
    <row r="647" spans="42:44" s="16" customFormat="1" x14ac:dyDescent="0.3">
      <c r="AP647"/>
      <c r="AQ647" s="1">
        <v>25051.497126999999</v>
      </c>
      <c r="AR647" s="1">
        <v>24815.314880000002</v>
      </c>
    </row>
    <row r="648" spans="42:44" s="16" customFormat="1" x14ac:dyDescent="0.3">
      <c r="AP648"/>
      <c r="AQ648" s="1">
        <v>25101.49149</v>
      </c>
      <c r="AR648" s="1">
        <v>24832.401938999999</v>
      </c>
    </row>
    <row r="649" spans="42:44" s="16" customFormat="1" x14ac:dyDescent="0.3">
      <c r="AP649"/>
      <c r="AQ649" s="1">
        <v>25158.502632</v>
      </c>
      <c r="AR649" s="1">
        <v>25011.431496000001</v>
      </c>
    </row>
    <row r="650" spans="42:44" s="16" customFormat="1" x14ac:dyDescent="0.3">
      <c r="AP650"/>
      <c r="AQ650" s="1">
        <v>25195.689848000002</v>
      </c>
      <c r="AR650" s="1">
        <v>25054.442908000001</v>
      </c>
    </row>
    <row r="651" spans="42:44" s="16" customFormat="1" x14ac:dyDescent="0.3">
      <c r="AP651"/>
      <c r="AQ651" s="1">
        <v>25214.605415999999</v>
      </c>
      <c r="AR651" s="1">
        <v>25100.467205000001</v>
      </c>
    </row>
    <row r="652" spans="42:44" s="16" customFormat="1" x14ac:dyDescent="0.3">
      <c r="AP652"/>
      <c r="AQ652" s="1">
        <v>25268.536484</v>
      </c>
      <c r="AR652" s="1">
        <v>25156.578982999999</v>
      </c>
    </row>
    <row r="653" spans="42:44" s="16" customFormat="1" x14ac:dyDescent="0.3">
      <c r="AP653"/>
      <c r="AQ653" s="1">
        <v>25284.584005000001</v>
      </c>
      <c r="AR653" s="1">
        <v>25195.509661</v>
      </c>
    </row>
    <row r="654" spans="42:44" s="16" customFormat="1" x14ac:dyDescent="0.3">
      <c r="AP654"/>
      <c r="AQ654" s="1">
        <v>25315.523897999999</v>
      </c>
      <c r="AR654" s="1">
        <v>25214.522798000002</v>
      </c>
    </row>
    <row r="655" spans="42:44" s="16" customFormat="1" x14ac:dyDescent="0.3">
      <c r="AP655"/>
      <c r="AQ655" s="1">
        <v>25323.595353000001</v>
      </c>
      <c r="AR655" s="1">
        <v>25218.545475999999</v>
      </c>
    </row>
    <row r="656" spans="42:44" s="16" customFormat="1" x14ac:dyDescent="0.3">
      <c r="AP656"/>
      <c r="AQ656" s="1">
        <v>25326.572553999998</v>
      </c>
      <c r="AR656" s="1">
        <v>25265.559421999998</v>
      </c>
    </row>
    <row r="657" spans="42:44" s="16" customFormat="1" x14ac:dyDescent="0.3">
      <c r="AP657"/>
      <c r="AQ657" s="1">
        <v>25358.730721</v>
      </c>
      <c r="AR657" s="1">
        <v>25290.626510999999</v>
      </c>
    </row>
    <row r="658" spans="42:44" s="16" customFormat="1" x14ac:dyDescent="0.3">
      <c r="AQ658" s="1">
        <v>25376.631126</v>
      </c>
      <c r="AR658" s="1">
        <v>25318.547833000001</v>
      </c>
    </row>
    <row r="659" spans="42:44" s="16" customFormat="1" x14ac:dyDescent="0.3">
      <c r="AQ659" s="1">
        <v>25434.656835000002</v>
      </c>
      <c r="AR659" s="1">
        <v>25359.597817999998</v>
      </c>
    </row>
    <row r="660" spans="42:44" s="16" customFormat="1" x14ac:dyDescent="0.3">
      <c r="AQ660" s="1">
        <v>25447.664818000001</v>
      </c>
      <c r="AR660" s="1">
        <v>25376.559034999998</v>
      </c>
    </row>
    <row r="661" spans="42:44" s="16" customFormat="1" x14ac:dyDescent="0.3">
      <c r="AQ661" s="1">
        <v>25489.764164</v>
      </c>
      <c r="AR661" s="1">
        <v>25491.657695999998</v>
      </c>
    </row>
    <row r="662" spans="42:44" s="16" customFormat="1" x14ac:dyDescent="0.3">
      <c r="AQ662" s="1">
        <v>25560.771574999999</v>
      </c>
      <c r="AR662" s="1">
        <v>25561.773033000001</v>
      </c>
    </row>
    <row r="663" spans="42:44" s="16" customFormat="1" x14ac:dyDescent="0.3">
      <c r="AQ663" s="1">
        <v>25593.611908999999</v>
      </c>
      <c r="AR663" s="1">
        <v>25576.727871999999</v>
      </c>
    </row>
    <row r="664" spans="42:44" s="16" customFormat="1" x14ac:dyDescent="0.3">
      <c r="AQ664" s="1">
        <v>25632.753696</v>
      </c>
      <c r="AR664" s="1">
        <v>25593.791125</v>
      </c>
    </row>
    <row r="665" spans="42:44" s="16" customFormat="1" x14ac:dyDescent="0.3">
      <c r="AQ665" s="1">
        <v>25634.715120000001</v>
      </c>
      <c r="AR665" s="1">
        <v>25614.723118000002</v>
      </c>
    </row>
    <row r="666" spans="42:44" s="16" customFormat="1" x14ac:dyDescent="0.3">
      <c r="AQ666" s="1">
        <v>25651.785172</v>
      </c>
      <c r="AR666" s="1">
        <v>25632.864242</v>
      </c>
    </row>
    <row r="667" spans="42:44" s="16" customFormat="1" x14ac:dyDescent="0.3">
      <c r="AQ667" s="1">
        <v>25653.774103</v>
      </c>
      <c r="AR667" s="1">
        <v>25651.731238</v>
      </c>
    </row>
    <row r="668" spans="42:44" s="16" customFormat="1" x14ac:dyDescent="0.3">
      <c r="AQ668" s="1">
        <v>25665.751335000001</v>
      </c>
      <c r="AR668" s="1">
        <v>25665.759067999999</v>
      </c>
    </row>
    <row r="669" spans="42:44" s="16" customFormat="1" x14ac:dyDescent="0.3">
      <c r="AQ669" s="1">
        <v>25668.739055999999</v>
      </c>
      <c r="AR669" s="1">
        <v>25667.771432000001</v>
      </c>
    </row>
    <row r="670" spans="42:44" s="16" customFormat="1" x14ac:dyDescent="0.3">
      <c r="AQ670" s="1">
        <v>25705.717572000001</v>
      </c>
      <c r="AR670" s="1">
        <v>25705.946281</v>
      </c>
    </row>
    <row r="671" spans="42:44" s="16" customFormat="1" x14ac:dyDescent="0.3">
      <c r="AQ671" s="1">
        <v>25723.823853000002</v>
      </c>
      <c r="AR671" s="1">
        <v>25723.830339</v>
      </c>
    </row>
    <row r="672" spans="42:44" s="16" customFormat="1" x14ac:dyDescent="0.3">
      <c r="AQ672" s="1">
        <v>25737.794764999999</v>
      </c>
      <c r="AR672" s="1">
        <v>25736.796887</v>
      </c>
    </row>
    <row r="673" spans="42:44" s="16" customFormat="1" x14ac:dyDescent="0.3">
      <c r="AQ673" s="1">
        <v>25757.785102000002</v>
      </c>
      <c r="AR673" s="1">
        <v>25737.770241999999</v>
      </c>
    </row>
    <row r="674" spans="42:44" s="16" customFormat="1" x14ac:dyDescent="0.3">
      <c r="AQ674" s="1">
        <v>25776.881022000001</v>
      </c>
      <c r="AR674" s="1">
        <v>25758.757847000001</v>
      </c>
    </row>
    <row r="675" spans="42:44" s="16" customFormat="1" x14ac:dyDescent="0.3">
      <c r="AQ675" s="1">
        <v>25793.988552999999</v>
      </c>
      <c r="AR675" s="1">
        <v>25777.894185000001</v>
      </c>
    </row>
    <row r="676" spans="42:44" s="16" customFormat="1" x14ac:dyDescent="0.3">
      <c r="AQ676" s="1">
        <v>25794.827421000002</v>
      </c>
      <c r="AR676" s="1">
        <v>25794.834077</v>
      </c>
    </row>
    <row r="677" spans="42:44" s="16" customFormat="1" x14ac:dyDescent="0.3">
      <c r="AQ677" s="1">
        <v>25812.787963999999</v>
      </c>
      <c r="AR677" s="1">
        <v>25813.802236</v>
      </c>
    </row>
    <row r="678" spans="42:44" s="16" customFormat="1" x14ac:dyDescent="0.3">
      <c r="AQ678" s="1">
        <v>25814.919824000001</v>
      </c>
      <c r="AR678" s="1">
        <v>25868.803</v>
      </c>
    </row>
    <row r="679" spans="42:44" s="16" customFormat="1" x14ac:dyDescent="0.3">
      <c r="AQ679" s="1">
        <v>25830.829601000001</v>
      </c>
      <c r="AR679" s="1">
        <v>25883.868496999999</v>
      </c>
    </row>
    <row r="680" spans="42:44" s="16" customFormat="1" x14ac:dyDescent="0.3">
      <c r="AQ680" s="1">
        <v>25867.749593</v>
      </c>
      <c r="AR680" s="1">
        <v>25885.889299999999</v>
      </c>
    </row>
    <row r="681" spans="42:44" s="16" customFormat="1" x14ac:dyDescent="0.3">
      <c r="AQ681" s="1">
        <v>25885.010597</v>
      </c>
      <c r="AR681" s="1">
        <v>25900.829358999999</v>
      </c>
    </row>
    <row r="682" spans="42:44" s="16" customFormat="1" x14ac:dyDescent="0.3">
      <c r="AQ682" s="1">
        <v>25885.858702000001</v>
      </c>
      <c r="AR682" s="1">
        <v>25939.815758000001</v>
      </c>
    </row>
    <row r="683" spans="42:44" s="16" customFormat="1" x14ac:dyDescent="0.3">
      <c r="AQ683" s="1">
        <v>25886.831543</v>
      </c>
      <c r="AR683" s="1">
        <v>25956.872983000001</v>
      </c>
    </row>
    <row r="684" spans="42:44" s="16" customFormat="1" x14ac:dyDescent="0.3">
      <c r="AQ684" s="81">
        <v>25900.846027</v>
      </c>
    </row>
    <row r="685" spans="42:44" s="16" customFormat="1" x14ac:dyDescent="0.3">
      <c r="AQ685" s="1">
        <v>25939.807734999999</v>
      </c>
      <c r="AR685"/>
    </row>
    <row r="686" spans="42:44" s="16" customFormat="1" x14ac:dyDescent="0.3">
      <c r="AQ686" s="1">
        <v>25956.846310000001</v>
      </c>
      <c r="AR686"/>
    </row>
    <row r="687" spans="42:44" s="16" customFormat="1" x14ac:dyDescent="0.3">
      <c r="AP687"/>
      <c r="AQ687" s="1">
        <v>26263.951147</v>
      </c>
      <c r="AR687"/>
    </row>
    <row r="688" spans="42:44" s="16" customFormat="1" x14ac:dyDescent="0.3">
      <c r="AP688"/>
      <c r="AQ688" s="1">
        <v>28455.262446000001</v>
      </c>
      <c r="AR688"/>
    </row>
    <row r="689" spans="1:55" s="16" customFormat="1" x14ac:dyDescent="0.3">
      <c r="AP689"/>
      <c r="AR689"/>
    </row>
    <row r="690" spans="1:55" x14ac:dyDescent="0.3">
      <c r="AS690" s="16"/>
    </row>
    <row r="691" spans="1:55" x14ac:dyDescent="0.3">
      <c r="AS691" s="16"/>
    </row>
    <row r="692" spans="1:55" x14ac:dyDescent="0.3">
      <c r="AS692" s="16"/>
    </row>
    <row r="693" spans="1:55" x14ac:dyDescent="0.3">
      <c r="A693" s="16"/>
      <c r="B693" s="16"/>
      <c r="C693" s="16"/>
      <c r="D693" s="16"/>
      <c r="E693" s="16"/>
      <c r="J693" s="16"/>
      <c r="N693" s="16"/>
      <c r="O693" s="16"/>
      <c r="R693" s="16"/>
      <c r="S693" s="16"/>
      <c r="T693" s="16"/>
      <c r="U693" s="16"/>
      <c r="V693" s="16"/>
      <c r="W693" s="16"/>
      <c r="Y693" s="16"/>
      <c r="Z693" s="16"/>
      <c r="AA693" s="16"/>
      <c r="AB693" s="16"/>
      <c r="AC693" s="16"/>
      <c r="AD693" s="16"/>
      <c r="AE693" s="16"/>
      <c r="AG693" s="16"/>
      <c r="AH693" s="16"/>
      <c r="AI693" s="16"/>
      <c r="AJ693" s="16"/>
      <c r="AK693" s="16"/>
      <c r="AL693" s="16"/>
      <c r="AM693" s="16"/>
      <c r="AO693" s="16"/>
      <c r="AP693" s="16"/>
      <c r="AQ693" s="16"/>
      <c r="AR693" s="16"/>
      <c r="AS693" s="16"/>
      <c r="AT693" s="16"/>
      <c r="AU693" s="16"/>
      <c r="AW693" s="16"/>
      <c r="AX693" s="16"/>
      <c r="AY693" s="16"/>
      <c r="AZ693" s="16"/>
      <c r="BA693" s="16"/>
      <c r="BB693" s="16"/>
      <c r="BC693" s="16"/>
    </row>
    <row r="694" spans="1:55" x14ac:dyDescent="0.3">
      <c r="A694" s="16"/>
      <c r="B694" s="16"/>
      <c r="C694" s="16"/>
      <c r="D694" s="16"/>
      <c r="E694" s="16"/>
      <c r="J694" s="16"/>
      <c r="N694" s="16"/>
      <c r="O694" s="16"/>
      <c r="R694" s="16"/>
      <c r="S694" s="16"/>
      <c r="T694" s="16"/>
      <c r="U694" s="16"/>
      <c r="V694" s="16"/>
      <c r="W694" s="16"/>
      <c r="Y694" s="16"/>
      <c r="Z694" s="16"/>
      <c r="AA694" s="16"/>
      <c r="AB694" s="16"/>
      <c r="AC694" s="16"/>
      <c r="AD694" s="16"/>
      <c r="AE694" s="16"/>
      <c r="AG694" s="16"/>
      <c r="AH694" s="16"/>
      <c r="AI694" s="16"/>
      <c r="AJ694" s="16"/>
      <c r="AK694" s="16"/>
      <c r="AL694" s="16"/>
      <c r="AM694" s="16"/>
      <c r="AO694" s="16"/>
      <c r="AP694" s="16"/>
      <c r="AQ694" s="16"/>
      <c r="AR694" s="16"/>
      <c r="AS694" s="16"/>
      <c r="AT694" s="16"/>
      <c r="AU694" s="16"/>
      <c r="AW694" s="16"/>
      <c r="AX694" s="16"/>
      <c r="AY694" s="16"/>
      <c r="AZ694" s="16"/>
      <c r="BA694" s="16"/>
      <c r="BB694" s="16"/>
      <c r="BC694" s="16"/>
    </row>
    <row r="695" spans="1:55" x14ac:dyDescent="0.3">
      <c r="A695" s="16"/>
      <c r="B695" s="16"/>
      <c r="C695" s="16"/>
      <c r="D695" s="16"/>
      <c r="E695" s="16"/>
      <c r="J695" s="16"/>
      <c r="N695" s="16"/>
      <c r="O695" s="16"/>
      <c r="R695" s="16"/>
      <c r="S695" s="16"/>
      <c r="T695" s="16"/>
      <c r="U695" s="16"/>
      <c r="V695" s="16"/>
      <c r="W695" s="16"/>
      <c r="Y695" s="16"/>
      <c r="Z695" s="16"/>
      <c r="AA695" s="16"/>
      <c r="AB695" s="16"/>
      <c r="AC695" s="16"/>
      <c r="AD695" s="16"/>
      <c r="AE695" s="16"/>
      <c r="AG695" s="16"/>
      <c r="AH695" s="16"/>
      <c r="AI695" s="16"/>
      <c r="AJ695" s="16"/>
      <c r="AK695" s="16"/>
      <c r="AL695" s="16"/>
      <c r="AM695" s="16"/>
      <c r="AO695" s="16"/>
      <c r="AP695" s="16"/>
      <c r="AQ695" s="16"/>
      <c r="AR695" s="16"/>
      <c r="AS695" s="16"/>
      <c r="AT695" s="16"/>
      <c r="AU695" s="16"/>
      <c r="AW695" s="16"/>
      <c r="AX695" s="16"/>
      <c r="AY695" s="16"/>
      <c r="AZ695" s="16"/>
      <c r="BA695" s="16"/>
      <c r="BB695" s="16"/>
      <c r="BC695" s="16"/>
    </row>
    <row r="696" spans="1:55" x14ac:dyDescent="0.3">
      <c r="A696" s="16"/>
      <c r="B696" s="16"/>
      <c r="C696" s="16"/>
      <c r="D696" s="16"/>
      <c r="E696" s="16"/>
      <c r="J696" s="16"/>
      <c r="N696" s="16"/>
      <c r="O696" s="16"/>
      <c r="R696" s="16"/>
      <c r="S696" s="16"/>
      <c r="T696" s="16"/>
      <c r="U696" s="16"/>
      <c r="V696" s="16"/>
      <c r="W696" s="16"/>
      <c r="Y696" s="16"/>
      <c r="Z696" s="16"/>
      <c r="AA696" s="16"/>
      <c r="AB696" s="16"/>
      <c r="AC696" s="16"/>
      <c r="AD696" s="16"/>
      <c r="AE696" s="16"/>
      <c r="AG696" s="16"/>
      <c r="AH696" s="16"/>
      <c r="AI696" s="16"/>
      <c r="AJ696" s="16"/>
      <c r="AK696" s="16"/>
      <c r="AL696" s="16"/>
      <c r="AM696" s="16"/>
      <c r="AO696" s="16"/>
      <c r="AP696" s="16"/>
      <c r="AQ696" s="16"/>
      <c r="AR696" s="16"/>
      <c r="AS696" s="16"/>
      <c r="AT696" s="16"/>
      <c r="AU696" s="16"/>
      <c r="AW696" s="16"/>
      <c r="AX696" s="16"/>
      <c r="AY696" s="16"/>
      <c r="AZ696" s="16"/>
      <c r="BA696" s="16"/>
      <c r="BB696" s="16"/>
      <c r="BC696" s="16"/>
    </row>
    <row r="697" spans="1:55" x14ac:dyDescent="0.3">
      <c r="A697" s="16"/>
      <c r="B697" s="16"/>
      <c r="C697" s="16"/>
      <c r="D697" s="16"/>
      <c r="E697" s="16"/>
      <c r="J697" s="16"/>
      <c r="N697" s="16"/>
      <c r="O697" s="16"/>
      <c r="R697" s="16"/>
      <c r="S697" s="16"/>
      <c r="T697" s="16"/>
      <c r="U697" s="16"/>
      <c r="V697" s="16"/>
      <c r="W697" s="16"/>
      <c r="Y697" s="16"/>
      <c r="Z697" s="16"/>
      <c r="AA697" s="16"/>
      <c r="AB697" s="16"/>
      <c r="AC697" s="16"/>
      <c r="AD697" s="16"/>
      <c r="AE697" s="16"/>
      <c r="AG697" s="16"/>
      <c r="AH697" s="16"/>
      <c r="AI697" s="16"/>
      <c r="AJ697" s="16"/>
      <c r="AK697" s="16"/>
      <c r="AL697" s="16"/>
      <c r="AM697" s="16"/>
      <c r="AO697" s="16"/>
      <c r="AP697" s="16"/>
      <c r="AQ697" s="16"/>
      <c r="AR697" s="16"/>
      <c r="AS697" s="16"/>
      <c r="AT697" s="16"/>
      <c r="AU697" s="16"/>
      <c r="AW697" s="16"/>
      <c r="AX697" s="16"/>
      <c r="AY697" s="16"/>
      <c r="AZ697" s="16"/>
      <c r="BA697" s="16"/>
      <c r="BB697" s="16"/>
      <c r="BC697" s="16"/>
    </row>
    <row r="698" spans="1:55" x14ac:dyDescent="0.3">
      <c r="A698" s="16"/>
      <c r="B698" s="16"/>
      <c r="C698" s="16"/>
      <c r="D698" s="16"/>
      <c r="E698" s="16"/>
      <c r="J698" s="16"/>
      <c r="N698" s="16"/>
      <c r="O698" s="16"/>
      <c r="R698" s="16"/>
      <c r="S698" s="16"/>
      <c r="T698" s="16"/>
      <c r="U698" s="16"/>
      <c r="V698" s="16"/>
      <c r="W698" s="16"/>
      <c r="Y698" s="16"/>
      <c r="Z698" s="16"/>
      <c r="AA698" s="16"/>
      <c r="AB698" s="16"/>
      <c r="AC698" s="16"/>
      <c r="AD698" s="16"/>
      <c r="AE698" s="16"/>
      <c r="AG698" s="16"/>
      <c r="AH698" s="16"/>
      <c r="AI698" s="16"/>
      <c r="AJ698" s="16"/>
      <c r="AK698" s="16"/>
      <c r="AL698" s="16"/>
      <c r="AM698" s="16"/>
      <c r="AO698" s="16"/>
      <c r="AP698" s="16"/>
      <c r="AQ698" s="16"/>
      <c r="AR698" s="16"/>
      <c r="AS698" s="16"/>
      <c r="AT698" s="16"/>
      <c r="AU698" s="16"/>
      <c r="AW698" s="16"/>
      <c r="AX698" s="16"/>
      <c r="AY698" s="16"/>
      <c r="AZ698" s="16"/>
      <c r="BA698" s="16"/>
      <c r="BB698" s="16"/>
      <c r="BC698" s="16"/>
    </row>
    <row r="699" spans="1:55" x14ac:dyDescent="0.3">
      <c r="A699" s="16"/>
      <c r="B699" s="16"/>
      <c r="C699" s="16"/>
      <c r="D699" s="16"/>
      <c r="E699" s="16"/>
      <c r="J699" s="16"/>
      <c r="N699" s="16"/>
      <c r="O699" s="16"/>
      <c r="R699" s="16"/>
      <c r="S699" s="16"/>
      <c r="T699" s="16"/>
      <c r="U699" s="16"/>
      <c r="V699" s="16"/>
      <c r="W699" s="16"/>
      <c r="Y699" s="16"/>
      <c r="Z699" s="16"/>
      <c r="AA699" s="16"/>
      <c r="AB699" s="16"/>
      <c r="AC699" s="16"/>
      <c r="AD699" s="16"/>
      <c r="AE699" s="16"/>
      <c r="AG699" s="16"/>
      <c r="AH699" s="16"/>
      <c r="AI699" s="16"/>
      <c r="AJ699" s="16"/>
      <c r="AK699" s="16"/>
      <c r="AL699" s="16"/>
      <c r="AM699" s="16"/>
      <c r="AO699" s="16"/>
      <c r="AP699" s="16"/>
      <c r="AQ699" s="16"/>
      <c r="AR699" s="16"/>
      <c r="AS699" s="16"/>
      <c r="AT699" s="16"/>
      <c r="AU699" s="16"/>
      <c r="AW699" s="16"/>
      <c r="AX699" s="16"/>
      <c r="AY699" s="16"/>
      <c r="AZ699" s="16"/>
      <c r="BA699" s="16"/>
      <c r="BB699" s="16"/>
      <c r="BC699" s="16"/>
    </row>
    <row r="700" spans="1:55" x14ac:dyDescent="0.3">
      <c r="A700" s="16"/>
      <c r="B700" s="16"/>
      <c r="C700" s="16"/>
      <c r="D700" s="16"/>
      <c r="E700" s="16"/>
      <c r="J700" s="16"/>
      <c r="N700" s="16"/>
      <c r="O700" s="16"/>
      <c r="R700" s="16"/>
      <c r="S700" s="16"/>
      <c r="T700" s="16"/>
      <c r="U700" s="16"/>
      <c r="V700" s="16"/>
      <c r="W700" s="16"/>
      <c r="Y700" s="16"/>
      <c r="Z700" s="16"/>
      <c r="AA700" s="16"/>
      <c r="AB700" s="16"/>
      <c r="AC700" s="16"/>
      <c r="AD700" s="16"/>
      <c r="AE700" s="16"/>
      <c r="AG700" s="16"/>
      <c r="AH700" s="16"/>
      <c r="AI700" s="16"/>
      <c r="AJ700" s="16"/>
      <c r="AK700" s="16"/>
      <c r="AL700" s="16"/>
      <c r="AM700" s="16"/>
      <c r="AO700" s="16"/>
      <c r="AP700" s="16"/>
      <c r="AQ700" s="16"/>
      <c r="AR700" s="16"/>
      <c r="AS700" s="16"/>
      <c r="AT700" s="16"/>
      <c r="AU700" s="16"/>
      <c r="AW700" s="16"/>
      <c r="AX700" s="16"/>
      <c r="AY700" s="16"/>
      <c r="AZ700" s="16"/>
      <c r="BA700" s="16"/>
      <c r="BB700" s="16"/>
      <c r="BC700" s="16"/>
    </row>
    <row r="701" spans="1:55" x14ac:dyDescent="0.3">
      <c r="A701" s="16"/>
      <c r="B701" s="16"/>
      <c r="C701" s="16"/>
      <c r="D701" s="16"/>
      <c r="E701" s="16"/>
      <c r="J701" s="16"/>
      <c r="N701" s="16"/>
      <c r="O701" s="16"/>
      <c r="R701" s="16"/>
      <c r="S701" s="16"/>
      <c r="T701" s="16"/>
      <c r="U701" s="16"/>
      <c r="V701" s="16"/>
      <c r="W701" s="16"/>
      <c r="Y701" s="16"/>
      <c r="Z701" s="16"/>
      <c r="AA701" s="16"/>
      <c r="AB701" s="16"/>
      <c r="AC701" s="16"/>
      <c r="AD701" s="16"/>
      <c r="AE701" s="16"/>
      <c r="AG701" s="16"/>
      <c r="AH701" s="16"/>
      <c r="AI701" s="16"/>
      <c r="AJ701" s="16"/>
      <c r="AK701" s="16"/>
      <c r="AL701" s="16"/>
      <c r="AM701" s="16"/>
      <c r="AO701" s="16"/>
      <c r="AP701" s="16"/>
      <c r="AQ701" s="16"/>
      <c r="AR701" s="16"/>
      <c r="AS701" s="16"/>
      <c r="AT701" s="16"/>
      <c r="AU701" s="16"/>
      <c r="AW701" s="16"/>
      <c r="AX701" s="16"/>
      <c r="AY701" s="16"/>
      <c r="AZ701" s="16"/>
      <c r="BA701" s="16"/>
      <c r="BB701" s="16"/>
      <c r="BC701" s="16"/>
    </row>
    <row r="702" spans="1:55" x14ac:dyDescent="0.3">
      <c r="A702" s="16"/>
      <c r="B702" s="16"/>
      <c r="C702" s="16"/>
      <c r="D702" s="16"/>
      <c r="E702" s="16"/>
      <c r="J702" s="16"/>
      <c r="N702" s="16"/>
      <c r="O702" s="16"/>
      <c r="R702" s="16"/>
      <c r="S702" s="16"/>
      <c r="T702" s="16"/>
      <c r="U702" s="16"/>
      <c r="V702" s="16"/>
      <c r="W702" s="16"/>
      <c r="Y702" s="16"/>
      <c r="Z702" s="16"/>
      <c r="AA702" s="16"/>
      <c r="AB702" s="16"/>
      <c r="AC702" s="16"/>
      <c r="AD702" s="16"/>
      <c r="AE702" s="16"/>
      <c r="AG702" s="16"/>
      <c r="AH702" s="16"/>
      <c r="AI702" s="16"/>
      <c r="AJ702" s="16"/>
      <c r="AK702" s="16"/>
      <c r="AL702" s="16"/>
      <c r="AM702" s="16"/>
      <c r="AO702" s="16"/>
      <c r="AP702" s="16"/>
      <c r="AQ702" s="16"/>
      <c r="AR702" s="16"/>
      <c r="AS702" s="16"/>
      <c r="AT702" s="16"/>
      <c r="AU702" s="16"/>
      <c r="AW702" s="16"/>
      <c r="AX702" s="16"/>
      <c r="AY702" s="16"/>
      <c r="AZ702" s="16"/>
      <c r="BA702" s="16"/>
      <c r="BB702" s="16"/>
      <c r="BC702" s="16"/>
    </row>
    <row r="703" spans="1:55" x14ac:dyDescent="0.3">
      <c r="A703" s="16"/>
      <c r="B703" s="16"/>
      <c r="C703" s="16"/>
      <c r="D703" s="16"/>
      <c r="E703" s="16"/>
      <c r="J703" s="16"/>
      <c r="N703" s="16"/>
      <c r="O703" s="16"/>
      <c r="R703" s="16"/>
      <c r="S703" s="16"/>
      <c r="T703" s="16"/>
      <c r="U703" s="16"/>
      <c r="V703" s="16"/>
      <c r="W703" s="16"/>
      <c r="AG703" s="16"/>
      <c r="AH703" s="16"/>
      <c r="AI703" s="16"/>
      <c r="AJ703" s="16"/>
      <c r="AK703" s="16"/>
      <c r="AL703" s="16"/>
      <c r="AM703" s="16"/>
      <c r="AO703" s="16"/>
      <c r="AP703" s="16"/>
      <c r="AQ703" s="16"/>
      <c r="AR703" s="16"/>
      <c r="AS703" s="16"/>
      <c r="AT703" s="16"/>
      <c r="AU703" s="16"/>
      <c r="AW703" s="16"/>
      <c r="AX703" s="16"/>
      <c r="AY703" s="16"/>
      <c r="AZ703" s="16"/>
      <c r="BA703" s="16"/>
      <c r="BB703" s="16"/>
      <c r="BC703" s="16"/>
    </row>
    <row r="704" spans="1:55" x14ac:dyDescent="0.3">
      <c r="A704" s="16"/>
      <c r="B704" s="16"/>
      <c r="C704" s="16"/>
      <c r="D704" s="16"/>
      <c r="E704" s="16"/>
      <c r="J704" s="16"/>
      <c r="N704" s="16"/>
      <c r="O704" s="16"/>
      <c r="AG704" s="16"/>
      <c r="AH704" s="16"/>
      <c r="AI704" s="16"/>
      <c r="AJ704" s="16"/>
      <c r="AK704" s="16"/>
      <c r="AL704" s="16"/>
      <c r="AM704" s="16"/>
      <c r="AO704" s="16"/>
      <c r="AP704" s="16"/>
      <c r="AQ704" s="16"/>
      <c r="AR704" s="16"/>
      <c r="AS704" s="16"/>
      <c r="AT704" s="16"/>
      <c r="AU704" s="16"/>
      <c r="AW704" s="16"/>
      <c r="AX704" s="16"/>
      <c r="AY704" s="16"/>
      <c r="AZ704" s="16"/>
      <c r="BA704" s="16"/>
      <c r="BB704" s="16"/>
      <c r="BC704" s="16"/>
    </row>
    <row r="705" spans="1:55" x14ac:dyDescent="0.3">
      <c r="A705" s="16"/>
      <c r="B705" s="16"/>
      <c r="C705" s="16"/>
      <c r="D705" s="16"/>
      <c r="E705" s="16"/>
      <c r="J705" s="16"/>
      <c r="N705" s="16"/>
      <c r="O705" s="16"/>
      <c r="AG705" s="16"/>
      <c r="AH705" s="16"/>
      <c r="AI705" s="16"/>
      <c r="AJ705" s="16"/>
      <c r="AK705" s="16"/>
      <c r="AL705" s="16"/>
      <c r="AM705" s="16"/>
      <c r="AO705" s="16"/>
      <c r="AP705" s="16"/>
      <c r="AQ705" s="16"/>
      <c r="AR705" s="16"/>
      <c r="AS705" s="16"/>
      <c r="AT705" s="16"/>
      <c r="AU705" s="16"/>
      <c r="AW705" s="16"/>
      <c r="AX705" s="16"/>
      <c r="AY705" s="16"/>
      <c r="AZ705" s="16"/>
      <c r="BA705" s="16"/>
      <c r="BB705" s="16"/>
      <c r="BC705" s="16"/>
    </row>
    <row r="706" spans="1:55" x14ac:dyDescent="0.3">
      <c r="A706" s="16"/>
      <c r="B706" s="16"/>
      <c r="C706" s="16"/>
      <c r="D706" s="16"/>
      <c r="E706" s="16"/>
      <c r="J706" s="16"/>
      <c r="N706" s="16"/>
      <c r="O706" s="16"/>
      <c r="AG706" s="16"/>
      <c r="AH706" s="16"/>
      <c r="AI706" s="16"/>
      <c r="AJ706" s="16"/>
      <c r="AK706" s="16"/>
      <c r="AL706" s="16"/>
      <c r="AM706" s="16"/>
      <c r="AO706" s="16"/>
      <c r="AP706" s="16"/>
      <c r="AQ706" s="16"/>
      <c r="AR706" s="16"/>
      <c r="AS706" s="16"/>
      <c r="AT706" s="16"/>
      <c r="AU706" s="16"/>
      <c r="AW706" s="16"/>
      <c r="AX706" s="16"/>
      <c r="AY706" s="16"/>
      <c r="AZ706" s="16"/>
      <c r="BA706" s="16"/>
      <c r="BB706" s="16"/>
      <c r="BC706" s="16"/>
    </row>
    <row r="707" spans="1:55" x14ac:dyDescent="0.3">
      <c r="A707" s="16"/>
      <c r="B707" s="16"/>
      <c r="C707" s="16"/>
      <c r="D707" s="16"/>
      <c r="E707" s="16"/>
      <c r="J707" s="16"/>
      <c r="N707" s="16"/>
      <c r="O707" s="16"/>
      <c r="AO707" s="16"/>
      <c r="AP707" s="16"/>
      <c r="AQ707" s="16"/>
      <c r="AR707" s="16"/>
      <c r="AS707" s="16"/>
      <c r="AT707" s="16"/>
      <c r="AU707" s="16"/>
      <c r="AW707" s="16"/>
      <c r="AX707" s="16"/>
      <c r="AY707" s="16"/>
      <c r="AZ707" s="16"/>
      <c r="BA707" s="16"/>
      <c r="BB707" s="16"/>
      <c r="BC707" s="16"/>
    </row>
    <row r="708" spans="1:55" x14ac:dyDescent="0.3">
      <c r="A708" s="16"/>
      <c r="B708" s="16"/>
      <c r="C708" s="16"/>
      <c r="D708" s="16"/>
      <c r="E708" s="16"/>
      <c r="J708" s="16"/>
      <c r="N708" s="16"/>
      <c r="O708" s="16"/>
      <c r="AO708" s="16"/>
      <c r="AP708" s="16"/>
      <c r="AQ708" s="16"/>
      <c r="AR708" s="16"/>
      <c r="AS708" s="16"/>
      <c r="AT708" s="16"/>
      <c r="AU708" s="16"/>
      <c r="AW708" s="16"/>
      <c r="AX708" s="16"/>
      <c r="AY708" s="16"/>
      <c r="AZ708" s="16"/>
      <c r="BA708" s="16"/>
      <c r="BB708" s="16"/>
      <c r="BC708" s="16"/>
    </row>
    <row r="709" spans="1:55" x14ac:dyDescent="0.3">
      <c r="A709" s="16"/>
      <c r="B709" s="16"/>
      <c r="C709" s="16"/>
      <c r="D709" s="16"/>
      <c r="E709" s="16"/>
      <c r="J709" s="16"/>
      <c r="N709" s="16"/>
      <c r="O709" s="16"/>
      <c r="AO709" s="16"/>
      <c r="AP709" s="16"/>
      <c r="AQ709" s="16"/>
      <c r="AR709" s="16"/>
      <c r="AS709" s="16"/>
      <c r="AT709" s="16"/>
      <c r="AU709" s="16"/>
      <c r="AW709" s="16"/>
      <c r="AX709" s="16"/>
      <c r="AY709" s="16"/>
      <c r="AZ709" s="16"/>
      <c r="BA709" s="16"/>
      <c r="BB709" s="16"/>
      <c r="BC709" s="16"/>
    </row>
    <row r="710" spans="1:55" x14ac:dyDescent="0.3">
      <c r="A710" s="16"/>
      <c r="B710" s="16"/>
      <c r="C710" s="16"/>
      <c r="D710" s="16"/>
      <c r="E710" s="16"/>
      <c r="J710" s="16"/>
      <c r="N710" s="16"/>
      <c r="O710" s="16"/>
      <c r="AO710" s="16"/>
      <c r="AP710" s="16"/>
      <c r="AQ710" s="16"/>
      <c r="AR710" s="16"/>
      <c r="AS710" s="16"/>
      <c r="AT710" s="16"/>
      <c r="AU710" s="16"/>
      <c r="AW710" s="16"/>
      <c r="AX710" s="16"/>
      <c r="AY710" s="16"/>
      <c r="AZ710" s="16"/>
      <c r="BA710" s="16"/>
      <c r="BB710" s="16"/>
      <c r="BC710" s="16"/>
    </row>
    <row r="711" spans="1:55" x14ac:dyDescent="0.3">
      <c r="A711" s="16"/>
      <c r="B711" s="16"/>
      <c r="C711" s="16"/>
      <c r="D711" s="16"/>
      <c r="E711" s="16"/>
      <c r="J711" s="16"/>
      <c r="N711" s="16"/>
      <c r="O711" s="16"/>
      <c r="AO711" s="16"/>
      <c r="AP711" s="16"/>
      <c r="AQ711" s="16"/>
      <c r="AR711" s="16"/>
      <c r="AS711" s="16"/>
      <c r="AT711" s="16"/>
      <c r="AU711" s="16"/>
      <c r="AW711" s="16"/>
      <c r="AX711" s="16"/>
      <c r="AY711" s="16"/>
      <c r="AZ711" s="16"/>
      <c r="BA711" s="16"/>
      <c r="BB711" s="16"/>
      <c r="BC711" s="16"/>
    </row>
    <row r="712" spans="1:55" x14ac:dyDescent="0.3">
      <c r="A712" s="16"/>
      <c r="B712" s="16"/>
      <c r="C712" s="16"/>
      <c r="D712" s="16"/>
      <c r="E712" s="16"/>
      <c r="J712" s="16"/>
      <c r="N712" s="16"/>
      <c r="O712" s="16"/>
      <c r="AO712" s="16"/>
      <c r="AP712" s="16"/>
      <c r="AQ712" s="16"/>
      <c r="AR712" s="16"/>
      <c r="AS712" s="16"/>
      <c r="AT712" s="16"/>
      <c r="AU712" s="16"/>
      <c r="AW712" s="16"/>
      <c r="AX712" s="16"/>
      <c r="AY712" s="16"/>
      <c r="AZ712" s="16"/>
      <c r="BA712" s="16"/>
      <c r="BB712" s="16"/>
      <c r="BC712" s="16"/>
    </row>
    <row r="713" spans="1:55" x14ac:dyDescent="0.3">
      <c r="A713" s="16"/>
      <c r="B713" s="16"/>
      <c r="C713" s="16"/>
      <c r="D713" s="16"/>
      <c r="E713" s="16"/>
      <c r="J713" s="16"/>
      <c r="N713" s="16"/>
      <c r="O713" s="16"/>
      <c r="AO713" s="16"/>
      <c r="AP713" s="16"/>
      <c r="AQ713" s="16"/>
      <c r="AR713" s="16"/>
      <c r="AS713" s="16"/>
      <c r="AT713" s="16"/>
      <c r="AU713" s="16"/>
      <c r="AW713" s="16"/>
      <c r="AX713" s="16"/>
      <c r="AY713" s="16"/>
      <c r="AZ713" s="16"/>
      <c r="BA713" s="16"/>
      <c r="BB713" s="16"/>
      <c r="BC713" s="16"/>
    </row>
    <row r="714" spans="1:55" x14ac:dyDescent="0.3">
      <c r="A714" s="16"/>
      <c r="B714" s="16"/>
      <c r="C714" s="16"/>
      <c r="D714" s="16"/>
      <c r="E714" s="16"/>
      <c r="J714" s="16"/>
      <c r="N714" s="16"/>
      <c r="O714" s="16"/>
      <c r="AO714" s="16"/>
      <c r="AP714" s="16"/>
      <c r="AQ714" s="16"/>
      <c r="AR714" s="16"/>
      <c r="AS714" s="16"/>
      <c r="AT714" s="16"/>
      <c r="AU714" s="16"/>
      <c r="AW714" s="16"/>
      <c r="AX714" s="16"/>
      <c r="AY714" s="16"/>
      <c r="AZ714" s="16"/>
      <c r="BA714" s="16"/>
      <c r="BB714" s="16"/>
      <c r="BC714" s="16"/>
    </row>
    <row r="715" spans="1:55" x14ac:dyDescent="0.3">
      <c r="A715" s="16"/>
      <c r="B715" s="16"/>
      <c r="C715" s="16"/>
      <c r="D715" s="16"/>
      <c r="E715" s="16"/>
      <c r="J715" s="16"/>
      <c r="N715" s="16"/>
      <c r="O715" s="16"/>
      <c r="AO715" s="16"/>
      <c r="AP715" s="16"/>
      <c r="AQ715" s="16"/>
      <c r="AR715" s="16"/>
      <c r="AS715" s="16"/>
      <c r="AT715" s="16"/>
      <c r="AU715" s="16"/>
      <c r="AW715" s="16"/>
      <c r="AX715" s="16"/>
      <c r="AY715" s="16"/>
      <c r="AZ715" s="16"/>
      <c r="BA715" s="16"/>
      <c r="BB715" s="16"/>
      <c r="BC715" s="16"/>
    </row>
    <row r="716" spans="1:55" x14ac:dyDescent="0.3">
      <c r="A716" s="16"/>
      <c r="B716" s="16"/>
      <c r="C716" s="16"/>
      <c r="D716" s="16"/>
      <c r="E716" s="16"/>
      <c r="J716" s="16"/>
      <c r="N716" s="16"/>
      <c r="O716" s="16"/>
      <c r="AO716" s="16"/>
      <c r="AP716" s="16"/>
      <c r="AQ716" s="16"/>
      <c r="AR716" s="16"/>
      <c r="AS716" s="16"/>
      <c r="AT716" s="16"/>
      <c r="AU716" s="16"/>
      <c r="AW716" s="16"/>
      <c r="AX716" s="16"/>
      <c r="AY716" s="16"/>
      <c r="AZ716" s="16"/>
      <c r="BA716" s="16"/>
      <c r="BB716" s="16"/>
      <c r="BC716" s="16"/>
    </row>
    <row r="717" spans="1:55" x14ac:dyDescent="0.3">
      <c r="A717" s="16"/>
      <c r="B717" s="16"/>
      <c r="C717" s="16"/>
      <c r="D717" s="16"/>
      <c r="E717" s="16"/>
      <c r="J717" s="16"/>
      <c r="N717" s="16"/>
      <c r="O717" s="16"/>
      <c r="AO717" s="16"/>
      <c r="AP717" s="16"/>
      <c r="AQ717" s="16"/>
      <c r="AR717" s="16"/>
      <c r="AS717" s="16"/>
      <c r="AT717" s="16"/>
      <c r="AU717" s="16"/>
      <c r="AW717" s="16"/>
      <c r="AX717" s="16"/>
      <c r="AY717" s="16"/>
      <c r="AZ717" s="16"/>
      <c r="BA717" s="16"/>
      <c r="BB717" s="16"/>
      <c r="BC717" s="16"/>
    </row>
    <row r="718" spans="1:55" x14ac:dyDescent="0.3">
      <c r="A718" s="16"/>
      <c r="B718" s="16"/>
      <c r="C718" s="16"/>
      <c r="D718" s="16"/>
      <c r="E718" s="16"/>
      <c r="J718" s="16"/>
      <c r="N718" s="16"/>
      <c r="O718" s="16"/>
      <c r="AO718" s="16"/>
      <c r="AP718" s="16"/>
      <c r="AQ718" s="16"/>
      <c r="AR718" s="16"/>
      <c r="AS718" s="16"/>
      <c r="AT718" s="16"/>
      <c r="AU718" s="16"/>
      <c r="AW718" s="16"/>
      <c r="AX718" s="16"/>
      <c r="AY718" s="16"/>
      <c r="AZ718" s="16"/>
      <c r="BA718" s="16"/>
      <c r="BB718" s="16"/>
      <c r="BC718" s="16"/>
    </row>
    <row r="719" spans="1:55" x14ac:dyDescent="0.3">
      <c r="A719" s="16"/>
      <c r="B719" s="16"/>
      <c r="C719" s="16"/>
      <c r="D719" s="16"/>
      <c r="E719" s="16"/>
      <c r="J719" s="16"/>
      <c r="N719" s="16"/>
      <c r="O719" s="16"/>
      <c r="AO719" s="16"/>
      <c r="AP719" s="16"/>
      <c r="AQ719" s="16"/>
      <c r="AR719" s="16"/>
      <c r="AS719" s="16"/>
      <c r="AT719" s="16"/>
      <c r="AU719" s="16"/>
      <c r="AW719" s="16"/>
      <c r="AX719" s="16"/>
      <c r="AY719" s="16"/>
      <c r="AZ719" s="16"/>
      <c r="BA719" s="16"/>
      <c r="BB719" s="16"/>
      <c r="BC719" s="16"/>
    </row>
    <row r="720" spans="1:55" x14ac:dyDescent="0.3">
      <c r="A720" s="16"/>
      <c r="B720" s="16"/>
      <c r="C720" s="16"/>
      <c r="D720" s="16"/>
      <c r="E720" s="16"/>
      <c r="J720" s="16"/>
      <c r="N720" s="16"/>
      <c r="O720" s="16"/>
      <c r="AO720" s="16"/>
      <c r="AP720" s="16"/>
      <c r="AQ720" s="16"/>
      <c r="AR720" s="16"/>
      <c r="AS720" s="16"/>
      <c r="AT720" s="16"/>
      <c r="AU720" s="16"/>
      <c r="AW720" s="16"/>
      <c r="AX720" s="16"/>
      <c r="AY720" s="16"/>
      <c r="AZ720" s="16"/>
      <c r="BA720" s="16"/>
      <c r="BB720" s="16"/>
      <c r="BC720" s="16"/>
    </row>
    <row r="721" spans="1:55" x14ac:dyDescent="0.3">
      <c r="A721" s="16"/>
      <c r="B721" s="16"/>
      <c r="C721" s="16"/>
      <c r="D721" s="16"/>
      <c r="E721" s="16"/>
      <c r="J721" s="16"/>
      <c r="N721" s="16"/>
      <c r="O721" s="16"/>
      <c r="AO721" s="16"/>
      <c r="AP721" s="16"/>
      <c r="AQ721" s="16"/>
      <c r="AR721" s="16"/>
      <c r="AS721" s="16"/>
      <c r="AT721" s="16"/>
      <c r="AU721" s="16"/>
      <c r="AW721" s="16"/>
      <c r="AX721" s="16"/>
      <c r="AY721" s="16"/>
      <c r="AZ721" s="16"/>
      <c r="BA721" s="16"/>
      <c r="BB721" s="16"/>
      <c r="BC721" s="16"/>
    </row>
    <row r="722" spans="1:55" x14ac:dyDescent="0.3">
      <c r="A722" s="16"/>
      <c r="B722" s="16"/>
      <c r="C722" s="16"/>
      <c r="D722" s="16"/>
      <c r="E722" s="16"/>
      <c r="J722" s="16"/>
      <c r="N722" s="16"/>
      <c r="O722" s="16"/>
      <c r="AO722" s="16"/>
      <c r="AP722" s="16"/>
      <c r="AQ722" s="16"/>
      <c r="AR722" s="16"/>
      <c r="AS722" s="16"/>
      <c r="AT722" s="16"/>
      <c r="AU722" s="16"/>
      <c r="AW722" s="16"/>
      <c r="AX722" s="16"/>
      <c r="AY722" s="16"/>
      <c r="AZ722" s="16"/>
      <c r="BA722" s="16"/>
      <c r="BB722" s="16"/>
      <c r="BC722" s="16"/>
    </row>
    <row r="723" spans="1:55" x14ac:dyDescent="0.3">
      <c r="A723" s="16"/>
      <c r="B723" s="16"/>
      <c r="C723" s="16"/>
      <c r="D723" s="16"/>
      <c r="E723" s="16"/>
      <c r="J723" s="16"/>
      <c r="N723" s="16"/>
      <c r="O723" s="16"/>
      <c r="AO723" s="16"/>
      <c r="AP723" s="16"/>
      <c r="AQ723" s="16"/>
      <c r="AR723" s="16"/>
      <c r="AS723" s="16"/>
      <c r="AT723" s="16"/>
      <c r="AU723" s="16"/>
      <c r="AW723" s="16"/>
      <c r="AX723" s="16"/>
      <c r="AY723" s="16"/>
      <c r="AZ723" s="16"/>
      <c r="BA723" s="16"/>
      <c r="BB723" s="16"/>
      <c r="BC723" s="16"/>
    </row>
    <row r="724" spans="1:55" x14ac:dyDescent="0.3">
      <c r="J724" s="16"/>
      <c r="N724" s="16"/>
      <c r="O724" s="16"/>
      <c r="AO724" s="16"/>
      <c r="AP724" s="16"/>
      <c r="AQ724" s="16"/>
      <c r="AR724" s="16"/>
      <c r="AS724" s="16"/>
      <c r="AT724" s="16"/>
      <c r="AU724" s="16"/>
      <c r="AW724" s="16"/>
      <c r="AX724" s="16"/>
      <c r="AY724" s="16"/>
      <c r="AZ724" s="16"/>
      <c r="BA724" s="16"/>
      <c r="BB724" s="16"/>
      <c r="BC724" s="16"/>
    </row>
    <row r="725" spans="1:55" x14ac:dyDescent="0.3">
      <c r="J725" s="16"/>
      <c r="N725" s="16"/>
      <c r="O725" s="16"/>
      <c r="AO725" s="16"/>
      <c r="AP725" s="16"/>
      <c r="AQ725" s="16"/>
      <c r="AR725" s="16"/>
      <c r="AS725" s="16"/>
      <c r="AT725" s="16"/>
      <c r="AU725" s="16"/>
      <c r="AW725" s="16"/>
      <c r="AX725" s="16"/>
      <c r="AY725" s="16"/>
      <c r="AZ725" s="16"/>
      <c r="BA725" s="16"/>
      <c r="BB725" s="16"/>
      <c r="BC725" s="16"/>
    </row>
    <row r="726" spans="1:55" x14ac:dyDescent="0.3">
      <c r="J726" s="16"/>
      <c r="N726" s="16"/>
      <c r="O726" s="16"/>
      <c r="AO726" s="16"/>
      <c r="AP726" s="16"/>
      <c r="AQ726" s="16"/>
      <c r="AR726" s="16"/>
      <c r="AS726" s="16"/>
      <c r="AT726" s="16"/>
      <c r="AU726" s="16"/>
      <c r="AW726" s="16"/>
      <c r="AX726" s="16"/>
      <c r="AY726" s="16"/>
      <c r="AZ726" s="16"/>
      <c r="BA726" s="16"/>
      <c r="BB726" s="16"/>
      <c r="BC726" s="16"/>
    </row>
    <row r="727" spans="1:55" x14ac:dyDescent="0.3">
      <c r="J727" s="16"/>
      <c r="N727" s="16"/>
      <c r="O727" s="16"/>
      <c r="AO727" s="16"/>
      <c r="AP727" s="16"/>
      <c r="AQ727" s="16"/>
      <c r="AR727" s="16"/>
      <c r="AS727" s="16"/>
      <c r="AT727" s="16"/>
      <c r="AU727" s="16"/>
    </row>
    <row r="728" spans="1:55" x14ac:dyDescent="0.3">
      <c r="J728" s="16"/>
      <c r="N728" s="16"/>
      <c r="O728" s="16"/>
      <c r="AO728" s="16"/>
      <c r="AP728" s="16"/>
      <c r="AQ728" s="16"/>
      <c r="AR728" s="16"/>
      <c r="AS728" s="16"/>
      <c r="AT728" s="16"/>
      <c r="AU728" s="16"/>
    </row>
    <row r="729" spans="1:55" x14ac:dyDescent="0.3">
      <c r="J729" s="16"/>
      <c r="N729" s="16"/>
      <c r="O729" s="16"/>
      <c r="AO729" s="16"/>
      <c r="AP729" s="16"/>
      <c r="AQ729" s="16"/>
      <c r="AR729" s="16"/>
      <c r="AS729" s="16"/>
      <c r="AT729" s="16"/>
      <c r="AU729" s="16"/>
    </row>
    <row r="730" spans="1:55" x14ac:dyDescent="0.3">
      <c r="J730" s="16"/>
      <c r="N730" s="16"/>
      <c r="O730" s="16"/>
      <c r="AO730" s="16"/>
      <c r="AP730" s="16"/>
      <c r="AQ730" s="16"/>
      <c r="AR730" s="16"/>
      <c r="AS730" s="16"/>
      <c r="AT730" s="16"/>
      <c r="AU730" s="16"/>
    </row>
    <row r="731" spans="1:55" x14ac:dyDescent="0.3">
      <c r="J731" s="16"/>
      <c r="N731" s="16"/>
      <c r="O731" s="16"/>
      <c r="AO731" s="16"/>
      <c r="AP731" s="16"/>
      <c r="AQ731" s="16"/>
      <c r="AR731" s="16"/>
      <c r="AS731" s="16"/>
      <c r="AT731" s="16"/>
      <c r="AU731" s="16"/>
    </row>
    <row r="732" spans="1:55" x14ac:dyDescent="0.3">
      <c r="J732" s="16"/>
      <c r="N732" s="16"/>
      <c r="O732" s="16"/>
      <c r="AO732" s="16"/>
      <c r="AP732" s="16"/>
      <c r="AQ732" s="16"/>
      <c r="AR732" s="16"/>
      <c r="AS732" s="16"/>
      <c r="AT732" s="16"/>
      <c r="AU732" s="16"/>
    </row>
    <row r="733" spans="1:55" x14ac:dyDescent="0.3">
      <c r="J733" s="16"/>
      <c r="N733" s="16"/>
      <c r="O733" s="16"/>
      <c r="AO733" s="16"/>
      <c r="AP733" s="16"/>
      <c r="AQ733" s="16"/>
      <c r="AR733" s="16"/>
      <c r="AS733" s="16"/>
      <c r="AT733" s="16"/>
      <c r="AU733" s="16"/>
    </row>
    <row r="734" spans="1:55" x14ac:dyDescent="0.3">
      <c r="J734" s="16"/>
      <c r="N734" s="16"/>
      <c r="O734" s="16"/>
      <c r="AO734" s="16"/>
      <c r="AP734" s="16"/>
      <c r="AQ734" s="16"/>
      <c r="AR734" s="16"/>
      <c r="AS734" s="16"/>
      <c r="AT734" s="16"/>
      <c r="AU734" s="16"/>
    </row>
    <row r="735" spans="1:55" x14ac:dyDescent="0.3">
      <c r="J735" s="16"/>
      <c r="N735" s="16"/>
      <c r="O735" s="16"/>
      <c r="AO735" s="16"/>
      <c r="AP735" s="16"/>
      <c r="AQ735" s="16"/>
      <c r="AR735" s="16"/>
      <c r="AS735" s="16"/>
      <c r="AT735" s="16"/>
      <c r="AU735" s="16"/>
    </row>
    <row r="736" spans="1:55" x14ac:dyDescent="0.3">
      <c r="J736" s="16"/>
      <c r="N736" s="16"/>
      <c r="O736" s="16"/>
      <c r="AO736" s="16"/>
      <c r="AP736" s="16"/>
      <c r="AQ736" s="16"/>
      <c r="AR736" s="16"/>
      <c r="AS736" s="16"/>
      <c r="AT736" s="16"/>
      <c r="AU736" s="16"/>
    </row>
    <row r="737" spans="10:47" x14ac:dyDescent="0.3">
      <c r="J737" s="16"/>
      <c r="N737" s="16"/>
      <c r="O737" s="16"/>
      <c r="AO737" s="16"/>
      <c r="AP737" s="16"/>
      <c r="AQ737" s="16"/>
      <c r="AR737" s="16"/>
      <c r="AS737" s="16"/>
      <c r="AT737" s="16"/>
      <c r="AU737" s="16"/>
    </row>
    <row r="738" spans="10:47" x14ac:dyDescent="0.3">
      <c r="J738" s="16"/>
      <c r="N738" s="16"/>
      <c r="O738" s="16"/>
      <c r="AO738" s="16"/>
      <c r="AP738" s="16"/>
      <c r="AQ738" s="16"/>
      <c r="AR738" s="16"/>
      <c r="AS738" s="16"/>
      <c r="AT738" s="16"/>
      <c r="AU738" s="16"/>
    </row>
    <row r="739" spans="10:47" x14ac:dyDescent="0.3">
      <c r="J739" s="16"/>
      <c r="N739" s="16"/>
      <c r="O739" s="16"/>
      <c r="AO739" s="16"/>
      <c r="AP739" s="16"/>
      <c r="AQ739" s="16"/>
      <c r="AR739" s="16"/>
      <c r="AS739" s="16"/>
      <c r="AT739" s="16"/>
      <c r="AU739" s="16"/>
    </row>
    <row r="740" spans="10:47" x14ac:dyDescent="0.3">
      <c r="AO740" s="16"/>
      <c r="AP740" s="16"/>
      <c r="AQ740" s="16"/>
      <c r="AR740" s="16"/>
      <c r="AS740" s="16"/>
      <c r="AT740" s="16"/>
      <c r="AU740" s="16"/>
    </row>
    <row r="741" spans="10:47" x14ac:dyDescent="0.3">
      <c r="AO741" s="16"/>
      <c r="AP741" s="16"/>
      <c r="AQ741" s="16"/>
      <c r="AR741" s="16"/>
      <c r="AS741" s="16"/>
      <c r="AT741" s="16"/>
      <c r="AU741" s="16"/>
    </row>
    <row r="742" spans="10:47" x14ac:dyDescent="0.3">
      <c r="AO742" s="16"/>
      <c r="AP742" s="16"/>
      <c r="AQ742" s="16"/>
      <c r="AR742" s="16"/>
      <c r="AS742" s="16"/>
      <c r="AT742" s="16"/>
      <c r="AU742" s="16"/>
    </row>
  </sheetData>
  <mergeCells count="21">
    <mergeCell ref="Y1:AE1"/>
    <mergeCell ref="I1:O1"/>
    <mergeCell ref="AG1:AM1"/>
    <mergeCell ref="AO1:AU1"/>
    <mergeCell ref="AW1:BC1"/>
    <mergeCell ref="A1:G1"/>
    <mergeCell ref="Q1:W1"/>
    <mergeCell ref="A3:G3"/>
    <mergeCell ref="I3:O3"/>
    <mergeCell ref="Q3:W3"/>
    <mergeCell ref="AG3:AM3"/>
    <mergeCell ref="AO3:AU3"/>
    <mergeCell ref="AW3:BC3"/>
    <mergeCell ref="A131:G131"/>
    <mergeCell ref="I131:O131"/>
    <mergeCell ref="Q131:W131"/>
    <mergeCell ref="Y131:AE131"/>
    <mergeCell ref="AG131:AM131"/>
    <mergeCell ref="AO131:AU131"/>
    <mergeCell ref="AW131:BC131"/>
    <mergeCell ref="Y3:AE3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541"/>
  <sheetViews>
    <sheetView zoomScale="40" zoomScaleNormal="40" workbookViewId="0">
      <selection activeCell="G5" sqref="G5"/>
    </sheetView>
  </sheetViews>
  <sheetFormatPr baseColWidth="10" defaultColWidth="11.44140625" defaultRowHeight="14.4" x14ac:dyDescent="0.3"/>
  <cols>
    <col min="1" max="1" width="36.33203125" style="16" customWidth="1"/>
    <col min="2" max="2" width="35" style="16" customWidth="1"/>
    <col min="3" max="3" width="11.44140625" style="16"/>
    <col min="4" max="4" width="14.88671875" style="16" bestFit="1" customWidth="1"/>
    <col min="5" max="5" width="18.88671875" style="16" customWidth="1"/>
    <col min="6" max="6" width="21" style="16" bestFit="1" customWidth="1"/>
    <col min="7" max="7" width="125" style="16" customWidth="1"/>
    <col min="8" max="8" width="24.5546875" style="16" customWidth="1"/>
    <col min="9" max="9" width="25.88671875" style="16" customWidth="1"/>
    <col min="10" max="22" width="11.44140625" style="16"/>
    <col min="23" max="23" width="18.109375" style="16" bestFit="1" customWidth="1"/>
    <col min="24" max="29" width="11.44140625" style="16"/>
    <col min="30" max="30" width="23.5546875" style="16" bestFit="1" customWidth="1"/>
    <col min="31" max="16384" width="11.44140625" style="16"/>
  </cols>
  <sheetData>
    <row r="2" spans="1:13" ht="21.6" thickBot="1" x14ac:dyDescent="0.45">
      <c r="A2" s="84" t="s">
        <v>110</v>
      </c>
      <c r="B2" s="84"/>
      <c r="C2" s="84"/>
      <c r="D2" s="84"/>
      <c r="E2" s="84"/>
      <c r="F2" s="84"/>
      <c r="G2" s="84"/>
      <c r="H2" s="84"/>
      <c r="I2" s="84"/>
      <c r="J2" s="84"/>
    </row>
    <row r="3" spans="1:13" ht="15" thickTop="1" x14ac:dyDescent="0.3"/>
    <row r="4" spans="1:13" ht="15" thickBot="1" x14ac:dyDescent="0.35">
      <c r="A4" s="18"/>
      <c r="B4" s="18"/>
      <c r="C4" s="18"/>
      <c r="M4" s="19"/>
    </row>
    <row r="5" spans="1:13" ht="15" thickBot="1" x14ac:dyDescent="0.35">
      <c r="A5" s="20" t="s">
        <v>111</v>
      </c>
      <c r="M5" s="19"/>
    </row>
    <row r="6" spans="1:13" ht="15" thickBot="1" x14ac:dyDescent="0.35">
      <c r="M6" s="19"/>
    </row>
    <row r="7" spans="1:13" x14ac:dyDescent="0.3">
      <c r="A7" s="21" t="s">
        <v>112</v>
      </c>
      <c r="B7" s="22"/>
      <c r="C7" s="22"/>
      <c r="D7" s="23" t="s">
        <v>51</v>
      </c>
      <c r="E7" s="23" t="s">
        <v>113</v>
      </c>
      <c r="F7" s="23" t="s">
        <v>114</v>
      </c>
      <c r="G7" s="24" t="s">
        <v>115</v>
      </c>
      <c r="M7" s="19"/>
    </row>
    <row r="8" spans="1:13" x14ac:dyDescent="0.3">
      <c r="A8" s="25" t="s">
        <v>116</v>
      </c>
      <c r="B8" s="26"/>
      <c r="C8" s="26"/>
      <c r="D8" s="2" t="s">
        <v>117</v>
      </c>
      <c r="E8" s="4">
        <f>(A15+10*1.007276466583)/10</f>
        <v>2573.0659567066837</v>
      </c>
      <c r="F8" s="4">
        <f>(B15+10*1.007276466583)/10</f>
        <v>2573.9692927066835</v>
      </c>
      <c r="G8" s="27" t="s">
        <v>2</v>
      </c>
    </row>
    <row r="9" spans="1:13" x14ac:dyDescent="0.3">
      <c r="A9" s="28" t="s">
        <v>1</v>
      </c>
      <c r="B9" s="26"/>
      <c r="C9" s="26"/>
      <c r="D9" s="2" t="s">
        <v>118</v>
      </c>
      <c r="E9" s="4">
        <f>(A15+11*1.007276466583)/11</f>
        <v>2339.2424403212199</v>
      </c>
      <c r="F9" s="4">
        <f>(B15+11*1.007276466583)/11</f>
        <v>2340.0636548666739</v>
      </c>
      <c r="G9" s="29"/>
    </row>
    <row r="10" spans="1:13" x14ac:dyDescent="0.3">
      <c r="A10" s="30" t="s">
        <v>119</v>
      </c>
      <c r="B10" s="26"/>
      <c r="C10" s="26"/>
      <c r="D10" s="2" t="s">
        <v>120</v>
      </c>
      <c r="E10" s="4">
        <f>(A15+12*1.007276466583)/12</f>
        <v>2144.38951</v>
      </c>
      <c r="F10" s="4">
        <f>(B15+12*1.007276466583)/12</f>
        <v>2145.1422899999998</v>
      </c>
      <c r="G10" s="29"/>
    </row>
    <row r="11" spans="1:13" x14ac:dyDescent="0.3">
      <c r="A11" s="31">
        <f>(140000/(1/(200^0.5)))*(1/(2144.72^0.5))</f>
        <v>42752.127598392864</v>
      </c>
      <c r="B11" s="26"/>
      <c r="C11" s="26"/>
      <c r="D11" s="2" t="s">
        <v>121</v>
      </c>
      <c r="E11" s="4">
        <f>(A15+13*1.007276466583)/13</f>
        <v>1979.5139535743526</v>
      </c>
      <c r="F11" s="4">
        <f>(B15+13*1.007276466583)/13</f>
        <v>1980.2088274205064</v>
      </c>
      <c r="G11" s="29"/>
    </row>
    <row r="12" spans="1:13" x14ac:dyDescent="0.3">
      <c r="A12" s="32" t="s">
        <v>122</v>
      </c>
      <c r="B12" s="26"/>
      <c r="C12" s="26"/>
      <c r="D12" s="33" t="s">
        <v>123</v>
      </c>
      <c r="E12" s="4">
        <f>(A15+14*1.007276466583)/14</f>
        <v>1838.1920480666547</v>
      </c>
      <c r="F12" s="4">
        <f>(B15+14*1.007276466583)/14</f>
        <v>1838.8372880666545</v>
      </c>
      <c r="G12" s="29"/>
    </row>
    <row r="13" spans="1:13" x14ac:dyDescent="0.3">
      <c r="A13" s="34">
        <v>2144.38951</v>
      </c>
      <c r="B13" s="1">
        <v>2145.1422899999998</v>
      </c>
      <c r="C13" s="26"/>
      <c r="D13" s="2" t="s">
        <v>124</v>
      </c>
      <c r="E13" s="4">
        <f>(A15+15*1.007276466583)/15</f>
        <v>1715.7130632933165</v>
      </c>
      <c r="F13" s="4">
        <f>(B15+15*1.007276466583)/15</f>
        <v>1716.3152872933165</v>
      </c>
      <c r="G13" s="29"/>
    </row>
    <row r="14" spans="1:13" x14ac:dyDescent="0.3">
      <c r="A14" s="25" t="s">
        <v>125</v>
      </c>
      <c r="B14" s="26"/>
      <c r="C14" s="26"/>
      <c r="D14" s="26"/>
      <c r="E14" s="26"/>
      <c r="F14" s="26"/>
      <c r="G14" s="29"/>
    </row>
    <row r="15" spans="1:13" ht="15" thickBot="1" x14ac:dyDescent="0.35">
      <c r="A15" s="35">
        <f>A13*12-12*1.007276466583</f>
        <v>25720.586802401005</v>
      </c>
      <c r="B15" s="36">
        <f>B13*12-12*1.007276466583</f>
        <v>25729.620162401003</v>
      </c>
      <c r="C15" s="7"/>
      <c r="D15" s="7"/>
      <c r="E15" s="7"/>
      <c r="F15" s="7"/>
      <c r="G15" s="37"/>
    </row>
    <row r="17" spans="1:7" ht="15" thickBot="1" x14ac:dyDescent="0.35"/>
    <row r="18" spans="1:7" x14ac:dyDescent="0.3">
      <c r="A18" s="21" t="s">
        <v>126</v>
      </c>
      <c r="B18" s="22"/>
      <c r="C18" s="22"/>
      <c r="D18" s="23" t="s">
        <v>51</v>
      </c>
      <c r="E18" s="23" t="s">
        <v>113</v>
      </c>
      <c r="F18" s="23" t="s">
        <v>114</v>
      </c>
      <c r="G18" s="24" t="s">
        <v>115</v>
      </c>
    </row>
    <row r="19" spans="1:7" x14ac:dyDescent="0.3">
      <c r="A19" s="25" t="s">
        <v>116</v>
      </c>
      <c r="B19" s="26"/>
      <c r="C19" s="26"/>
      <c r="D19" s="2" t="s">
        <v>117</v>
      </c>
      <c r="E19" s="4">
        <f>(A26+10*1.007276466583)/10</f>
        <v>2589.2714887066836</v>
      </c>
      <c r="F19" s="4">
        <f>(B26+10*1.007276466583)/10</f>
        <v>2590.1745487066837</v>
      </c>
      <c r="G19" s="29" t="s">
        <v>23</v>
      </c>
    </row>
    <row r="20" spans="1:7" x14ac:dyDescent="0.3">
      <c r="A20" s="28" t="s">
        <v>0</v>
      </c>
      <c r="B20" s="26"/>
      <c r="C20" s="26"/>
      <c r="D20" s="2" t="s">
        <v>118</v>
      </c>
      <c r="E20" s="4">
        <f>(A26+11*1.007276466583)/11</f>
        <v>2353.9747421394018</v>
      </c>
      <c r="F20" s="4">
        <f>(B26+11*1.007276466583)/11</f>
        <v>2354.7957057757653</v>
      </c>
      <c r="G20" s="29"/>
    </row>
    <row r="21" spans="1:7" x14ac:dyDescent="0.3">
      <c r="A21" s="30" t="s">
        <v>127</v>
      </c>
      <c r="B21" s="38"/>
      <c r="C21" s="26"/>
      <c r="D21" s="2" t="s">
        <v>120</v>
      </c>
      <c r="E21" s="4">
        <f>(A26+12*1.007276466583)/12</f>
        <v>2157.8941199999999</v>
      </c>
      <c r="F21" s="4">
        <f>(B26+12*1.007276466583)/12</f>
        <v>2158.6466700000001</v>
      </c>
      <c r="G21" s="29"/>
    </row>
    <row r="22" spans="1:7" x14ac:dyDescent="0.3">
      <c r="A22" s="39">
        <f>(140000/(1/(200^0.5)))*(1/(2158.23^0.5))</f>
        <v>42618.108526311575</v>
      </c>
      <c r="B22" s="26"/>
      <c r="C22" s="26"/>
      <c r="D22" s="2" t="s">
        <v>121</v>
      </c>
      <c r="E22" s="4">
        <f>(A26+13*1.007276466583)/13</f>
        <v>1991.9797474205066</v>
      </c>
      <c r="F22" s="4">
        <f>(B26+13*1.007276466583)/13</f>
        <v>1992.6744089589681</v>
      </c>
      <c r="G22" s="29"/>
    </row>
    <row r="23" spans="1:7" x14ac:dyDescent="0.3">
      <c r="A23" s="32" t="s">
        <v>122</v>
      </c>
      <c r="B23" s="26"/>
      <c r="C23" s="26"/>
      <c r="D23" s="33" t="s">
        <v>123</v>
      </c>
      <c r="E23" s="4">
        <f>(A26+14*1.007276466583)/14</f>
        <v>1849.7674280666547</v>
      </c>
      <c r="F23" s="4">
        <f>(B26+14*1.007276466583)/14</f>
        <v>1850.4124709237979</v>
      </c>
      <c r="G23" s="29"/>
    </row>
    <row r="24" spans="1:7" x14ac:dyDescent="0.3">
      <c r="A24" s="34">
        <v>2157.8941199999999</v>
      </c>
      <c r="B24" s="1">
        <v>2158.6466700000001</v>
      </c>
      <c r="C24" s="26"/>
      <c r="D24" s="2" t="s">
        <v>124</v>
      </c>
      <c r="E24" s="40">
        <f>(A26+15*1.007276466583)/15</f>
        <v>1726.5167512933165</v>
      </c>
      <c r="F24" s="40">
        <f>(B26+15*1.007276466583)/15</f>
        <v>1727.1187912933167</v>
      </c>
      <c r="G24" s="29"/>
    </row>
    <row r="25" spans="1:7" x14ac:dyDescent="0.3">
      <c r="A25" s="41" t="s">
        <v>125</v>
      </c>
      <c r="B25" s="26"/>
      <c r="C25" s="26"/>
      <c r="D25" s="26"/>
      <c r="E25" s="26"/>
      <c r="F25" s="26"/>
      <c r="G25" s="29"/>
    </row>
    <row r="26" spans="1:7" ht="15" thickBot="1" x14ac:dyDescent="0.35">
      <c r="A26" s="35">
        <f>A24*12-12*1.007276466583</f>
        <v>25882.642122401005</v>
      </c>
      <c r="B26" s="36">
        <f>B24*12-12*1.007276466583</f>
        <v>25891.672722401006</v>
      </c>
      <c r="C26" s="7"/>
      <c r="D26" s="7"/>
      <c r="E26" s="7"/>
      <c r="F26" s="7"/>
      <c r="G26" s="37"/>
    </row>
    <row r="28" spans="1:7" ht="15" thickBot="1" x14ac:dyDescent="0.35"/>
    <row r="29" spans="1:7" x14ac:dyDescent="0.3">
      <c r="A29" s="21" t="s">
        <v>128</v>
      </c>
      <c r="B29" s="22"/>
      <c r="C29" s="22"/>
      <c r="D29" s="23" t="s">
        <v>51</v>
      </c>
      <c r="E29" s="23" t="s">
        <v>113</v>
      </c>
      <c r="F29" s="23" t="s">
        <v>114</v>
      </c>
      <c r="G29" s="24" t="s">
        <v>115</v>
      </c>
    </row>
    <row r="30" spans="1:7" x14ac:dyDescent="0.3">
      <c r="A30" s="25" t="s">
        <v>116</v>
      </c>
      <c r="B30" s="26"/>
      <c r="C30" s="26"/>
      <c r="D30" s="2" t="s">
        <v>117</v>
      </c>
      <c r="E30" s="4">
        <f>(A37+10*1.007276466583)/10</f>
        <v>2605.4766247066837</v>
      </c>
      <c r="F30" s="4">
        <f>(B37+10*1.007276466583)/10</f>
        <v>2606.3797207066832</v>
      </c>
      <c r="G30" s="29" t="s">
        <v>4</v>
      </c>
    </row>
    <row r="31" spans="1:7" x14ac:dyDescent="0.3">
      <c r="A31" s="28" t="s">
        <v>3</v>
      </c>
      <c r="B31" s="26"/>
      <c r="C31" s="26"/>
      <c r="D31" s="2" t="s">
        <v>118</v>
      </c>
      <c r="E31" s="4">
        <f>(A37+11*1.007276466583)/11</f>
        <v>2368.7066839575837</v>
      </c>
      <c r="F31" s="4">
        <f>(B37+11*1.007276466583)/11</f>
        <v>2369.5276803212196</v>
      </c>
      <c r="G31" s="29"/>
    </row>
    <row r="32" spans="1:7" x14ac:dyDescent="0.3">
      <c r="A32" s="30" t="s">
        <v>129</v>
      </c>
      <c r="B32" s="26"/>
      <c r="C32" s="26"/>
      <c r="D32" s="2" t="s">
        <v>120</v>
      </c>
      <c r="E32" s="4">
        <f>(A37+12*1.007276466583)/12</f>
        <v>2171.3984</v>
      </c>
      <c r="F32" s="4">
        <f>(B37+12*1.007276466583)/12</f>
        <v>2172.1509799999999</v>
      </c>
      <c r="G32" s="29"/>
    </row>
    <row r="33" spans="1:7" x14ac:dyDescent="0.3">
      <c r="A33" s="39">
        <f>(140000/(1/(200^0.5)))*(1/(2171.73^0.5))</f>
        <v>42485.439784078255</v>
      </c>
      <c r="B33" s="26"/>
      <c r="C33" s="26"/>
      <c r="D33" s="2" t="s">
        <v>121</v>
      </c>
      <c r="E33" s="4">
        <f>(A37+13*1.007276466583)/13</f>
        <v>2004.4452366512758</v>
      </c>
      <c r="F33" s="4">
        <f>(B37+13*1.007276466583)/13</f>
        <v>2005.1399258820447</v>
      </c>
      <c r="G33" s="29"/>
    </row>
    <row r="34" spans="1:7" x14ac:dyDescent="0.3">
      <c r="A34" s="32" t="s">
        <v>122</v>
      </c>
      <c r="B34" s="26"/>
      <c r="C34" s="26"/>
      <c r="D34" s="33" t="s">
        <v>123</v>
      </c>
      <c r="E34" s="4">
        <f>(A37+14*1.007276466583)/14</f>
        <v>1861.3425252095119</v>
      </c>
      <c r="F34" s="4">
        <f>(B37+14*1.007276466583)/14</f>
        <v>1861.9875937809404</v>
      </c>
      <c r="G34" s="29"/>
    </row>
    <row r="35" spans="1:7" x14ac:dyDescent="0.3">
      <c r="A35" s="42">
        <v>2171.3984</v>
      </c>
      <c r="B35" s="4">
        <v>2172.1509799999999</v>
      </c>
      <c r="C35" s="43"/>
      <c r="D35" s="2" t="s">
        <v>124</v>
      </c>
      <c r="E35" s="4">
        <f>(A37+15*1.007276466583)/15</f>
        <v>1737.3201752933167</v>
      </c>
      <c r="F35" s="4">
        <f>(B37+15*1.007276466583)/15</f>
        <v>1737.9222392933164</v>
      </c>
      <c r="G35" s="29"/>
    </row>
    <row r="36" spans="1:7" x14ac:dyDescent="0.3">
      <c r="A36" s="41" t="s">
        <v>125</v>
      </c>
      <c r="B36" s="26"/>
      <c r="C36" s="26"/>
      <c r="D36" s="26"/>
      <c r="E36" s="26"/>
      <c r="F36" s="26"/>
      <c r="G36" s="29"/>
    </row>
    <row r="37" spans="1:7" ht="15" thickBot="1" x14ac:dyDescent="0.35">
      <c r="A37" s="35">
        <f>A35*12-12*1.007276466583</f>
        <v>26044.693482401006</v>
      </c>
      <c r="B37" s="36">
        <f>B35*12-12*1.007276466583</f>
        <v>26053.724442401002</v>
      </c>
      <c r="C37" s="7"/>
      <c r="D37" s="7"/>
      <c r="E37" s="7"/>
      <c r="F37" s="7"/>
      <c r="G37" s="37"/>
    </row>
    <row r="39" spans="1:7" ht="15" thickBot="1" x14ac:dyDescent="0.35"/>
    <row r="40" spans="1:7" x14ac:dyDescent="0.3">
      <c r="A40" s="21" t="s">
        <v>130</v>
      </c>
      <c r="B40" s="22"/>
      <c r="C40" s="22"/>
      <c r="D40" s="23" t="s">
        <v>51</v>
      </c>
      <c r="E40" s="23" t="s">
        <v>113</v>
      </c>
      <c r="F40" s="23" t="s">
        <v>114</v>
      </c>
      <c r="G40" s="24" t="s">
        <v>115</v>
      </c>
    </row>
    <row r="41" spans="1:7" x14ac:dyDescent="0.3">
      <c r="A41" s="25" t="s">
        <v>116</v>
      </c>
      <c r="B41" s="26"/>
      <c r="C41" s="26"/>
      <c r="D41" s="2" t="s">
        <v>117</v>
      </c>
      <c r="E41" s="4">
        <f>(A48+10*1.007276466583)/10</f>
        <v>2619.9799327066835</v>
      </c>
      <c r="F41" s="4">
        <f>(B48+10*1.007276466583)/10</f>
        <v>2620.8837607066839</v>
      </c>
      <c r="G41" s="29" t="s">
        <v>24</v>
      </c>
    </row>
    <row r="42" spans="1:7" x14ac:dyDescent="0.3">
      <c r="A42" s="28" t="s">
        <v>5</v>
      </c>
      <c r="B42" s="26"/>
      <c r="C42" s="26"/>
      <c r="D42" s="2" t="s">
        <v>118</v>
      </c>
      <c r="E42" s="4">
        <f>(A48+11*1.007276466583)/11</f>
        <v>2381.8915094121289</v>
      </c>
      <c r="F42" s="4">
        <f>(B48+11*1.007276466583)/11</f>
        <v>2382.7131712303108</v>
      </c>
      <c r="G42" s="29"/>
    </row>
    <row r="43" spans="1:7" x14ac:dyDescent="0.3">
      <c r="A43" s="30" t="s">
        <v>131</v>
      </c>
      <c r="B43" s="26"/>
      <c r="C43" s="26"/>
      <c r="D43" s="2" t="s">
        <v>120</v>
      </c>
      <c r="E43" s="4">
        <f>(A48+12*1.007276466583)/12</f>
        <v>2183.4844899999998</v>
      </c>
      <c r="F43" s="4">
        <f>(B48+12*1.007276466583)/12</f>
        <v>2184.2376800000002</v>
      </c>
      <c r="G43" s="29"/>
    </row>
    <row r="44" spans="1:7" x14ac:dyDescent="0.3">
      <c r="A44" s="39">
        <f>(140000/(1/(200^0.5)))*(1/(2183.82^0.5))</f>
        <v>42367.673243391975</v>
      </c>
      <c r="B44" s="26"/>
      <c r="C44" s="26"/>
      <c r="D44" s="2" t="s">
        <v>121</v>
      </c>
      <c r="E44" s="4">
        <f>(A48+13*1.007276466583)/13</f>
        <v>2015.6016274205065</v>
      </c>
      <c r="F44" s="4">
        <f>(B48+13*1.007276466583)/13</f>
        <v>2016.296879728199</v>
      </c>
      <c r="G44" s="29"/>
    </row>
    <row r="45" spans="1:7" x14ac:dyDescent="0.3">
      <c r="A45" s="44" t="s">
        <v>122</v>
      </c>
      <c r="B45" s="26"/>
      <c r="C45" s="26"/>
      <c r="D45" s="33" t="s">
        <v>123</v>
      </c>
      <c r="E45" s="4">
        <f>(A48+14*1.007276466583)/14</f>
        <v>1871.7020309237976</v>
      </c>
      <c r="F45" s="4">
        <f>(B48+14*1.007276466583)/14</f>
        <v>1872.3476223523692</v>
      </c>
      <c r="G45" s="29"/>
    </row>
    <row r="46" spans="1:7" x14ac:dyDescent="0.3">
      <c r="A46" s="42">
        <v>2183.4844899999998</v>
      </c>
      <c r="B46" s="4">
        <v>2184.2376800000002</v>
      </c>
      <c r="C46" s="43"/>
      <c r="D46" s="2" t="s">
        <v>124</v>
      </c>
      <c r="E46" s="4">
        <f>(A48+15*1.007276466583)/15</f>
        <v>1746.9890472933164</v>
      </c>
      <c r="F46" s="4">
        <f>(B48+15*1.007276466583)/15</f>
        <v>1747.5915992933167</v>
      </c>
      <c r="G46" s="29"/>
    </row>
    <row r="47" spans="1:7" x14ac:dyDescent="0.3">
      <c r="A47" s="41" t="s">
        <v>125</v>
      </c>
      <c r="B47" s="26"/>
      <c r="C47" s="26"/>
      <c r="D47" s="26"/>
      <c r="E47" s="26"/>
      <c r="F47" s="26"/>
      <c r="G47" s="29"/>
    </row>
    <row r="48" spans="1:7" ht="15" thickBot="1" x14ac:dyDescent="0.35">
      <c r="A48" s="35">
        <f>A46*12-12*1.007276466583</f>
        <v>26189.726562401003</v>
      </c>
      <c r="B48" s="36">
        <f>B46*12-12*1.007276466583</f>
        <v>26198.764842401008</v>
      </c>
      <c r="C48" s="7"/>
      <c r="D48" s="7"/>
      <c r="E48" s="7"/>
      <c r="F48" s="7"/>
      <c r="G48" s="37"/>
    </row>
    <row r="50" spans="1:26" ht="15" thickBot="1" x14ac:dyDescent="0.35"/>
    <row r="51" spans="1:26" x14ac:dyDescent="0.3">
      <c r="A51" s="21" t="s">
        <v>132</v>
      </c>
      <c r="B51" s="22"/>
      <c r="C51" s="22"/>
      <c r="D51" s="23" t="s">
        <v>51</v>
      </c>
      <c r="E51" s="23" t="s">
        <v>113</v>
      </c>
      <c r="F51" s="23" t="s">
        <v>114</v>
      </c>
      <c r="G51" s="24" t="s">
        <v>115</v>
      </c>
    </row>
    <row r="52" spans="1:26" x14ac:dyDescent="0.3">
      <c r="A52" s="25" t="s">
        <v>116</v>
      </c>
      <c r="B52" s="26"/>
      <c r="C52" s="26"/>
      <c r="D52" s="2" t="s">
        <v>117</v>
      </c>
      <c r="E52" s="4">
        <f>(A59+10*1.007276466583)/10</f>
        <v>2636.1856807066833</v>
      </c>
      <c r="F52" s="4">
        <f>(B59+10*1.007276466583)/10</f>
        <v>2637.0890287066832</v>
      </c>
      <c r="G52" s="29" t="s">
        <v>7</v>
      </c>
    </row>
    <row r="53" spans="1:26" x14ac:dyDescent="0.3">
      <c r="A53" s="28" t="s">
        <v>6</v>
      </c>
      <c r="B53" s="26"/>
      <c r="C53" s="26"/>
      <c r="D53" s="2" t="s">
        <v>118</v>
      </c>
      <c r="E53" s="4">
        <f>(A59+11*1.007276466583)/11</f>
        <v>2396.6240075939468</v>
      </c>
      <c r="F53" s="4">
        <f>(B59+11*1.007276466583)/11</f>
        <v>2397.4452330484924</v>
      </c>
      <c r="G53" s="29"/>
    </row>
    <row r="54" spans="1:26" x14ac:dyDescent="0.3">
      <c r="A54" s="30" t="s">
        <v>133</v>
      </c>
      <c r="B54" s="26"/>
      <c r="C54" s="26"/>
      <c r="D54" s="2" t="s">
        <v>120</v>
      </c>
      <c r="E54" s="4">
        <f>(A59+12*1.007276466583)/12</f>
        <v>2196.9892799999998</v>
      </c>
      <c r="F54" s="4">
        <f>(B59+12*1.007276466583)/12</f>
        <v>2197.7420699999998</v>
      </c>
      <c r="G54" s="29"/>
    </row>
    <row r="55" spans="1:26" x14ac:dyDescent="0.3">
      <c r="A55" s="39">
        <f>(140000/(1/(200^0.5)))*(1/(2197.32^0.5))</f>
        <v>42237.322449639869</v>
      </c>
      <c r="B55" s="26"/>
      <c r="C55" s="26"/>
      <c r="D55" s="2" t="s">
        <v>121</v>
      </c>
      <c r="E55" s="4">
        <f>(A59+13*1.007276466583)/13</f>
        <v>2028.0675874205065</v>
      </c>
      <c r="F55" s="4">
        <f>(B59+13*1.007276466583)/13</f>
        <v>2028.7624704974294</v>
      </c>
      <c r="G55" s="29"/>
      <c r="H55" s="86"/>
      <c r="I55" s="86"/>
      <c r="J55" s="45"/>
      <c r="K55" s="45"/>
      <c r="W55" s="86"/>
      <c r="X55" s="86"/>
      <c r="Z55" s="45"/>
    </row>
    <row r="56" spans="1:26" x14ac:dyDescent="0.3">
      <c r="A56" s="32" t="s">
        <v>122</v>
      </c>
      <c r="B56" s="26"/>
      <c r="C56" s="26"/>
      <c r="D56" s="33" t="s">
        <v>123</v>
      </c>
      <c r="E56" s="4">
        <f>(A59+14*1.007276466583)/14</f>
        <v>1883.2775652095117</v>
      </c>
      <c r="F56" s="4">
        <f>(B59+14*1.007276466583)/14</f>
        <v>1883.9228137809403</v>
      </c>
      <c r="G56" s="29"/>
      <c r="H56" s="19"/>
      <c r="J56" s="19"/>
      <c r="W56" s="19"/>
    </row>
    <row r="57" spans="1:26" x14ac:dyDescent="0.3">
      <c r="A57" s="34">
        <v>2196.9892799999998</v>
      </c>
      <c r="B57" s="1">
        <v>2197.7420699999998</v>
      </c>
      <c r="C57" s="43"/>
      <c r="D57" s="2" t="s">
        <v>124</v>
      </c>
      <c r="E57" s="4">
        <f>(A59+15*1.007276466583)/15</f>
        <v>1757.7928792933164</v>
      </c>
      <c r="F57" s="4">
        <f>(B59+15*1.007276466583)/15</f>
        <v>1758.3951112933164</v>
      </c>
      <c r="G57" s="29"/>
    </row>
    <row r="58" spans="1:26" x14ac:dyDescent="0.3">
      <c r="A58" s="41" t="s">
        <v>125</v>
      </c>
      <c r="B58" s="26"/>
      <c r="C58" s="26"/>
      <c r="D58" s="26"/>
      <c r="E58" s="26"/>
      <c r="F58" s="26"/>
      <c r="G58" s="29"/>
    </row>
    <row r="59" spans="1:26" ht="15" thickBot="1" x14ac:dyDescent="0.35">
      <c r="A59" s="35">
        <f>A57*12-12*1.007276466583</f>
        <v>26351.784042401003</v>
      </c>
      <c r="B59" s="36">
        <f>B57*12-12*1.007276466583</f>
        <v>26360.817522401001</v>
      </c>
      <c r="C59" s="7"/>
      <c r="D59" s="7"/>
      <c r="E59" s="7"/>
      <c r="F59" s="7"/>
      <c r="G59" s="37"/>
    </row>
    <row r="60" spans="1:26" x14ac:dyDescent="0.3">
      <c r="H60" s="86"/>
      <c r="I60" s="86"/>
    </row>
    <row r="61" spans="1:26" ht="15" thickBot="1" x14ac:dyDescent="0.35">
      <c r="H61" s="19"/>
    </row>
    <row r="62" spans="1:26" x14ac:dyDescent="0.3">
      <c r="A62" s="21" t="s">
        <v>134</v>
      </c>
      <c r="B62" s="22"/>
      <c r="C62" s="22"/>
      <c r="D62" s="23" t="s">
        <v>51</v>
      </c>
      <c r="E62" s="23" t="s">
        <v>113</v>
      </c>
      <c r="F62" s="23" t="s">
        <v>114</v>
      </c>
      <c r="G62" s="24" t="s">
        <v>115</v>
      </c>
    </row>
    <row r="63" spans="1:26" x14ac:dyDescent="0.3">
      <c r="A63" s="25" t="s">
        <v>116</v>
      </c>
      <c r="B63" s="26"/>
      <c r="C63" s="26"/>
      <c r="D63" s="2" t="s">
        <v>117</v>
      </c>
      <c r="E63" s="4">
        <f>(A70+10*1.007276466583)/10</f>
        <v>2666.8944487066838</v>
      </c>
      <c r="F63" s="4">
        <f>(B70+10*1.007276466583)/10</f>
        <v>2667.7982527066838</v>
      </c>
      <c r="G63" s="29" t="s">
        <v>25</v>
      </c>
    </row>
    <row r="64" spans="1:26" x14ac:dyDescent="0.3">
      <c r="A64" s="28" t="s">
        <v>8</v>
      </c>
      <c r="B64" s="26"/>
      <c r="C64" s="26"/>
      <c r="D64" s="2" t="s">
        <v>118</v>
      </c>
      <c r="E64" s="4">
        <f>(A70+11*1.007276466583)/11</f>
        <v>2424.5410694121292</v>
      </c>
      <c r="F64" s="4">
        <f>(B70+11*1.007276466583)/11</f>
        <v>2425.3627094121289</v>
      </c>
      <c r="G64" s="29"/>
    </row>
    <row r="65" spans="1:28" x14ac:dyDescent="0.3">
      <c r="A65" s="30" t="s">
        <v>135</v>
      </c>
      <c r="B65" s="26"/>
      <c r="C65" s="26"/>
      <c r="D65" s="2" t="s">
        <v>120</v>
      </c>
      <c r="E65" s="4">
        <f>(A70+12*1.007276466583)/12</f>
        <v>2222.5799200000001</v>
      </c>
      <c r="F65" s="4">
        <f>(B70+12*1.007276466583)/12</f>
        <v>2223.3330900000001</v>
      </c>
      <c r="G65" s="29"/>
      <c r="W65" s="86"/>
      <c r="X65" s="86"/>
      <c r="Z65" s="45"/>
      <c r="AA65" s="45"/>
      <c r="AB65" s="45"/>
    </row>
    <row r="66" spans="1:28" x14ac:dyDescent="0.3">
      <c r="A66" s="39">
        <f>(140000/(1/(200^0.5)))*(1/(2223^0.5))</f>
        <v>41992.651928812433</v>
      </c>
      <c r="B66" s="26"/>
      <c r="C66" s="26"/>
      <c r="D66" s="2" t="s">
        <v>121</v>
      </c>
      <c r="E66" s="4">
        <f>(A70+13*1.007276466583)/13</f>
        <v>2051.6897166512758</v>
      </c>
      <c r="F66" s="4">
        <f>(B70+13*1.007276466583)/13</f>
        <v>2052.3849504974296</v>
      </c>
      <c r="G66" s="29"/>
      <c r="I66" s="86"/>
      <c r="J66" s="86"/>
      <c r="K66" s="86"/>
      <c r="L66" s="86"/>
      <c r="W66" s="19"/>
    </row>
    <row r="67" spans="1:28" x14ac:dyDescent="0.3">
      <c r="A67" s="32" t="s">
        <v>122</v>
      </c>
      <c r="B67" s="26"/>
      <c r="C67" s="26"/>
      <c r="D67" s="33" t="s">
        <v>123</v>
      </c>
      <c r="E67" s="4">
        <f>(A70+14*1.007276466583)/14</f>
        <v>1905.2123994952265</v>
      </c>
      <c r="F67" s="4">
        <f>(B70+14*1.007276466583)/14</f>
        <v>1905.8579737809407</v>
      </c>
      <c r="G67" s="29"/>
      <c r="I67" s="19"/>
      <c r="K67" s="19"/>
    </row>
    <row r="68" spans="1:28" x14ac:dyDescent="0.3">
      <c r="A68" s="34">
        <v>2222.5799200000001</v>
      </c>
      <c r="B68" s="1">
        <v>2223.3330900000001</v>
      </c>
      <c r="C68" s="43"/>
      <c r="D68" s="2" t="s">
        <v>124</v>
      </c>
      <c r="E68" s="4">
        <f>(A70+15*1.007276466583)/15</f>
        <v>1778.2653912933167</v>
      </c>
      <c r="F68" s="4">
        <f>(B70+15*1.007276466583)/15</f>
        <v>1778.8679272933166</v>
      </c>
      <c r="G68" s="29"/>
    </row>
    <row r="69" spans="1:28" x14ac:dyDescent="0.3">
      <c r="A69" s="25" t="s">
        <v>125</v>
      </c>
      <c r="B69" s="26"/>
      <c r="C69" s="26"/>
      <c r="D69" s="26"/>
      <c r="E69" s="26"/>
      <c r="F69" s="26"/>
      <c r="G69" s="29"/>
    </row>
    <row r="70" spans="1:28" ht="15" thickBot="1" x14ac:dyDescent="0.35">
      <c r="A70" s="35">
        <f>A68*12-12*1.007276466583</f>
        <v>26658.871722401007</v>
      </c>
      <c r="B70" s="46">
        <f>B68*12-12*1.007276466583</f>
        <v>26667.909762401006</v>
      </c>
      <c r="C70" s="7"/>
      <c r="D70" s="7"/>
      <c r="E70" s="7"/>
      <c r="F70" s="7"/>
      <c r="G70" s="37"/>
    </row>
    <row r="72" spans="1:28" ht="15" thickBot="1" x14ac:dyDescent="0.35"/>
    <row r="73" spans="1:28" x14ac:dyDescent="0.3">
      <c r="A73" s="21" t="s">
        <v>136</v>
      </c>
      <c r="B73" s="22"/>
      <c r="C73" s="22"/>
      <c r="D73" s="23" t="s">
        <v>51</v>
      </c>
      <c r="E73" s="23" t="s">
        <v>113</v>
      </c>
      <c r="F73" s="23" t="s">
        <v>114</v>
      </c>
      <c r="G73" s="24" t="s">
        <v>115</v>
      </c>
    </row>
    <row r="74" spans="1:28" x14ac:dyDescent="0.3">
      <c r="A74" s="25" t="s">
        <v>116</v>
      </c>
      <c r="B74" s="26"/>
      <c r="C74" s="26"/>
      <c r="D74" s="2" t="s">
        <v>117</v>
      </c>
      <c r="E74" s="4">
        <f>(A81+10*1.007276466583)/10</f>
        <v>2610.9812527066833</v>
      </c>
      <c r="F74" s="4">
        <f>(B81+10*1.007276466583)/10</f>
        <v>2611.8846367066835</v>
      </c>
      <c r="G74" s="29" t="s">
        <v>137</v>
      </c>
    </row>
    <row r="75" spans="1:28" x14ac:dyDescent="0.3">
      <c r="A75" s="28" t="s">
        <v>138</v>
      </c>
      <c r="B75" s="26"/>
      <c r="C75" s="26"/>
      <c r="D75" s="2" t="s">
        <v>118</v>
      </c>
      <c r="E75" s="4">
        <f>(A81+11*1.007276466583)/11</f>
        <v>2373.7108912303102</v>
      </c>
      <c r="F75" s="4">
        <f>(B81+11*1.007276466583)/11</f>
        <v>2374.532149412129</v>
      </c>
      <c r="G75" s="29"/>
    </row>
    <row r="76" spans="1:28" x14ac:dyDescent="0.3">
      <c r="A76" s="30" t="s">
        <v>139</v>
      </c>
      <c r="B76" s="26"/>
      <c r="C76" s="26"/>
      <c r="D76" s="2" t="s">
        <v>120</v>
      </c>
      <c r="E76" s="4">
        <f>(A81+12*1.007276466583)/12</f>
        <v>2175.9855899999998</v>
      </c>
      <c r="F76" s="4">
        <f>(B81+12*1.007276466583)/12</f>
        <v>2176.7384099999999</v>
      </c>
      <c r="G76" s="29"/>
      <c r="W76" s="86"/>
      <c r="X76" s="86"/>
      <c r="Z76" s="45"/>
    </row>
    <row r="77" spans="1:28" x14ac:dyDescent="0.3">
      <c r="A77" s="39">
        <f>(140000/(1/(200^0.5)))*(1/(2176.4^0.5))</f>
        <v>42439.833840580715</v>
      </c>
      <c r="B77" s="26"/>
      <c r="C77" s="26"/>
      <c r="D77" s="2" t="s">
        <v>121</v>
      </c>
      <c r="E77" s="4">
        <f>(A81+13*1.007276466583)/13</f>
        <v>2008.6795658820447</v>
      </c>
      <c r="F77" s="4">
        <f>(B81+13*1.007276466583)/13</f>
        <v>2009.3744766512757</v>
      </c>
      <c r="G77" s="29"/>
      <c r="W77" s="19"/>
    </row>
    <row r="78" spans="1:28" x14ac:dyDescent="0.3">
      <c r="A78" s="44" t="s">
        <v>122</v>
      </c>
      <c r="B78" s="26"/>
      <c r="C78" s="26"/>
      <c r="D78" s="33" t="s">
        <v>123</v>
      </c>
      <c r="E78" s="4">
        <f>(A81+14*1.007276466583)/14</f>
        <v>1865.2744023523687</v>
      </c>
      <c r="F78" s="4">
        <f>(B81+14*1.007276466583)/14</f>
        <v>1865.9196766380833</v>
      </c>
      <c r="G78" s="29"/>
    </row>
    <row r="79" spans="1:28" x14ac:dyDescent="0.3">
      <c r="A79" s="34">
        <v>2175.9855899999998</v>
      </c>
      <c r="B79" s="6">
        <v>2176.7384099999999</v>
      </c>
      <c r="C79" s="43"/>
      <c r="D79" s="2" t="s">
        <v>124</v>
      </c>
      <c r="E79" s="4">
        <f>(A81+15*1.007276466583)/15</f>
        <v>1740.9899272933164</v>
      </c>
      <c r="F79" s="4">
        <f>(B81+15*1.007276466583)/15</f>
        <v>1741.5921832933166</v>
      </c>
      <c r="G79" s="29"/>
    </row>
    <row r="80" spans="1:28" x14ac:dyDescent="0.3">
      <c r="A80" s="47" t="s">
        <v>125</v>
      </c>
      <c r="B80" s="26"/>
      <c r="C80" s="26"/>
      <c r="D80" s="26"/>
      <c r="E80" s="26"/>
      <c r="F80" s="26"/>
      <c r="G80" s="29"/>
    </row>
    <row r="81" spans="1:33" ht="15" thickBot="1" x14ac:dyDescent="0.35">
      <c r="A81" s="35">
        <f>A79*12-12*1.007276466583</f>
        <v>26099.739762401001</v>
      </c>
      <c r="B81" s="46">
        <f>B79*12-12*1.007276466583</f>
        <v>26108.773602401005</v>
      </c>
      <c r="C81" s="7"/>
      <c r="D81" s="7"/>
      <c r="E81" s="7"/>
      <c r="F81" s="7"/>
      <c r="G81" s="37"/>
    </row>
    <row r="85" spans="1:33" ht="15" thickBot="1" x14ac:dyDescent="0.35"/>
    <row r="86" spans="1:33" ht="15" thickBot="1" x14ac:dyDescent="0.35">
      <c r="A86" s="20" t="s">
        <v>140</v>
      </c>
    </row>
    <row r="87" spans="1:33" ht="15" thickBot="1" x14ac:dyDescent="0.35"/>
    <row r="88" spans="1:33" x14ac:dyDescent="0.3">
      <c r="A88" s="21" t="s">
        <v>141</v>
      </c>
      <c r="B88" s="22"/>
      <c r="C88" s="22"/>
      <c r="D88" s="23" t="s">
        <v>51</v>
      </c>
      <c r="E88" s="23" t="s">
        <v>113</v>
      </c>
      <c r="F88" s="23" t="s">
        <v>114</v>
      </c>
      <c r="G88" s="24" t="s">
        <v>115</v>
      </c>
      <c r="W88" s="86"/>
      <c r="X88" s="86"/>
      <c r="Z88" s="45"/>
      <c r="AA88" s="45"/>
      <c r="AB88" s="45"/>
      <c r="AF88" s="5"/>
      <c r="AG88" s="5"/>
    </row>
    <row r="89" spans="1:33" x14ac:dyDescent="0.3">
      <c r="A89" s="25" t="s">
        <v>116</v>
      </c>
      <c r="B89" s="26"/>
      <c r="C89" s="26"/>
      <c r="D89" s="2" t="s">
        <v>117</v>
      </c>
      <c r="E89" s="4">
        <f>(A96+10*1.007276466583)/10</f>
        <v>2619.9918487066834</v>
      </c>
      <c r="F89" s="4">
        <f>(B96+10*1.007276466583)/10</f>
        <v>2620.8955807066836</v>
      </c>
      <c r="G89" s="29" t="s">
        <v>26</v>
      </c>
      <c r="W89" s="19"/>
    </row>
    <row r="90" spans="1:33" x14ac:dyDescent="0.3">
      <c r="A90" s="28" t="s">
        <v>9</v>
      </c>
      <c r="B90" s="26"/>
      <c r="C90" s="26"/>
      <c r="D90" s="2" t="s">
        <v>118</v>
      </c>
      <c r="E90" s="4">
        <f>(A96+11*1.007276466583)/11</f>
        <v>2381.9023421394018</v>
      </c>
      <c r="F90" s="4">
        <f>(B96+11*1.007276466583)/11</f>
        <v>2382.7239166848562</v>
      </c>
      <c r="G90" s="29"/>
    </row>
    <row r="91" spans="1:33" x14ac:dyDescent="0.3">
      <c r="A91" s="30" t="s">
        <v>142</v>
      </c>
      <c r="B91" s="26"/>
      <c r="C91" s="26"/>
      <c r="D91" s="2" t="s">
        <v>120</v>
      </c>
      <c r="E91" s="4">
        <f>(A96+12*1.007276466583)/12</f>
        <v>2183.49442</v>
      </c>
      <c r="F91" s="4">
        <f>(B96+12*1.007276466583)/12</f>
        <v>2184.2475300000001</v>
      </c>
      <c r="G91" s="29"/>
      <c r="Z91" s="5"/>
    </row>
    <row r="92" spans="1:33" x14ac:dyDescent="0.3">
      <c r="A92" s="48">
        <f>(140000/(1/(200^0.5)))*(1/(2183.83^0.5))</f>
        <v>42367.576240141396</v>
      </c>
      <c r="B92" s="26"/>
      <c r="C92" s="26"/>
      <c r="D92" s="2" t="s">
        <v>121</v>
      </c>
      <c r="E92" s="4">
        <f>(A96+13*1.007276466583)/13</f>
        <v>2015.6107935743528</v>
      </c>
      <c r="F92" s="4">
        <f>(B96+13*1.007276466583)/13</f>
        <v>2016.305972035891</v>
      </c>
      <c r="G92" s="29"/>
    </row>
    <row r="93" spans="1:33" x14ac:dyDescent="0.3">
      <c r="A93" s="44" t="s">
        <v>122</v>
      </c>
      <c r="B93" s="26"/>
      <c r="C93" s="26"/>
      <c r="D93" s="33" t="s">
        <v>123</v>
      </c>
      <c r="E93" s="4">
        <f>(A96+14*1.007276466583)/14</f>
        <v>1871.7105423523692</v>
      </c>
      <c r="F93" s="4">
        <f>(B96+14*1.007276466583)/14</f>
        <v>1872.3560652095118</v>
      </c>
      <c r="G93" s="29"/>
    </row>
    <row r="94" spans="1:33" x14ac:dyDescent="0.3">
      <c r="A94" s="42">
        <v>2183.49442</v>
      </c>
      <c r="B94" s="49">
        <v>2184.2475300000001</v>
      </c>
      <c r="C94" s="26"/>
      <c r="D94" s="2" t="s">
        <v>124</v>
      </c>
      <c r="E94" s="4">
        <f>(A96+15*1.007276466583)/15</f>
        <v>1746.9969912933166</v>
      </c>
      <c r="F94" s="4">
        <f>(B96+15*1.007276466583)/15</f>
        <v>1747.5994792933166</v>
      </c>
      <c r="G94" s="29"/>
    </row>
    <row r="95" spans="1:33" x14ac:dyDescent="0.3">
      <c r="A95" s="47" t="s">
        <v>125</v>
      </c>
      <c r="B95" s="26"/>
      <c r="C95" s="26"/>
      <c r="D95" s="26"/>
      <c r="E95" s="26"/>
      <c r="F95" s="26"/>
      <c r="G95" s="29"/>
    </row>
    <row r="96" spans="1:33" ht="15" thickBot="1" x14ac:dyDescent="0.35">
      <c r="A96" s="35">
        <f>A94*12-12*1.007276466583</f>
        <v>26189.845722401005</v>
      </c>
      <c r="B96" s="36">
        <f>B94*12-12*1.007276466583</f>
        <v>26198.883042401005</v>
      </c>
      <c r="C96" s="7"/>
      <c r="D96" s="7"/>
      <c r="E96" s="7"/>
      <c r="F96" s="7"/>
      <c r="G96" s="37"/>
    </row>
    <row r="97" spans="1:33" x14ac:dyDescent="0.3">
      <c r="A97" s="86"/>
      <c r="B97" s="86"/>
      <c r="D97" s="86"/>
      <c r="E97" s="86"/>
      <c r="F97" s="86"/>
    </row>
    <row r="98" spans="1:33" ht="15" thickBot="1" x14ac:dyDescent="0.35">
      <c r="A98" s="19"/>
    </row>
    <row r="99" spans="1:33" x14ac:dyDescent="0.3">
      <c r="A99" s="21" t="s">
        <v>143</v>
      </c>
      <c r="B99" s="22"/>
      <c r="C99" s="22"/>
      <c r="D99" s="23" t="s">
        <v>51</v>
      </c>
      <c r="E99" s="23" t="s">
        <v>113</v>
      </c>
      <c r="F99" s="23" t="s">
        <v>114</v>
      </c>
      <c r="G99" s="24" t="s">
        <v>115</v>
      </c>
      <c r="W99" s="86"/>
      <c r="X99" s="86"/>
      <c r="Z99" s="45"/>
      <c r="AA99" s="45"/>
      <c r="AB99" s="45"/>
      <c r="AF99" s="5"/>
      <c r="AG99" s="5"/>
    </row>
    <row r="100" spans="1:33" x14ac:dyDescent="0.3">
      <c r="A100" s="25" t="s">
        <v>116</v>
      </c>
      <c r="B100" s="26"/>
      <c r="C100" s="26"/>
      <c r="D100" s="2" t="s">
        <v>117</v>
      </c>
      <c r="E100" s="4">
        <f>(A107+10*1.007276466583)/10</f>
        <v>2636.1971767066839</v>
      </c>
      <c r="F100" s="4">
        <f>(B107+10*1.007276466583)/10</f>
        <v>2637.1008727066837</v>
      </c>
      <c r="G100" s="29" t="s">
        <v>27</v>
      </c>
      <c r="W100" s="19"/>
    </row>
    <row r="101" spans="1:33" x14ac:dyDescent="0.3">
      <c r="A101" s="28" t="s">
        <v>10</v>
      </c>
      <c r="B101" s="26"/>
      <c r="C101" s="26"/>
      <c r="D101" s="2" t="s">
        <v>118</v>
      </c>
      <c r="E101" s="4">
        <f>(A107+11*1.007276466583)/11</f>
        <v>2396.6344585030383</v>
      </c>
      <c r="F101" s="4">
        <f>(B107+11*1.007276466583)/11</f>
        <v>2397.45600032122</v>
      </c>
      <c r="G101" s="29"/>
    </row>
    <row r="102" spans="1:33" x14ac:dyDescent="0.3">
      <c r="A102" s="30" t="s">
        <v>144</v>
      </c>
      <c r="B102" s="26"/>
      <c r="C102" s="26"/>
      <c r="D102" s="2" t="s">
        <v>120</v>
      </c>
      <c r="E102" s="4">
        <f>(A107+12*1.007276466583)/12</f>
        <v>2196.9988600000001</v>
      </c>
      <c r="F102" s="4">
        <f>(B107+12*1.007276466583)/12</f>
        <v>2197.7519400000001</v>
      </c>
      <c r="G102" s="29"/>
      <c r="Z102" s="5"/>
    </row>
    <row r="103" spans="1:33" x14ac:dyDescent="0.3">
      <c r="A103" s="39">
        <f>(140000/(1/(200^0.5)))*(1/(2197.42^0.5))</f>
        <v>42236.36137249045</v>
      </c>
      <c r="B103" s="26"/>
      <c r="C103" s="26"/>
      <c r="D103" s="2" t="s">
        <v>121</v>
      </c>
      <c r="E103" s="4">
        <f>(A107+13*1.007276466583)/13</f>
        <v>2028.07643049743</v>
      </c>
      <c r="F103" s="4">
        <f>(B107+13*1.007276466583)/13</f>
        <v>2028.7715812666606</v>
      </c>
      <c r="G103" s="29"/>
    </row>
    <row r="104" spans="1:33" x14ac:dyDescent="0.3">
      <c r="A104" s="44" t="s">
        <v>122</v>
      </c>
      <c r="B104" s="26"/>
      <c r="C104" s="26"/>
      <c r="D104" s="33" t="s">
        <v>123</v>
      </c>
      <c r="E104" s="4">
        <f>(A107+14*1.007276466583)/14</f>
        <v>1883.2857766380837</v>
      </c>
      <c r="F104" s="4">
        <f>(B107+14*1.007276466583)/14</f>
        <v>1883.9312737809407</v>
      </c>
      <c r="G104" s="29"/>
    </row>
    <row r="105" spans="1:33" x14ac:dyDescent="0.3">
      <c r="A105" s="34">
        <v>2196.9988600000001</v>
      </c>
      <c r="B105" s="6">
        <v>2197.7519400000001</v>
      </c>
      <c r="C105" s="26"/>
      <c r="D105" s="2" t="s">
        <v>124</v>
      </c>
      <c r="E105" s="4">
        <f>(A107+15*1.007276466583)/15</f>
        <v>1757.8005432933169</v>
      </c>
      <c r="F105" s="4">
        <f>(B107+15*1.007276466583)/15</f>
        <v>1758.4030072933167</v>
      </c>
      <c r="G105" s="29"/>
    </row>
    <row r="106" spans="1:33" x14ac:dyDescent="0.3">
      <c r="A106" s="47" t="s">
        <v>125</v>
      </c>
      <c r="B106" s="26"/>
      <c r="C106" s="26"/>
      <c r="D106" s="26"/>
      <c r="E106" s="26"/>
      <c r="F106" s="26"/>
      <c r="G106" s="29"/>
    </row>
    <row r="107" spans="1:33" ht="15" thickBot="1" x14ac:dyDescent="0.35">
      <c r="A107" s="35">
        <f>A105*12-12*1.007276466583</f>
        <v>26351.899002401009</v>
      </c>
      <c r="B107" s="36">
        <f>B105*12-12*1.007276466583</f>
        <v>26360.935962401007</v>
      </c>
      <c r="C107" s="7"/>
      <c r="D107" s="7"/>
      <c r="E107" s="7"/>
      <c r="F107" s="7"/>
      <c r="G107" s="37"/>
    </row>
    <row r="109" spans="1:33" ht="15" thickBot="1" x14ac:dyDescent="0.35"/>
    <row r="110" spans="1:33" x14ac:dyDescent="0.3">
      <c r="A110" s="21" t="s">
        <v>145</v>
      </c>
      <c r="B110" s="22"/>
      <c r="C110" s="22"/>
      <c r="D110" s="23" t="s">
        <v>51</v>
      </c>
      <c r="E110" s="23" t="s">
        <v>113</v>
      </c>
      <c r="F110" s="23" t="s">
        <v>114</v>
      </c>
      <c r="G110" s="24" t="s">
        <v>115</v>
      </c>
      <c r="AF110" s="5"/>
      <c r="AG110" s="5"/>
    </row>
    <row r="111" spans="1:33" x14ac:dyDescent="0.3">
      <c r="A111" s="25" t="s">
        <v>116</v>
      </c>
      <c r="B111" s="26"/>
      <c r="C111" s="26"/>
      <c r="D111" s="2" t="s">
        <v>117</v>
      </c>
      <c r="E111" s="4">
        <f>(A118+10*1.007276466583)/10</f>
        <v>2652.402852706683</v>
      </c>
      <c r="F111" s="4">
        <f>(B118+10*1.007276466583)/10</f>
        <v>2653.3064047066837</v>
      </c>
      <c r="G111" s="29" t="s">
        <v>28</v>
      </c>
      <c r="W111" s="86"/>
      <c r="X111" s="86"/>
      <c r="Z111" s="45"/>
      <c r="AA111" s="45"/>
      <c r="AB111" s="45"/>
      <c r="AF111" s="5"/>
      <c r="AG111" s="5"/>
    </row>
    <row r="112" spans="1:33" x14ac:dyDescent="0.3">
      <c r="A112" s="28" t="s">
        <v>11</v>
      </c>
      <c r="B112" s="26"/>
      <c r="C112" s="26"/>
      <c r="D112" s="2" t="s">
        <v>118</v>
      </c>
      <c r="E112" s="4">
        <f>(A118+11*1.007276466583)/11</f>
        <v>2411.3668912303106</v>
      </c>
      <c r="F112" s="4">
        <f>(B118+11*1.007276466583)/11</f>
        <v>2412.1883021394019</v>
      </c>
      <c r="G112" s="29"/>
      <c r="W112" s="19"/>
    </row>
    <row r="113" spans="1:26" x14ac:dyDescent="0.3">
      <c r="A113" s="30" t="s">
        <v>146</v>
      </c>
      <c r="B113" s="26"/>
      <c r="C113" s="26"/>
      <c r="D113" s="2" t="s">
        <v>120</v>
      </c>
      <c r="E113" s="4">
        <f>(A118+12*1.007276466583)/12</f>
        <v>2210.5035899999998</v>
      </c>
      <c r="F113" s="4">
        <f>(B118+12*1.007276466583)/12</f>
        <v>2211.2565500000001</v>
      </c>
      <c r="G113" s="29"/>
    </row>
    <row r="114" spans="1:26" x14ac:dyDescent="0.3">
      <c r="A114" s="39">
        <f>(140000/(1/(200^0.5)))*(1/(2210.92^0.5))</f>
        <v>42107.215145952476</v>
      </c>
      <c r="B114" s="26"/>
      <c r="C114" s="26"/>
      <c r="D114" s="2" t="s">
        <v>121</v>
      </c>
      <c r="E114" s="4">
        <f>(A118+13*1.007276466583)/13</f>
        <v>2040.542335112814</v>
      </c>
      <c r="F114" s="4">
        <f>(B118+13*1.007276466583)/13</f>
        <v>2041.2373751128143</v>
      </c>
      <c r="G114" s="29"/>
      <c r="Z114" s="5"/>
    </row>
    <row r="115" spans="1:26" x14ac:dyDescent="0.3">
      <c r="A115" s="44" t="s">
        <v>122</v>
      </c>
      <c r="B115" s="26"/>
      <c r="C115" s="26"/>
      <c r="D115" s="33" t="s">
        <v>123</v>
      </c>
      <c r="E115" s="4">
        <f>(A118+14*1.007276466583)/14</f>
        <v>1894.861259495226</v>
      </c>
      <c r="F115" s="4">
        <f>(B118+14*1.007276466583)/14</f>
        <v>1895.5066537809405</v>
      </c>
      <c r="G115" s="29"/>
    </row>
    <row r="116" spans="1:26" x14ac:dyDescent="0.3">
      <c r="A116" s="50">
        <v>2210.5035899999998</v>
      </c>
      <c r="B116" s="49">
        <v>2211.2565500000001</v>
      </c>
      <c r="C116" s="26"/>
      <c r="D116" s="2" t="s">
        <v>124</v>
      </c>
      <c r="E116" s="4">
        <f>(A118+15*1.007276466583)/15</f>
        <v>1768.6043272933164</v>
      </c>
      <c r="F116" s="4">
        <f>(B118+15*1.007276466583)/15</f>
        <v>1769.2066952933167</v>
      </c>
      <c r="G116" s="29"/>
    </row>
    <row r="117" spans="1:26" x14ac:dyDescent="0.3">
      <c r="A117" s="47" t="s">
        <v>125</v>
      </c>
      <c r="B117" s="26"/>
      <c r="C117" s="26"/>
      <c r="D117" s="26"/>
      <c r="E117" s="26"/>
      <c r="F117" s="26"/>
      <c r="G117" s="29"/>
    </row>
    <row r="118" spans="1:26" ht="15" thickBot="1" x14ac:dyDescent="0.35">
      <c r="A118" s="35">
        <f>A116*12-12*1.007276466583</f>
        <v>26513.955762401001</v>
      </c>
      <c r="B118" s="36">
        <f>B116*12-12*1.007276466583</f>
        <v>26522.991282401006</v>
      </c>
      <c r="C118" s="7"/>
      <c r="D118" s="7"/>
      <c r="E118" s="7"/>
      <c r="F118" s="7"/>
      <c r="G118" s="37"/>
    </row>
    <row r="119" spans="1:26" x14ac:dyDescent="0.3">
      <c r="D119" s="5"/>
      <c r="E119" s="5"/>
    </row>
    <row r="120" spans="1:26" ht="15" thickBot="1" x14ac:dyDescent="0.35"/>
    <row r="121" spans="1:26" x14ac:dyDescent="0.3">
      <c r="A121" s="21" t="s">
        <v>147</v>
      </c>
      <c r="B121" s="22"/>
      <c r="C121" s="22"/>
      <c r="D121" s="23" t="s">
        <v>51</v>
      </c>
      <c r="E121" s="23" t="s">
        <v>113</v>
      </c>
      <c r="F121" s="23" t="s">
        <v>114</v>
      </c>
      <c r="G121" s="24" t="s">
        <v>115</v>
      </c>
    </row>
    <row r="122" spans="1:26" x14ac:dyDescent="0.3">
      <c r="A122" s="25" t="s">
        <v>116</v>
      </c>
      <c r="B122" s="26"/>
      <c r="C122" s="26"/>
      <c r="D122" s="2" t="s">
        <v>117</v>
      </c>
      <c r="E122" s="4">
        <f>(A129+10*1.007276466583)/10</f>
        <v>2666.9063647066832</v>
      </c>
      <c r="F122" s="4">
        <f>(B129+10*1.007276466583)/10</f>
        <v>2667.8096767066841</v>
      </c>
      <c r="G122" s="29" t="s">
        <v>29</v>
      </c>
    </row>
    <row r="123" spans="1:26" x14ac:dyDescent="0.3">
      <c r="A123" s="28" t="s">
        <v>13</v>
      </c>
      <c r="B123" s="26"/>
      <c r="C123" s="26"/>
      <c r="D123" s="2" t="s">
        <v>118</v>
      </c>
      <c r="E123" s="4">
        <f>(A129+11*1.007276466583)/11</f>
        <v>2424.5519021394011</v>
      </c>
      <c r="F123" s="4">
        <f>(B129+11*1.007276466583)/11</f>
        <v>2425.3730948666748</v>
      </c>
      <c r="G123" s="29"/>
    </row>
    <row r="124" spans="1:26" x14ac:dyDescent="0.3">
      <c r="A124" s="30" t="s">
        <v>148</v>
      </c>
      <c r="B124" s="26"/>
      <c r="C124" s="26"/>
      <c r="D124" s="2" t="s">
        <v>120</v>
      </c>
      <c r="E124" s="4">
        <f>(A129+12*1.007276466583)/12</f>
        <v>2222.5898499999998</v>
      </c>
      <c r="F124" s="4">
        <f>(B129+12*1.007276466583)/12</f>
        <v>2223.3426100000001</v>
      </c>
      <c r="G124" s="29"/>
    </row>
    <row r="125" spans="1:26" x14ac:dyDescent="0.3">
      <c r="A125" s="51">
        <f>(140000/(1/(200^0.5)))*(1/(2223.01^0.5))</f>
        <v>41992.557478721894</v>
      </c>
      <c r="B125" s="26"/>
      <c r="C125" s="26"/>
      <c r="D125" s="2" t="s">
        <v>121</v>
      </c>
      <c r="E125" s="4">
        <f>(A129+13*1.007276466583)/13</f>
        <v>2051.6988828051217</v>
      </c>
      <c r="F125" s="4">
        <f>(B129+13*1.007276466583)/13</f>
        <v>2052.3937381897376</v>
      </c>
      <c r="G125" s="29"/>
    </row>
    <row r="126" spans="1:26" x14ac:dyDescent="0.3">
      <c r="A126" s="44" t="s">
        <v>122</v>
      </c>
      <c r="B126" s="26"/>
      <c r="C126" s="26"/>
      <c r="D126" s="33" t="s">
        <v>123</v>
      </c>
      <c r="E126" s="4">
        <f>(A129+14*1.007276466583)/14</f>
        <v>1905.2209109237974</v>
      </c>
      <c r="F126" s="4">
        <f>(B129+14*1.007276466583)/14</f>
        <v>1905.8661337809408</v>
      </c>
      <c r="G126" s="29"/>
    </row>
    <row r="127" spans="1:26" x14ac:dyDescent="0.3">
      <c r="A127" s="42">
        <v>2222.5898499999998</v>
      </c>
      <c r="B127" s="49">
        <v>2223.3426100000001</v>
      </c>
      <c r="C127" s="26"/>
      <c r="D127" s="2" t="s">
        <v>124</v>
      </c>
      <c r="E127" s="4">
        <f>(A129+15*1.007276466583)/15</f>
        <v>1778.2733352933164</v>
      </c>
      <c r="F127" s="4">
        <f>(B129+15*1.007276466583)/15</f>
        <v>1778.8755432933169</v>
      </c>
      <c r="G127" s="29"/>
    </row>
    <row r="128" spans="1:26" x14ac:dyDescent="0.3">
      <c r="A128" s="47" t="s">
        <v>125</v>
      </c>
      <c r="B128" s="26"/>
      <c r="C128" s="26"/>
      <c r="D128" s="26"/>
      <c r="E128" s="26"/>
      <c r="F128" s="26"/>
      <c r="G128" s="29"/>
    </row>
    <row r="129" spans="1:7" ht="15" thickBot="1" x14ac:dyDescent="0.35">
      <c r="A129" s="35">
        <f>A127*12-12*1.007276466583</f>
        <v>26658.990882401002</v>
      </c>
      <c r="B129" s="36">
        <f>B127*12-12*1.007276466583</f>
        <v>26668.024002401009</v>
      </c>
      <c r="C129" s="7"/>
      <c r="D129" s="7"/>
      <c r="E129" s="7"/>
      <c r="F129" s="7"/>
      <c r="G129" s="37"/>
    </row>
    <row r="131" spans="1:7" ht="15" thickBot="1" x14ac:dyDescent="0.35"/>
    <row r="132" spans="1:7" x14ac:dyDescent="0.3">
      <c r="A132" s="21" t="s">
        <v>149</v>
      </c>
      <c r="B132" s="22"/>
      <c r="C132" s="22"/>
      <c r="D132" s="23" t="s">
        <v>51</v>
      </c>
      <c r="E132" s="23" t="s">
        <v>113</v>
      </c>
      <c r="F132" s="23" t="s">
        <v>114</v>
      </c>
      <c r="G132" s="24" t="s">
        <v>115</v>
      </c>
    </row>
    <row r="133" spans="1:7" x14ac:dyDescent="0.3">
      <c r="A133" s="25" t="s">
        <v>116</v>
      </c>
      <c r="B133" s="26"/>
      <c r="C133" s="26"/>
      <c r="D133" s="2" t="s">
        <v>117</v>
      </c>
      <c r="E133" s="4">
        <f>(A140+10*1.007276466583)/10</f>
        <v>2683.1114407066834</v>
      </c>
      <c r="F133" s="4">
        <f>(B140+10*1.007276466583)/10</f>
        <v>2684.0149327066838</v>
      </c>
      <c r="G133" s="29" t="s">
        <v>30</v>
      </c>
    </row>
    <row r="134" spans="1:7" x14ac:dyDescent="0.3">
      <c r="A134" s="28" t="s">
        <v>12</v>
      </c>
      <c r="B134" s="26"/>
      <c r="C134" s="26"/>
      <c r="D134" s="2" t="s">
        <v>118</v>
      </c>
      <c r="E134" s="4">
        <f>(A140+11*1.007276466583)/11</f>
        <v>2439.283789412129</v>
      </c>
      <c r="F134" s="4">
        <f>(B140+11*1.007276466583)/11</f>
        <v>2440.1051457757653</v>
      </c>
      <c r="G134" s="29"/>
    </row>
    <row r="135" spans="1:7" x14ac:dyDescent="0.3">
      <c r="A135" s="30" t="s">
        <v>150</v>
      </c>
      <c r="B135" s="26"/>
      <c r="C135" s="26"/>
      <c r="D135" s="2" t="s">
        <v>120</v>
      </c>
      <c r="E135" s="4">
        <f>(A140+12*1.007276466583)/12</f>
        <v>2236.0940799999998</v>
      </c>
      <c r="F135" s="4">
        <f>(B140+12*1.007276466583)/12</f>
        <v>2236.84699</v>
      </c>
      <c r="G135" s="29"/>
    </row>
    <row r="136" spans="1:7" x14ac:dyDescent="0.3">
      <c r="A136" s="52">
        <f>(140000/(1/(200^0.5)))*(1/(2236.51^0.5))</f>
        <v>41865.628111981598</v>
      </c>
      <c r="B136" s="26"/>
      <c r="C136" s="26"/>
      <c r="D136" s="2" t="s">
        <v>121</v>
      </c>
      <c r="E136" s="4">
        <f>(A140+13*1.007276466583)/13</f>
        <v>2064.164325882045</v>
      </c>
      <c r="F136" s="4">
        <f>(B140+13*1.007276466583)/13</f>
        <v>2064.8593197281989</v>
      </c>
      <c r="G136" s="29"/>
    </row>
    <row r="137" spans="1:7" x14ac:dyDescent="0.3">
      <c r="A137" s="44" t="s">
        <v>122</v>
      </c>
      <c r="B137" s="26"/>
      <c r="C137" s="26"/>
      <c r="D137" s="33" t="s">
        <v>123</v>
      </c>
      <c r="E137" s="4">
        <f>(A140+14*1.007276466583)/14</f>
        <v>1916.7959652095119</v>
      </c>
      <c r="F137" s="4">
        <f>(B140+14*1.007276466583)/14</f>
        <v>1917.4413166380834</v>
      </c>
      <c r="G137" s="29"/>
    </row>
    <row r="138" spans="1:7" x14ac:dyDescent="0.3">
      <c r="A138" s="34">
        <v>2236.0940799999998</v>
      </c>
      <c r="B138" s="6">
        <v>2236.84699</v>
      </c>
      <c r="C138" s="26"/>
      <c r="D138" s="2" t="s">
        <v>124</v>
      </c>
      <c r="E138" s="4">
        <f>(A140+15*1.007276466583)/15</f>
        <v>1789.0767192933165</v>
      </c>
      <c r="F138" s="4">
        <f>(B140+15*1.007276466583)/15</f>
        <v>1789.6790472933167</v>
      </c>
      <c r="G138" s="29"/>
    </row>
    <row r="139" spans="1:7" x14ac:dyDescent="0.3">
      <c r="A139" s="47" t="s">
        <v>125</v>
      </c>
      <c r="B139" s="26"/>
      <c r="C139" s="26"/>
      <c r="D139" s="26"/>
      <c r="E139" s="26"/>
      <c r="F139" s="26"/>
      <c r="G139" s="29"/>
    </row>
    <row r="140" spans="1:7" ht="15" thickBot="1" x14ac:dyDescent="0.35">
      <c r="A140" s="35">
        <f>A138*12-12*1.007276466583</f>
        <v>26821.041642401004</v>
      </c>
      <c r="B140" s="36">
        <f>B138*12-12*1.007276466583</f>
        <v>26830.076562401006</v>
      </c>
      <c r="C140" s="7"/>
      <c r="D140" s="7"/>
      <c r="E140" s="7"/>
      <c r="F140" s="7"/>
      <c r="G140" s="37"/>
    </row>
    <row r="142" spans="1:7" ht="15" thickBot="1" x14ac:dyDescent="0.35"/>
    <row r="143" spans="1:7" x14ac:dyDescent="0.3">
      <c r="A143" s="21" t="s">
        <v>151</v>
      </c>
      <c r="B143" s="22"/>
      <c r="C143" s="22"/>
      <c r="D143" s="23" t="s">
        <v>51</v>
      </c>
      <c r="E143" s="23" t="s">
        <v>113</v>
      </c>
      <c r="F143" s="23" t="s">
        <v>114</v>
      </c>
      <c r="G143" s="24" t="s">
        <v>115</v>
      </c>
    </row>
    <row r="144" spans="1:7" x14ac:dyDescent="0.3">
      <c r="A144" s="25" t="s">
        <v>116</v>
      </c>
      <c r="B144" s="26"/>
      <c r="C144" s="26"/>
      <c r="D144" s="2" t="s">
        <v>117</v>
      </c>
      <c r="E144" s="4">
        <f>(A151+10*1.007276466583)/10</f>
        <v>2713.9211887066836</v>
      </c>
      <c r="F144" s="4">
        <f>(B151+10*1.007276466583)/10</f>
        <v>2714.8247767066832</v>
      </c>
      <c r="G144" s="29" t="s">
        <v>31</v>
      </c>
    </row>
    <row r="145" spans="1:7" x14ac:dyDescent="0.3">
      <c r="A145" s="28" t="s">
        <v>14</v>
      </c>
      <c r="B145" s="26"/>
      <c r="C145" s="26"/>
      <c r="D145" s="2" t="s">
        <v>118</v>
      </c>
      <c r="E145" s="4">
        <f>(A151+11*1.007276466583)/11</f>
        <v>2467.2926512303106</v>
      </c>
      <c r="F145" s="4">
        <f>(B151+11*1.007276466583)/11</f>
        <v>2468.1140948666743</v>
      </c>
      <c r="G145" s="29"/>
    </row>
    <row r="146" spans="1:7" x14ac:dyDescent="0.3">
      <c r="A146" s="30" t="s">
        <v>152</v>
      </c>
      <c r="B146" s="26"/>
      <c r="C146" s="26"/>
      <c r="D146" s="2" t="s">
        <v>120</v>
      </c>
      <c r="E146" s="4">
        <f>(A151+12*1.007276466583)/12</f>
        <v>2261.7688699999999</v>
      </c>
      <c r="F146" s="4">
        <f>(B151+12*1.007276466583)/12</f>
        <v>2262.5218599999998</v>
      </c>
      <c r="G146" s="29"/>
    </row>
    <row r="147" spans="1:7" x14ac:dyDescent="0.3">
      <c r="A147" s="51">
        <f>(140000/(1/(200^0.5)))*(1/(2262.1^0.5))</f>
        <v>41628.152189158005</v>
      </c>
      <c r="B147" s="26"/>
      <c r="C147" s="26"/>
      <c r="D147" s="2" t="s">
        <v>121</v>
      </c>
      <c r="E147" s="4">
        <f>(A151+13*1.007276466583)/13</f>
        <v>2087.8641320358911</v>
      </c>
      <c r="F147" s="4">
        <f>(B151+13*1.007276466583)/13</f>
        <v>2088.5591997281986</v>
      </c>
      <c r="G147" s="29"/>
    </row>
    <row r="148" spans="1:7" x14ac:dyDescent="0.3">
      <c r="A148" s="44" t="s">
        <v>122</v>
      </c>
      <c r="B148" s="26"/>
      <c r="C148" s="26"/>
      <c r="D148" s="33" t="s">
        <v>123</v>
      </c>
      <c r="E148" s="4">
        <f>(A151+14*1.007276466583)/14</f>
        <v>1938.8029280666547</v>
      </c>
      <c r="F148" s="4">
        <f>(B151+14*1.007276466583)/14</f>
        <v>1939.4483480666547</v>
      </c>
      <c r="G148" s="29"/>
    </row>
    <row r="149" spans="1:7" x14ac:dyDescent="0.3">
      <c r="A149" s="34">
        <v>2261.7688699999999</v>
      </c>
      <c r="B149" s="6">
        <v>2262.5218599999998</v>
      </c>
      <c r="C149" s="26"/>
      <c r="D149" s="2" t="s">
        <v>124</v>
      </c>
      <c r="E149" s="4">
        <f>(A151+15*1.007276466583)/15</f>
        <v>1809.6165512933164</v>
      </c>
      <c r="F149" s="4">
        <f>(B151+15*1.007276466583)/15</f>
        <v>1810.2189432933164</v>
      </c>
      <c r="G149" s="29"/>
    </row>
    <row r="150" spans="1:7" x14ac:dyDescent="0.3">
      <c r="A150" s="47" t="s">
        <v>125</v>
      </c>
      <c r="B150" s="26"/>
      <c r="C150" s="26"/>
      <c r="D150" s="26"/>
      <c r="E150" s="26"/>
      <c r="F150" s="26"/>
      <c r="G150" s="29"/>
    </row>
    <row r="151" spans="1:7" ht="15" thickBot="1" x14ac:dyDescent="0.35">
      <c r="A151" s="35">
        <f>A149*12-12*1.007276466583</f>
        <v>27129.139122401004</v>
      </c>
      <c r="B151" s="36">
        <f>B149*12-12*1.007276466583</f>
        <v>27138.175002401003</v>
      </c>
      <c r="C151" s="7"/>
      <c r="D151" s="7"/>
      <c r="E151" s="7"/>
      <c r="F151" s="7"/>
      <c r="G151" s="37"/>
    </row>
    <row r="153" spans="1:7" ht="15" thickBot="1" x14ac:dyDescent="0.35"/>
    <row r="154" spans="1:7" x14ac:dyDescent="0.3">
      <c r="A154" s="21" t="s">
        <v>153</v>
      </c>
      <c r="B154" s="22"/>
      <c r="C154" s="22"/>
      <c r="D154" s="23" t="s">
        <v>51</v>
      </c>
      <c r="E154" s="23" t="s">
        <v>113</v>
      </c>
      <c r="F154" s="23" t="s">
        <v>114</v>
      </c>
      <c r="G154" s="24" t="s">
        <v>115</v>
      </c>
    </row>
    <row r="155" spans="1:7" x14ac:dyDescent="0.3">
      <c r="A155" s="25" t="s">
        <v>116</v>
      </c>
      <c r="B155" s="26"/>
      <c r="C155" s="26"/>
      <c r="D155" s="2" t="s">
        <v>117</v>
      </c>
      <c r="E155" s="4">
        <f>(A162+10*1.007276466583)/10</f>
        <v>2587.8770167066832</v>
      </c>
      <c r="F155" s="4">
        <f>(B162+10*1.007276466583)/10</f>
        <v>2588.7804247066838</v>
      </c>
      <c r="G155" s="29" t="s">
        <v>154</v>
      </c>
    </row>
    <row r="156" spans="1:7" x14ac:dyDescent="0.3">
      <c r="A156" s="28" t="s">
        <v>155</v>
      </c>
      <c r="B156" s="26"/>
      <c r="C156" s="26"/>
      <c r="D156" s="2" t="s">
        <v>118</v>
      </c>
      <c r="E156" s="4">
        <f>(A162+11*1.007276466583)/11</f>
        <v>2352.7070403212197</v>
      </c>
      <c r="F156" s="4">
        <f>(B162+11*1.007276466583)/11</f>
        <v>2353.5283203212198</v>
      </c>
      <c r="G156" s="29"/>
    </row>
    <row r="157" spans="1:7" x14ac:dyDescent="0.3">
      <c r="A157" s="30" t="s">
        <v>156</v>
      </c>
      <c r="B157" s="26"/>
      <c r="C157" s="26"/>
      <c r="D157" s="2" t="s">
        <v>120</v>
      </c>
      <c r="E157" s="4">
        <f>(A162+12*1.007276466583)/12</f>
        <v>2156.7320599999998</v>
      </c>
      <c r="F157" s="4">
        <f>(B162+12*1.007276466583)/12</f>
        <v>2157.4848999999999</v>
      </c>
      <c r="G157" s="29"/>
    </row>
    <row r="158" spans="1:7" x14ac:dyDescent="0.3">
      <c r="A158" s="51">
        <f>(140000/(1/(200^0.5)))*(1/(2157.07^0.5))</f>
        <v>42629.566281805251</v>
      </c>
      <c r="B158" s="26"/>
      <c r="C158" s="26"/>
      <c r="D158" s="2" t="s">
        <v>121</v>
      </c>
      <c r="E158" s="4">
        <f>(A162+13*1.007276466583)/13</f>
        <v>1990.9070766512755</v>
      </c>
      <c r="F158" s="4">
        <f>(B162+13*1.007276466583)/13</f>
        <v>1991.6020058820452</v>
      </c>
      <c r="G158" s="29"/>
    </row>
    <row r="159" spans="1:7" x14ac:dyDescent="0.3">
      <c r="A159" s="44" t="s">
        <v>122</v>
      </c>
      <c r="B159" s="26"/>
      <c r="C159" s="26"/>
      <c r="D159" s="33" t="s">
        <v>123</v>
      </c>
      <c r="E159" s="4">
        <f>(A162+14*1.007276466583)/14</f>
        <v>1848.7713766380832</v>
      </c>
      <c r="F159" s="4">
        <f>(B162+14*1.007276466583)/14</f>
        <v>1849.4166680666549</v>
      </c>
      <c r="G159" s="29"/>
    </row>
    <row r="160" spans="1:7" x14ac:dyDescent="0.3">
      <c r="A160" s="42">
        <v>2156.7320599999998</v>
      </c>
      <c r="B160" s="49">
        <v>2157.4848999999999</v>
      </c>
      <c r="C160" s="26"/>
      <c r="D160" s="2" t="s">
        <v>124</v>
      </c>
      <c r="E160" s="4">
        <f>(A162+15*1.007276466583)/15</f>
        <v>1725.5871032933164</v>
      </c>
      <c r="F160" s="4">
        <f>(B162+15*1.007276466583)/15</f>
        <v>1726.1893752933167</v>
      </c>
      <c r="G160" s="29"/>
    </row>
    <row r="161" spans="1:7" x14ac:dyDescent="0.3">
      <c r="A161" s="47" t="s">
        <v>125</v>
      </c>
      <c r="B161" s="26"/>
      <c r="C161" s="26"/>
      <c r="D161" s="26"/>
      <c r="E161" s="26"/>
      <c r="F161" s="26"/>
      <c r="G161" s="29"/>
    </row>
    <row r="162" spans="1:7" ht="15" thickBot="1" x14ac:dyDescent="0.35">
      <c r="A162" s="35">
        <f>A160*12-12*1.007276466583</f>
        <v>25868.697402401001</v>
      </c>
      <c r="B162" s="36">
        <f>B160*12-12*1.007276466583</f>
        <v>25877.731482401006</v>
      </c>
      <c r="C162" s="7"/>
      <c r="D162" s="7"/>
      <c r="E162" s="7"/>
      <c r="F162" s="7"/>
      <c r="G162" s="37"/>
    </row>
    <row r="166" spans="1:7" ht="15" thickBot="1" x14ac:dyDescent="0.35"/>
    <row r="167" spans="1:7" ht="15" thickBot="1" x14ac:dyDescent="0.35">
      <c r="A167" s="20" t="s">
        <v>157</v>
      </c>
    </row>
    <row r="168" spans="1:7" ht="15" thickBot="1" x14ac:dyDescent="0.35"/>
    <row r="169" spans="1:7" x14ac:dyDescent="0.3">
      <c r="A169" s="21" t="s">
        <v>158</v>
      </c>
      <c r="B169" s="22"/>
      <c r="C169" s="22"/>
      <c r="D169" s="23" t="s">
        <v>51</v>
      </c>
      <c r="E169" s="23" t="s">
        <v>113</v>
      </c>
      <c r="F169" s="23" t="s">
        <v>114</v>
      </c>
      <c r="G169" s="24" t="s">
        <v>115</v>
      </c>
    </row>
    <row r="170" spans="1:7" x14ac:dyDescent="0.3">
      <c r="A170" s="25" t="s">
        <v>116</v>
      </c>
      <c r="B170" s="26"/>
      <c r="C170" s="26"/>
      <c r="D170" s="2" t="s">
        <v>117</v>
      </c>
      <c r="E170" s="4">
        <f>(A177+10*1.007276466583)/10</f>
        <v>2594.8955167066838</v>
      </c>
      <c r="F170" s="4">
        <f>(B177+10*1.007276466583)/10</f>
        <v>2595.7989127066835</v>
      </c>
      <c r="G170" s="29" t="s">
        <v>32</v>
      </c>
    </row>
    <row r="171" spans="1:7" x14ac:dyDescent="0.3">
      <c r="A171" s="28" t="s">
        <v>15</v>
      </c>
      <c r="B171" s="26"/>
      <c r="C171" s="26"/>
      <c r="D171" s="2" t="s">
        <v>118</v>
      </c>
      <c r="E171" s="4">
        <f>(A177+11*1.007276466583)/11</f>
        <v>2359.0874948666747</v>
      </c>
      <c r="F171" s="4">
        <f>(B177+11*1.007276466583)/11</f>
        <v>2359.9087639575832</v>
      </c>
      <c r="G171" s="29"/>
    </row>
    <row r="172" spans="1:7" x14ac:dyDescent="0.3">
      <c r="A172" s="30" t="s">
        <v>159</v>
      </c>
      <c r="B172" s="26"/>
      <c r="C172" s="26"/>
      <c r="D172" s="2" t="s">
        <v>120</v>
      </c>
      <c r="E172" s="4">
        <f>(A177+12*1.007276466583)/12</f>
        <v>2162.5808099999999</v>
      </c>
      <c r="F172" s="4">
        <f>(B177+12*1.007276466583)/12</f>
        <v>2163.3336399999998</v>
      </c>
      <c r="G172" s="29"/>
    </row>
    <row r="173" spans="1:7" x14ac:dyDescent="0.3">
      <c r="A173" s="51">
        <f>(140000/(1/(200^0.5)))*(1/(2162.92^0.5))</f>
        <v>42571.877644161577</v>
      </c>
      <c r="B173" s="26"/>
      <c r="C173" s="26"/>
      <c r="D173" s="2" t="s">
        <v>121</v>
      </c>
      <c r="E173" s="4">
        <f>(A177+13*1.007276466583)/13</f>
        <v>1996.305922805122</v>
      </c>
      <c r="F173" s="4">
        <f>(B177+13*1.007276466583)/13</f>
        <v>1997.0008428051219</v>
      </c>
      <c r="G173" s="29"/>
    </row>
    <row r="174" spans="1:7" x14ac:dyDescent="0.3">
      <c r="A174" s="44" t="s">
        <v>122</v>
      </c>
      <c r="B174" s="26"/>
      <c r="C174" s="26"/>
      <c r="D174" s="33" t="s">
        <v>123</v>
      </c>
      <c r="E174" s="4">
        <f>(A177+14*1.007276466583)/14</f>
        <v>1853.7845909237979</v>
      </c>
      <c r="F174" s="4">
        <f>(B177+14*1.007276466583)/14</f>
        <v>1854.4298737809404</v>
      </c>
      <c r="G174" s="29"/>
    </row>
    <row r="175" spans="1:7" x14ac:dyDescent="0.3">
      <c r="A175" s="42">
        <v>2162.5808099999999</v>
      </c>
      <c r="B175" s="49">
        <v>2163.3336399999998</v>
      </c>
      <c r="C175" s="26"/>
      <c r="D175" s="2" t="s">
        <v>124</v>
      </c>
      <c r="E175" s="4">
        <f>(A177+15*1.007276466583)/15</f>
        <v>1730.2661032933167</v>
      </c>
      <c r="F175" s="4">
        <f>(B177+15*1.007276466583)/15</f>
        <v>1730.8683672933164</v>
      </c>
      <c r="G175" s="29"/>
    </row>
    <row r="176" spans="1:7" x14ac:dyDescent="0.3">
      <c r="A176" s="47" t="s">
        <v>125</v>
      </c>
      <c r="B176" s="26"/>
      <c r="C176" s="26"/>
      <c r="D176" s="26"/>
      <c r="E176" s="26"/>
      <c r="F176" s="26"/>
      <c r="G176" s="29"/>
    </row>
    <row r="177" spans="1:35" ht="15" thickBot="1" x14ac:dyDescent="0.35">
      <c r="A177" s="35">
        <f>A175*12-12*1.007276466583</f>
        <v>25938.882402401006</v>
      </c>
      <c r="B177" s="36">
        <f>B175*12-12*1.007276466583</f>
        <v>25947.916362401003</v>
      </c>
      <c r="C177" s="7"/>
      <c r="D177" s="7"/>
      <c r="E177" s="7"/>
      <c r="F177" s="7"/>
      <c r="G177" s="37"/>
    </row>
    <row r="179" spans="1:35" ht="15" thickBot="1" x14ac:dyDescent="0.35"/>
    <row r="180" spans="1:35" x14ac:dyDescent="0.3">
      <c r="A180" s="21" t="s">
        <v>160</v>
      </c>
      <c r="B180" s="22"/>
      <c r="C180" s="22"/>
      <c r="D180" s="23" t="s">
        <v>51</v>
      </c>
      <c r="E180" s="23" t="s">
        <v>113</v>
      </c>
      <c r="F180" s="23" t="s">
        <v>114</v>
      </c>
      <c r="G180" s="24" t="s">
        <v>115</v>
      </c>
    </row>
    <row r="181" spans="1:35" x14ac:dyDescent="0.3">
      <c r="A181" s="25" t="s">
        <v>116</v>
      </c>
      <c r="B181" s="26"/>
      <c r="C181" s="26"/>
      <c r="D181" s="2" t="s">
        <v>117</v>
      </c>
      <c r="E181" s="4">
        <f>(A188+10*1.007276466583)/10</f>
        <v>2611.1009407066836</v>
      </c>
      <c r="F181" s="4">
        <f>(B188+10*1.007276466583)/10</f>
        <v>2612.0043607066837</v>
      </c>
      <c r="G181" s="29" t="s">
        <v>33</v>
      </c>
    </row>
    <row r="182" spans="1:35" x14ac:dyDescent="0.3">
      <c r="A182" s="28" t="s">
        <v>16</v>
      </c>
      <c r="B182" s="26"/>
      <c r="C182" s="26"/>
      <c r="D182" s="2" t="s">
        <v>118</v>
      </c>
      <c r="E182" s="4">
        <f>(A188+11*1.007276466583)/11</f>
        <v>2373.8196985030377</v>
      </c>
      <c r="F182" s="4">
        <f>(B188+11*1.007276466583)/11</f>
        <v>2374.6409894121289</v>
      </c>
      <c r="G182" s="29"/>
    </row>
    <row r="183" spans="1:35" x14ac:dyDescent="0.3">
      <c r="A183" s="30" t="s">
        <v>161</v>
      </c>
      <c r="B183" s="26"/>
      <c r="C183" s="26"/>
      <c r="D183" s="2" t="s">
        <v>120</v>
      </c>
      <c r="E183" s="4">
        <f>(A188+12*1.007276466583)/12</f>
        <v>2176.0853299999999</v>
      </c>
      <c r="F183" s="4">
        <f>(B188+12*1.007276466583)/12</f>
        <v>2176.8381800000002</v>
      </c>
      <c r="G183" s="29"/>
    </row>
    <row r="184" spans="1:35" x14ac:dyDescent="0.3">
      <c r="A184" s="39">
        <f>(140000/(1/(200^0.5)))*(1/(2176.42^0.5))</f>
        <v>42439.638841769178</v>
      </c>
      <c r="B184" s="26"/>
      <c r="C184" s="26"/>
      <c r="D184" s="2" t="s">
        <v>121</v>
      </c>
      <c r="E184" s="4">
        <f>(A188+13*1.007276466583)/13</f>
        <v>2008.7716335743526</v>
      </c>
      <c r="F184" s="4">
        <f>(B188+13*1.007276466583)/13</f>
        <v>2009.4665720358912</v>
      </c>
      <c r="G184" s="29"/>
    </row>
    <row r="185" spans="1:35" x14ac:dyDescent="0.3">
      <c r="A185" s="32" t="s">
        <v>122</v>
      </c>
      <c r="B185" s="26"/>
      <c r="C185" s="26"/>
      <c r="D185" s="33" t="s">
        <v>123</v>
      </c>
      <c r="E185" s="4">
        <f>(A188+14*1.007276466583)/14</f>
        <v>1865.3598937809404</v>
      </c>
      <c r="F185" s="4">
        <f>(B188+14*1.007276466583)/14</f>
        <v>1866.0051937809405</v>
      </c>
      <c r="G185" s="29"/>
    </row>
    <row r="186" spans="1:35" x14ac:dyDescent="0.3">
      <c r="A186" s="34">
        <v>2176.0853299999999</v>
      </c>
      <c r="B186" s="6">
        <v>2176.8381800000002</v>
      </c>
      <c r="C186" s="26"/>
      <c r="D186" s="2" t="s">
        <v>124</v>
      </c>
      <c r="E186" s="4">
        <f>(A188+15*1.007276466583)/15</f>
        <v>1741.0697192933164</v>
      </c>
      <c r="F186" s="4">
        <f>(B188+15*1.007276466583)/15</f>
        <v>1741.6719992933167</v>
      </c>
      <c r="G186" s="29"/>
    </row>
    <row r="187" spans="1:35" x14ac:dyDescent="0.3">
      <c r="A187" s="47" t="s">
        <v>125</v>
      </c>
      <c r="B187" s="26"/>
      <c r="C187" s="26"/>
      <c r="D187" s="26"/>
      <c r="E187" s="26"/>
      <c r="F187" s="26"/>
      <c r="G187" s="29"/>
    </row>
    <row r="188" spans="1:35" ht="15" thickBot="1" x14ac:dyDescent="0.35">
      <c r="A188" s="35">
        <f>A186*12-12*1.007276466583</f>
        <v>26100.936642401004</v>
      </c>
      <c r="B188" s="36">
        <f>B186*12-12*1.007276466583</f>
        <v>26109.970842401006</v>
      </c>
      <c r="C188" s="7"/>
      <c r="D188" s="7"/>
      <c r="E188" s="7"/>
      <c r="F188" s="7"/>
      <c r="G188" s="37"/>
    </row>
    <row r="190" spans="1:35" ht="15" thickBot="1" x14ac:dyDescent="0.35"/>
    <row r="191" spans="1:35" x14ac:dyDescent="0.3">
      <c r="A191" s="21" t="s">
        <v>162</v>
      </c>
      <c r="B191" s="22"/>
      <c r="C191" s="22"/>
      <c r="D191" s="23" t="s">
        <v>51</v>
      </c>
      <c r="E191" s="23" t="s">
        <v>113</v>
      </c>
      <c r="F191" s="23" t="s">
        <v>114</v>
      </c>
      <c r="G191" s="24" t="s">
        <v>115</v>
      </c>
    </row>
    <row r="192" spans="1:35" x14ac:dyDescent="0.3">
      <c r="A192" s="25" t="s">
        <v>116</v>
      </c>
      <c r="B192" s="26"/>
      <c r="C192" s="26"/>
      <c r="D192" s="2" t="s">
        <v>117</v>
      </c>
      <c r="E192" s="4">
        <f>(A199+10*1.007276466583)/10</f>
        <v>2627.3062927066835</v>
      </c>
      <c r="F192" s="4">
        <f>(B199+10*1.007276466583)/10</f>
        <v>2628.2097487066835</v>
      </c>
      <c r="G192" s="29" t="s">
        <v>34</v>
      </c>
      <c r="AH192" s="5"/>
      <c r="AI192" s="5"/>
    </row>
    <row r="193" spans="1:35" x14ac:dyDescent="0.3">
      <c r="A193" s="28" t="s">
        <v>17</v>
      </c>
      <c r="B193" s="26"/>
      <c r="C193" s="26"/>
      <c r="D193" s="2" t="s">
        <v>118</v>
      </c>
      <c r="E193" s="4">
        <f>(A199+11*1.007276466583)/11</f>
        <v>2388.551836684856</v>
      </c>
      <c r="F193" s="4">
        <f>(B199+11*1.007276466583)/11</f>
        <v>2389.37316032122</v>
      </c>
      <c r="G193" s="29"/>
      <c r="AH193" s="5"/>
      <c r="AI193" s="5"/>
    </row>
    <row r="194" spans="1:35" x14ac:dyDescent="0.3">
      <c r="A194" s="30" t="s">
        <v>163</v>
      </c>
      <c r="B194" s="26"/>
      <c r="C194" s="26"/>
      <c r="D194" s="2" t="s">
        <v>120</v>
      </c>
      <c r="E194" s="4">
        <f>(A199+12*1.007276466583)/12</f>
        <v>2189.58979</v>
      </c>
      <c r="F194" s="4">
        <f>(B199+12*1.007276466583)/12</f>
        <v>2190.34267</v>
      </c>
      <c r="G194" s="29"/>
    </row>
    <row r="195" spans="1:35" x14ac:dyDescent="0.3">
      <c r="A195" s="51">
        <f>(140000/(1/(200^0.5)))*(1/(2189.92^0.5))</f>
        <v>42308.624732411343</v>
      </c>
      <c r="B195" s="26"/>
      <c r="C195" s="26"/>
      <c r="D195" s="2" t="s">
        <v>121</v>
      </c>
      <c r="E195" s="4">
        <f>(A199+13*1.007276466583)/13</f>
        <v>2021.2372889589681</v>
      </c>
      <c r="F195" s="4">
        <f>(B199+13*1.007276466583)/13</f>
        <v>2021.9322551128143</v>
      </c>
      <c r="G195" s="29"/>
    </row>
    <row r="196" spans="1:35" x14ac:dyDescent="0.3">
      <c r="A196" s="32" t="s">
        <v>122</v>
      </c>
      <c r="B196" s="26"/>
      <c r="C196" s="26"/>
      <c r="D196" s="33" t="s">
        <v>123</v>
      </c>
      <c r="E196" s="4">
        <f>(A199+14*1.007276466583)/14</f>
        <v>1876.935145209512</v>
      </c>
      <c r="F196" s="4">
        <f>(B199+14*1.007276466583)/14</f>
        <v>1877.5804709237977</v>
      </c>
      <c r="G196" s="29"/>
    </row>
    <row r="197" spans="1:35" x14ac:dyDescent="0.3">
      <c r="A197" s="42">
        <v>2189.58979</v>
      </c>
      <c r="B197" s="49">
        <v>2190.34267</v>
      </c>
      <c r="C197" s="26"/>
      <c r="D197" s="2" t="s">
        <v>124</v>
      </c>
      <c r="E197" s="4">
        <f>(A199+15*1.007276466583)/15</f>
        <v>1751.8732872933167</v>
      </c>
      <c r="F197" s="4">
        <f>(B199+15*1.007276466583)/15</f>
        <v>1752.4755912933167</v>
      </c>
      <c r="G197" s="29"/>
    </row>
    <row r="198" spans="1:35" x14ac:dyDescent="0.3">
      <c r="A198" s="47" t="s">
        <v>125</v>
      </c>
      <c r="B198" s="26"/>
      <c r="C198" s="26"/>
      <c r="D198" s="26"/>
      <c r="E198" s="26"/>
      <c r="F198" s="26"/>
      <c r="G198" s="29"/>
    </row>
    <row r="199" spans="1:35" ht="15" thickBot="1" x14ac:dyDescent="0.35">
      <c r="A199" s="35">
        <f>A197*12-12*1.007276466583</f>
        <v>26262.990162401005</v>
      </c>
      <c r="B199" s="36">
        <f>B197*12-12*1.007276466583</f>
        <v>26272.024722401005</v>
      </c>
      <c r="C199" s="7"/>
      <c r="D199" s="7"/>
      <c r="E199" s="7"/>
      <c r="F199" s="7"/>
      <c r="G199" s="37"/>
    </row>
    <row r="201" spans="1:35" ht="15" thickBot="1" x14ac:dyDescent="0.35"/>
    <row r="202" spans="1:35" x14ac:dyDescent="0.3">
      <c r="A202" s="21" t="s">
        <v>164</v>
      </c>
      <c r="B202" s="22"/>
      <c r="C202" s="22"/>
      <c r="D202" s="23" t="s">
        <v>51</v>
      </c>
      <c r="E202" s="23" t="s">
        <v>113</v>
      </c>
      <c r="F202" s="23" t="s">
        <v>114</v>
      </c>
      <c r="G202" s="24" t="s">
        <v>115</v>
      </c>
    </row>
    <row r="203" spans="1:35" x14ac:dyDescent="0.3">
      <c r="A203" s="25" t="s">
        <v>116</v>
      </c>
      <c r="B203" s="26"/>
      <c r="C203" s="26"/>
      <c r="D203" s="2" t="s">
        <v>117</v>
      </c>
      <c r="E203" s="4">
        <f>(A210+10*1.007276466583)/10</f>
        <v>2641.8099487066838</v>
      </c>
      <c r="F203" s="4">
        <f>(B210+10*1.007276466583)/10</f>
        <v>2642.7132247066834</v>
      </c>
      <c r="G203" s="29" t="s">
        <v>35</v>
      </c>
    </row>
    <row r="204" spans="1:35" x14ac:dyDescent="0.3">
      <c r="A204" s="28" t="s">
        <v>18</v>
      </c>
      <c r="B204" s="26"/>
      <c r="C204" s="26"/>
      <c r="D204" s="2" t="s">
        <v>118</v>
      </c>
      <c r="E204" s="4">
        <f>(A210+11*1.007276466583)/11</f>
        <v>2401.7369785030382</v>
      </c>
      <c r="F204" s="4">
        <f>(B210+11*1.007276466583)/11</f>
        <v>2402.5581385030378</v>
      </c>
      <c r="G204" s="29"/>
      <c r="AH204" s="5"/>
      <c r="AI204" s="5"/>
    </row>
    <row r="205" spans="1:35" x14ac:dyDescent="0.3">
      <c r="A205" s="30" t="s">
        <v>165</v>
      </c>
      <c r="B205" s="26"/>
      <c r="C205" s="26"/>
      <c r="D205" s="2" t="s">
        <v>120</v>
      </c>
      <c r="E205" s="4">
        <f>(A210+12*1.007276466583)/12</f>
        <v>2201.6761700000002</v>
      </c>
      <c r="F205" s="4">
        <f>(B210+12*1.007276466583)/12</f>
        <v>2202.4288999999999</v>
      </c>
      <c r="G205" s="29"/>
      <c r="AH205" s="5"/>
      <c r="AI205" s="5"/>
    </row>
    <row r="206" spans="1:35" x14ac:dyDescent="0.3">
      <c r="A206" s="52">
        <f>(140000/(1/(200^0.5)))*(1/(2202.01^0.5))</f>
        <v>42192.318423094883</v>
      </c>
      <c r="B206" s="26"/>
      <c r="C206" s="26"/>
      <c r="D206" s="2" t="s">
        <v>121</v>
      </c>
      <c r="E206" s="4">
        <f>(A210+13*1.007276466583)/13</f>
        <v>2032.3939474205067</v>
      </c>
      <c r="F206" s="4">
        <f>(B210+13*1.007276466583)/13</f>
        <v>2033.0887751128141</v>
      </c>
      <c r="G206" s="29"/>
    </row>
    <row r="207" spans="1:35" x14ac:dyDescent="0.3">
      <c r="A207" s="44" t="s">
        <v>122</v>
      </c>
      <c r="B207" s="26"/>
      <c r="C207" s="26"/>
      <c r="D207" s="33" t="s">
        <v>123</v>
      </c>
      <c r="E207" s="4">
        <f>(A210+14*1.007276466583)/14</f>
        <v>1887.2948994952262</v>
      </c>
      <c r="F207" s="4">
        <f>(B210+14*1.007276466583)/14</f>
        <v>1887.9400966380833</v>
      </c>
      <c r="G207" s="29"/>
    </row>
    <row r="208" spans="1:35" x14ac:dyDescent="0.3">
      <c r="A208" s="42">
        <v>2201.6761700000002</v>
      </c>
      <c r="B208" s="49">
        <v>2202.4288999999999</v>
      </c>
      <c r="C208" s="26"/>
      <c r="D208" s="2" t="s">
        <v>124</v>
      </c>
      <c r="E208" s="4">
        <f>(A210+15*1.007276466583)/15</f>
        <v>1761.5423912933168</v>
      </c>
      <c r="F208" s="4">
        <f>(B210+15*1.007276466583)/15</f>
        <v>1762.1445752933166</v>
      </c>
      <c r="G208" s="29"/>
    </row>
    <row r="209" spans="1:11" x14ac:dyDescent="0.3">
      <c r="A209" s="47" t="s">
        <v>125</v>
      </c>
      <c r="B209" s="26"/>
      <c r="C209" s="26"/>
      <c r="D209" s="26"/>
      <c r="E209" s="26"/>
      <c r="F209" s="26"/>
      <c r="G209" s="29"/>
    </row>
    <row r="210" spans="1:11" ht="15" thickBot="1" x14ac:dyDescent="0.35">
      <c r="A210" s="35">
        <f>A208*12-12*1.007276466583</f>
        <v>26408.026722401006</v>
      </c>
      <c r="B210" s="36">
        <f>B208*12-12*1.007276466583</f>
        <v>26417.059482401004</v>
      </c>
      <c r="C210" s="7"/>
      <c r="D210" s="7"/>
      <c r="E210" s="7"/>
      <c r="F210" s="7"/>
      <c r="G210" s="37"/>
    </row>
    <row r="212" spans="1:11" ht="15" thickBot="1" x14ac:dyDescent="0.35"/>
    <row r="213" spans="1:11" x14ac:dyDescent="0.3">
      <c r="A213" s="21" t="s">
        <v>166</v>
      </c>
      <c r="B213" s="22"/>
      <c r="C213" s="22"/>
      <c r="D213" s="23" t="s">
        <v>51</v>
      </c>
      <c r="E213" s="23" t="s">
        <v>113</v>
      </c>
      <c r="F213" s="23" t="s">
        <v>114</v>
      </c>
      <c r="G213" s="24" t="s">
        <v>115</v>
      </c>
      <c r="J213" s="5"/>
      <c r="K213" s="5"/>
    </row>
    <row r="214" spans="1:11" x14ac:dyDescent="0.3">
      <c r="A214" s="25" t="s">
        <v>116</v>
      </c>
      <c r="B214" s="26"/>
      <c r="C214" s="26"/>
      <c r="D214" s="2" t="s">
        <v>117</v>
      </c>
      <c r="E214" s="4">
        <f>(A221+10*1.007276466583)/10</f>
        <v>2658.0151567066837</v>
      </c>
      <c r="F214" s="4">
        <f>(B221+10*1.007276466583)/10</f>
        <v>2658.9190927066838</v>
      </c>
      <c r="G214" s="29" t="s">
        <v>20</v>
      </c>
      <c r="J214" s="5"/>
      <c r="K214" s="5"/>
    </row>
    <row r="215" spans="1:11" x14ac:dyDescent="0.3">
      <c r="A215" s="28" t="s">
        <v>19</v>
      </c>
      <c r="B215" s="26"/>
      <c r="C215" s="26"/>
      <c r="D215" s="2" t="s">
        <v>118</v>
      </c>
      <c r="E215" s="4">
        <f>(A221+11*1.007276466583)/11</f>
        <v>2416.4689857757653</v>
      </c>
      <c r="F215" s="4">
        <f>(B221+11*1.007276466583)/11</f>
        <v>2417.2907457757651</v>
      </c>
      <c r="G215" s="29"/>
      <c r="J215" s="5"/>
      <c r="K215" s="5"/>
    </row>
    <row r="216" spans="1:11" x14ac:dyDescent="0.3">
      <c r="A216" s="30" t="s">
        <v>167</v>
      </c>
      <c r="B216" s="26"/>
      <c r="C216" s="26"/>
      <c r="D216" s="2" t="s">
        <v>120</v>
      </c>
      <c r="E216" s="4">
        <f>(A221+12*1.007276466583)/12</f>
        <v>2215.1805100000001</v>
      </c>
      <c r="F216" s="4">
        <f>(B221+12*1.007276466583)/12</f>
        <v>2215.93379</v>
      </c>
      <c r="G216" s="29"/>
    </row>
    <row r="217" spans="1:11" x14ac:dyDescent="0.3">
      <c r="A217" s="52">
        <f>(140000/(1/(200^0.5)))*(1/(2215.52^0.5))</f>
        <v>42063.479627060122</v>
      </c>
      <c r="B217" s="26"/>
      <c r="C217" s="26"/>
      <c r="D217" s="2" t="s">
        <v>121</v>
      </c>
      <c r="E217" s="4">
        <f>(A221+13*1.007276466583)/13</f>
        <v>2044.8594920358914</v>
      </c>
      <c r="F217" s="4">
        <f>(B221+13*1.007276466583)/13</f>
        <v>2045.5548274205066</v>
      </c>
      <c r="G217" s="29"/>
    </row>
    <row r="218" spans="1:11" x14ac:dyDescent="0.3">
      <c r="A218" s="44" t="s">
        <v>122</v>
      </c>
      <c r="B218" s="26"/>
      <c r="C218" s="26"/>
      <c r="D218" s="33" t="s">
        <v>123</v>
      </c>
      <c r="E218" s="4">
        <f>(A221+14*1.007276466583)/14</f>
        <v>1898.870048066655</v>
      </c>
      <c r="F218" s="4">
        <f>(B221+14*1.007276466583)/14</f>
        <v>1899.5157166380834</v>
      </c>
      <c r="G218" s="29"/>
    </row>
    <row r="219" spans="1:11" x14ac:dyDescent="0.3">
      <c r="A219" s="34">
        <v>2215.1805100000001</v>
      </c>
      <c r="B219" s="6">
        <v>2215.93379</v>
      </c>
      <c r="C219" s="26"/>
      <c r="D219" s="2" t="s">
        <v>124</v>
      </c>
      <c r="E219" s="4">
        <f>(A221+15*1.007276466583)/15</f>
        <v>1772.3458632933168</v>
      </c>
      <c r="F219" s="4">
        <f>(B221+15*1.007276466583)/15</f>
        <v>1772.9484872933167</v>
      </c>
      <c r="G219" s="29"/>
    </row>
    <row r="220" spans="1:11" x14ac:dyDescent="0.3">
      <c r="A220" s="47" t="s">
        <v>125</v>
      </c>
      <c r="B220" s="26"/>
      <c r="C220" s="26"/>
      <c r="D220" s="26"/>
      <c r="E220" s="26"/>
      <c r="F220" s="26"/>
      <c r="G220" s="29"/>
    </row>
    <row r="221" spans="1:11" ht="15" thickBot="1" x14ac:dyDescent="0.35">
      <c r="A221" s="35">
        <f>A219*12-12*1.007276466583</f>
        <v>26570.078802401007</v>
      </c>
      <c r="B221" s="36">
        <f>B219*12-12*1.007276466583</f>
        <v>26579.118162401006</v>
      </c>
      <c r="C221" s="7"/>
      <c r="D221" s="7"/>
      <c r="E221" s="7"/>
      <c r="F221" s="7"/>
      <c r="G221" s="37"/>
    </row>
    <row r="223" spans="1:11" ht="15" thickBot="1" x14ac:dyDescent="0.35"/>
    <row r="224" spans="1:11" x14ac:dyDescent="0.3">
      <c r="A224" s="21" t="s">
        <v>168</v>
      </c>
      <c r="B224" s="22"/>
      <c r="C224" s="22"/>
      <c r="D224" s="23" t="s">
        <v>51</v>
      </c>
      <c r="E224" s="23" t="s">
        <v>113</v>
      </c>
      <c r="F224" s="23" t="s">
        <v>114</v>
      </c>
      <c r="G224" s="24" t="s">
        <v>115</v>
      </c>
      <c r="J224" s="5"/>
      <c r="K224" s="5"/>
    </row>
    <row r="225" spans="1:11" x14ac:dyDescent="0.3">
      <c r="A225" s="25" t="s">
        <v>116</v>
      </c>
      <c r="B225" s="26"/>
      <c r="C225" s="26"/>
      <c r="D225" s="2" t="s">
        <v>117</v>
      </c>
      <c r="E225" s="4">
        <f>(A232+10*1.007276466583)/10</f>
        <v>2688.7241527066835</v>
      </c>
      <c r="F225" s="4">
        <f>(B232+10*1.007276466583)/10</f>
        <v>2689.6279447066836</v>
      </c>
      <c r="G225" s="29" t="s">
        <v>36</v>
      </c>
      <c r="J225" s="5"/>
      <c r="K225" s="5"/>
    </row>
    <row r="226" spans="1:11" x14ac:dyDescent="0.3">
      <c r="A226" s="28" t="s">
        <v>21</v>
      </c>
      <c r="B226" s="26"/>
      <c r="C226" s="26"/>
      <c r="D226" s="2" t="s">
        <v>118</v>
      </c>
      <c r="E226" s="4">
        <f>(A232+11*1.007276466583)/11</f>
        <v>2444.3862548666743</v>
      </c>
      <c r="F226" s="4">
        <f>(B232+11*1.007276466583)/11</f>
        <v>2445.2078839575838</v>
      </c>
      <c r="G226" s="29"/>
    </row>
    <row r="227" spans="1:11" x14ac:dyDescent="0.3">
      <c r="A227" s="30" t="s">
        <v>169</v>
      </c>
      <c r="B227" s="26"/>
      <c r="C227" s="26"/>
      <c r="D227" s="2" t="s">
        <v>120</v>
      </c>
      <c r="E227" s="4">
        <f>(A232+12*1.007276466583)/12</f>
        <v>2240.7713399999998</v>
      </c>
      <c r="F227" s="4">
        <f>(B232+12*1.007276466583)/12</f>
        <v>2241.5245</v>
      </c>
      <c r="G227" s="29"/>
    </row>
    <row r="228" spans="1:11" x14ac:dyDescent="0.3">
      <c r="A228" s="52">
        <f>(140000/(1/(200^0.5)))*(1/(2241.19^0.5))</f>
        <v>41821.893861161298</v>
      </c>
      <c r="B228" s="26"/>
      <c r="C228" s="26"/>
      <c r="D228" s="2" t="s">
        <v>121</v>
      </c>
      <c r="E228" s="4">
        <f>(A232+13*1.007276466583)/13</f>
        <v>2068.4817966512755</v>
      </c>
      <c r="F228" s="4">
        <f>(B232+13*1.007276466583)/13</f>
        <v>2069.1770212666606</v>
      </c>
      <c r="G228" s="29"/>
    </row>
    <row r="229" spans="1:11" x14ac:dyDescent="0.3">
      <c r="A229" s="44" t="s">
        <v>122</v>
      </c>
      <c r="B229" s="26"/>
      <c r="C229" s="26"/>
      <c r="D229" s="33" t="s">
        <v>123</v>
      </c>
      <c r="E229" s="4">
        <f>(A232+14*1.007276466583)/14</f>
        <v>1920.8050452095119</v>
      </c>
      <c r="F229" s="4">
        <f>(B232+14*1.007276466583)/14</f>
        <v>1921.4506109237977</v>
      </c>
      <c r="G229" s="29"/>
    </row>
    <row r="230" spans="1:11" x14ac:dyDescent="0.3">
      <c r="A230" s="34">
        <v>2240.7713399999998</v>
      </c>
      <c r="B230" s="6">
        <v>2241.5245</v>
      </c>
      <c r="C230" s="26"/>
      <c r="D230" s="2" t="s">
        <v>124</v>
      </c>
      <c r="E230" s="4">
        <f>(A232+15*1.007276466583)/15</f>
        <v>1792.8185272933165</v>
      </c>
      <c r="F230" s="4">
        <f>(B232+15*1.007276466583)/15</f>
        <v>1793.4210552933168</v>
      </c>
      <c r="G230" s="29"/>
    </row>
    <row r="231" spans="1:11" x14ac:dyDescent="0.3">
      <c r="A231" s="47" t="s">
        <v>125</v>
      </c>
      <c r="B231" s="26"/>
      <c r="C231" s="26"/>
      <c r="D231" s="26"/>
      <c r="E231" s="26"/>
      <c r="F231" s="26"/>
      <c r="G231" s="29"/>
    </row>
    <row r="232" spans="1:11" ht="15" thickBot="1" x14ac:dyDescent="0.35">
      <c r="A232" s="35">
        <f>A230*12-12*1.007276466583</f>
        <v>26877.168762401005</v>
      </c>
      <c r="B232" s="36">
        <f>B230*12-12*1.007276466583</f>
        <v>26886.206682401007</v>
      </c>
      <c r="C232" s="7"/>
      <c r="D232" s="7"/>
      <c r="E232" s="7"/>
      <c r="F232" s="7"/>
      <c r="G232" s="37"/>
    </row>
    <row r="234" spans="1:11" ht="15" thickBot="1" x14ac:dyDescent="0.35">
      <c r="J234" s="5"/>
      <c r="K234" s="5"/>
    </row>
    <row r="235" spans="1:11" x14ac:dyDescent="0.3">
      <c r="A235" s="21" t="s">
        <v>170</v>
      </c>
      <c r="B235" s="22"/>
      <c r="C235" s="22"/>
      <c r="D235" s="23" t="s">
        <v>51</v>
      </c>
      <c r="E235" s="23" t="s">
        <v>113</v>
      </c>
      <c r="F235" s="23" t="s">
        <v>114</v>
      </c>
      <c r="G235" s="24" t="s">
        <v>115</v>
      </c>
      <c r="J235" s="5"/>
      <c r="K235" s="5"/>
    </row>
    <row r="236" spans="1:11" x14ac:dyDescent="0.3">
      <c r="A236" s="25" t="s">
        <v>116</v>
      </c>
      <c r="B236" s="26"/>
      <c r="C236" s="26"/>
      <c r="D236" s="2" t="s">
        <v>117</v>
      </c>
      <c r="E236" s="4">
        <f>(A243+10*1.007276466583)/10</f>
        <v>2623.9106407066838</v>
      </c>
      <c r="F236" s="4">
        <f>(B243+10*1.007276466583)/10</f>
        <v>2624.8139287066833</v>
      </c>
      <c r="G236" s="29" t="s">
        <v>171</v>
      </c>
      <c r="J236" s="5"/>
      <c r="K236" s="5"/>
    </row>
    <row r="237" spans="1:11" x14ac:dyDescent="0.3">
      <c r="A237" s="28" t="s">
        <v>172</v>
      </c>
      <c r="B237" s="26"/>
      <c r="C237" s="26"/>
      <c r="D237" s="2" t="s">
        <v>118</v>
      </c>
      <c r="E237" s="4">
        <f>(A243+11*1.007276466583)/11</f>
        <v>2385.4648803212199</v>
      </c>
      <c r="F237" s="4">
        <f>(B243+11*1.007276466583)/11</f>
        <v>2386.2860512303105</v>
      </c>
      <c r="G237" s="29"/>
    </row>
    <row r="238" spans="1:11" x14ac:dyDescent="0.3">
      <c r="A238" s="30" t="s">
        <v>173</v>
      </c>
      <c r="B238" s="26"/>
      <c r="C238" s="26"/>
      <c r="D238" s="2" t="s">
        <v>120</v>
      </c>
      <c r="E238" s="4">
        <f>(A243+12*1.007276466583)/12</f>
        <v>2186.76008</v>
      </c>
      <c r="F238" s="4">
        <f>(B243+12*1.007276466583)/12</f>
        <v>2187.5128199999999</v>
      </c>
      <c r="G238" s="29"/>
    </row>
    <row r="239" spans="1:11" x14ac:dyDescent="0.3">
      <c r="A239" s="52">
        <f>(140000/(1/(200^0.5)))*(1/(2187.1^0.5))</f>
        <v>42335.891864109668</v>
      </c>
      <c r="B239" s="26"/>
      <c r="C239" s="26"/>
      <c r="D239" s="2" t="s">
        <v>121</v>
      </c>
      <c r="E239" s="4">
        <f>(A243+13*1.007276466583)/13</f>
        <v>2018.6252489589681</v>
      </c>
      <c r="F239" s="4">
        <f>(B243+13*1.007276466583)/13</f>
        <v>2019.3200858820451</v>
      </c>
      <c r="G239" s="29"/>
    </row>
    <row r="240" spans="1:11" x14ac:dyDescent="0.3">
      <c r="A240" s="44" t="s">
        <v>122</v>
      </c>
      <c r="B240" s="26"/>
      <c r="C240" s="26"/>
      <c r="D240" s="33" t="s">
        <v>123</v>
      </c>
      <c r="E240" s="4">
        <f>(A243+14*1.007276466583)/14</f>
        <v>1874.5096794952262</v>
      </c>
      <c r="F240" s="4">
        <f>(B243+14*1.007276466583)/14</f>
        <v>1875.1548852095118</v>
      </c>
      <c r="G240" s="29"/>
    </row>
    <row r="241" spans="1:10" x14ac:dyDescent="0.3">
      <c r="A241" s="34">
        <v>2186.76008</v>
      </c>
      <c r="B241" s="6">
        <v>2187.5128199999999</v>
      </c>
      <c r="C241" s="26"/>
      <c r="D241" s="2" t="s">
        <v>124</v>
      </c>
      <c r="E241" s="4">
        <f>(A243+15*1.007276466583)/15</f>
        <v>1749.6095192933167</v>
      </c>
      <c r="F241" s="4">
        <f>(B243+15*1.007276466583)/15</f>
        <v>1750.2117112933165</v>
      </c>
      <c r="G241" s="29"/>
    </row>
    <row r="242" spans="1:10" x14ac:dyDescent="0.3">
      <c r="A242" s="47" t="s">
        <v>125</v>
      </c>
      <c r="B242" s="26"/>
      <c r="C242" s="26"/>
      <c r="D242" s="26"/>
      <c r="E242" s="26"/>
      <c r="F242" s="26"/>
      <c r="G242" s="29"/>
    </row>
    <row r="243" spans="1:10" ht="15" thickBot="1" x14ac:dyDescent="0.35">
      <c r="A243" s="35">
        <f>A241*12-12*1.007276466583</f>
        <v>26229.033642401006</v>
      </c>
      <c r="B243" s="36">
        <f>B241*12-12*1.007276466583</f>
        <v>26238.066522401004</v>
      </c>
      <c r="C243" s="7"/>
      <c r="D243" s="7"/>
      <c r="E243" s="7"/>
      <c r="F243" s="7"/>
      <c r="G243" s="37"/>
      <c r="I243" s="86"/>
      <c r="J243" s="86"/>
    </row>
    <row r="244" spans="1:10" x14ac:dyDescent="0.3">
      <c r="I244" s="19"/>
    </row>
    <row r="247" spans="1:10" ht="15" thickBot="1" x14ac:dyDescent="0.35"/>
    <row r="248" spans="1:10" ht="15" thickBot="1" x14ac:dyDescent="0.35">
      <c r="A248" s="20" t="s">
        <v>265</v>
      </c>
    </row>
    <row r="249" spans="1:10" ht="15" thickBot="1" x14ac:dyDescent="0.35"/>
    <row r="250" spans="1:10" x14ac:dyDescent="0.3">
      <c r="A250" s="21" t="s">
        <v>266</v>
      </c>
      <c r="B250" s="22"/>
      <c r="C250" s="22"/>
      <c r="D250" s="23" t="s">
        <v>51</v>
      </c>
      <c r="E250" s="23" t="s">
        <v>113</v>
      </c>
      <c r="F250" s="23" t="s">
        <v>114</v>
      </c>
      <c r="G250" s="24" t="s">
        <v>115</v>
      </c>
    </row>
    <row r="251" spans="1:10" x14ac:dyDescent="0.3">
      <c r="A251" s="25" t="s">
        <v>116</v>
      </c>
      <c r="B251" s="26"/>
      <c r="C251" s="26"/>
      <c r="D251" s="2" t="s">
        <v>117</v>
      </c>
      <c r="E251" s="4">
        <f>(A258+10*1.007276466583)/10</f>
        <v>2625.3076447066837</v>
      </c>
      <c r="F251" s="4">
        <f>(B258+10*1.007276466583)/10</f>
        <v>2626.2112927066837</v>
      </c>
      <c r="G251" s="29" t="s">
        <v>37</v>
      </c>
    </row>
    <row r="252" spans="1:10" x14ac:dyDescent="0.3">
      <c r="A252" s="28" t="s">
        <v>22</v>
      </c>
      <c r="B252" s="26"/>
      <c r="C252" s="26"/>
      <c r="D252" s="2" t="s">
        <v>118</v>
      </c>
      <c r="E252" s="4">
        <f>(A258+11*1.007276466583)/11</f>
        <v>2386.7348839575834</v>
      </c>
      <c r="F252" s="4">
        <f>(B258+11*1.007276466583)/11</f>
        <v>2387.5563821394021</v>
      </c>
      <c r="G252" s="29"/>
    </row>
    <row r="253" spans="1:10" x14ac:dyDescent="0.3">
      <c r="A253" s="30" t="s">
        <v>174</v>
      </c>
      <c r="B253" s="26"/>
      <c r="C253" s="26"/>
      <c r="D253" s="2" t="s">
        <v>120</v>
      </c>
      <c r="E253" s="4">
        <f>(A258+12*1.007276466583)/12</f>
        <v>2187.92425</v>
      </c>
      <c r="F253" s="4">
        <f>(B258+12*1.007276466583)/12</f>
        <v>2188.6772900000001</v>
      </c>
      <c r="G253" s="29"/>
    </row>
    <row r="254" spans="1:10" x14ac:dyDescent="0.3">
      <c r="A254" s="51">
        <f>(140000/(1/(200^0.5)))*(1/(2188.26^0.5))</f>
        <v>42324.669215850045</v>
      </c>
      <c r="B254" s="26"/>
      <c r="C254" s="26"/>
      <c r="D254" s="2" t="s">
        <v>121</v>
      </c>
      <c r="E254" s="4">
        <f>(A258+13*1.007276466583)/13</f>
        <v>2019.6998674205065</v>
      </c>
      <c r="F254" s="4">
        <f>(B258+13*1.007276466583)/13</f>
        <v>2020.3949812666606</v>
      </c>
      <c r="G254" s="29"/>
    </row>
    <row r="255" spans="1:10" x14ac:dyDescent="0.3">
      <c r="A255" s="44" t="s">
        <v>122</v>
      </c>
      <c r="B255" s="26"/>
      <c r="C255" s="26"/>
      <c r="D255" s="33" t="s">
        <v>123</v>
      </c>
      <c r="E255" s="4">
        <f>(A258+14*1.007276466583)/14</f>
        <v>1875.5075394952262</v>
      </c>
      <c r="F255" s="4">
        <f>(B258+14*1.007276466583)/14</f>
        <v>1876.1530023523694</v>
      </c>
      <c r="G255" s="29"/>
    </row>
    <row r="256" spans="1:10" x14ac:dyDescent="0.3">
      <c r="A256" s="42">
        <v>2187.92425</v>
      </c>
      <c r="B256" s="4">
        <v>2188.6772900000001</v>
      </c>
      <c r="C256" s="26"/>
      <c r="D256" s="2" t="s">
        <v>124</v>
      </c>
      <c r="E256" s="4">
        <f>(A258+15*1.007276466583)/15</f>
        <v>1750.5408552933166</v>
      </c>
      <c r="F256" s="4">
        <f>(B258+15*1.007276466583)/15</f>
        <v>1751.1432872933169</v>
      </c>
      <c r="G256" s="29"/>
    </row>
    <row r="257" spans="1:21" x14ac:dyDescent="0.3">
      <c r="A257" s="47" t="s">
        <v>125</v>
      </c>
      <c r="B257" s="26"/>
      <c r="C257" s="26"/>
      <c r="D257" s="26"/>
      <c r="E257" s="26"/>
      <c r="F257" s="26"/>
      <c r="G257" s="29"/>
    </row>
    <row r="258" spans="1:21" ht="15" thickBot="1" x14ac:dyDescent="0.35">
      <c r="A258" s="35">
        <f>A256*12-12*1.007276466583</f>
        <v>26243.003682401006</v>
      </c>
      <c r="B258" s="36">
        <f>B256*12-12*1.007276466583</f>
        <v>26252.040162401008</v>
      </c>
      <c r="C258" s="7"/>
      <c r="D258" s="7"/>
      <c r="E258" s="7"/>
      <c r="F258" s="7"/>
      <c r="G258" s="37"/>
    </row>
    <row r="260" spans="1:21" ht="15" thickBot="1" x14ac:dyDescent="0.35"/>
    <row r="261" spans="1:21" x14ac:dyDescent="0.3">
      <c r="A261" s="21" t="s">
        <v>267</v>
      </c>
      <c r="B261" s="22"/>
      <c r="C261" s="22"/>
      <c r="D261" s="23" t="s">
        <v>51</v>
      </c>
      <c r="E261" s="23" t="s">
        <v>113</v>
      </c>
      <c r="F261" s="23" t="s">
        <v>114</v>
      </c>
      <c r="G261" s="24" t="s">
        <v>115</v>
      </c>
    </row>
    <row r="262" spans="1:21" x14ac:dyDescent="0.3">
      <c r="A262" s="25" t="s">
        <v>116</v>
      </c>
      <c r="B262" s="26"/>
      <c r="C262" s="26"/>
      <c r="D262" s="2" t="s">
        <v>117</v>
      </c>
      <c r="E262" s="4">
        <f>(A269+10*1.007276466583)/10</f>
        <v>2641.5129247066834</v>
      </c>
      <c r="F262" s="4">
        <f>(B269+10*1.007276466583)/10</f>
        <v>2642.4164887066836</v>
      </c>
      <c r="G262" s="29" t="s">
        <v>44</v>
      </c>
    </row>
    <row r="263" spans="1:21" x14ac:dyDescent="0.3">
      <c r="A263" s="28" t="s">
        <v>43</v>
      </c>
      <c r="B263" s="26"/>
      <c r="C263" s="26"/>
      <c r="D263" s="2" t="s">
        <v>118</v>
      </c>
      <c r="E263" s="4">
        <f>(A269+11*1.007276466583)/11</f>
        <v>2401.4669566848561</v>
      </c>
      <c r="F263" s="4">
        <f>(B269+11*1.007276466583)/11</f>
        <v>2402.2883785030381</v>
      </c>
      <c r="G263" s="29"/>
    </row>
    <row r="264" spans="1:21" x14ac:dyDescent="0.3">
      <c r="A264" s="30" t="s">
        <v>175</v>
      </c>
      <c r="B264" s="26"/>
      <c r="C264" s="26"/>
      <c r="D264" s="2" t="s">
        <v>120</v>
      </c>
      <c r="E264" s="4">
        <f>(A269+12*1.007276466583)/12</f>
        <v>2201.4286499999998</v>
      </c>
      <c r="F264" s="4">
        <f>(B269+12*1.007276466583)/12</f>
        <v>2202.1816199999998</v>
      </c>
      <c r="G264" s="29"/>
    </row>
    <row r="265" spans="1:21" x14ac:dyDescent="0.3">
      <c r="A265" s="39">
        <f>(140000/(1/(200^0.5)))*(1/(2201.76^0.5))</f>
        <v>42194.713729622599</v>
      </c>
      <c r="B265" s="26"/>
      <c r="C265" s="26"/>
      <c r="D265" s="2" t="s">
        <v>121</v>
      </c>
      <c r="E265" s="4">
        <f>(A269+13*1.007276466583)/13</f>
        <v>2032.1654674205065</v>
      </c>
      <c r="F265" s="4">
        <f>(B269+13*1.007276466583)/13</f>
        <v>2032.8605166512757</v>
      </c>
      <c r="G265" s="29"/>
    </row>
    <row r="266" spans="1:21" x14ac:dyDescent="0.3">
      <c r="A266" s="44" t="s">
        <v>122</v>
      </c>
      <c r="B266" s="26"/>
      <c r="C266" s="26"/>
      <c r="D266" s="33" t="s">
        <v>123</v>
      </c>
      <c r="E266" s="4">
        <f>(A269+14*1.007276466583)/14</f>
        <v>1887.0827394952262</v>
      </c>
      <c r="F266" s="4">
        <f>(B269+14*1.007276466583)/14</f>
        <v>1887.7281423523691</v>
      </c>
      <c r="G266" s="29"/>
      <c r="J266" s="86"/>
      <c r="K266" s="86"/>
      <c r="S266" s="5"/>
      <c r="T266" s="5"/>
    </row>
    <row r="267" spans="1:21" x14ac:dyDescent="0.3">
      <c r="A267" s="42">
        <v>2201.4286499999998</v>
      </c>
      <c r="B267" s="4">
        <v>2202.1816199999998</v>
      </c>
      <c r="C267" s="26"/>
      <c r="D267" s="2" t="s">
        <v>124</v>
      </c>
      <c r="E267" s="4">
        <f>(A269+15*1.007276466583)/15</f>
        <v>1761.3443752933165</v>
      </c>
      <c r="F267" s="4">
        <f>(B269+15*1.007276466583)/15</f>
        <v>1761.9467512933165</v>
      </c>
      <c r="G267" s="29"/>
      <c r="J267" s="19"/>
      <c r="N267" s="86"/>
      <c r="O267" s="86"/>
    </row>
    <row r="268" spans="1:21" x14ac:dyDescent="0.3">
      <c r="A268" s="47" t="s">
        <v>125</v>
      </c>
      <c r="B268" s="26"/>
      <c r="C268" s="26"/>
      <c r="D268" s="26"/>
      <c r="E268" s="26"/>
      <c r="F268" s="26"/>
      <c r="G268" s="29"/>
      <c r="N268" s="19"/>
      <c r="Q268" s="86"/>
      <c r="R268" s="86"/>
      <c r="T268" s="86"/>
      <c r="U268" s="86"/>
    </row>
    <row r="269" spans="1:21" ht="15" thickBot="1" x14ac:dyDescent="0.35">
      <c r="A269" s="35">
        <f>A267*12-12*1.007276466583</f>
        <v>26405.056482401003</v>
      </c>
      <c r="B269" s="36">
        <f>B267*12-12*1.007276466583</f>
        <v>26414.092122401005</v>
      </c>
      <c r="C269" s="7"/>
      <c r="D269" s="7"/>
      <c r="E269" s="7"/>
      <c r="F269" s="7"/>
      <c r="G269" s="37"/>
      <c r="Q269" s="19"/>
    </row>
    <row r="270" spans="1:21" x14ac:dyDescent="0.3">
      <c r="S270" s="86"/>
      <c r="T270" s="86"/>
    </row>
    <row r="271" spans="1:21" ht="15" thickBot="1" x14ac:dyDescent="0.35"/>
    <row r="272" spans="1:21" x14ac:dyDescent="0.3">
      <c r="A272" s="21" t="s">
        <v>268</v>
      </c>
      <c r="B272" s="22"/>
      <c r="C272" s="22"/>
      <c r="D272" s="23" t="s">
        <v>51</v>
      </c>
      <c r="E272" s="23" t="s">
        <v>113</v>
      </c>
      <c r="F272" s="23" t="s">
        <v>114</v>
      </c>
      <c r="G272" s="24" t="s">
        <v>115</v>
      </c>
      <c r="S272" s="86"/>
      <c r="T272" s="86"/>
    </row>
    <row r="273" spans="1:19" x14ac:dyDescent="0.3">
      <c r="A273" s="25" t="s">
        <v>116</v>
      </c>
      <c r="B273" s="26"/>
      <c r="C273" s="26"/>
      <c r="D273" s="2" t="s">
        <v>117</v>
      </c>
      <c r="E273" s="4">
        <f>(A280+10*1.007276466583)/10</f>
        <v>2676.7303687066837</v>
      </c>
      <c r="F273" s="4">
        <f>(B280+10*1.007276466583)/10</f>
        <v>2677.6338007066834</v>
      </c>
      <c r="G273" s="29" t="s">
        <v>176</v>
      </c>
      <c r="S273" s="19"/>
    </row>
    <row r="274" spans="1:19" x14ac:dyDescent="0.3">
      <c r="A274" s="28" t="s">
        <v>177</v>
      </c>
      <c r="B274" s="26"/>
      <c r="C274" s="26"/>
      <c r="D274" s="2" t="s">
        <v>118</v>
      </c>
      <c r="E274" s="4">
        <f>(A280+11*1.007276466583)/11</f>
        <v>2433.4828148666743</v>
      </c>
      <c r="F274" s="4">
        <f>(B280+11*1.007276466583)/11</f>
        <v>2434.3041166848561</v>
      </c>
      <c r="G274" s="29"/>
    </row>
    <row r="275" spans="1:19" x14ac:dyDescent="0.3">
      <c r="A275" s="30" t="s">
        <v>178</v>
      </c>
      <c r="B275" s="26"/>
      <c r="C275" s="26"/>
      <c r="D275" s="2" t="s">
        <v>120</v>
      </c>
      <c r="E275" s="4">
        <f>(A280+12*1.007276466583)/12</f>
        <v>2230.7765199999999</v>
      </c>
      <c r="F275" s="4">
        <f>(B280+12*1.007276466583)/12</f>
        <v>2231.5293799999999</v>
      </c>
      <c r="G275" s="29"/>
    </row>
    <row r="276" spans="1:19" x14ac:dyDescent="0.3">
      <c r="A276" s="39">
        <f>(140000/(1/(200^0.5)))*(1/(2231.2^0.5))</f>
        <v>41915.416202795459</v>
      </c>
      <c r="B276" s="26"/>
      <c r="C276" s="26"/>
      <c r="D276" s="2" t="s">
        <v>121</v>
      </c>
      <c r="E276" s="4">
        <f>(A280+13*1.007276466583)/13</f>
        <v>2059.2558089589684</v>
      </c>
      <c r="F276" s="4">
        <f>(B280+13*1.007276466583)/13</f>
        <v>2059.9507566512757</v>
      </c>
      <c r="G276" s="29"/>
      <c r="I276" s="18"/>
    </row>
    <row r="277" spans="1:19" x14ac:dyDescent="0.3">
      <c r="A277" s="44" t="s">
        <v>122</v>
      </c>
      <c r="B277" s="26"/>
      <c r="C277" s="26"/>
      <c r="D277" s="33" t="s">
        <v>123</v>
      </c>
      <c r="E277" s="4">
        <f>(A280+14*1.007276466583)/14</f>
        <v>1912.2380566380834</v>
      </c>
      <c r="F277" s="4">
        <f>(B280+14*1.007276466583)/14</f>
        <v>1912.883365209512</v>
      </c>
      <c r="G277" s="29"/>
    </row>
    <row r="278" spans="1:19" x14ac:dyDescent="0.3">
      <c r="A278" s="42">
        <v>2230.7765199999999</v>
      </c>
      <c r="B278" s="4">
        <v>2231.5293799999999</v>
      </c>
      <c r="C278" s="26"/>
      <c r="D278" s="2" t="s">
        <v>124</v>
      </c>
      <c r="E278" s="4">
        <f>(A280+15*1.007276466583)/15</f>
        <v>1784.8226712933167</v>
      </c>
      <c r="F278" s="4">
        <f>(B280+15*1.007276466583)/15</f>
        <v>1785.4249592933165</v>
      </c>
      <c r="G278" s="29"/>
    </row>
    <row r="279" spans="1:19" x14ac:dyDescent="0.3">
      <c r="A279" s="47" t="s">
        <v>125</v>
      </c>
      <c r="B279" s="26"/>
      <c r="C279" s="26"/>
      <c r="D279" s="26"/>
      <c r="E279" s="26"/>
      <c r="F279" s="26"/>
      <c r="G279" s="29"/>
      <c r="J279" s="18"/>
      <c r="K279" s="18"/>
    </row>
    <row r="280" spans="1:19" ht="15" thickBot="1" x14ac:dyDescent="0.35">
      <c r="A280" s="35">
        <f>A278*12-12*1.007276466583</f>
        <v>26757.230922401006</v>
      </c>
      <c r="B280" s="36">
        <f>B278*12-12*1.007276466583</f>
        <v>26766.265242401005</v>
      </c>
      <c r="C280" s="7"/>
      <c r="D280" s="7"/>
      <c r="E280" s="7"/>
      <c r="F280" s="7"/>
      <c r="G280" s="37"/>
      <c r="J280" s="19"/>
    </row>
    <row r="283" spans="1:19" x14ac:dyDescent="0.3">
      <c r="J283" s="18"/>
      <c r="K283" s="18"/>
    </row>
    <row r="284" spans="1:19" ht="15" thickBot="1" x14ac:dyDescent="0.35">
      <c r="A284" s="86"/>
      <c r="B284" s="86"/>
      <c r="D284" s="86"/>
      <c r="E284" s="86"/>
      <c r="F284" s="86"/>
      <c r="J284" s="19"/>
    </row>
    <row r="285" spans="1:19" ht="15" thickBot="1" x14ac:dyDescent="0.35">
      <c r="A285" s="20" t="s">
        <v>179</v>
      </c>
    </row>
    <row r="286" spans="1:19" ht="15" thickBot="1" x14ac:dyDescent="0.35"/>
    <row r="287" spans="1:19" x14ac:dyDescent="0.3">
      <c r="A287" s="21" t="s">
        <v>180</v>
      </c>
      <c r="B287" s="22"/>
      <c r="C287" s="22"/>
      <c r="D287" s="23" t="s">
        <v>51</v>
      </c>
      <c r="E287" s="23" t="s">
        <v>113</v>
      </c>
      <c r="F287" s="23" t="s">
        <v>114</v>
      </c>
      <c r="G287" s="24" t="s">
        <v>115</v>
      </c>
      <c r="K287" s="18"/>
      <c r="L287" s="18"/>
    </row>
    <row r="288" spans="1:19" x14ac:dyDescent="0.3">
      <c r="A288" s="25" t="s">
        <v>116</v>
      </c>
      <c r="B288" s="26"/>
      <c r="C288" s="26"/>
      <c r="D288" s="2" t="s">
        <v>117</v>
      </c>
      <c r="E288" s="4">
        <f>(A295+10*1.007276466583)/10</f>
        <v>2569.5683407066836</v>
      </c>
      <c r="F288" s="4">
        <f>(B295+10*1.007276466583)/10</f>
        <v>2570.4711487066838</v>
      </c>
      <c r="G288" s="29" t="s">
        <v>45</v>
      </c>
      <c r="K288" s="19"/>
    </row>
    <row r="289" spans="1:11" x14ac:dyDescent="0.3">
      <c r="A289" s="28" t="s">
        <v>38</v>
      </c>
      <c r="B289" s="26"/>
      <c r="C289" s="26"/>
      <c r="D289" s="2" t="s">
        <v>118</v>
      </c>
      <c r="E289" s="4">
        <f>(A295+11*1.007276466583)/11</f>
        <v>2336.062789412129</v>
      </c>
      <c r="F289" s="4">
        <f>(B295+11*1.007276466583)/11</f>
        <v>2336.8835239575837</v>
      </c>
      <c r="G289" s="29"/>
    </row>
    <row r="290" spans="1:11" x14ac:dyDescent="0.3">
      <c r="A290" s="30" t="s">
        <v>181</v>
      </c>
      <c r="B290" s="26"/>
      <c r="C290" s="26"/>
      <c r="D290" s="2" t="s">
        <v>120</v>
      </c>
      <c r="E290" s="4">
        <f>(A295+12*1.007276466583)/12</f>
        <v>2141.4748300000001</v>
      </c>
      <c r="F290" s="4">
        <f>(B295+12*1.007276466583)/12</f>
        <v>2142.2271700000001</v>
      </c>
      <c r="G290" s="29"/>
    </row>
    <row r="291" spans="1:11" x14ac:dyDescent="0.3">
      <c r="A291" s="39">
        <f>(140000/(1/(200^0.5)))*(1/(2141.81^0.5))</f>
        <v>42781.160627138015</v>
      </c>
      <c r="B291" s="26"/>
      <c r="C291" s="26"/>
      <c r="D291" s="2" t="s">
        <v>121</v>
      </c>
      <c r="E291" s="4">
        <f>(A295+13*1.007276466583)/13</f>
        <v>1976.8234797281989</v>
      </c>
      <c r="F291" s="4">
        <f>(B295+13*1.007276466583)/13</f>
        <v>1977.5179474205067</v>
      </c>
      <c r="G291" s="29"/>
      <c r="J291" s="18"/>
      <c r="K291" s="18"/>
    </row>
    <row r="292" spans="1:11" x14ac:dyDescent="0.3">
      <c r="A292" s="32" t="s">
        <v>122</v>
      </c>
      <c r="B292" s="26"/>
      <c r="C292" s="26"/>
      <c r="D292" s="33" t="s">
        <v>123</v>
      </c>
      <c r="E292" s="4">
        <f>(A295+14*1.007276466583)/14</f>
        <v>1835.6937509237978</v>
      </c>
      <c r="F292" s="4">
        <f>(B295+14*1.007276466583)/14</f>
        <v>1836.3386137809407</v>
      </c>
      <c r="G292" s="29"/>
      <c r="J292" s="19"/>
    </row>
    <row r="293" spans="1:11" x14ac:dyDescent="0.3">
      <c r="A293" s="42">
        <v>2141.4748300000001</v>
      </c>
      <c r="B293" s="49">
        <v>2142.2271700000001</v>
      </c>
      <c r="C293" s="26"/>
      <c r="D293" s="2" t="s">
        <v>124</v>
      </c>
      <c r="E293" s="4">
        <f>(A295+15*1.007276466583)/15</f>
        <v>1713.3813192933167</v>
      </c>
      <c r="F293" s="4">
        <f>(B295+15*1.007276466583)/15</f>
        <v>1713.9831912933166</v>
      </c>
      <c r="G293" s="29"/>
    </row>
    <row r="294" spans="1:11" x14ac:dyDescent="0.3">
      <c r="A294" s="47" t="s">
        <v>125</v>
      </c>
      <c r="B294" s="26"/>
      <c r="C294" s="26"/>
      <c r="D294" s="26"/>
      <c r="E294" s="26"/>
      <c r="F294" s="26"/>
      <c r="G294" s="29"/>
      <c r="J294" s="5"/>
      <c r="K294" s="5"/>
    </row>
    <row r="295" spans="1:11" ht="15" thickBot="1" x14ac:dyDescent="0.35">
      <c r="A295" s="35">
        <f>A293*12-12*1.007276466583</f>
        <v>25685.610642401007</v>
      </c>
      <c r="B295" s="36">
        <f>B293*12-12*1.007276466583</f>
        <v>25694.638722401007</v>
      </c>
      <c r="C295" s="7"/>
      <c r="D295" s="7"/>
      <c r="E295" s="7"/>
      <c r="F295" s="7"/>
      <c r="G295" s="37"/>
      <c r="J295" s="5"/>
      <c r="K295" s="5"/>
    </row>
    <row r="296" spans="1:11" x14ac:dyDescent="0.3">
      <c r="A296" s="86"/>
      <c r="B296" s="86"/>
      <c r="D296" s="86"/>
      <c r="E296" s="86"/>
      <c r="F296" s="86"/>
      <c r="J296" s="5"/>
      <c r="K296" s="5"/>
    </row>
    <row r="297" spans="1:11" ht="15" thickBot="1" x14ac:dyDescent="0.35">
      <c r="A297" s="19"/>
      <c r="K297" s="5"/>
    </row>
    <row r="298" spans="1:11" x14ac:dyDescent="0.3">
      <c r="A298" s="21" t="s">
        <v>182</v>
      </c>
      <c r="B298" s="22"/>
      <c r="C298" s="22"/>
      <c r="D298" s="23" t="s">
        <v>51</v>
      </c>
      <c r="E298" s="23" t="s">
        <v>113</v>
      </c>
      <c r="F298" s="23" t="s">
        <v>114</v>
      </c>
      <c r="G298" s="24" t="s">
        <v>115</v>
      </c>
    </row>
    <row r="299" spans="1:11" x14ac:dyDescent="0.3">
      <c r="A299" s="25" t="s">
        <v>116</v>
      </c>
      <c r="B299" s="26"/>
      <c r="C299" s="26"/>
      <c r="D299" s="2" t="s">
        <v>117</v>
      </c>
      <c r="E299" s="4">
        <f>(A306+10*1.007276466583)/10</f>
        <v>2585.7731767066839</v>
      </c>
      <c r="F299" s="4">
        <f>(B306+10*1.007276466583)/10</f>
        <v>2586.6764767066834</v>
      </c>
      <c r="G299" s="29" t="s">
        <v>46</v>
      </c>
      <c r="K299" s="45"/>
    </row>
    <row r="300" spans="1:11" x14ac:dyDescent="0.3">
      <c r="A300" s="28" t="s">
        <v>39</v>
      </c>
      <c r="B300" s="26"/>
      <c r="C300" s="26"/>
      <c r="D300" s="2" t="s">
        <v>118</v>
      </c>
      <c r="E300" s="4">
        <f>(A306+11*1.007276466583)/11</f>
        <v>2350.7944585030382</v>
      </c>
      <c r="F300" s="4">
        <f>(B306+11*1.007276466583)/11</f>
        <v>2351.6156403212194</v>
      </c>
      <c r="G300" s="29"/>
      <c r="J300" s="19"/>
    </row>
    <row r="301" spans="1:11" x14ac:dyDescent="0.3">
      <c r="A301" s="30" t="s">
        <v>183</v>
      </c>
      <c r="B301" s="26"/>
      <c r="C301" s="26"/>
      <c r="D301" s="2" t="s">
        <v>120</v>
      </c>
      <c r="E301" s="4">
        <f>(A306+12*1.007276466583)/12</f>
        <v>2154.9788600000002</v>
      </c>
      <c r="F301" s="4">
        <f>(B306+12*1.007276466583)/12</f>
        <v>2155.7316099999998</v>
      </c>
      <c r="G301" s="29"/>
    </row>
    <row r="302" spans="1:11" x14ac:dyDescent="0.3">
      <c r="A302" s="39">
        <f>(140000/(1/(200^0.5)))*(1/(2155.31^0.5))</f>
        <v>42646.968123340899</v>
      </c>
      <c r="B302" s="26"/>
      <c r="C302" s="26"/>
      <c r="D302" s="2" t="s">
        <v>121</v>
      </c>
      <c r="E302" s="4">
        <f>(A306+13*1.007276466583)/13</f>
        <v>1989.2887381897376</v>
      </c>
      <c r="F302" s="4">
        <f>(B306+13*1.007276466583)/13</f>
        <v>1989.9835843435833</v>
      </c>
      <c r="G302" s="29"/>
      <c r="J302" s="45"/>
      <c r="K302" s="45"/>
    </row>
    <row r="303" spans="1:11" x14ac:dyDescent="0.3">
      <c r="A303" s="32" t="s">
        <v>122</v>
      </c>
      <c r="B303" s="26"/>
      <c r="C303" s="26"/>
      <c r="D303" s="33" t="s">
        <v>123</v>
      </c>
      <c r="E303" s="4">
        <f>(A306+14*1.007276466583)/14</f>
        <v>1847.2686337809407</v>
      </c>
      <c r="F303" s="4">
        <f>(B306+14*1.007276466583)/14</f>
        <v>1847.9138480666547</v>
      </c>
      <c r="G303" s="29"/>
      <c r="J303" s="19"/>
    </row>
    <row r="304" spans="1:11" x14ac:dyDescent="0.3">
      <c r="A304" s="42">
        <v>2154.9788600000002</v>
      </c>
      <c r="B304" s="4">
        <v>2155.7316099999998</v>
      </c>
      <c r="C304" s="26"/>
      <c r="D304" s="2" t="s">
        <v>124</v>
      </c>
      <c r="E304" s="4">
        <f>(A306+15*1.007276466583)/15</f>
        <v>1724.1845432933167</v>
      </c>
      <c r="F304" s="4">
        <f>(B306+15*1.007276466583)/15</f>
        <v>1724.7867432933165</v>
      </c>
      <c r="G304" s="29"/>
    </row>
    <row r="305" spans="1:11" x14ac:dyDescent="0.3">
      <c r="A305" s="25" t="s">
        <v>125</v>
      </c>
      <c r="B305" s="26"/>
      <c r="C305" s="26"/>
      <c r="D305" s="26"/>
      <c r="E305" s="26"/>
      <c r="F305" s="26"/>
      <c r="G305" s="29"/>
      <c r="J305" s="19"/>
    </row>
    <row r="306" spans="1:11" ht="15" thickBot="1" x14ac:dyDescent="0.35">
      <c r="A306" s="35">
        <f>A304*12-12*1.007276466583</f>
        <v>25847.659002401007</v>
      </c>
      <c r="B306" s="36">
        <f>B304*12-12*1.007276466583</f>
        <v>25856.692002401003</v>
      </c>
      <c r="C306" s="7"/>
      <c r="D306" s="7"/>
      <c r="E306" s="7"/>
      <c r="F306" s="7"/>
      <c r="G306" s="37"/>
    </row>
    <row r="307" spans="1:11" x14ac:dyDescent="0.3">
      <c r="A307" s="45"/>
      <c r="B307" s="45"/>
      <c r="D307" s="45"/>
      <c r="E307" s="45"/>
      <c r="F307" s="45"/>
      <c r="J307" s="5"/>
      <c r="K307" s="5"/>
    </row>
    <row r="308" spans="1:11" ht="15" thickBot="1" x14ac:dyDescent="0.35">
      <c r="A308" s="19"/>
      <c r="K308" s="5"/>
    </row>
    <row r="309" spans="1:11" x14ac:dyDescent="0.3">
      <c r="A309" s="21" t="s">
        <v>184</v>
      </c>
      <c r="B309" s="22"/>
      <c r="C309" s="22"/>
      <c r="D309" s="23" t="s">
        <v>51</v>
      </c>
      <c r="E309" s="23" t="s">
        <v>113</v>
      </c>
      <c r="F309" s="23" t="s">
        <v>114</v>
      </c>
      <c r="G309" s="24" t="s">
        <v>115</v>
      </c>
    </row>
    <row r="310" spans="1:11" x14ac:dyDescent="0.3">
      <c r="A310" s="25" t="s">
        <v>116</v>
      </c>
      <c r="B310" s="26"/>
      <c r="C310" s="26"/>
      <c r="D310" s="2" t="s">
        <v>117</v>
      </c>
      <c r="E310" s="4">
        <f>(A317+10*1.007276466583)/10</f>
        <v>2601.9786487066835</v>
      </c>
      <c r="F310" s="4">
        <f>(B317+10*1.007276466583)/10</f>
        <v>2602.8820207066833</v>
      </c>
      <c r="G310" s="29" t="s">
        <v>185</v>
      </c>
    </row>
    <row r="311" spans="1:11" x14ac:dyDescent="0.3">
      <c r="A311" s="28" t="s">
        <v>186</v>
      </c>
      <c r="B311" s="26"/>
      <c r="C311" s="26"/>
      <c r="D311" s="2" t="s">
        <v>118</v>
      </c>
      <c r="E311" s="4">
        <f>(A317+11*1.007276466583)/11</f>
        <v>2365.5267057757651</v>
      </c>
      <c r="F311" s="4">
        <f>(B317+11*1.007276466583)/11</f>
        <v>2366.3479530484924</v>
      </c>
      <c r="G311" s="29"/>
    </row>
    <row r="312" spans="1:11" x14ac:dyDescent="0.3">
      <c r="A312" s="30" t="s">
        <v>187</v>
      </c>
      <c r="B312" s="26"/>
      <c r="C312" s="26"/>
      <c r="D312" s="2" t="s">
        <v>120</v>
      </c>
      <c r="E312" s="4">
        <f>(A317+12*1.007276466583)/12</f>
        <v>2168.48342</v>
      </c>
      <c r="F312" s="4">
        <f>(B317+12*1.007276466583)/12</f>
        <v>2169.23623</v>
      </c>
      <c r="G312" s="29"/>
    </row>
    <row r="313" spans="1:11" x14ac:dyDescent="0.3">
      <c r="A313" s="39">
        <f>(140000/(1/(200^0.5)))*(1/(2168.82^0.5))</f>
        <v>42513.932509789141</v>
      </c>
      <c r="B313" s="26"/>
      <c r="C313" s="26"/>
      <c r="D313" s="2" t="s">
        <v>121</v>
      </c>
      <c r="E313" s="4">
        <f>(A317+13*1.007276466583)/13</f>
        <v>2001.7544858820449</v>
      </c>
      <c r="F313" s="4">
        <f>(B317+13*1.007276466583)/13</f>
        <v>2002.4493874205064</v>
      </c>
      <c r="G313" s="29"/>
    </row>
    <row r="314" spans="1:11" x14ac:dyDescent="0.3">
      <c r="A314" s="32" t="s">
        <v>122</v>
      </c>
      <c r="B314" s="26"/>
      <c r="C314" s="26"/>
      <c r="D314" s="33" t="s">
        <v>123</v>
      </c>
      <c r="E314" s="4">
        <f>(A317+14*1.007276466583)/14</f>
        <v>1858.8439709237975</v>
      </c>
      <c r="F314" s="4">
        <f>(B317+14*1.007276466583)/14</f>
        <v>1859.4892366380832</v>
      </c>
      <c r="G314" s="29"/>
    </row>
    <row r="315" spans="1:11" x14ac:dyDescent="0.3">
      <c r="A315" s="42">
        <v>2168.48342</v>
      </c>
      <c r="B315" s="49">
        <v>2169.23623</v>
      </c>
      <c r="C315" s="26"/>
      <c r="D315" s="2" t="s">
        <v>124</v>
      </c>
      <c r="E315" s="4">
        <f>(A317+15*1.007276466583)/15</f>
        <v>1734.9881912933165</v>
      </c>
      <c r="F315" s="4">
        <f>(B317+15*1.007276466583)/15</f>
        <v>1735.5904392933164</v>
      </c>
      <c r="G315" s="29"/>
    </row>
    <row r="316" spans="1:11" x14ac:dyDescent="0.3">
      <c r="A316" s="47" t="s">
        <v>125</v>
      </c>
      <c r="B316" s="26"/>
      <c r="C316" s="26"/>
      <c r="D316" s="26"/>
      <c r="E316" s="26"/>
      <c r="F316" s="26"/>
      <c r="G316" s="29"/>
      <c r="J316" s="5"/>
      <c r="K316" s="5"/>
    </row>
    <row r="317" spans="1:11" ht="15" thickBot="1" x14ac:dyDescent="0.35">
      <c r="A317" s="35">
        <f>A315*12-12*1.007276466583</f>
        <v>26009.713722401004</v>
      </c>
      <c r="B317" s="36">
        <f>B315*12-12*1.007276466583</f>
        <v>26018.747442401003</v>
      </c>
      <c r="C317" s="7"/>
      <c r="D317" s="7"/>
      <c r="E317" s="7"/>
      <c r="F317" s="7"/>
      <c r="G317" s="37"/>
      <c r="J317" s="5"/>
      <c r="K317" s="5"/>
    </row>
    <row r="318" spans="1:11" x14ac:dyDescent="0.3">
      <c r="A318" s="45"/>
      <c r="B318" s="45"/>
      <c r="D318" s="45"/>
      <c r="E318" s="45"/>
      <c r="F318" s="45"/>
      <c r="J318" s="5"/>
      <c r="K318" s="5"/>
    </row>
    <row r="319" spans="1:11" ht="15" thickBot="1" x14ac:dyDescent="0.35">
      <c r="A319" s="19"/>
      <c r="K319" s="5"/>
    </row>
    <row r="320" spans="1:11" x14ac:dyDescent="0.3">
      <c r="A320" s="21" t="s">
        <v>188</v>
      </c>
      <c r="B320" s="22"/>
      <c r="C320" s="22"/>
      <c r="D320" s="23" t="s">
        <v>51</v>
      </c>
      <c r="E320" s="23" t="s">
        <v>113</v>
      </c>
      <c r="F320" s="23" t="s">
        <v>114</v>
      </c>
      <c r="G320" s="24" t="s">
        <v>115</v>
      </c>
    </row>
    <row r="321" spans="1:10" x14ac:dyDescent="0.3">
      <c r="A321" s="25" t="s">
        <v>116</v>
      </c>
      <c r="B321" s="26"/>
      <c r="C321" s="26"/>
      <c r="D321" s="2" t="s">
        <v>117</v>
      </c>
      <c r="E321" s="4">
        <f>(A328+10*1.007276466583)/10</f>
        <v>2616.4824127066836</v>
      </c>
      <c r="F321" s="4">
        <f>(B328+10*1.007276466583)/10</f>
        <v>2617.3856887066836</v>
      </c>
      <c r="G321" s="29" t="s">
        <v>189</v>
      </c>
    </row>
    <row r="322" spans="1:10" x14ac:dyDescent="0.3">
      <c r="A322" s="28" t="s">
        <v>190</v>
      </c>
      <c r="B322" s="26"/>
      <c r="C322" s="26"/>
      <c r="D322" s="2" t="s">
        <v>118</v>
      </c>
      <c r="E322" s="4">
        <f>(A328+11*1.007276466583)/11</f>
        <v>2378.7119457757653</v>
      </c>
      <c r="F322" s="4">
        <f>(B328+11*1.007276466583)/11</f>
        <v>2379.5331057757653</v>
      </c>
      <c r="G322" s="29"/>
    </row>
    <row r="323" spans="1:10" x14ac:dyDescent="0.3">
      <c r="A323" s="30" t="s">
        <v>191</v>
      </c>
      <c r="B323" s="26"/>
      <c r="C323" s="26"/>
      <c r="D323" s="2" t="s">
        <v>120</v>
      </c>
      <c r="E323" s="4">
        <f>(A328+12*1.007276466583)/12</f>
        <v>2180.5698900000002</v>
      </c>
      <c r="F323" s="4">
        <f>(B328+12*1.007276466583)/12</f>
        <v>2181.3226199999999</v>
      </c>
      <c r="G323" s="29"/>
    </row>
    <row r="324" spans="1:10" x14ac:dyDescent="0.3">
      <c r="A324" s="39">
        <f>(140000/(1/(200^0.5)))*(1/(2180.91^0.5))</f>
        <v>42395.929528600544</v>
      </c>
      <c r="B324" s="26"/>
      <c r="C324" s="26"/>
      <c r="D324" s="2" t="s">
        <v>121</v>
      </c>
      <c r="E324" s="4">
        <f>(A328+13*1.007276466583)/13</f>
        <v>2012.9112274205067</v>
      </c>
      <c r="F324" s="4">
        <f>(B328+13*1.007276466583)/13</f>
        <v>2013.6060551128141</v>
      </c>
      <c r="G324" s="29"/>
    </row>
    <row r="325" spans="1:10" x14ac:dyDescent="0.3">
      <c r="A325" s="32" t="s">
        <v>122</v>
      </c>
      <c r="B325" s="26"/>
      <c r="C325" s="26"/>
      <c r="D325" s="33" t="s">
        <v>123</v>
      </c>
      <c r="E325" s="4">
        <f>(A328+14*1.007276466583)/14</f>
        <v>1869.2038023523692</v>
      </c>
      <c r="F325" s="4">
        <f>(B328+14*1.007276466583)/14</f>
        <v>1869.8489994952263</v>
      </c>
      <c r="G325" s="29"/>
    </row>
    <row r="326" spans="1:10" x14ac:dyDescent="0.3">
      <c r="A326" s="42">
        <v>2180.5698900000002</v>
      </c>
      <c r="B326" s="4">
        <v>2181.3226199999999</v>
      </c>
      <c r="C326" s="26"/>
      <c r="D326" s="2" t="s">
        <v>124</v>
      </c>
      <c r="E326" s="4">
        <f>(A328+15*1.007276466583)/15</f>
        <v>1744.6573672933166</v>
      </c>
      <c r="F326" s="4">
        <f>(B328+15*1.007276466583)/15</f>
        <v>1745.2595512933165</v>
      </c>
      <c r="G326" s="29"/>
    </row>
    <row r="327" spans="1:10" x14ac:dyDescent="0.3">
      <c r="A327" s="47" t="s">
        <v>125</v>
      </c>
      <c r="B327" s="26"/>
      <c r="C327" s="26"/>
      <c r="D327" s="26"/>
      <c r="E327" s="26"/>
      <c r="F327" s="26"/>
      <c r="G327" s="29"/>
    </row>
    <row r="328" spans="1:10" ht="15" thickBot="1" x14ac:dyDescent="0.35">
      <c r="A328" s="35">
        <f>A326*12-12*1.007276466583</f>
        <v>26154.751362401006</v>
      </c>
      <c r="B328" s="36">
        <f>B326*12-12*1.007276466583</f>
        <v>26163.784122401004</v>
      </c>
      <c r="C328" s="7"/>
      <c r="D328" s="7"/>
      <c r="E328" s="7"/>
      <c r="F328" s="7"/>
      <c r="G328" s="37"/>
    </row>
    <row r="329" spans="1:10" x14ac:dyDescent="0.3">
      <c r="A329" s="86"/>
      <c r="B329" s="86"/>
      <c r="D329" s="86"/>
      <c r="E329" s="86"/>
      <c r="F329" s="86"/>
    </row>
    <row r="330" spans="1:10" ht="15" thickBot="1" x14ac:dyDescent="0.35">
      <c r="A330" s="19"/>
      <c r="J330" s="5"/>
    </row>
    <row r="331" spans="1:10" x14ac:dyDescent="0.3">
      <c r="A331" s="21" t="s">
        <v>192</v>
      </c>
      <c r="B331" s="22"/>
      <c r="C331" s="22"/>
      <c r="D331" s="23" t="s">
        <v>51</v>
      </c>
      <c r="E331" s="23" t="s">
        <v>113</v>
      </c>
      <c r="F331" s="23" t="s">
        <v>114</v>
      </c>
      <c r="G331" s="24" t="s">
        <v>115</v>
      </c>
    </row>
    <row r="332" spans="1:10" x14ac:dyDescent="0.3">
      <c r="A332" s="25" t="s">
        <v>116</v>
      </c>
      <c r="B332" s="26"/>
      <c r="C332" s="26"/>
      <c r="D332" s="2" t="s">
        <v>117</v>
      </c>
      <c r="E332" s="4">
        <f>(A339+10*1.007276466583)/10</f>
        <v>2632.6873927066836</v>
      </c>
      <c r="F332" s="4">
        <f>(B339+10*1.007276466583)/10</f>
        <v>2633.5910407066835</v>
      </c>
      <c r="G332" s="29" t="s">
        <v>193</v>
      </c>
    </row>
    <row r="333" spans="1:10" x14ac:dyDescent="0.3">
      <c r="A333" s="28" t="s">
        <v>194</v>
      </c>
      <c r="B333" s="26"/>
      <c r="C333" s="26"/>
      <c r="D333" s="2" t="s">
        <v>118</v>
      </c>
      <c r="E333" s="4">
        <f>(A339+11*1.007276466583)/11</f>
        <v>2393.4437457757654</v>
      </c>
      <c r="F333" s="4">
        <f>(B339+11*1.007276466583)/11</f>
        <v>2394.2652439575836</v>
      </c>
      <c r="G333" s="29"/>
    </row>
    <row r="334" spans="1:10" x14ac:dyDescent="0.3">
      <c r="A334" s="30" t="s">
        <v>195</v>
      </c>
      <c r="B334" s="26"/>
      <c r="C334" s="26"/>
      <c r="D334" s="2" t="s">
        <v>120</v>
      </c>
      <c r="E334" s="4">
        <f>(A339+12*1.007276466583)/12</f>
        <v>2194.07404</v>
      </c>
      <c r="F334" s="4">
        <f>(B339+12*1.007276466583)/12</f>
        <v>2194.82708</v>
      </c>
      <c r="G334" s="29"/>
    </row>
    <row r="335" spans="1:10" x14ac:dyDescent="0.3">
      <c r="A335" s="39">
        <f>(140000/(1/(200^0.5)))*(1/(2194.41^0.5))</f>
        <v>42265.318559638436</v>
      </c>
      <c r="B335" s="26"/>
      <c r="C335" s="26"/>
      <c r="D335" s="2" t="s">
        <v>121</v>
      </c>
      <c r="E335" s="4">
        <f>(A339+13*1.007276466583)/13</f>
        <v>2025.376596651276</v>
      </c>
      <c r="F335" s="4">
        <f>(B339+13*1.007276466583)/13</f>
        <v>2026.0717104974296</v>
      </c>
      <c r="G335" s="29"/>
    </row>
    <row r="336" spans="1:10" x14ac:dyDescent="0.3">
      <c r="A336" s="32" t="s">
        <v>122</v>
      </c>
      <c r="B336" s="6"/>
      <c r="C336" s="26"/>
      <c r="D336" s="33" t="s">
        <v>123</v>
      </c>
      <c r="E336" s="4">
        <f>(A339+14*1.007276466583)/14</f>
        <v>1880.7787880666549</v>
      </c>
      <c r="F336" s="4">
        <f>(B339+14*1.007276466583)/14</f>
        <v>1881.4242509237977</v>
      </c>
      <c r="G336" s="29"/>
    </row>
    <row r="337" spans="1:19" x14ac:dyDescent="0.3">
      <c r="A337" s="42">
        <v>2194.07404</v>
      </c>
      <c r="B337" s="49">
        <v>2194.82708</v>
      </c>
      <c r="C337" s="26"/>
      <c r="D337" s="2" t="s">
        <v>124</v>
      </c>
      <c r="E337" s="4">
        <f>(A339+15*1.007276466583)/15</f>
        <v>1755.4606872933168</v>
      </c>
      <c r="F337" s="4">
        <f>(B339+15*1.007276466583)/15</f>
        <v>1756.0631192933167</v>
      </c>
      <c r="G337" s="29"/>
    </row>
    <row r="338" spans="1:19" x14ac:dyDescent="0.3">
      <c r="A338" s="47" t="s">
        <v>125</v>
      </c>
      <c r="B338" s="26"/>
      <c r="C338" s="26"/>
      <c r="D338" s="26"/>
      <c r="E338" s="26"/>
      <c r="F338" s="26"/>
      <c r="G338" s="29"/>
    </row>
    <row r="339" spans="1:19" ht="15" thickBot="1" x14ac:dyDescent="0.35">
      <c r="A339" s="35">
        <f>A337*12-12*1.007276466583</f>
        <v>26316.801162401007</v>
      </c>
      <c r="B339" s="36">
        <f>B337*12-12*1.007276466583</f>
        <v>26325.837642401006</v>
      </c>
      <c r="C339" s="7"/>
      <c r="D339" s="7"/>
      <c r="E339" s="7"/>
      <c r="F339" s="7"/>
      <c r="G339" s="37"/>
      <c r="J339" s="5"/>
      <c r="K339" s="5"/>
    </row>
    <row r="340" spans="1:19" x14ac:dyDescent="0.3">
      <c r="A340" s="19"/>
    </row>
    <row r="341" spans="1:19" ht="15" thickBot="1" x14ac:dyDescent="0.35">
      <c r="A341" s="19"/>
    </row>
    <row r="342" spans="1:19" x14ac:dyDescent="0.3">
      <c r="A342" s="21" t="s">
        <v>196</v>
      </c>
      <c r="B342" s="22"/>
      <c r="C342" s="22"/>
      <c r="D342" s="23" t="s">
        <v>51</v>
      </c>
      <c r="E342" s="23" t="s">
        <v>113</v>
      </c>
      <c r="F342" s="23" t="s">
        <v>114</v>
      </c>
      <c r="G342" s="24" t="s">
        <v>115</v>
      </c>
    </row>
    <row r="343" spans="1:19" x14ac:dyDescent="0.3">
      <c r="A343" s="25" t="s">
        <v>116</v>
      </c>
      <c r="B343" s="26"/>
      <c r="C343" s="26"/>
      <c r="D343" s="2" t="s">
        <v>117</v>
      </c>
      <c r="E343" s="4">
        <f>(A350+10*1.007276466583)/10</f>
        <v>2607.3825367066834</v>
      </c>
      <c r="F343" s="4">
        <f>(B350+10*1.007276466583)/10</f>
        <v>2608.2861007066836</v>
      </c>
      <c r="G343" s="29" t="s">
        <v>197</v>
      </c>
    </row>
    <row r="344" spans="1:19" x14ac:dyDescent="0.3">
      <c r="A344" s="28" t="s">
        <v>198</v>
      </c>
      <c r="B344" s="26"/>
      <c r="C344" s="26"/>
      <c r="D344" s="2" t="s">
        <v>118</v>
      </c>
      <c r="E344" s="4">
        <f>(A350+11*1.007276466583)/11</f>
        <v>2370.4393312303105</v>
      </c>
      <c r="F344" s="4">
        <f>(B350+11*1.007276466583)/11</f>
        <v>2371.2607530484925</v>
      </c>
      <c r="G344" s="29"/>
      <c r="I344" s="86"/>
      <c r="J344" s="86"/>
      <c r="L344" s="86"/>
      <c r="M344" s="86"/>
      <c r="N344" s="86"/>
      <c r="R344" s="5"/>
      <c r="S344" s="5"/>
    </row>
    <row r="345" spans="1:19" x14ac:dyDescent="0.3">
      <c r="A345" s="30" t="s">
        <v>199</v>
      </c>
      <c r="B345" s="26"/>
      <c r="C345" s="26"/>
      <c r="D345" s="2" t="s">
        <v>120</v>
      </c>
      <c r="E345" s="4">
        <f>(A350+12*1.007276466583)/12</f>
        <v>2172.98666</v>
      </c>
      <c r="F345" s="4">
        <f>(B350+12*1.007276466583)/12</f>
        <v>2173.73963</v>
      </c>
      <c r="G345" s="29"/>
      <c r="I345" s="19"/>
    </row>
    <row r="346" spans="1:19" x14ac:dyDescent="0.3">
      <c r="A346" s="39">
        <f>(140000/(1/(200^0.5)))*(1/(2173.32^0.5))</f>
        <v>42469.895775601726</v>
      </c>
      <c r="B346" s="26"/>
      <c r="C346" s="26"/>
      <c r="D346" s="2" t="s">
        <v>121</v>
      </c>
      <c r="E346" s="4">
        <f>(A350+13*1.007276466583)/13</f>
        <v>2005.9113228051219</v>
      </c>
      <c r="F346" s="4">
        <f>(B350+13*1.007276466583)/13</f>
        <v>2006.6063720358911</v>
      </c>
      <c r="G346" s="29"/>
    </row>
    <row r="347" spans="1:19" x14ac:dyDescent="0.3">
      <c r="A347" s="32" t="s">
        <v>122</v>
      </c>
      <c r="B347" s="26"/>
      <c r="C347" s="26"/>
      <c r="D347" s="33" t="s">
        <v>123</v>
      </c>
      <c r="E347" s="4">
        <f>(A350+14*1.007276466583)/14</f>
        <v>1862.7038909237976</v>
      </c>
      <c r="F347" s="4">
        <f>(B350+14*1.007276466583)/14</f>
        <v>1863.3492937809406</v>
      </c>
      <c r="G347" s="29"/>
      <c r="L347" s="5"/>
    </row>
    <row r="348" spans="1:19" x14ac:dyDescent="0.3">
      <c r="A348" s="42">
        <v>2172.98666</v>
      </c>
      <c r="B348" s="4">
        <v>2173.73963</v>
      </c>
      <c r="C348" s="26"/>
      <c r="D348" s="2" t="s">
        <v>124</v>
      </c>
      <c r="E348" s="4">
        <f>(A350+15*1.007276466583)/15</f>
        <v>1738.5907832933165</v>
      </c>
      <c r="F348" s="4">
        <f>(B350+15*1.007276466583)/15</f>
        <v>1739.1931592933167</v>
      </c>
      <c r="G348" s="29"/>
    </row>
    <row r="349" spans="1:19" x14ac:dyDescent="0.3">
      <c r="A349" s="47" t="s">
        <v>125</v>
      </c>
      <c r="B349" s="26"/>
      <c r="C349" s="26"/>
      <c r="D349" s="26"/>
      <c r="E349" s="26"/>
      <c r="F349" s="26"/>
      <c r="G349" s="29"/>
    </row>
    <row r="350" spans="1:19" ht="15" thickBot="1" x14ac:dyDescent="0.35">
      <c r="A350" s="35">
        <f>A348*12-12*1.007276466583</f>
        <v>26063.752602401004</v>
      </c>
      <c r="B350" s="36">
        <f>B348*12-12*1.007276466583</f>
        <v>26072.788242401006</v>
      </c>
      <c r="C350" s="7"/>
      <c r="D350" s="7"/>
      <c r="E350" s="7"/>
      <c r="F350" s="7"/>
      <c r="G350" s="37"/>
    </row>
    <row r="351" spans="1:19" x14ac:dyDescent="0.3">
      <c r="A351" s="26"/>
      <c r="B351" s="26"/>
      <c r="C351" s="26"/>
      <c r="D351" s="26"/>
      <c r="E351" s="26"/>
      <c r="F351" s="26"/>
      <c r="G351" s="26"/>
    </row>
    <row r="352" spans="1:19" x14ac:dyDescent="0.3">
      <c r="A352" s="26"/>
      <c r="B352" s="26"/>
      <c r="C352" s="26"/>
      <c r="D352" s="26"/>
      <c r="E352" s="26"/>
      <c r="F352" s="26"/>
      <c r="G352" s="26"/>
    </row>
    <row r="353" spans="1:16" x14ac:dyDescent="0.3">
      <c r="A353" s="26"/>
      <c r="B353" s="26"/>
      <c r="C353" s="26"/>
      <c r="D353" s="26"/>
      <c r="E353" s="26"/>
      <c r="F353" s="26"/>
      <c r="G353" s="26"/>
      <c r="O353" s="5"/>
      <c r="P353" s="5"/>
    </row>
    <row r="354" spans="1:16" ht="15" thickBot="1" x14ac:dyDescent="0.35"/>
    <row r="355" spans="1:16" ht="15" thickBot="1" x14ac:dyDescent="0.35">
      <c r="A355" s="20" t="s">
        <v>200</v>
      </c>
      <c r="I355" s="5"/>
    </row>
    <row r="356" spans="1:16" ht="15" thickBot="1" x14ac:dyDescent="0.35">
      <c r="L356" s="5"/>
    </row>
    <row r="357" spans="1:16" x14ac:dyDescent="0.3">
      <c r="A357" s="21" t="s">
        <v>201</v>
      </c>
      <c r="B357" s="22"/>
      <c r="C357" s="22"/>
      <c r="D357" s="23" t="s">
        <v>51</v>
      </c>
      <c r="E357" s="23" t="s">
        <v>113</v>
      </c>
      <c r="F357" s="23" t="s">
        <v>114</v>
      </c>
      <c r="G357" s="24" t="s">
        <v>115</v>
      </c>
    </row>
    <row r="358" spans="1:16" x14ac:dyDescent="0.3">
      <c r="A358" s="25" t="s">
        <v>116</v>
      </c>
      <c r="B358" s="26"/>
      <c r="C358" s="26"/>
      <c r="D358" s="2" t="s">
        <v>117</v>
      </c>
      <c r="E358" s="4">
        <f>(A365+10*1.007276466583)/10</f>
        <v>2592.9008167066836</v>
      </c>
      <c r="F358" s="4">
        <f>(B365+10*1.007276466583)/10</f>
        <v>2593.8044527066836</v>
      </c>
      <c r="G358" s="29" t="s">
        <v>47</v>
      </c>
    </row>
    <row r="359" spans="1:16" x14ac:dyDescent="0.3">
      <c r="A359" s="28" t="s">
        <v>38</v>
      </c>
      <c r="B359" s="26"/>
      <c r="C359" s="26"/>
      <c r="D359" s="2" t="s">
        <v>118</v>
      </c>
      <c r="E359" s="4">
        <f>(A365+11*1.007276466583)/11</f>
        <v>2357.274131230311</v>
      </c>
      <c r="F359" s="4">
        <f>(B365+11*1.007276466583)/11</f>
        <v>2358.0956185030377</v>
      </c>
      <c r="G359" s="29"/>
    </row>
    <row r="360" spans="1:16" x14ac:dyDescent="0.3">
      <c r="A360" s="30" t="s">
        <v>202</v>
      </c>
      <c r="B360" s="26"/>
      <c r="C360" s="26"/>
      <c r="D360" s="2" t="s">
        <v>120</v>
      </c>
      <c r="E360" s="4">
        <f>(A365+12*1.007276466583)/12</f>
        <v>2160.9185600000001</v>
      </c>
      <c r="F360" s="4">
        <f>(B365+12*1.007276466583)/12</f>
        <v>2161.6715899999999</v>
      </c>
      <c r="G360" s="29"/>
    </row>
    <row r="361" spans="1:16" x14ac:dyDescent="0.3">
      <c r="A361" s="39">
        <f>(140000/(1/(200^0.5)))*(1/(2161.25^0.5))</f>
        <v>42588.322133963375</v>
      </c>
      <c r="B361" s="26"/>
      <c r="C361" s="26"/>
      <c r="D361" s="2" t="s">
        <v>121</v>
      </c>
      <c r="E361" s="4">
        <f>(A365+13*1.007276466583)/13</f>
        <v>1994.7715381897374</v>
      </c>
      <c r="F361" s="4">
        <f>(B365+13*1.007276466583)/13</f>
        <v>1995.4666428051219</v>
      </c>
      <c r="G361" s="29"/>
    </row>
    <row r="362" spans="1:16" x14ac:dyDescent="0.3">
      <c r="A362" s="32" t="s">
        <v>122</v>
      </c>
      <c r="B362" s="26"/>
      <c r="C362" s="26"/>
      <c r="D362" s="33" t="s">
        <v>123</v>
      </c>
      <c r="E362" s="4">
        <f>(A365+14*1.007276466583)/14</f>
        <v>1852.3598052095119</v>
      </c>
      <c r="F362" s="4">
        <f>(B365+14*1.007276466583)/14</f>
        <v>1853.0052594952263</v>
      </c>
      <c r="G362" s="29"/>
    </row>
    <row r="363" spans="1:16" x14ac:dyDescent="0.3">
      <c r="A363" s="42">
        <v>2160.9185600000001</v>
      </c>
      <c r="B363" s="49">
        <v>2161.6715899999999</v>
      </c>
      <c r="C363" s="26"/>
      <c r="D363" s="2" t="s">
        <v>124</v>
      </c>
      <c r="E363" s="4">
        <f>(A365+15*1.007276466583)/15</f>
        <v>1728.9363032933168</v>
      </c>
      <c r="F363" s="4">
        <f>(B365+15*1.007276466583)/15</f>
        <v>1729.5387272933165</v>
      </c>
      <c r="G363" s="29"/>
    </row>
    <row r="364" spans="1:16" x14ac:dyDescent="0.3">
      <c r="A364" s="25" t="s">
        <v>125</v>
      </c>
      <c r="B364" s="26"/>
      <c r="C364" s="26"/>
      <c r="D364" s="26"/>
      <c r="E364" s="26"/>
      <c r="F364" s="26"/>
      <c r="G364" s="29"/>
      <c r="L364" s="5"/>
    </row>
    <row r="365" spans="1:16" ht="15" thickBot="1" x14ac:dyDescent="0.35">
      <c r="A365" s="35">
        <f>A363*12-12*1.007276466583</f>
        <v>25918.935402401006</v>
      </c>
      <c r="B365" s="36">
        <f>B363*12-12*1.007276466583</f>
        <v>25927.971762401005</v>
      </c>
      <c r="C365" s="7"/>
      <c r="D365" s="7"/>
      <c r="E365" s="7"/>
      <c r="F365" s="7"/>
      <c r="G365" s="37"/>
      <c r="I365" s="5"/>
    </row>
    <row r="367" spans="1:16" ht="15" thickBot="1" x14ac:dyDescent="0.35"/>
    <row r="368" spans="1:16" x14ac:dyDescent="0.3">
      <c r="A368" s="21" t="s">
        <v>203</v>
      </c>
      <c r="B368" s="22"/>
      <c r="C368" s="22"/>
      <c r="D368" s="23" t="s">
        <v>51</v>
      </c>
      <c r="E368" s="23" t="s">
        <v>113</v>
      </c>
      <c r="F368" s="23" t="s">
        <v>114</v>
      </c>
      <c r="G368" s="24" t="s">
        <v>115</v>
      </c>
    </row>
    <row r="369" spans="1:12" x14ac:dyDescent="0.3">
      <c r="A369" s="25" t="s">
        <v>116</v>
      </c>
      <c r="B369" s="26"/>
      <c r="C369" s="26"/>
      <c r="D369" s="2" t="s">
        <v>117</v>
      </c>
      <c r="E369" s="4">
        <f>(A376+10*1.007276466583)/10</f>
        <v>2609.1062527066833</v>
      </c>
      <c r="F369" s="4">
        <f>(B376+10*1.007276466583)/10</f>
        <v>2610.0095887066836</v>
      </c>
      <c r="G369" s="29" t="s">
        <v>48</v>
      </c>
    </row>
    <row r="370" spans="1:12" x14ac:dyDescent="0.3">
      <c r="A370" s="28" t="s">
        <v>40</v>
      </c>
      <c r="B370" s="26"/>
      <c r="C370" s="26"/>
      <c r="D370" s="2" t="s">
        <v>118</v>
      </c>
      <c r="E370" s="4">
        <f>(A376+11*1.007276466583)/11</f>
        <v>2372.0063457757647</v>
      </c>
      <c r="F370" s="4">
        <f>(B376+11*1.007276466583)/11</f>
        <v>2372.8275603212201</v>
      </c>
      <c r="G370" s="29"/>
    </row>
    <row r="371" spans="1:12" x14ac:dyDescent="0.3">
      <c r="A371" s="30" t="s">
        <v>204</v>
      </c>
      <c r="B371" s="26"/>
      <c r="C371" s="26"/>
      <c r="D371" s="2" t="s">
        <v>120</v>
      </c>
      <c r="E371" s="4">
        <f>(A376+12*1.007276466583)/12</f>
        <v>2174.4230899999998</v>
      </c>
      <c r="F371" s="4">
        <f>(B376+12*1.007276466583)/12</f>
        <v>2175.17587</v>
      </c>
      <c r="G371" s="29"/>
    </row>
    <row r="372" spans="1:12" x14ac:dyDescent="0.3">
      <c r="A372" s="39">
        <f>(140000/(1/(200^0.5)))*(1/(2174.76^0.5))</f>
        <v>42455.832895820291</v>
      </c>
      <c r="B372" s="26"/>
      <c r="C372" s="26"/>
      <c r="D372" s="2" t="s">
        <v>121</v>
      </c>
      <c r="E372" s="4">
        <f>(A376+13*1.007276466583)/13</f>
        <v>2007.2372581897371</v>
      </c>
      <c r="F372" s="4">
        <f>(B376+13*1.007276466583)/13</f>
        <v>2007.9321320358913</v>
      </c>
      <c r="G372" s="29"/>
    </row>
    <row r="373" spans="1:12" x14ac:dyDescent="0.3">
      <c r="A373" s="32" t="s">
        <v>122</v>
      </c>
      <c r="B373" s="26"/>
      <c r="C373" s="26"/>
      <c r="D373" s="33" t="s">
        <v>123</v>
      </c>
      <c r="E373" s="4">
        <f>(A376+14*1.007276466583)/14</f>
        <v>1863.9351166380832</v>
      </c>
      <c r="F373" s="4">
        <f>(B376+14*1.007276466583)/14</f>
        <v>1864.5803566380835</v>
      </c>
      <c r="G373" s="29"/>
    </row>
    <row r="374" spans="1:12" x14ac:dyDescent="0.3">
      <c r="A374" s="42">
        <v>2174.4230899999998</v>
      </c>
      <c r="B374" s="49">
        <v>2175.17587</v>
      </c>
      <c r="C374" s="26"/>
      <c r="D374" s="2" t="s">
        <v>124</v>
      </c>
      <c r="E374" s="4">
        <f>(A376+15*1.007276466583)/15</f>
        <v>1739.7399272933164</v>
      </c>
      <c r="F374" s="4">
        <f>(B376+15*1.007276466583)/15</f>
        <v>1740.3421512933166</v>
      </c>
      <c r="G374" s="29"/>
    </row>
    <row r="375" spans="1:12" x14ac:dyDescent="0.3">
      <c r="A375" s="47" t="s">
        <v>125</v>
      </c>
      <c r="B375" s="26"/>
      <c r="C375" s="26"/>
      <c r="D375" s="26"/>
      <c r="E375" s="26"/>
      <c r="F375" s="26"/>
      <c r="G375" s="29"/>
      <c r="L375" s="5"/>
    </row>
    <row r="376" spans="1:12" ht="15" thickBot="1" x14ac:dyDescent="0.35">
      <c r="A376" s="35">
        <f>A374*12-12*1.007276466583</f>
        <v>26080.989762401001</v>
      </c>
      <c r="B376" s="36">
        <f>B374*12-12*1.007276466583</f>
        <v>26090.023122401006</v>
      </c>
      <c r="C376" s="7"/>
      <c r="D376" s="7"/>
      <c r="E376" s="7"/>
      <c r="F376" s="7"/>
      <c r="G376" s="37"/>
      <c r="I376" s="5"/>
    </row>
    <row r="378" spans="1:12" ht="15" thickBot="1" x14ac:dyDescent="0.35"/>
    <row r="379" spans="1:12" x14ac:dyDescent="0.3">
      <c r="A379" s="21" t="s">
        <v>205</v>
      </c>
      <c r="B379" s="22"/>
      <c r="C379" s="22"/>
      <c r="D379" s="23" t="s">
        <v>51</v>
      </c>
      <c r="E379" s="23" t="s">
        <v>113</v>
      </c>
      <c r="F379" s="23" t="s">
        <v>114</v>
      </c>
      <c r="G379" s="24" t="s">
        <v>115</v>
      </c>
    </row>
    <row r="380" spans="1:12" x14ac:dyDescent="0.3">
      <c r="A380" s="25" t="s">
        <v>116</v>
      </c>
      <c r="B380" s="26"/>
      <c r="C380" s="26"/>
      <c r="D380" s="2" t="s">
        <v>117</v>
      </c>
      <c r="E380" s="4">
        <f>(A387+10*1.007276466583)/10</f>
        <v>2625.3112687066837</v>
      </c>
      <c r="F380" s="4">
        <f>(B387+10*1.007276466583)/10</f>
        <v>2626.2149287066836</v>
      </c>
      <c r="G380" s="29" t="s">
        <v>206</v>
      </c>
    </row>
    <row r="381" spans="1:12" x14ac:dyDescent="0.3">
      <c r="A381" s="28" t="s">
        <v>207</v>
      </c>
      <c r="B381" s="26"/>
      <c r="C381" s="26"/>
      <c r="D381" s="2" t="s">
        <v>118</v>
      </c>
      <c r="E381" s="4">
        <f>(A387+11*1.007276466583)/11</f>
        <v>2386.7381785030379</v>
      </c>
      <c r="F381" s="4">
        <f>(B387+11*1.007276466583)/11</f>
        <v>2387.5596875939473</v>
      </c>
      <c r="G381" s="29"/>
    </row>
    <row r="382" spans="1:12" x14ac:dyDescent="0.3">
      <c r="A382" s="30" t="s">
        <v>174</v>
      </c>
      <c r="B382" s="26"/>
      <c r="C382" s="26"/>
      <c r="D382" s="2" t="s">
        <v>120</v>
      </c>
      <c r="E382" s="4">
        <f>(A387+12*1.007276466583)/12</f>
        <v>2187.9272700000001</v>
      </c>
      <c r="F382" s="4">
        <f>(B387+12*1.007276466583)/12</f>
        <v>2188.6803199999999</v>
      </c>
      <c r="G382" s="29"/>
      <c r="J382" s="5"/>
      <c r="K382" s="5"/>
    </row>
    <row r="383" spans="1:12" x14ac:dyDescent="0.3">
      <c r="A383" s="39">
        <f>(140000/(1/(200^0.5)))*(1/(2188.26^0.5))</f>
        <v>42324.669215850045</v>
      </c>
      <c r="B383" s="26"/>
      <c r="C383" s="26"/>
      <c r="D383" s="2" t="s">
        <v>121</v>
      </c>
      <c r="E383" s="4">
        <f>(A387+13*1.007276466583)/13</f>
        <v>2019.7026551128145</v>
      </c>
      <c r="F383" s="4">
        <f>(B387+13*1.007276466583)/13</f>
        <v>2020.3977781897374</v>
      </c>
      <c r="G383" s="29"/>
    </row>
    <row r="384" spans="1:12" x14ac:dyDescent="0.3">
      <c r="A384" s="32" t="s">
        <v>122</v>
      </c>
      <c r="B384" s="26"/>
      <c r="C384" s="26"/>
      <c r="D384" s="33" t="s">
        <v>123</v>
      </c>
      <c r="E384" s="4">
        <f>(A387+14*1.007276466583)/14</f>
        <v>1875.5101280666549</v>
      </c>
      <c r="F384" s="4">
        <f>(B387+14*1.007276466583)/14</f>
        <v>1876.1555994952264</v>
      </c>
      <c r="G384" s="29"/>
    </row>
    <row r="385" spans="1:12" x14ac:dyDescent="0.3">
      <c r="A385" s="42">
        <v>2187.9272700000001</v>
      </c>
      <c r="B385" s="49">
        <v>2188.6803199999999</v>
      </c>
      <c r="C385" s="26"/>
      <c r="D385" s="2" t="s">
        <v>124</v>
      </c>
      <c r="E385" s="4">
        <f>(A387+15*1.007276466583)/15</f>
        <v>1750.5432712933168</v>
      </c>
      <c r="F385" s="4">
        <f>(B387+15*1.007276466583)/15</f>
        <v>1751.1457112933167</v>
      </c>
      <c r="G385" s="29"/>
      <c r="L385" s="5"/>
    </row>
    <row r="386" spans="1:12" x14ac:dyDescent="0.3">
      <c r="A386" s="47" t="s">
        <v>125</v>
      </c>
      <c r="B386" s="26"/>
      <c r="C386" s="26"/>
      <c r="D386" s="26"/>
      <c r="E386" s="26"/>
      <c r="F386" s="26"/>
      <c r="G386" s="29"/>
      <c r="I386" s="5"/>
    </row>
    <row r="387" spans="1:12" ht="15" thickBot="1" x14ac:dyDescent="0.35">
      <c r="A387" s="35">
        <f>A385*12-12*1.007276466583</f>
        <v>26243.039922401007</v>
      </c>
      <c r="B387" s="36">
        <f>B385*12-12*1.007276466583</f>
        <v>26252.076522401007</v>
      </c>
      <c r="C387" s="7"/>
      <c r="D387" s="7"/>
      <c r="E387" s="7"/>
      <c r="F387" s="7"/>
      <c r="G387" s="37"/>
    </row>
    <row r="389" spans="1:12" ht="15" thickBot="1" x14ac:dyDescent="0.35"/>
    <row r="390" spans="1:12" x14ac:dyDescent="0.3">
      <c r="A390" s="21" t="s">
        <v>208</v>
      </c>
      <c r="B390" s="22"/>
      <c r="C390" s="22"/>
      <c r="D390" s="23" t="s">
        <v>51</v>
      </c>
      <c r="E390" s="23" t="s">
        <v>113</v>
      </c>
      <c r="F390" s="23" t="s">
        <v>114</v>
      </c>
      <c r="G390" s="24" t="s">
        <v>115</v>
      </c>
    </row>
    <row r="391" spans="1:12" x14ac:dyDescent="0.3">
      <c r="A391" s="25" t="s">
        <v>116</v>
      </c>
      <c r="B391" s="26"/>
      <c r="C391" s="26"/>
      <c r="D391" s="2" t="s">
        <v>117</v>
      </c>
      <c r="E391" s="4">
        <f>(A398+10*1.007276466583)/10</f>
        <v>2639.8151647066834</v>
      </c>
      <c r="F391" s="4">
        <f>(B398+10*1.007276466583)/10</f>
        <v>2640.7187767066839</v>
      </c>
      <c r="G391" s="29" t="s">
        <v>209</v>
      </c>
    </row>
    <row r="392" spans="1:12" x14ac:dyDescent="0.3">
      <c r="A392" s="28" t="s">
        <v>210</v>
      </c>
      <c r="B392" s="26"/>
      <c r="C392" s="26"/>
      <c r="D392" s="2" t="s">
        <v>118</v>
      </c>
      <c r="E392" s="4">
        <f>(A398+11*1.007276466583)/11</f>
        <v>2399.9235385030379</v>
      </c>
      <c r="F392" s="4">
        <f>(B398+11*1.007276466583)/11</f>
        <v>2400.7450039575838</v>
      </c>
      <c r="G392" s="29"/>
    </row>
    <row r="393" spans="1:12" x14ac:dyDescent="0.3">
      <c r="A393" s="30" t="s">
        <v>211</v>
      </c>
      <c r="B393" s="26"/>
      <c r="C393" s="26"/>
      <c r="D393" s="2" t="s">
        <v>120</v>
      </c>
      <c r="E393" s="4">
        <f>(A398+12*1.007276466583)/12</f>
        <v>2200.0138499999998</v>
      </c>
      <c r="F393" s="4">
        <f>(B398+12*1.007276466583)/12</f>
        <v>2200.7668600000002</v>
      </c>
      <c r="G393" s="29"/>
    </row>
    <row r="394" spans="1:12" x14ac:dyDescent="0.3">
      <c r="A394" s="39">
        <f>(140000/(1/(200^0.5)))*(1/(2200.35^0.5))</f>
        <v>42208.230901499519</v>
      </c>
      <c r="B394" s="26"/>
      <c r="C394" s="26"/>
      <c r="D394" s="2" t="s">
        <v>121</v>
      </c>
      <c r="E394" s="4">
        <f>(A398+13*1.007276466583)/13</f>
        <v>2030.8594981897372</v>
      </c>
      <c r="F394" s="4">
        <f>(B398+13*1.007276466583)/13</f>
        <v>2031.5545843435839</v>
      </c>
      <c r="G394" s="29"/>
    </row>
    <row r="395" spans="1:12" x14ac:dyDescent="0.3">
      <c r="A395" s="44" t="s">
        <v>122</v>
      </c>
      <c r="B395" s="26"/>
      <c r="C395" s="26"/>
      <c r="D395" s="33" t="s">
        <v>123</v>
      </c>
      <c r="E395" s="4">
        <f>(A398+14*1.007276466583)/14</f>
        <v>1885.8700537809405</v>
      </c>
      <c r="F395" s="4">
        <f>(B398+14*1.007276466583)/14</f>
        <v>1886.5154909237979</v>
      </c>
      <c r="G395" s="29"/>
      <c r="J395" s="5"/>
      <c r="K395" s="5"/>
    </row>
    <row r="396" spans="1:12" x14ac:dyDescent="0.3">
      <c r="A396" s="42">
        <v>2200.0138499999998</v>
      </c>
      <c r="B396" s="4">
        <v>2200.7668600000002</v>
      </c>
      <c r="C396" s="26"/>
      <c r="D396" s="2" t="s">
        <v>124</v>
      </c>
      <c r="E396" s="4">
        <f>(A398+15*1.007276466583)/15</f>
        <v>1760.2125352933167</v>
      </c>
      <c r="F396" s="4">
        <f>(B398+15*1.007276466583)/15</f>
        <v>1760.8149432933169</v>
      </c>
      <c r="G396" s="29"/>
      <c r="J396" s="5"/>
      <c r="K396" s="5"/>
    </row>
    <row r="397" spans="1:12" x14ac:dyDescent="0.3">
      <c r="A397" s="47" t="s">
        <v>125</v>
      </c>
      <c r="B397" s="26"/>
      <c r="C397" s="26"/>
      <c r="D397" s="26"/>
      <c r="E397" s="26"/>
      <c r="F397" s="26"/>
      <c r="G397" s="29"/>
    </row>
    <row r="398" spans="1:12" ht="15" thickBot="1" x14ac:dyDescent="0.35">
      <c r="A398" s="35">
        <f>A396*12-12*1.007276466583</f>
        <v>26388.078882401005</v>
      </c>
      <c r="B398" s="36">
        <f>B396*12-12*1.007276466583</f>
        <v>26397.115002401009</v>
      </c>
      <c r="C398" s="7"/>
      <c r="D398" s="7"/>
      <c r="E398" s="7"/>
      <c r="F398" s="7"/>
      <c r="G398" s="37"/>
    </row>
    <row r="399" spans="1:12" x14ac:dyDescent="0.3">
      <c r="L399" s="5"/>
    </row>
    <row r="400" spans="1:12" ht="15" thickBot="1" x14ac:dyDescent="0.35">
      <c r="D400" s="5"/>
      <c r="E400" s="5"/>
      <c r="I400" s="5"/>
    </row>
    <row r="401" spans="1:12" x14ac:dyDescent="0.3">
      <c r="A401" s="21" t="s">
        <v>212</v>
      </c>
      <c r="B401" s="22"/>
      <c r="C401" s="22"/>
      <c r="D401" s="23" t="s">
        <v>51</v>
      </c>
      <c r="E401" s="23" t="s">
        <v>113</v>
      </c>
      <c r="F401" s="23" t="s">
        <v>114</v>
      </c>
      <c r="G401" s="24" t="s">
        <v>115</v>
      </c>
    </row>
    <row r="402" spans="1:12" x14ac:dyDescent="0.3">
      <c r="A402" s="25" t="s">
        <v>116</v>
      </c>
      <c r="B402" s="26"/>
      <c r="C402" s="26"/>
      <c r="D402" s="2" t="s">
        <v>117</v>
      </c>
      <c r="E402" s="4">
        <f>(A409+10*1.007276466583)/10</f>
        <v>2656.0205167066838</v>
      </c>
      <c r="F402" s="4">
        <f>(B409+10*1.007276466583)/10</f>
        <v>2656.923936706683</v>
      </c>
      <c r="G402" s="29" t="s">
        <v>213</v>
      </c>
    </row>
    <row r="403" spans="1:12" x14ac:dyDescent="0.3">
      <c r="A403" s="28" t="s">
        <v>214</v>
      </c>
      <c r="B403" s="26"/>
      <c r="C403" s="26"/>
      <c r="D403" s="2" t="s">
        <v>118</v>
      </c>
      <c r="E403" s="4">
        <f>(A409+11*1.007276466583)/11</f>
        <v>2414.6556766848562</v>
      </c>
      <c r="F403" s="4">
        <f>(B409+11*1.007276466583)/11</f>
        <v>2415.4769675939465</v>
      </c>
      <c r="G403" s="29"/>
    </row>
    <row r="404" spans="1:12" x14ac:dyDescent="0.3">
      <c r="A404" s="30" t="s">
        <v>215</v>
      </c>
      <c r="B404" s="26"/>
      <c r="C404" s="26"/>
      <c r="D404" s="2" t="s">
        <v>120</v>
      </c>
      <c r="E404" s="4">
        <f>(A409+12*1.007276466583)/12</f>
        <v>2213.5183099999999</v>
      </c>
      <c r="F404" s="4">
        <f>(B409+12*1.007276466583)/12</f>
        <v>2214.2711599999998</v>
      </c>
      <c r="G404" s="29"/>
    </row>
    <row r="405" spans="1:12" x14ac:dyDescent="0.3">
      <c r="A405" s="39">
        <f>(140000/(1/(200^0.5)))*(1/(2213.94^0.5))</f>
        <v>42078.486457536346</v>
      </c>
      <c r="B405" s="26"/>
      <c r="C405" s="26"/>
      <c r="D405" s="2" t="s">
        <v>121</v>
      </c>
      <c r="E405" s="4">
        <f>(A409+13*1.007276466583)/13</f>
        <v>2043.3251535743527</v>
      </c>
      <c r="F405" s="4">
        <f>(B409+13*1.007276466583)/13</f>
        <v>2044.0200920358909</v>
      </c>
      <c r="G405" s="29"/>
    </row>
    <row r="406" spans="1:12" x14ac:dyDescent="0.3">
      <c r="A406" s="44" t="s">
        <v>122</v>
      </c>
      <c r="B406" s="26"/>
      <c r="C406" s="26"/>
      <c r="D406" s="33" t="s">
        <v>123</v>
      </c>
      <c r="E406" s="4">
        <f>(A409+14*1.007276466583)/14</f>
        <v>1897.4453052095121</v>
      </c>
      <c r="F406" s="4">
        <f>(B409+14*1.007276466583)/14</f>
        <v>1898.0906052095118</v>
      </c>
      <c r="G406" s="29"/>
      <c r="J406" s="5"/>
      <c r="K406" s="5"/>
    </row>
    <row r="407" spans="1:12" x14ac:dyDescent="0.3">
      <c r="A407" s="42">
        <v>2213.5183099999999</v>
      </c>
      <c r="B407" s="4">
        <v>2214.2711599999998</v>
      </c>
      <c r="C407" s="26"/>
      <c r="D407" s="2" t="s">
        <v>124</v>
      </c>
      <c r="E407" s="4">
        <f>(A409+15*1.007276466583)/15</f>
        <v>1771.0161032933167</v>
      </c>
      <c r="F407" s="4">
        <f>(B409+15*1.007276466583)/15</f>
        <v>1771.6183832933164</v>
      </c>
      <c r="G407" s="29"/>
    </row>
    <row r="408" spans="1:12" x14ac:dyDescent="0.3">
      <c r="A408" s="47" t="s">
        <v>125</v>
      </c>
      <c r="B408" s="26"/>
      <c r="C408" s="26"/>
      <c r="D408" s="26"/>
      <c r="E408" s="26"/>
      <c r="F408" s="26"/>
      <c r="G408" s="29"/>
    </row>
    <row r="409" spans="1:12" ht="15" thickBot="1" x14ac:dyDescent="0.35">
      <c r="A409" s="35">
        <f>A407*12-12*1.007276466583</f>
        <v>26550.132402401006</v>
      </c>
      <c r="B409" s="36">
        <f>B407*12-12*1.007276466583</f>
        <v>26559.166602401001</v>
      </c>
      <c r="C409" s="7"/>
      <c r="D409" s="7"/>
      <c r="E409" s="7"/>
      <c r="F409" s="7"/>
      <c r="G409" s="37"/>
      <c r="L409" s="5"/>
    </row>
    <row r="410" spans="1:12" x14ac:dyDescent="0.3">
      <c r="D410" s="5"/>
      <c r="E410" s="5"/>
      <c r="I410" s="5"/>
    </row>
    <row r="411" spans="1:12" ht="15" thickBot="1" x14ac:dyDescent="0.35"/>
    <row r="412" spans="1:12" x14ac:dyDescent="0.3">
      <c r="A412" s="21" t="s">
        <v>216</v>
      </c>
      <c r="B412" s="22"/>
      <c r="C412" s="22"/>
      <c r="D412" s="23" t="s">
        <v>51</v>
      </c>
      <c r="E412" s="23" t="s">
        <v>113</v>
      </c>
      <c r="F412" s="23" t="s">
        <v>114</v>
      </c>
      <c r="G412" s="24" t="s">
        <v>115</v>
      </c>
    </row>
    <row r="413" spans="1:12" x14ac:dyDescent="0.3">
      <c r="A413" s="25" t="s">
        <v>116</v>
      </c>
      <c r="B413" s="26"/>
      <c r="C413" s="26"/>
      <c r="D413" s="2" t="s">
        <v>117</v>
      </c>
      <c r="E413" s="4">
        <f>(A420+10*1.007276466583)/10</f>
        <v>2686.7295367066836</v>
      </c>
      <c r="F413" s="4">
        <f>(B420+10*1.007276466583)/10</f>
        <v>2687.6332087066835</v>
      </c>
      <c r="G413" s="29" t="s">
        <v>217</v>
      </c>
    </row>
    <row r="414" spans="1:12" x14ac:dyDescent="0.3">
      <c r="A414" s="28" t="s">
        <v>218</v>
      </c>
      <c r="B414" s="26"/>
      <c r="C414" s="26"/>
      <c r="D414" s="2" t="s">
        <v>118</v>
      </c>
      <c r="E414" s="4">
        <f>(A420+11*1.007276466583)/11</f>
        <v>2442.5729675939469</v>
      </c>
      <c r="F414" s="4">
        <f>(B420+11*1.007276466583)/11</f>
        <v>2443.3944875939469</v>
      </c>
      <c r="G414" s="29"/>
    </row>
    <row r="415" spans="1:12" x14ac:dyDescent="0.3">
      <c r="A415" s="30" t="s">
        <v>219</v>
      </c>
      <c r="B415" s="26"/>
      <c r="C415" s="26"/>
      <c r="D415" s="2" t="s">
        <v>120</v>
      </c>
      <c r="E415" s="4">
        <f>(A420+12*1.007276466583)/12</f>
        <v>2239.10916</v>
      </c>
      <c r="F415" s="4">
        <f>(B420+12*1.007276466583)/12</f>
        <v>2239.86222</v>
      </c>
      <c r="G415" s="29"/>
    </row>
    <row r="416" spans="1:12" x14ac:dyDescent="0.3">
      <c r="A416" s="39">
        <f>(140000/(1/(200^0.5)))*(1/(2239.53^0.5))</f>
        <v>41837.390747511658</v>
      </c>
      <c r="B416" s="26"/>
      <c r="C416" s="26"/>
      <c r="D416" s="2" t="s">
        <v>121</v>
      </c>
      <c r="E416" s="4">
        <f>(A420+13*1.007276466583)/13</f>
        <v>2066.9474766512758</v>
      </c>
      <c r="F416" s="4">
        <f>(B420+13*1.007276466583)/13</f>
        <v>2067.6426089589681</v>
      </c>
      <c r="G416" s="29"/>
      <c r="J416" s="5"/>
      <c r="K416" s="5"/>
    </row>
    <row r="417" spans="1:14" x14ac:dyDescent="0.3">
      <c r="A417" s="32" t="s">
        <v>122</v>
      </c>
      <c r="B417" s="26"/>
      <c r="C417" s="26"/>
      <c r="D417" s="33" t="s">
        <v>123</v>
      </c>
      <c r="E417" s="4">
        <f>(A420+14*1.007276466583)/14</f>
        <v>1919.3803194952263</v>
      </c>
      <c r="F417" s="4">
        <f>(B420+14*1.007276466583)/14</f>
        <v>1920.0257994952262</v>
      </c>
      <c r="G417" s="29"/>
    </row>
    <row r="418" spans="1:14" x14ac:dyDescent="0.3">
      <c r="A418" s="42">
        <v>2239.10916</v>
      </c>
      <c r="B418" s="4">
        <v>2239.86222</v>
      </c>
      <c r="C418" s="26"/>
      <c r="D418" s="2" t="s">
        <v>124</v>
      </c>
      <c r="E418" s="4">
        <f>(A420+15*1.007276466583)/15</f>
        <v>1791.4887832933166</v>
      </c>
      <c r="F418" s="4">
        <f>(B420+15*1.007276466583)/15</f>
        <v>1792.0912312933167</v>
      </c>
      <c r="G418" s="29"/>
    </row>
    <row r="419" spans="1:14" x14ac:dyDescent="0.3">
      <c r="A419" s="47" t="s">
        <v>125</v>
      </c>
      <c r="B419" s="26"/>
      <c r="C419" s="26"/>
      <c r="D419" s="26"/>
      <c r="E419" s="26"/>
      <c r="F419" s="26"/>
      <c r="G419" s="29"/>
      <c r="L419" s="5"/>
    </row>
    <row r="420" spans="1:14" ht="15" thickBot="1" x14ac:dyDescent="0.35">
      <c r="A420" s="35">
        <f>A418*12-12*1.007276466583</f>
        <v>26857.222602401005</v>
      </c>
      <c r="B420" s="36">
        <f>B418*12-12*1.007276466583</f>
        <v>26866.259322401005</v>
      </c>
      <c r="C420" s="7"/>
      <c r="D420" s="7"/>
      <c r="E420" s="7"/>
      <c r="F420" s="7"/>
      <c r="G420" s="37"/>
      <c r="I420" s="5"/>
    </row>
    <row r="422" spans="1:14" ht="15" thickBot="1" x14ac:dyDescent="0.35"/>
    <row r="423" spans="1:14" x14ac:dyDescent="0.3">
      <c r="A423" s="21" t="s">
        <v>220</v>
      </c>
      <c r="B423" s="22"/>
      <c r="C423" s="22"/>
      <c r="D423" s="23" t="s">
        <v>51</v>
      </c>
      <c r="E423" s="23" t="s">
        <v>113</v>
      </c>
      <c r="F423" s="23" t="s">
        <v>114</v>
      </c>
      <c r="G423" s="24" t="s">
        <v>115</v>
      </c>
    </row>
    <row r="424" spans="1:14" x14ac:dyDescent="0.3">
      <c r="A424" s="25" t="s">
        <v>116</v>
      </c>
      <c r="B424" s="26"/>
      <c r="C424" s="26"/>
      <c r="D424" s="2" t="s">
        <v>117</v>
      </c>
      <c r="E424" s="4">
        <f>(A431+10*1.007276466583)/10</f>
        <v>2621.9159527066831</v>
      </c>
      <c r="F424" s="4">
        <f>(B431+10*1.007276466583)/10</f>
        <v>2622.8191687066837</v>
      </c>
      <c r="G424" s="29" t="s">
        <v>221</v>
      </c>
      <c r="L424" s="5"/>
      <c r="M424" s="5"/>
    </row>
    <row r="425" spans="1:14" x14ac:dyDescent="0.3">
      <c r="A425" s="28" t="s">
        <v>222</v>
      </c>
      <c r="B425" s="26"/>
      <c r="C425" s="26"/>
      <c r="D425" s="2" t="s">
        <v>118</v>
      </c>
      <c r="E425" s="4">
        <f>(A431+11*1.007276466583)/11</f>
        <v>2383.6515275939469</v>
      </c>
      <c r="F425" s="4">
        <f>(B431+11*1.007276466583)/11</f>
        <v>2384.4726330484923</v>
      </c>
      <c r="G425" s="29"/>
      <c r="H425" s="86"/>
      <c r="I425" s="86"/>
    </row>
    <row r="426" spans="1:14" x14ac:dyDescent="0.3">
      <c r="A426" s="30" t="s">
        <v>223</v>
      </c>
      <c r="B426" s="26"/>
      <c r="C426" s="26"/>
      <c r="D426" s="2" t="s">
        <v>120</v>
      </c>
      <c r="E426" s="4">
        <f>(A431+12*1.007276466583)/12</f>
        <v>2185.0978399999999</v>
      </c>
      <c r="F426" s="4">
        <f>(B431+12*1.007276466583)/12</f>
        <v>2185.85052</v>
      </c>
      <c r="G426" s="29"/>
      <c r="H426" s="19"/>
    </row>
    <row r="427" spans="1:14" x14ac:dyDescent="0.3">
      <c r="A427" s="39">
        <f>(140000/(1/(200^0.5)))*(1/(2185.43^0.5))</f>
        <v>42352.064296539618</v>
      </c>
      <c r="B427" s="26"/>
      <c r="C427" s="26"/>
      <c r="D427" s="2" t="s">
        <v>121</v>
      </c>
      <c r="E427" s="4">
        <f>(A431+13*1.007276466583)/13</f>
        <v>2017.0908735743526</v>
      </c>
      <c r="F427" s="4">
        <f>(B431+13*1.007276466583)/13</f>
        <v>2017.7856551128143</v>
      </c>
      <c r="G427" s="29"/>
      <c r="N427" s="5"/>
    </row>
    <row r="428" spans="1:14" x14ac:dyDescent="0.3">
      <c r="A428" s="44" t="s">
        <v>122</v>
      </c>
      <c r="B428" s="26"/>
      <c r="C428" s="26"/>
      <c r="D428" s="33" t="s">
        <v>123</v>
      </c>
      <c r="E428" s="4">
        <f>(A431+14*1.007276466583)/14</f>
        <v>1873.084902352369</v>
      </c>
      <c r="F428" s="4">
        <f>(B431+14*1.007276466583)/14</f>
        <v>1873.7300566380834</v>
      </c>
      <c r="G428" s="29"/>
      <c r="K428" s="5"/>
    </row>
    <row r="429" spans="1:14" x14ac:dyDescent="0.3">
      <c r="A429" s="42">
        <v>2185.0978399999999</v>
      </c>
      <c r="B429" s="4">
        <v>2185.85052</v>
      </c>
      <c r="C429" s="26"/>
      <c r="D429" s="2" t="s">
        <v>124</v>
      </c>
      <c r="E429" s="4">
        <f>(A431+15*1.007276466583)/15</f>
        <v>1748.2797272933165</v>
      </c>
      <c r="F429" s="4">
        <f>(B431+15*1.007276466583)/15</f>
        <v>1748.8818712933166</v>
      </c>
      <c r="G429" s="29"/>
    </row>
    <row r="430" spans="1:14" x14ac:dyDescent="0.3">
      <c r="A430" s="47" t="s">
        <v>125</v>
      </c>
      <c r="B430" s="26"/>
      <c r="C430" s="26"/>
      <c r="D430" s="26"/>
      <c r="E430" s="26"/>
      <c r="F430" s="26"/>
      <c r="G430" s="29"/>
    </row>
    <row r="431" spans="1:14" ht="15" thickBot="1" x14ac:dyDescent="0.35">
      <c r="A431" s="35">
        <f>A429*12-12*1.007276466583</f>
        <v>26209.086762401002</v>
      </c>
      <c r="B431" s="36">
        <f>B429*12-12*1.007276466583</f>
        <v>26218.118922401005</v>
      </c>
      <c r="C431" s="7"/>
      <c r="D431" s="7"/>
      <c r="E431" s="7"/>
      <c r="F431" s="7"/>
      <c r="G431" s="37"/>
    </row>
    <row r="434" spans="1:14" x14ac:dyDescent="0.3">
      <c r="L434" s="5"/>
      <c r="M434" s="5"/>
    </row>
    <row r="435" spans="1:14" ht="15" thickBot="1" x14ac:dyDescent="0.35"/>
    <row r="436" spans="1:14" ht="15" thickBot="1" x14ac:dyDescent="0.35">
      <c r="A436" s="20" t="s">
        <v>224</v>
      </c>
      <c r="J436" s="5"/>
    </row>
    <row r="437" spans="1:14" ht="15" thickBot="1" x14ac:dyDescent="0.35">
      <c r="N437" s="5"/>
    </row>
    <row r="438" spans="1:14" x14ac:dyDescent="0.3">
      <c r="A438" s="21" t="s">
        <v>225</v>
      </c>
      <c r="B438" s="22"/>
      <c r="C438" s="22"/>
      <c r="D438" s="23" t="s">
        <v>51</v>
      </c>
      <c r="E438" s="23" t="s">
        <v>113</v>
      </c>
      <c r="F438" s="23" t="s">
        <v>114</v>
      </c>
      <c r="G438" s="24" t="s">
        <v>115</v>
      </c>
    </row>
    <row r="439" spans="1:14" x14ac:dyDescent="0.3">
      <c r="A439" s="25" t="s">
        <v>116</v>
      </c>
      <c r="B439" s="26"/>
      <c r="C439" s="26"/>
      <c r="D439" s="2" t="s">
        <v>117</v>
      </c>
      <c r="E439" s="4">
        <f>(A446+10*1.007276466583)/10</f>
        <v>2565.3841447066834</v>
      </c>
      <c r="F439" s="4">
        <f>(B446+10*1.007276466583)/10</f>
        <v>2566.2869167066838</v>
      </c>
      <c r="G439" s="29" t="s">
        <v>49</v>
      </c>
      <c r="L439" s="5"/>
    </row>
    <row r="440" spans="1:14" x14ac:dyDescent="0.3">
      <c r="A440" s="53" t="s">
        <v>41</v>
      </c>
      <c r="B440" s="26"/>
      <c r="C440" s="26"/>
      <c r="D440" s="2" t="s">
        <v>118</v>
      </c>
      <c r="E440" s="4">
        <f>(A446+11*1.007276466583)/11</f>
        <v>2332.2589748666742</v>
      </c>
      <c r="F440" s="4">
        <f>(B446+11*1.007276466583)/11</f>
        <v>2333.0796766848562</v>
      </c>
      <c r="G440" s="29"/>
      <c r="I440" s="5"/>
    </row>
    <row r="441" spans="1:14" x14ac:dyDescent="0.3">
      <c r="A441" s="30" t="s">
        <v>226</v>
      </c>
      <c r="B441" s="26"/>
      <c r="C441" s="26"/>
      <c r="D441" s="2" t="s">
        <v>120</v>
      </c>
      <c r="E441" s="4">
        <f>(A446+12*1.007276466583)/12</f>
        <v>2137.9879999999998</v>
      </c>
      <c r="F441" s="4">
        <f>(B446+12*1.007276466583)/12</f>
        <v>2138.7403100000001</v>
      </c>
      <c r="G441" s="29"/>
    </row>
    <row r="442" spans="1:14" x14ac:dyDescent="0.3">
      <c r="A442" s="39">
        <f>(140000/(1/(200^0.5)))*(1/(2138.32^0.5))</f>
        <v>42816.058439143279</v>
      </c>
      <c r="B442" s="26"/>
      <c r="C442" s="26"/>
      <c r="D442" s="2" t="s">
        <v>121</v>
      </c>
      <c r="E442" s="4">
        <f>(A446+13*1.007276466583)/13</f>
        <v>1973.6048674205065</v>
      </c>
      <c r="F442" s="4">
        <f>(B446+13*1.007276466583)/13</f>
        <v>1974.2993074205067</v>
      </c>
      <c r="G442" s="29"/>
    </row>
    <row r="443" spans="1:14" x14ac:dyDescent="0.3">
      <c r="A443" s="32" t="s">
        <v>122</v>
      </c>
      <c r="B443" s="26"/>
      <c r="C443" s="26"/>
      <c r="D443" s="33" t="s">
        <v>123</v>
      </c>
      <c r="E443" s="4">
        <f>(A446+14*1.007276466583)/14</f>
        <v>1832.7050394952262</v>
      </c>
      <c r="F443" s="4">
        <f>(B446+14*1.007276466583)/14</f>
        <v>1833.3498766380835</v>
      </c>
      <c r="G443" s="29"/>
    </row>
    <row r="444" spans="1:14" x14ac:dyDescent="0.3">
      <c r="A444" s="42">
        <v>2137.9879999999998</v>
      </c>
      <c r="B444" s="49">
        <v>2138.7403100000001</v>
      </c>
      <c r="C444" s="26"/>
      <c r="D444" s="2" t="s">
        <v>124</v>
      </c>
      <c r="E444" s="4">
        <f>(A446+15*1.007276466583)/15</f>
        <v>1710.5918552933167</v>
      </c>
      <c r="F444" s="4">
        <f>(B446+15*1.007276466583)/15</f>
        <v>1711.1937032933167</v>
      </c>
      <c r="G444" s="29"/>
    </row>
    <row r="445" spans="1:14" x14ac:dyDescent="0.3">
      <c r="A445" s="25" t="s">
        <v>125</v>
      </c>
      <c r="B445" s="26"/>
      <c r="C445" s="26"/>
      <c r="D445" s="26"/>
      <c r="E445" s="26"/>
      <c r="F445" s="26"/>
      <c r="G445" s="29"/>
    </row>
    <row r="446" spans="1:14" ht="15" thickBot="1" x14ac:dyDescent="0.35">
      <c r="A446" s="35">
        <f>A444*12-12*1.007276466583</f>
        <v>25643.768682401005</v>
      </c>
      <c r="B446" s="36">
        <f>B444*12-12*1.007276466583</f>
        <v>25652.796402401007</v>
      </c>
      <c r="C446" s="7"/>
      <c r="D446" s="7"/>
      <c r="E446" s="7"/>
      <c r="F446" s="7"/>
      <c r="G446" s="37"/>
      <c r="I446" s="5"/>
      <c r="J446" s="5"/>
    </row>
    <row r="447" spans="1:14" x14ac:dyDescent="0.3">
      <c r="A447" s="19"/>
    </row>
    <row r="448" spans="1:14" ht="15" thickBot="1" x14ac:dyDescent="0.35"/>
    <row r="449" spans="1:11" x14ac:dyDescent="0.3">
      <c r="A449" s="21" t="s">
        <v>227</v>
      </c>
      <c r="B449" s="22"/>
      <c r="C449" s="22"/>
      <c r="D449" s="23" t="s">
        <v>51</v>
      </c>
      <c r="E449" s="23" t="s">
        <v>113</v>
      </c>
      <c r="F449" s="23" t="s">
        <v>114</v>
      </c>
      <c r="G449" s="24" t="s">
        <v>115</v>
      </c>
      <c r="K449" s="5"/>
    </row>
    <row r="450" spans="1:11" x14ac:dyDescent="0.3">
      <c r="A450" s="25" t="s">
        <v>116</v>
      </c>
      <c r="B450" s="26"/>
      <c r="C450" s="26"/>
      <c r="D450" s="2" t="s">
        <v>117</v>
      </c>
      <c r="E450" s="4">
        <f>(A457+10*1.007276466583)/10</f>
        <v>2581.5893407066837</v>
      </c>
      <c r="F450" s="4">
        <f>(B457+10*1.007276466583)/10</f>
        <v>2582.4926287066837</v>
      </c>
      <c r="G450" s="29" t="s">
        <v>50</v>
      </c>
      <c r="H450" s="5"/>
    </row>
    <row r="451" spans="1:11" x14ac:dyDescent="0.3">
      <c r="A451" s="54" t="s">
        <v>42</v>
      </c>
      <c r="B451" s="26"/>
      <c r="C451" s="26"/>
      <c r="D451" s="2" t="s">
        <v>118</v>
      </c>
      <c r="E451" s="4">
        <f>(A457+11*1.007276466583)/11</f>
        <v>2346.9909712303106</v>
      </c>
      <c r="F451" s="4">
        <f>(B457+11*1.007276466583)/11</f>
        <v>2347.8121421394017</v>
      </c>
      <c r="G451" s="29"/>
    </row>
    <row r="452" spans="1:11" x14ac:dyDescent="0.3">
      <c r="A452" s="30" t="s">
        <v>228</v>
      </c>
      <c r="B452" s="26"/>
      <c r="C452" s="26"/>
      <c r="D452" s="2" t="s">
        <v>120</v>
      </c>
      <c r="E452" s="4">
        <f>(A457+12*1.007276466583)/12</f>
        <v>2151.49233</v>
      </c>
      <c r="F452" s="4">
        <f>(B457+12*1.007276466583)/12</f>
        <v>2152.2450699999999</v>
      </c>
      <c r="G452" s="29"/>
    </row>
    <row r="453" spans="1:11" x14ac:dyDescent="0.3">
      <c r="A453" s="55">
        <f>(140000/(1/(200^0.5)))*(1/(2151.83^0.5))</f>
        <v>42681.439130285617</v>
      </c>
      <c r="B453" s="26"/>
      <c r="C453" s="26"/>
      <c r="D453" s="2" t="s">
        <v>121</v>
      </c>
      <c r="E453" s="4">
        <f>(A457+13*1.007276466583)/13</f>
        <v>1986.0704028051221</v>
      </c>
      <c r="F453" s="4">
        <f>(B457+13*1.007276466583)/13</f>
        <v>1986.7652397281988</v>
      </c>
      <c r="G453" s="29"/>
    </row>
    <row r="454" spans="1:11" x14ac:dyDescent="0.3">
      <c r="A454" s="32" t="s">
        <v>122</v>
      </c>
      <c r="B454" s="26"/>
      <c r="C454" s="26"/>
      <c r="D454" s="33" t="s">
        <v>123</v>
      </c>
      <c r="E454" s="4">
        <f>(A457+14*1.007276466583)/14</f>
        <v>1844.2801794952263</v>
      </c>
      <c r="F454" s="4">
        <f>(B457+14*1.007276466583)/14</f>
        <v>1844.9253852095119</v>
      </c>
      <c r="G454" s="29"/>
    </row>
    <row r="455" spans="1:11" x14ac:dyDescent="0.3">
      <c r="A455" s="56">
        <v>2151.49233</v>
      </c>
      <c r="B455" s="57">
        <v>2152.2450699999999</v>
      </c>
      <c r="C455" s="26"/>
      <c r="D455" s="2" t="s">
        <v>124</v>
      </c>
      <c r="E455" s="4">
        <f>(A457+15*1.007276466583)/15</f>
        <v>1721.3953192933166</v>
      </c>
      <c r="F455" s="4">
        <f>(B457+15*1.007276466583)/15</f>
        <v>1721.9975112933166</v>
      </c>
      <c r="G455" s="29"/>
    </row>
    <row r="456" spans="1:11" x14ac:dyDescent="0.3">
      <c r="A456" s="25" t="s">
        <v>125</v>
      </c>
      <c r="B456" s="26"/>
      <c r="C456" s="26"/>
      <c r="D456" s="26"/>
      <c r="E456" s="26"/>
      <c r="F456" s="26"/>
      <c r="G456" s="29"/>
      <c r="I456" s="5"/>
      <c r="J456" s="5"/>
    </row>
    <row r="457" spans="1:11" ht="15" thickBot="1" x14ac:dyDescent="0.35">
      <c r="A457" s="35">
        <f>A455*12-12*1.007276466583</f>
        <v>25805.820642401006</v>
      </c>
      <c r="B457" s="36">
        <f>B455*12-12*1.007276466583</f>
        <v>25814.853522401005</v>
      </c>
      <c r="C457" s="7"/>
      <c r="D457" s="7"/>
      <c r="E457" s="7"/>
      <c r="F457" s="7"/>
      <c r="G457" s="37"/>
    </row>
    <row r="459" spans="1:11" ht="15" thickBot="1" x14ac:dyDescent="0.35">
      <c r="K459" s="5"/>
    </row>
    <row r="460" spans="1:11" x14ac:dyDescent="0.3">
      <c r="A460" s="21" t="s">
        <v>229</v>
      </c>
      <c r="B460" s="22"/>
      <c r="C460" s="22"/>
      <c r="D460" s="23" t="s">
        <v>51</v>
      </c>
      <c r="E460" s="23" t="s">
        <v>113</v>
      </c>
      <c r="F460" s="23" t="s">
        <v>114</v>
      </c>
      <c r="G460" s="24" t="s">
        <v>115</v>
      </c>
      <c r="I460" s="5"/>
      <c r="J460" s="5"/>
    </row>
    <row r="461" spans="1:11" x14ac:dyDescent="0.3">
      <c r="A461" s="25" t="s">
        <v>116</v>
      </c>
      <c r="B461" s="26"/>
      <c r="C461" s="26"/>
      <c r="D461" s="2" t="s">
        <v>117</v>
      </c>
      <c r="E461" s="4">
        <f>(A468+10*1.007276466583)/10</f>
        <v>2597.7945007066837</v>
      </c>
      <c r="F461" s="4">
        <f>(B468+10*1.007276466583)/10</f>
        <v>2598.6978607066835</v>
      </c>
      <c r="G461" s="29" t="s">
        <v>230</v>
      </c>
    </row>
    <row r="462" spans="1:11" x14ac:dyDescent="0.3">
      <c r="A462" s="54" t="s">
        <v>231</v>
      </c>
      <c r="B462" s="26"/>
      <c r="C462" s="26"/>
      <c r="D462" s="2" t="s">
        <v>118</v>
      </c>
      <c r="E462" s="4">
        <f>(A468+11*1.007276466583)/11</f>
        <v>2361.7229348666747</v>
      </c>
      <c r="F462" s="4">
        <f>(B468+11*1.007276466583)/11</f>
        <v>2362.5441712303104</v>
      </c>
      <c r="G462" s="29"/>
    </row>
    <row r="463" spans="1:11" x14ac:dyDescent="0.3">
      <c r="A463" s="30" t="s">
        <v>232</v>
      </c>
      <c r="B463" s="26"/>
      <c r="C463" s="26"/>
      <c r="D463" s="2" t="s">
        <v>120</v>
      </c>
      <c r="E463" s="4">
        <f>(A468+12*1.007276466583)/12</f>
        <v>2164.9966300000001</v>
      </c>
      <c r="F463" s="4">
        <f>(B468+12*1.007276466583)/12</f>
        <v>2165.7494299999998</v>
      </c>
      <c r="G463" s="29"/>
      <c r="K463" s="5"/>
    </row>
    <row r="464" spans="1:11" x14ac:dyDescent="0.3">
      <c r="A464" s="55">
        <f>(140000/(1/(200^0.5)))*(1/(2165.33^0.5))</f>
        <v>42548.179919373484</v>
      </c>
      <c r="B464" s="26"/>
      <c r="C464" s="26"/>
      <c r="D464" s="2" t="s">
        <v>121</v>
      </c>
      <c r="E464" s="4">
        <f>(A468+13*1.007276466583)/13</f>
        <v>1998.53591049743</v>
      </c>
      <c r="F464" s="4">
        <f>(B468+13*1.007276466583)/13</f>
        <v>1999.2308028051218</v>
      </c>
      <c r="G464" s="29"/>
      <c r="H464" s="5"/>
    </row>
    <row r="465" spans="1:11" x14ac:dyDescent="0.3">
      <c r="A465" s="32" t="s">
        <v>122</v>
      </c>
      <c r="B465" s="26"/>
      <c r="C465" s="26"/>
      <c r="D465" s="33" t="s">
        <v>123</v>
      </c>
      <c r="E465" s="4">
        <f>(A468+14*1.007276466583)/14</f>
        <v>1855.8552937809407</v>
      </c>
      <c r="F465" s="4">
        <f>(B468+14*1.007276466583)/14</f>
        <v>1856.5005509237976</v>
      </c>
      <c r="G465" s="29"/>
    </row>
    <row r="466" spans="1:11" x14ac:dyDescent="0.3">
      <c r="A466" s="56">
        <v>2164.9966300000001</v>
      </c>
      <c r="B466" s="57">
        <v>2165.7494299999998</v>
      </c>
      <c r="C466" s="26"/>
      <c r="D466" s="2" t="s">
        <v>124</v>
      </c>
      <c r="E466" s="4">
        <f>(A468+15*1.007276466583)/15</f>
        <v>1732.1987592933169</v>
      </c>
      <c r="F466" s="4">
        <f>(B468+15*1.007276466583)/15</f>
        <v>1732.8009992933164</v>
      </c>
      <c r="G466" s="29"/>
    </row>
    <row r="467" spans="1:11" x14ac:dyDescent="0.3">
      <c r="A467" s="25" t="s">
        <v>125</v>
      </c>
      <c r="B467" s="26"/>
      <c r="C467" s="26"/>
      <c r="D467" s="26"/>
      <c r="E467" s="26"/>
      <c r="F467" s="26"/>
      <c r="G467" s="29"/>
    </row>
    <row r="468" spans="1:11" ht="15" thickBot="1" x14ac:dyDescent="0.35">
      <c r="A468" s="35">
        <f>A466*12-12*1.007276466583</f>
        <v>25967.872242401008</v>
      </c>
      <c r="B468" s="36">
        <f>B466*12-12*1.007276466583</f>
        <v>25976.905842401004</v>
      </c>
      <c r="C468" s="7"/>
      <c r="D468" s="7"/>
      <c r="E468" s="7"/>
      <c r="F468" s="7"/>
      <c r="G468" s="37"/>
    </row>
    <row r="470" spans="1:11" ht="15" thickBot="1" x14ac:dyDescent="0.35">
      <c r="I470" s="5"/>
      <c r="J470" s="5"/>
    </row>
    <row r="471" spans="1:11" x14ac:dyDescent="0.3">
      <c r="A471" s="21" t="s">
        <v>233</v>
      </c>
      <c r="B471" s="22"/>
      <c r="C471" s="22"/>
      <c r="D471" s="23" t="s">
        <v>51</v>
      </c>
      <c r="E471" s="23" t="s">
        <v>113</v>
      </c>
      <c r="F471" s="23" t="s">
        <v>114</v>
      </c>
      <c r="G471" s="24" t="s">
        <v>115</v>
      </c>
    </row>
    <row r="472" spans="1:11" x14ac:dyDescent="0.3">
      <c r="A472" s="25" t="s">
        <v>116</v>
      </c>
      <c r="B472" s="26"/>
      <c r="C472" s="26"/>
      <c r="D472" s="2" t="s">
        <v>117</v>
      </c>
      <c r="E472" s="4">
        <f>(A479+10*1.007276466583)/10</f>
        <v>2612.2982647066833</v>
      </c>
      <c r="F472" s="4">
        <f>(B479+10*1.007276466583)/10</f>
        <v>2613.2015647066837</v>
      </c>
      <c r="G472" s="16" t="s">
        <v>234</v>
      </c>
    </row>
    <row r="473" spans="1:11" x14ac:dyDescent="0.3">
      <c r="A473" s="58" t="s">
        <v>235</v>
      </c>
      <c r="B473" s="26"/>
      <c r="C473" s="26"/>
      <c r="D473" s="2" t="s">
        <v>118</v>
      </c>
      <c r="E473" s="4">
        <f>(A479+11*1.007276466583)/11</f>
        <v>2374.908174866674</v>
      </c>
      <c r="F473" s="4">
        <f>(B479+11*1.007276466583)/11</f>
        <v>2375.7293566848562</v>
      </c>
      <c r="G473" s="29"/>
      <c r="K473" s="5"/>
    </row>
    <row r="474" spans="1:11" x14ac:dyDescent="0.3">
      <c r="A474" s="59" t="s">
        <v>236</v>
      </c>
      <c r="B474" s="26"/>
      <c r="C474" s="26"/>
      <c r="D474" s="2" t="s">
        <v>120</v>
      </c>
      <c r="E474" s="4">
        <f>(A479+12*1.007276466583)/12</f>
        <v>2177.0830999999998</v>
      </c>
      <c r="F474" s="4">
        <f>(B479+12*1.007276466583)/12</f>
        <v>2177.8358499999999</v>
      </c>
      <c r="G474" s="29"/>
      <c r="I474" s="5"/>
      <c r="J474" s="5"/>
    </row>
    <row r="475" spans="1:11" x14ac:dyDescent="0.3">
      <c r="A475" s="60">
        <f>(140000/(1/(200^0.5)))*(1/(2177.42^0.5))</f>
        <v>42429.892326935376</v>
      </c>
      <c r="B475" s="26"/>
      <c r="C475" s="26"/>
      <c r="D475" s="2" t="s">
        <v>121</v>
      </c>
      <c r="E475" s="4">
        <f>(A479+13*1.007276466583)/13</f>
        <v>2009.6926520358911</v>
      </c>
      <c r="F475" s="4">
        <f>(B479+13*1.007276466583)/13</f>
        <v>2010.3874981897375</v>
      </c>
      <c r="G475" s="29"/>
    </row>
    <row r="476" spans="1:11" x14ac:dyDescent="0.3">
      <c r="A476" s="61" t="s">
        <v>122</v>
      </c>
      <c r="B476" s="26"/>
      <c r="C476" s="26"/>
      <c r="D476" s="33" t="s">
        <v>123</v>
      </c>
      <c r="E476" s="4">
        <f>(A479+14*1.007276466583)/14</f>
        <v>1866.2151252095118</v>
      </c>
      <c r="F476" s="4">
        <f>(B479+14*1.007276466583)/14</f>
        <v>1866.8603394952263</v>
      </c>
      <c r="G476" s="29"/>
    </row>
    <row r="477" spans="1:11" x14ac:dyDescent="0.3">
      <c r="A477" s="4">
        <v>2177.0830999999998</v>
      </c>
      <c r="B477" s="4">
        <v>2177.8358499999999</v>
      </c>
      <c r="C477" s="26"/>
      <c r="D477" s="2" t="s">
        <v>124</v>
      </c>
      <c r="E477" s="4">
        <f>(A479+15*1.007276466583)/15</f>
        <v>1741.8679352933166</v>
      </c>
      <c r="F477" s="4">
        <f>(B479+15*1.007276466583)/15</f>
        <v>1742.4701352933166</v>
      </c>
      <c r="G477" s="29"/>
      <c r="K477" s="5"/>
    </row>
    <row r="478" spans="1:11" x14ac:dyDescent="0.3">
      <c r="A478" s="47" t="s">
        <v>125</v>
      </c>
      <c r="B478" s="26"/>
      <c r="C478" s="26"/>
      <c r="D478" s="26"/>
      <c r="E478" s="26"/>
      <c r="F478" s="26"/>
      <c r="G478" s="29"/>
      <c r="H478" s="5"/>
    </row>
    <row r="479" spans="1:11" ht="15" thickBot="1" x14ac:dyDescent="0.35">
      <c r="A479" s="35">
        <f>A477*12-12*1.007276466583</f>
        <v>26112.909882401003</v>
      </c>
      <c r="B479" s="36">
        <f>B477*12-12*1.007276466583</f>
        <v>26121.942882401007</v>
      </c>
      <c r="C479" s="7"/>
      <c r="D479" s="7"/>
      <c r="E479" s="7"/>
      <c r="F479" s="7"/>
      <c r="G479" s="37"/>
    </row>
    <row r="481" spans="1:11" ht="15" thickBot="1" x14ac:dyDescent="0.35">
      <c r="A481" s="86"/>
      <c r="B481" s="86"/>
      <c r="D481" s="86"/>
      <c r="E481" s="86"/>
      <c r="F481" s="86"/>
    </row>
    <row r="482" spans="1:11" x14ac:dyDescent="0.3">
      <c r="A482" s="21" t="s">
        <v>237</v>
      </c>
      <c r="B482" s="22"/>
      <c r="C482" s="22"/>
      <c r="D482" s="23" t="s">
        <v>51</v>
      </c>
      <c r="E482" s="23" t="s">
        <v>113</v>
      </c>
      <c r="F482" s="23" t="s">
        <v>114</v>
      </c>
      <c r="G482" s="24" t="s">
        <v>115</v>
      </c>
    </row>
    <row r="483" spans="1:11" x14ac:dyDescent="0.3">
      <c r="A483" s="25" t="s">
        <v>116</v>
      </c>
      <c r="B483" s="26"/>
      <c r="C483" s="26"/>
      <c r="D483" s="2" t="s">
        <v>117</v>
      </c>
      <c r="E483" s="4">
        <f>(A490+10*1.007276466583)/10</f>
        <v>2628.5036287066841</v>
      </c>
      <c r="F483" s="4">
        <f>(B490+10*1.007276466583)/10</f>
        <v>2629.4069407066836</v>
      </c>
      <c r="G483" s="16" t="s">
        <v>238</v>
      </c>
    </row>
    <row r="484" spans="1:11" x14ac:dyDescent="0.3">
      <c r="A484" s="58" t="s">
        <v>239</v>
      </c>
      <c r="B484" s="26"/>
      <c r="C484" s="26"/>
      <c r="D484" s="2" t="s">
        <v>118</v>
      </c>
      <c r="E484" s="4">
        <f>(A490+11*1.007276466583)/11</f>
        <v>2389.6403239575839</v>
      </c>
      <c r="F484" s="4">
        <f>(B490+11*1.007276466583)/11</f>
        <v>2390.4615166848562</v>
      </c>
      <c r="G484" s="29"/>
      <c r="I484" s="5"/>
      <c r="J484" s="5"/>
    </row>
    <row r="485" spans="1:11" x14ac:dyDescent="0.3">
      <c r="A485" s="59" t="s">
        <v>240</v>
      </c>
      <c r="B485" s="26"/>
      <c r="C485" s="26"/>
      <c r="D485" s="2" t="s">
        <v>120</v>
      </c>
      <c r="E485" s="4">
        <f>(A490+12*1.007276466583)/12</f>
        <v>2190.5875700000001</v>
      </c>
      <c r="F485" s="4">
        <f>(B490+12*1.007276466583)/12</f>
        <v>2191.34033</v>
      </c>
      <c r="G485" s="29"/>
    </row>
    <row r="486" spans="1:11" x14ac:dyDescent="0.3">
      <c r="A486" s="60">
        <f>(140000/(1/(200^0.5)))*(1/(2190.92^0.5))</f>
        <v>42298.968183208701</v>
      </c>
      <c r="B486" s="26"/>
      <c r="C486" s="26"/>
      <c r="D486" s="2" t="s">
        <v>121</v>
      </c>
      <c r="E486" s="4">
        <f>(A490+13*1.007276466583)/13</f>
        <v>2022.158316651276</v>
      </c>
      <c r="F486" s="4">
        <f>(B490+13*1.007276466583)/13</f>
        <v>2022.8531720358912</v>
      </c>
      <c r="G486" s="29"/>
    </row>
    <row r="487" spans="1:11" x14ac:dyDescent="0.3">
      <c r="A487" s="61" t="s">
        <v>122</v>
      </c>
      <c r="B487" s="26"/>
      <c r="C487" s="26"/>
      <c r="D487" s="33" t="s">
        <v>123</v>
      </c>
      <c r="E487" s="4">
        <f>(A490+14*1.007276466583)/14</f>
        <v>1877.7903852095121</v>
      </c>
      <c r="F487" s="4">
        <f>(B490+14*1.007276466583)/14</f>
        <v>1878.4356080666548</v>
      </c>
      <c r="G487" s="29"/>
      <c r="I487" s="5"/>
      <c r="J487" s="5"/>
    </row>
    <row r="488" spans="1:11" x14ac:dyDescent="0.3">
      <c r="A488" s="4">
        <v>2190.5875700000001</v>
      </c>
      <c r="B488" s="4">
        <v>2191.34033</v>
      </c>
      <c r="C488" s="26"/>
      <c r="D488" s="2" t="s">
        <v>124</v>
      </c>
      <c r="E488" s="4">
        <f>(A490+15*1.007276466583)/15</f>
        <v>1752.6715112933168</v>
      </c>
      <c r="F488" s="4">
        <f>(B490+15*1.007276466583)/15</f>
        <v>1753.2737192933166</v>
      </c>
      <c r="G488" s="29"/>
    </row>
    <row r="489" spans="1:11" x14ac:dyDescent="0.3">
      <c r="A489" s="47" t="s">
        <v>125</v>
      </c>
      <c r="B489" s="26"/>
      <c r="C489" s="26"/>
      <c r="D489" s="26"/>
      <c r="E489" s="26"/>
      <c r="F489" s="26"/>
      <c r="G489" s="29"/>
    </row>
    <row r="490" spans="1:11" ht="15" thickBot="1" x14ac:dyDescent="0.35">
      <c r="A490" s="35">
        <f>A488*12-12*1.007276466583</f>
        <v>26274.963522401009</v>
      </c>
      <c r="B490" s="36">
        <f>B488*12-12*1.007276466583</f>
        <v>26283.996642401005</v>
      </c>
      <c r="C490" s="7"/>
      <c r="D490" s="7"/>
      <c r="E490" s="7"/>
      <c r="F490" s="7"/>
      <c r="G490" s="37"/>
      <c r="K490" s="5"/>
    </row>
    <row r="491" spans="1:11" x14ac:dyDescent="0.3">
      <c r="A491" s="86"/>
      <c r="B491" s="86"/>
      <c r="D491" s="86"/>
      <c r="E491" s="86"/>
      <c r="F491" s="86"/>
      <c r="H491" s="5"/>
    </row>
    <row r="492" spans="1:11" ht="15" thickBot="1" x14ac:dyDescent="0.35">
      <c r="A492" s="19"/>
    </row>
    <row r="493" spans="1:11" x14ac:dyDescent="0.3">
      <c r="A493" s="21" t="s">
        <v>241</v>
      </c>
      <c r="B493" s="22"/>
      <c r="C493" s="22"/>
      <c r="D493" s="23" t="s">
        <v>51</v>
      </c>
      <c r="E493" s="23" t="s">
        <v>113</v>
      </c>
      <c r="F493" s="23" t="s">
        <v>114</v>
      </c>
      <c r="G493" s="24" t="s">
        <v>115</v>
      </c>
    </row>
    <row r="494" spans="1:11" x14ac:dyDescent="0.3">
      <c r="A494" s="2" t="s">
        <v>116</v>
      </c>
      <c r="B494" s="26"/>
      <c r="C494" s="26"/>
      <c r="D494" s="2" t="s">
        <v>117</v>
      </c>
      <c r="E494" s="4">
        <f>(A501+10*1.007276466583)/10</f>
        <v>2659.2125647066837</v>
      </c>
      <c r="F494" s="4">
        <f>(B501+10*1.007276466583)/10</f>
        <v>2660.1162007066837</v>
      </c>
      <c r="G494" s="16" t="s">
        <v>242</v>
      </c>
    </row>
    <row r="495" spans="1:11" x14ac:dyDescent="0.3">
      <c r="A495" s="58" t="s">
        <v>243</v>
      </c>
      <c r="B495" s="26"/>
      <c r="C495" s="26"/>
      <c r="D495" s="2" t="s">
        <v>118</v>
      </c>
      <c r="E495" s="4">
        <f>(A501+11*1.007276466583)/11</f>
        <v>2417.5575385030384</v>
      </c>
      <c r="F495" s="4">
        <f>(B501+11*1.007276466583)/11</f>
        <v>2418.3790257757651</v>
      </c>
      <c r="G495" s="29"/>
    </row>
    <row r="496" spans="1:11" x14ac:dyDescent="0.3">
      <c r="A496" s="59" t="s">
        <v>244</v>
      </c>
      <c r="B496" s="26"/>
      <c r="C496" s="26"/>
      <c r="D496" s="2" t="s">
        <v>120</v>
      </c>
      <c r="E496" s="4">
        <f>(A501+12*1.007276466583)/12</f>
        <v>2216.1783500000001</v>
      </c>
      <c r="F496" s="4">
        <f>(B501+12*1.007276466583)/12</f>
        <v>2216.93138</v>
      </c>
      <c r="G496" s="29"/>
    </row>
    <row r="497" spans="1:11" x14ac:dyDescent="0.3">
      <c r="A497" s="60">
        <f>(140000/(1/(200^0.5)))*(1/(2216.51^0.5))</f>
        <v>42054.08479108059</v>
      </c>
      <c r="B497" s="26"/>
      <c r="C497" s="26"/>
      <c r="D497" s="2" t="s">
        <v>121</v>
      </c>
      <c r="E497" s="4">
        <f>(A501+13*1.007276466583)/13</f>
        <v>2045.7805751128144</v>
      </c>
      <c r="F497" s="4">
        <f>(B501+13*1.007276466583)/13</f>
        <v>2046.4756797281989</v>
      </c>
      <c r="G497" s="29"/>
      <c r="I497" s="5"/>
      <c r="J497" s="5"/>
    </row>
    <row r="498" spans="1:11" x14ac:dyDescent="0.3">
      <c r="A498" s="61" t="s">
        <v>122</v>
      </c>
      <c r="B498" s="26"/>
      <c r="C498" s="26"/>
      <c r="D498" s="33" t="s">
        <v>123</v>
      </c>
      <c r="E498" s="4">
        <f>(A501+14*1.007276466583)/14</f>
        <v>1899.7253394952263</v>
      </c>
      <c r="F498" s="4">
        <f>(B501+14*1.007276466583)/14</f>
        <v>1900.3707937809406</v>
      </c>
      <c r="G498" s="29"/>
    </row>
    <row r="499" spans="1:11" x14ac:dyDescent="0.3">
      <c r="A499" s="4">
        <v>2216.1783500000001</v>
      </c>
      <c r="B499" s="4">
        <v>2216.93138</v>
      </c>
      <c r="C499" s="26"/>
      <c r="D499" s="2" t="s">
        <v>124</v>
      </c>
      <c r="E499" s="4">
        <f>(A501+15*1.007276466583)/15</f>
        <v>1773.1441352933168</v>
      </c>
      <c r="F499" s="4">
        <f>(B501+15*1.007276466583)/15</f>
        <v>1773.7465592933165</v>
      </c>
      <c r="G499" s="29"/>
    </row>
    <row r="500" spans="1:11" x14ac:dyDescent="0.3">
      <c r="A500" s="47" t="s">
        <v>125</v>
      </c>
      <c r="B500" s="26"/>
      <c r="C500" s="26"/>
      <c r="D500" s="26"/>
      <c r="E500" s="26"/>
      <c r="F500" s="26"/>
      <c r="G500" s="29"/>
      <c r="K500" s="5"/>
    </row>
    <row r="501" spans="1:11" ht="15" thickBot="1" x14ac:dyDescent="0.35">
      <c r="A501" s="35">
        <f>A499*12-12*1.007276466583</f>
        <v>26582.052882401007</v>
      </c>
      <c r="B501" s="36">
        <f>B499*12-12*1.007276466583</f>
        <v>26591.089242401005</v>
      </c>
      <c r="C501" s="7"/>
      <c r="D501" s="7"/>
      <c r="E501" s="7"/>
      <c r="F501" s="7"/>
      <c r="G501" s="37"/>
    </row>
    <row r="502" spans="1:11" x14ac:dyDescent="0.3">
      <c r="A502" s="19"/>
      <c r="I502" s="5"/>
      <c r="J502" s="5"/>
    </row>
    <row r="503" spans="1:11" ht="15" thickBot="1" x14ac:dyDescent="0.35"/>
    <row r="504" spans="1:11" x14ac:dyDescent="0.3">
      <c r="A504" s="21" t="s">
        <v>245</v>
      </c>
      <c r="B504" s="22"/>
      <c r="C504" s="22"/>
      <c r="D504" s="23" t="s">
        <v>51</v>
      </c>
      <c r="E504" s="23" t="s">
        <v>113</v>
      </c>
      <c r="F504" s="23" t="s">
        <v>114</v>
      </c>
      <c r="G504" s="24" t="s">
        <v>115</v>
      </c>
    </row>
    <row r="505" spans="1:11" x14ac:dyDescent="0.3">
      <c r="A505" s="2" t="s">
        <v>116</v>
      </c>
      <c r="B505" s="26"/>
      <c r="C505" s="26"/>
      <c r="D505" s="2" t="s">
        <v>117</v>
      </c>
      <c r="E505" s="4">
        <f>(A512+10*1.007276466583)/10</f>
        <v>2574.4856047066833</v>
      </c>
      <c r="F505" s="4">
        <f>(B512+10*1.007276466583)/10</f>
        <v>2575.3885567066836</v>
      </c>
      <c r="G505" s="16" t="s">
        <v>246</v>
      </c>
      <c r="K505" s="5"/>
    </row>
    <row r="506" spans="1:11" x14ac:dyDescent="0.3">
      <c r="A506" s="58" t="s">
        <v>247</v>
      </c>
      <c r="B506" s="26"/>
      <c r="C506" s="26"/>
      <c r="D506" s="2" t="s">
        <v>118</v>
      </c>
      <c r="E506" s="4">
        <f>(A512+11*1.007276466583)/11</f>
        <v>2340.5330294121286</v>
      </c>
      <c r="F506" s="4">
        <f>(B512+11*1.007276466583)/11</f>
        <v>2341.3538948666742</v>
      </c>
      <c r="G506" s="29"/>
      <c r="H506" s="5"/>
    </row>
    <row r="507" spans="1:11" x14ac:dyDescent="0.3">
      <c r="A507" s="59" t="s">
        <v>248</v>
      </c>
      <c r="B507" s="26"/>
      <c r="C507" s="26"/>
      <c r="D507" s="2" t="s">
        <v>120</v>
      </c>
      <c r="E507" s="4">
        <f>(A512+12*1.007276466583)/12</f>
        <v>2145.5725499999999</v>
      </c>
      <c r="F507" s="4">
        <f>(B512+12*1.007276466583)/12</f>
        <v>2146.32501</v>
      </c>
      <c r="G507" s="29"/>
    </row>
    <row r="508" spans="1:11" x14ac:dyDescent="0.3">
      <c r="A508" s="60">
        <f>(140000/(1/(200^0.5)))*(1/(2145.91^0.5))</f>
        <v>42740.272001722842</v>
      </c>
      <c r="B508" s="26"/>
      <c r="C508" s="26"/>
      <c r="D508" s="2" t="s">
        <v>121</v>
      </c>
      <c r="E508" s="4">
        <f>(A512+13*1.007276466583)/13</f>
        <v>1980.6059904974295</v>
      </c>
      <c r="F508" s="4">
        <f>(B512+13*1.007276466583)/13</f>
        <v>1981.3005689589679</v>
      </c>
      <c r="G508" s="29"/>
    </row>
    <row r="509" spans="1:11" x14ac:dyDescent="0.3">
      <c r="A509" s="62" t="s">
        <v>122</v>
      </c>
      <c r="B509" s="26"/>
      <c r="C509" s="26"/>
      <c r="D509" s="33" t="s">
        <v>123</v>
      </c>
      <c r="E509" s="4">
        <f>(A512+14*1.007276466583)/14</f>
        <v>1839.2060823523691</v>
      </c>
      <c r="F509" s="4">
        <f>(B512+14*1.007276466583)/14</f>
        <v>1839.8510480666548</v>
      </c>
      <c r="G509" s="29"/>
    </row>
    <row r="510" spans="1:11" x14ac:dyDescent="0.3">
      <c r="A510" s="4">
        <v>2145.5725499999999</v>
      </c>
      <c r="B510" s="4">
        <v>2146.32501</v>
      </c>
      <c r="C510" s="26"/>
      <c r="D510" s="2" t="s">
        <v>124</v>
      </c>
      <c r="E510" s="4">
        <f>(A512+15*1.007276466583)/15</f>
        <v>1716.6594952933165</v>
      </c>
      <c r="F510" s="4">
        <f>(B512+15*1.007276466583)/15</f>
        <v>1717.2614632933166</v>
      </c>
      <c r="G510" s="29"/>
    </row>
    <row r="511" spans="1:11" x14ac:dyDescent="0.3">
      <c r="A511" s="47" t="s">
        <v>125</v>
      </c>
      <c r="B511" s="26"/>
      <c r="C511" s="26"/>
      <c r="D511" s="26"/>
      <c r="E511" s="26"/>
      <c r="F511" s="26"/>
      <c r="G511" s="29"/>
    </row>
    <row r="512" spans="1:11" ht="15" thickBot="1" x14ac:dyDescent="0.35">
      <c r="A512" s="35">
        <f>A510*12-12*1.007276466583</f>
        <v>25734.783282401004</v>
      </c>
      <c r="B512" s="36">
        <f>B510*12-12*1.007276466583</f>
        <v>25743.812802401004</v>
      </c>
      <c r="C512" s="7"/>
      <c r="D512" s="7"/>
      <c r="E512" s="7"/>
      <c r="F512" s="7"/>
      <c r="G512" s="37"/>
      <c r="I512" s="5"/>
      <c r="J512" s="5"/>
    </row>
    <row r="513" spans="1:11" x14ac:dyDescent="0.3">
      <c r="J513" s="5"/>
      <c r="K513" s="5"/>
    </row>
    <row r="514" spans="1:11" x14ac:dyDescent="0.3">
      <c r="A514" s="45"/>
      <c r="B514" s="45"/>
      <c r="D514" s="45"/>
      <c r="E514" s="45"/>
      <c r="F514" s="45"/>
      <c r="J514" s="5"/>
      <c r="K514" s="5"/>
    </row>
    <row r="515" spans="1:11" x14ac:dyDescent="0.3">
      <c r="A515" s="19"/>
    </row>
    <row r="517" spans="1:11" x14ac:dyDescent="0.3">
      <c r="D517" s="5"/>
      <c r="J517" s="5"/>
      <c r="K517" s="5"/>
    </row>
    <row r="525" spans="1:11" x14ac:dyDescent="0.3">
      <c r="D525" s="5"/>
      <c r="I525" s="5"/>
      <c r="J525" s="5"/>
    </row>
    <row r="528" spans="1:11" x14ac:dyDescent="0.3">
      <c r="I528" s="5"/>
      <c r="J528" s="5"/>
    </row>
    <row r="529" spans="6:11" x14ac:dyDescent="0.3">
      <c r="F529" s="5"/>
      <c r="G529" s="5"/>
    </row>
    <row r="531" spans="6:11" x14ac:dyDescent="0.3">
      <c r="K531" s="5"/>
    </row>
    <row r="532" spans="6:11" x14ac:dyDescent="0.3">
      <c r="H532" s="5"/>
    </row>
    <row r="538" spans="6:11" x14ac:dyDescent="0.3">
      <c r="I538" s="5"/>
      <c r="J538" s="5"/>
    </row>
    <row r="541" spans="6:11" x14ac:dyDescent="0.3">
      <c r="K541" s="5"/>
    </row>
  </sheetData>
  <mergeCells count="33">
    <mergeCell ref="I66:J66"/>
    <mergeCell ref="K66:L66"/>
    <mergeCell ref="A2:J2"/>
    <mergeCell ref="H55:I55"/>
    <mergeCell ref="W55:X55"/>
    <mergeCell ref="H60:I60"/>
    <mergeCell ref="W65:X65"/>
    <mergeCell ref="S270:T270"/>
    <mergeCell ref="W76:X76"/>
    <mergeCell ref="W88:X88"/>
    <mergeCell ref="A97:B97"/>
    <mergeCell ref="D97:F97"/>
    <mergeCell ref="W99:X99"/>
    <mergeCell ref="W111:X111"/>
    <mergeCell ref="I243:J243"/>
    <mergeCell ref="J266:K266"/>
    <mergeCell ref="N267:O267"/>
    <mergeCell ref="Q268:R268"/>
    <mergeCell ref="T268:U268"/>
    <mergeCell ref="A491:B491"/>
    <mergeCell ref="D491:F491"/>
    <mergeCell ref="S272:T272"/>
    <mergeCell ref="A284:B284"/>
    <mergeCell ref="D284:F284"/>
    <mergeCell ref="A296:B296"/>
    <mergeCell ref="D296:F296"/>
    <mergeCell ref="A329:B329"/>
    <mergeCell ref="D329:F329"/>
    <mergeCell ref="I344:J344"/>
    <mergeCell ref="L344:N344"/>
    <mergeCell ref="H425:I425"/>
    <mergeCell ref="A481:B481"/>
    <mergeCell ref="D481:F48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62"/>
  <sheetViews>
    <sheetView zoomScale="41" zoomScaleNormal="41" workbookViewId="0">
      <selection activeCell="BP14" sqref="BP14"/>
    </sheetView>
  </sheetViews>
  <sheetFormatPr baseColWidth="10" defaultRowHeight="14.4" x14ac:dyDescent="0.3"/>
  <cols>
    <col min="1" max="1" width="14.33203125" bestFit="1" customWidth="1"/>
    <col min="17" max="17" width="14.33203125" bestFit="1" customWidth="1"/>
    <col min="20" max="20" width="14.33203125" bestFit="1" customWidth="1"/>
    <col min="34" max="34" width="14.33203125" bestFit="1" customWidth="1"/>
    <col min="37" max="37" width="14.33203125" bestFit="1" customWidth="1"/>
    <col min="51" max="51" width="14.33203125" bestFit="1" customWidth="1"/>
    <col min="54" max="54" width="14.33203125" bestFit="1" customWidth="1"/>
    <col min="59" max="59" width="17.33203125" customWidth="1"/>
    <col min="60" max="60" width="14.88671875" customWidth="1"/>
    <col min="61" max="61" width="25.109375" customWidth="1"/>
    <col min="62" max="62" width="14.33203125" bestFit="1" customWidth="1"/>
    <col min="63" max="63" width="8.6640625" customWidth="1"/>
    <col min="64" max="64" width="18.88671875" customWidth="1"/>
    <col min="65" max="66" width="20" customWidth="1"/>
  </cols>
  <sheetData>
    <row r="1" spans="1:70" ht="15" thickBot="1" x14ac:dyDescent="0.35"/>
    <row r="2" spans="1:70" ht="16.2" thickBot="1" x14ac:dyDescent="0.35">
      <c r="B2" s="94" t="s">
        <v>52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U2" s="94" t="s">
        <v>53</v>
      </c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L2" s="94" t="s">
        <v>54</v>
      </c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BB2" s="92" t="s">
        <v>260</v>
      </c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</row>
    <row r="4" spans="1:70" x14ac:dyDescent="0.3">
      <c r="B4" s="90" t="s">
        <v>100</v>
      </c>
      <c r="C4" s="90"/>
      <c r="D4" s="90"/>
      <c r="E4" s="90"/>
      <c r="F4" s="90"/>
      <c r="G4" s="90"/>
      <c r="H4" s="90"/>
      <c r="K4" s="97" t="s">
        <v>370</v>
      </c>
      <c r="L4" s="98"/>
      <c r="M4" s="98"/>
      <c r="N4" s="98"/>
      <c r="O4" s="98"/>
      <c r="P4" s="99"/>
      <c r="U4" s="90" t="s">
        <v>100</v>
      </c>
      <c r="V4" s="90"/>
      <c r="W4" s="90"/>
      <c r="X4" s="90"/>
      <c r="Y4" s="90"/>
      <c r="Z4" s="90"/>
      <c r="AC4" s="100" t="s">
        <v>370</v>
      </c>
      <c r="AD4" s="100"/>
      <c r="AE4" s="100"/>
      <c r="AF4" s="100"/>
      <c r="AG4" s="100"/>
      <c r="AL4" s="90" t="s">
        <v>100</v>
      </c>
      <c r="AM4" s="90"/>
      <c r="AN4" s="90"/>
      <c r="AO4" s="90"/>
      <c r="AP4" s="90"/>
      <c r="AQ4" s="90"/>
      <c r="AT4" s="100" t="s">
        <v>369</v>
      </c>
      <c r="AU4" s="100"/>
      <c r="AV4" s="100"/>
      <c r="AW4" s="100"/>
      <c r="AX4" s="100"/>
      <c r="AZ4" s="9"/>
      <c r="BC4" s="87" t="s">
        <v>105</v>
      </c>
      <c r="BD4" s="88"/>
      <c r="BE4" s="88"/>
      <c r="BF4" s="89"/>
      <c r="BG4" s="87" t="s">
        <v>367</v>
      </c>
      <c r="BH4" s="88"/>
      <c r="BI4" s="89"/>
      <c r="BL4" s="91" t="s">
        <v>368</v>
      </c>
      <c r="BM4" s="91"/>
      <c r="BN4" s="91"/>
      <c r="BO4" s="16"/>
    </row>
    <row r="5" spans="1:70" x14ac:dyDescent="0.3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J5" s="2" t="s">
        <v>55</v>
      </c>
      <c r="K5" s="2" t="s">
        <v>374</v>
      </c>
      <c r="L5" s="2" t="s">
        <v>375</v>
      </c>
      <c r="M5" s="2" t="s">
        <v>376</v>
      </c>
      <c r="N5" s="2" t="s">
        <v>377</v>
      </c>
      <c r="O5" s="2" t="s">
        <v>378</v>
      </c>
      <c r="P5" s="2" t="s">
        <v>379</v>
      </c>
      <c r="Q5" s="2" t="s">
        <v>55</v>
      </c>
      <c r="T5" s="2" t="s">
        <v>55</v>
      </c>
      <c r="U5" s="2" t="s">
        <v>56</v>
      </c>
      <c r="V5" s="2" t="s">
        <v>57</v>
      </c>
      <c r="W5" s="2" t="s">
        <v>58</v>
      </c>
      <c r="X5" s="2" t="s">
        <v>59</v>
      </c>
      <c r="Y5" s="2" t="s">
        <v>60</v>
      </c>
      <c r="Z5" s="2" t="s">
        <v>62</v>
      </c>
      <c r="AB5" s="2" t="s">
        <v>55</v>
      </c>
      <c r="AC5" s="2" t="s">
        <v>374</v>
      </c>
      <c r="AD5" s="2" t="s">
        <v>375</v>
      </c>
      <c r="AE5" s="2" t="s">
        <v>376</v>
      </c>
      <c r="AF5" s="2" t="s">
        <v>377</v>
      </c>
      <c r="AG5" s="2" t="s">
        <v>378</v>
      </c>
      <c r="AH5" s="2" t="s">
        <v>55</v>
      </c>
      <c r="AK5" s="10" t="s">
        <v>55</v>
      </c>
      <c r="AL5" s="2" t="s">
        <v>56</v>
      </c>
      <c r="AM5" s="2" t="s">
        <v>57</v>
      </c>
      <c r="AN5" s="2" t="s">
        <v>58</v>
      </c>
      <c r="AO5" s="2" t="s">
        <v>59</v>
      </c>
      <c r="AP5" s="2" t="s">
        <v>60</v>
      </c>
      <c r="AQ5" s="2" t="s">
        <v>62</v>
      </c>
      <c r="AS5" s="2" t="s">
        <v>55</v>
      </c>
      <c r="AT5" s="2" t="s">
        <v>374</v>
      </c>
      <c r="AU5" s="2" t="s">
        <v>375</v>
      </c>
      <c r="AV5" s="2" t="s">
        <v>376</v>
      </c>
      <c r="AW5" s="2" t="s">
        <v>377</v>
      </c>
      <c r="AX5" s="2" t="s">
        <v>378</v>
      </c>
      <c r="AY5" s="2" t="s">
        <v>55</v>
      </c>
      <c r="BB5" s="10" t="s">
        <v>55</v>
      </c>
      <c r="BC5" s="12" t="s">
        <v>101</v>
      </c>
      <c r="BD5" s="12" t="s">
        <v>102</v>
      </c>
      <c r="BE5" s="12" t="s">
        <v>103</v>
      </c>
      <c r="BF5" s="12" t="s">
        <v>104</v>
      </c>
      <c r="BG5" s="12" t="s">
        <v>371</v>
      </c>
      <c r="BH5" s="12" t="s">
        <v>372</v>
      </c>
      <c r="BI5" s="12" t="s">
        <v>373</v>
      </c>
      <c r="BJ5" s="2" t="s">
        <v>55</v>
      </c>
      <c r="BL5" s="12" t="s">
        <v>371</v>
      </c>
      <c r="BM5" s="12" t="s">
        <v>372</v>
      </c>
      <c r="BN5" s="12" t="s">
        <v>373</v>
      </c>
      <c r="BO5" s="16"/>
    </row>
    <row r="6" spans="1:70" x14ac:dyDescent="0.3">
      <c r="A6" s="2" t="s">
        <v>63</v>
      </c>
      <c r="B6" s="1">
        <v>66040951</v>
      </c>
      <c r="C6" s="1">
        <v>53355962</v>
      </c>
      <c r="D6" s="1">
        <v>15661148</v>
      </c>
      <c r="E6" s="1">
        <v>9920266</v>
      </c>
      <c r="F6" s="1">
        <v>7786584</v>
      </c>
      <c r="G6" s="1">
        <v>955098</v>
      </c>
      <c r="H6" s="1">
        <f>SUM(B6:G6)</f>
        <v>153720009</v>
      </c>
      <c r="K6" s="1">
        <f t="shared" ref="K6:P8" si="0">B6/$H6*100</f>
        <v>42.961844349098364</v>
      </c>
      <c r="L6" s="1">
        <f t="shared" si="0"/>
        <v>34.709835334448883</v>
      </c>
      <c r="M6" s="1">
        <f t="shared" si="0"/>
        <v>10.188099845869772</v>
      </c>
      <c r="N6" s="1">
        <f t="shared" si="0"/>
        <v>6.4534643632502</v>
      </c>
      <c r="O6" s="1">
        <f t="shared" si="0"/>
        <v>5.0654329586983042</v>
      </c>
      <c r="P6" s="1">
        <f t="shared" si="0"/>
        <v>0.62132314863447613</v>
      </c>
      <c r="T6" s="2" t="s">
        <v>63</v>
      </c>
      <c r="U6" s="1">
        <v>30841315</v>
      </c>
      <c r="V6" s="1">
        <v>51936862</v>
      </c>
      <c r="W6" s="1">
        <v>9983646</v>
      </c>
      <c r="X6" s="1">
        <v>2378814</v>
      </c>
      <c r="Y6" s="1">
        <v>2219820</v>
      </c>
      <c r="Z6" s="1">
        <f>SUM(U6:Y6)</f>
        <v>97360457</v>
      </c>
      <c r="AC6" s="1">
        <f>U6/$Z6*100</f>
        <v>31.677455047278592</v>
      </c>
      <c r="AD6" s="1">
        <f t="shared" ref="AD6:AG8" si="1">V6/$Z6*100</f>
        <v>53.344924212917363</v>
      </c>
      <c r="AE6" s="1">
        <f>W6/$Z6*100</f>
        <v>10.254313001016419</v>
      </c>
      <c r="AF6" s="1">
        <f t="shared" si="1"/>
        <v>2.4433061155413434</v>
      </c>
      <c r="AG6" s="1">
        <f t="shared" si="1"/>
        <v>2.2800016232462839</v>
      </c>
      <c r="AK6" s="10" t="s">
        <v>63</v>
      </c>
      <c r="AL6" s="1">
        <v>3950102</v>
      </c>
      <c r="AM6" s="1">
        <v>12505128</v>
      </c>
      <c r="AN6" s="1">
        <v>5315404</v>
      </c>
      <c r="AO6" s="1">
        <v>1124708</v>
      </c>
      <c r="AP6" s="1">
        <v>1973206</v>
      </c>
      <c r="AQ6" s="1">
        <f>SUM(AL6:AP6)</f>
        <v>24868548</v>
      </c>
      <c r="AT6" s="1">
        <f>AL6/$AQ6*100</f>
        <v>15.883926958662805</v>
      </c>
      <c r="AU6" s="1">
        <f t="shared" ref="AU6:AX8" si="2">AM6/$AQ6*100</f>
        <v>50.284914101136899</v>
      </c>
      <c r="AV6" s="1">
        <f t="shared" si="2"/>
        <v>21.37400221355907</v>
      </c>
      <c r="AW6" s="1">
        <f t="shared" si="2"/>
        <v>4.5226122570565837</v>
      </c>
      <c r="AX6" s="1">
        <f t="shared" si="2"/>
        <v>7.9345444695846341</v>
      </c>
      <c r="BB6" s="10" t="s">
        <v>63</v>
      </c>
      <c r="BC6" s="1">
        <f>H6</f>
        <v>153720009</v>
      </c>
      <c r="BD6" s="1">
        <f>Z6</f>
        <v>97360457</v>
      </c>
      <c r="BE6" s="1">
        <f>AQ6</f>
        <v>24868548</v>
      </c>
      <c r="BF6" s="1">
        <f>SUM(BC6:BE6)</f>
        <v>275949014</v>
      </c>
      <c r="BG6" s="1">
        <f>BC6/$BF6*100</f>
        <v>55.705946099158744</v>
      </c>
      <c r="BH6" s="1">
        <f t="shared" ref="BH6:BI6" si="3">BD6/$BF6*100</f>
        <v>35.282045617311027</v>
      </c>
      <c r="BI6" s="1">
        <f t="shared" si="3"/>
        <v>9.012008283530232</v>
      </c>
      <c r="BL6" s="1">
        <f>((BG6*1.0749)/(BG6*1.0749+BH6*1.0493+BI6*1.5556))*100</f>
        <v>53.983899377519251</v>
      </c>
      <c r="BM6" s="1">
        <f>((BH6*1.0493)/(BG6*1.0749+BH6*1.0493+BI6*1.5556))*100</f>
        <v>33.377058808309421</v>
      </c>
      <c r="BN6" s="1">
        <f>((BI6*1.5556)/(BG6*1.0749+BH6*1.0493+BI6*1.5556))*100</f>
        <v>12.639041814171328</v>
      </c>
    </row>
    <row r="7" spans="1:70" x14ac:dyDescent="0.3">
      <c r="A7" s="2" t="s">
        <v>63</v>
      </c>
      <c r="B7" s="1">
        <v>65567338</v>
      </c>
      <c r="C7" s="1">
        <v>53227541</v>
      </c>
      <c r="D7" s="1">
        <v>15079932</v>
      </c>
      <c r="E7" s="1">
        <v>10190052</v>
      </c>
      <c r="F7" s="1">
        <v>7835480</v>
      </c>
      <c r="G7" s="1">
        <v>1086993</v>
      </c>
      <c r="H7" s="1">
        <f>SUM(B7:G7)</f>
        <v>152987336</v>
      </c>
      <c r="K7" s="1">
        <f t="shared" si="0"/>
        <v>42.858016692309747</v>
      </c>
      <c r="L7" s="1">
        <f t="shared" si="0"/>
        <v>34.79212227082639</v>
      </c>
      <c r="M7" s="1">
        <f t="shared" si="0"/>
        <v>9.856980580405688</v>
      </c>
      <c r="N7" s="1">
        <f t="shared" si="0"/>
        <v>6.6607160216189403</v>
      </c>
      <c r="O7" s="1">
        <f t="shared" si="0"/>
        <v>5.1216526837227887</v>
      </c>
      <c r="P7" s="1">
        <f t="shared" si="0"/>
        <v>0.71051175111644538</v>
      </c>
      <c r="T7" s="2" t="s">
        <v>63</v>
      </c>
      <c r="U7" s="1">
        <v>28833051</v>
      </c>
      <c r="V7" s="1">
        <v>50300964</v>
      </c>
      <c r="W7" s="1">
        <v>9632219</v>
      </c>
      <c r="X7" s="1">
        <v>2262875</v>
      </c>
      <c r="Y7" s="1">
        <v>2061267</v>
      </c>
      <c r="Z7" s="1">
        <f t="shared" ref="Z7:Z8" si="4">SUM(U7:Y7)</f>
        <v>93090376</v>
      </c>
      <c r="AC7" s="1">
        <f>U7/$Z7*100</f>
        <v>30.973181373765215</v>
      </c>
      <c r="AD7" s="1">
        <f t="shared" si="1"/>
        <v>54.034548104091876</v>
      </c>
      <c r="AE7" s="1">
        <f t="shared" si="1"/>
        <v>10.347169507619133</v>
      </c>
      <c r="AF7" s="1">
        <f t="shared" si="1"/>
        <v>2.4308366742443925</v>
      </c>
      <c r="AG7" s="1">
        <f t="shared" si="1"/>
        <v>2.214264340279386</v>
      </c>
      <c r="AK7" s="10" t="s">
        <v>63</v>
      </c>
      <c r="AL7" s="1">
        <v>3902269</v>
      </c>
      <c r="AM7" s="1">
        <v>12410703</v>
      </c>
      <c r="AN7" s="1">
        <v>5189933</v>
      </c>
      <c r="AO7" s="1">
        <v>1233076</v>
      </c>
      <c r="AP7" s="1">
        <v>1914267</v>
      </c>
      <c r="AQ7" s="1">
        <f>SUM(AL7:AP7)</f>
        <v>24650248</v>
      </c>
      <c r="AT7" s="1">
        <f>AL7/$AQ7*100</f>
        <v>15.83054661356754</v>
      </c>
      <c r="AU7" s="1">
        <f>AM7/$AQ7*100</f>
        <v>50.347172977732313</v>
      </c>
      <c r="AV7" s="1">
        <f t="shared" si="2"/>
        <v>21.054283104981337</v>
      </c>
      <c r="AW7" s="1">
        <f>AO7/$AQ7*100</f>
        <v>5.0022863867333101</v>
      </c>
      <c r="AX7" s="1">
        <f t="shared" si="2"/>
        <v>7.7657109169855003</v>
      </c>
      <c r="BB7" s="10" t="s">
        <v>63</v>
      </c>
      <c r="BC7" s="1">
        <f>H7</f>
        <v>152987336</v>
      </c>
      <c r="BD7" s="1">
        <f>Z7</f>
        <v>93090376</v>
      </c>
      <c r="BE7" s="1">
        <f>AQ7</f>
        <v>24650248</v>
      </c>
      <c r="BF7" s="1">
        <f>SUM(BC7:BE7)</f>
        <v>270727960</v>
      </c>
      <c r="BG7" s="1">
        <f>BC7/$BF7*100</f>
        <v>56.509617994388172</v>
      </c>
      <c r="BH7" s="1">
        <f t="shared" ref="BH7:BH8" si="5">BD7/$BF7*100</f>
        <v>34.385209418340096</v>
      </c>
      <c r="BI7" s="1">
        <f t="shared" ref="BI7:BI8" si="6">BE7/$BF7*100</f>
        <v>9.1051725872717402</v>
      </c>
      <c r="BL7" s="1">
        <f>((BG7*1.0749)/(BG7*1.0749+BH7*1.0493+BI7*1.5556))*100</f>
        <v>54.72930161211562</v>
      </c>
      <c r="BM7" s="1">
        <f>((BH7*1.0493)/(BG7*1.0749+BH7*1.0493+BI7*1.5556))*100</f>
        <v>32.508791002767424</v>
      </c>
      <c r="BN7" s="1">
        <f>((BI7*1.5556)/(BG7*1.0749+BH7*1.0493+BI7*1.5556))*100</f>
        <v>12.761907385116949</v>
      </c>
    </row>
    <row r="8" spans="1:70" x14ac:dyDescent="0.3">
      <c r="A8" s="2" t="s">
        <v>63</v>
      </c>
      <c r="B8" s="1">
        <v>62087566</v>
      </c>
      <c r="C8" s="1">
        <v>50683127</v>
      </c>
      <c r="D8" s="1">
        <v>14175069</v>
      </c>
      <c r="E8" s="1">
        <v>9546827</v>
      </c>
      <c r="F8" s="1">
        <v>7688909</v>
      </c>
      <c r="G8" s="1">
        <v>988649</v>
      </c>
      <c r="H8" s="1">
        <f>SUM(B8:G8)</f>
        <v>145170147</v>
      </c>
      <c r="K8" s="1">
        <f t="shared" si="0"/>
        <v>42.768824915497262</v>
      </c>
      <c r="L8" s="1">
        <f t="shared" si="0"/>
        <v>34.91291291452643</v>
      </c>
      <c r="M8" s="1">
        <f t="shared" si="0"/>
        <v>9.7644517780918143</v>
      </c>
      <c r="N8" s="1">
        <f t="shared" si="0"/>
        <v>6.5763018067344108</v>
      </c>
      <c r="O8" s="1">
        <f t="shared" si="0"/>
        <v>5.2964808253586737</v>
      </c>
      <c r="P8" s="1">
        <f t="shared" si="0"/>
        <v>0.68102775979141217</v>
      </c>
      <c r="T8" s="2" t="s">
        <v>63</v>
      </c>
      <c r="U8" s="1">
        <v>27647710</v>
      </c>
      <c r="V8" s="1">
        <v>47121763</v>
      </c>
      <c r="W8" s="1">
        <v>9093911</v>
      </c>
      <c r="X8" s="1">
        <v>2030207</v>
      </c>
      <c r="Y8" s="1">
        <v>2009928</v>
      </c>
      <c r="Z8" s="1">
        <f t="shared" si="4"/>
        <v>87903519</v>
      </c>
      <c r="AC8" s="1">
        <f>U8/$Z8*100</f>
        <v>31.452335827420058</v>
      </c>
      <c r="AD8" s="1">
        <f t="shared" si="1"/>
        <v>53.606230485493988</v>
      </c>
      <c r="AE8" s="1">
        <f t="shared" si="1"/>
        <v>10.345332136248151</v>
      </c>
      <c r="AF8" s="1">
        <f t="shared" si="1"/>
        <v>2.3095855809822585</v>
      </c>
      <c r="AG8" s="1">
        <f t="shared" si="1"/>
        <v>2.2865159698555413</v>
      </c>
      <c r="AK8" s="10" t="s">
        <v>63</v>
      </c>
      <c r="AL8" s="1">
        <v>3658642</v>
      </c>
      <c r="AM8" s="1">
        <v>11898281</v>
      </c>
      <c r="AN8" s="1">
        <v>4959839</v>
      </c>
      <c r="AO8" s="1">
        <v>1177244</v>
      </c>
      <c r="AP8" s="1">
        <v>1814467</v>
      </c>
      <c r="AQ8" s="1">
        <f>SUM(AL8:AP8)</f>
        <v>23508473</v>
      </c>
      <c r="AT8" s="1">
        <f>AL8/$AQ8*100</f>
        <v>15.563078044243877</v>
      </c>
      <c r="AU8" s="1">
        <f t="shared" ref="AU8" si="7">AM8/$AQ8*100</f>
        <v>50.612734395806989</v>
      </c>
      <c r="AV8" s="1">
        <f t="shared" si="2"/>
        <v>21.098090888336305</v>
      </c>
      <c r="AW8" s="1">
        <f>AO8/$AQ8*100</f>
        <v>5.0077433783130028</v>
      </c>
      <c r="AX8" s="1">
        <f t="shared" si="2"/>
        <v>7.7183532932998249</v>
      </c>
      <c r="BB8" s="10" t="s">
        <v>63</v>
      </c>
      <c r="BC8" s="1">
        <f>H8</f>
        <v>145170147</v>
      </c>
      <c r="BD8" s="1">
        <f>Z8</f>
        <v>87903519</v>
      </c>
      <c r="BE8" s="1">
        <f>AQ8</f>
        <v>23508473</v>
      </c>
      <c r="BF8" s="1">
        <f>SUM(BC8:BE8)</f>
        <v>256582139</v>
      </c>
      <c r="BG8" s="1">
        <f>BC8/$BF8*100</f>
        <v>56.578430426133444</v>
      </c>
      <c r="BH8" s="1">
        <f t="shared" si="5"/>
        <v>34.259406887242449</v>
      </c>
      <c r="BI8" s="1">
        <f t="shared" si="6"/>
        <v>9.1621626866241055</v>
      </c>
      <c r="BL8" s="1">
        <f>((BG8*1.0749)/(BG8*1.0749+BH8*1.0493+BI8*1.5556))*100</f>
        <v>54.780834821776956</v>
      </c>
      <c r="BM8" s="1">
        <f>((BH8*1.0493)/(BG8*1.0749+BH8*1.0493+BI8*1.5556))*100</f>
        <v>32.380921293102318</v>
      </c>
      <c r="BN8" s="1">
        <f>((BI8*1.5556)/(BG8*1.0749+BH8*1.0493+BI8*1.5556))*100</f>
        <v>12.838243885120725</v>
      </c>
      <c r="BQ8" s="16"/>
      <c r="BR8" s="16"/>
    </row>
    <row r="9" spans="1:70" x14ac:dyDescent="0.3">
      <c r="B9" s="90" t="s">
        <v>100</v>
      </c>
      <c r="C9" s="90"/>
      <c r="D9" s="90"/>
      <c r="E9" s="90"/>
      <c r="F9" s="90"/>
      <c r="G9" s="90"/>
      <c r="H9" s="90"/>
      <c r="J9" s="3" t="s">
        <v>64</v>
      </c>
      <c r="K9" s="3">
        <f>AVERAGE(K6:K8)</f>
        <v>42.862895318968448</v>
      </c>
      <c r="L9" s="3">
        <f t="shared" ref="L9:P9" si="8">AVERAGE(L6:L8)</f>
        <v>34.804956839933901</v>
      </c>
      <c r="M9" s="3">
        <f t="shared" si="8"/>
        <v>9.936510734789092</v>
      </c>
      <c r="N9" s="3">
        <f t="shared" si="8"/>
        <v>6.5634940638678501</v>
      </c>
      <c r="O9" s="3">
        <f t="shared" si="8"/>
        <v>5.1611888225932558</v>
      </c>
      <c r="P9" s="3">
        <f t="shared" si="8"/>
        <v>0.67095421984744463</v>
      </c>
      <c r="Q9" s="2" t="s">
        <v>63</v>
      </c>
      <c r="U9" s="90" t="s">
        <v>100</v>
      </c>
      <c r="V9" s="90"/>
      <c r="W9" s="90"/>
      <c r="X9" s="90"/>
      <c r="Y9" s="90"/>
      <c r="Z9" s="90"/>
      <c r="AB9" s="3" t="s">
        <v>64</v>
      </c>
      <c r="AC9" s="3">
        <f t="shared" ref="AC9:AG9" si="9">AVERAGE(AC6:AC8)</f>
        <v>31.367657416154618</v>
      </c>
      <c r="AD9" s="3">
        <f t="shared" si="9"/>
        <v>53.66190093416774</v>
      </c>
      <c r="AE9" s="3">
        <f t="shared" si="9"/>
        <v>10.3156048816279</v>
      </c>
      <c r="AF9" s="3">
        <f t="shared" si="9"/>
        <v>2.3945761235893315</v>
      </c>
      <c r="AG9" s="3">
        <f t="shared" si="9"/>
        <v>2.2602606444604039</v>
      </c>
      <c r="AH9" s="2" t="s">
        <v>63</v>
      </c>
      <c r="AL9" s="90" t="s">
        <v>100</v>
      </c>
      <c r="AM9" s="90"/>
      <c r="AN9" s="90"/>
      <c r="AO9" s="90"/>
      <c r="AP9" s="90"/>
      <c r="AQ9" s="90"/>
      <c r="AS9" s="3" t="s">
        <v>64</v>
      </c>
      <c r="AT9" s="3">
        <f t="shared" ref="AT9:AX9" si="10">AVERAGE(AT6:AT8)</f>
        <v>15.759183872158076</v>
      </c>
      <c r="AU9" s="3">
        <f t="shared" si="10"/>
        <v>50.414940491558731</v>
      </c>
      <c r="AV9" s="3">
        <f t="shared" si="10"/>
        <v>21.175458735625568</v>
      </c>
      <c r="AW9" s="3">
        <f t="shared" si="10"/>
        <v>4.8442140073676319</v>
      </c>
      <c r="AX9" s="3">
        <f t="shared" si="10"/>
        <v>7.8062028932899858</v>
      </c>
      <c r="AY9" s="2" t="s">
        <v>63</v>
      </c>
      <c r="BC9" s="87" t="s">
        <v>105</v>
      </c>
      <c r="BD9" s="88"/>
      <c r="BE9" s="88"/>
      <c r="BF9" s="89"/>
      <c r="BG9" s="12">
        <f>AVERAGE(BG6:BG8)</f>
        <v>56.264664839893449</v>
      </c>
      <c r="BH9" s="12">
        <f t="shared" ref="BH9:BI9" si="11">AVERAGE(BH6:BH8)</f>
        <v>34.642220640964524</v>
      </c>
      <c r="BI9" s="12">
        <f t="shared" si="11"/>
        <v>9.0931145191420271</v>
      </c>
      <c r="BJ9" s="2" t="s">
        <v>63</v>
      </c>
      <c r="BK9" s="10" t="s">
        <v>259</v>
      </c>
      <c r="BL9" s="12">
        <f>AVERAGE(BL6:BL8)</f>
        <v>54.498011937137278</v>
      </c>
      <c r="BM9" s="12">
        <f>AVERAGE(BM6:BM8)</f>
        <v>32.755590368059721</v>
      </c>
      <c r="BN9" s="12">
        <f>AVERAGE(BN6:BN8)</f>
        <v>12.746397694803001</v>
      </c>
      <c r="BO9" s="16"/>
      <c r="BP9" s="16"/>
      <c r="BQ9" s="16"/>
      <c r="BR9" s="16"/>
    </row>
    <row r="10" spans="1:70" x14ac:dyDescent="0.3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60</v>
      </c>
      <c r="G10" s="2" t="s">
        <v>61</v>
      </c>
      <c r="H10" s="2" t="s">
        <v>62</v>
      </c>
      <c r="J10" s="3" t="s">
        <v>65</v>
      </c>
      <c r="K10" s="3">
        <f>_xlfn.STDEV.S(K6:K8)</f>
        <v>9.6602154145126601E-2</v>
      </c>
      <c r="L10" s="3">
        <f t="shared" ref="L10:P10" si="12">_xlfn.STDEV.S(L6:L8)</f>
        <v>0.10214534010746534</v>
      </c>
      <c r="M10" s="3">
        <f t="shared" si="12"/>
        <v>0.22274021959490206</v>
      </c>
      <c r="N10" s="3">
        <f t="shared" si="12"/>
        <v>0.10421775847786309</v>
      </c>
      <c r="O10" s="3">
        <f t="shared" si="12"/>
        <v>0.12049111535572071</v>
      </c>
      <c r="P10" s="3">
        <f t="shared" si="12"/>
        <v>4.5439617718723339E-2</v>
      </c>
      <c r="Q10" s="2" t="s">
        <v>63</v>
      </c>
      <c r="T10" s="2" t="s">
        <v>55</v>
      </c>
      <c r="U10" s="2" t="s">
        <v>56</v>
      </c>
      <c r="V10" s="2" t="s">
        <v>57</v>
      </c>
      <c r="W10" s="2" t="s">
        <v>58</v>
      </c>
      <c r="X10" s="2" t="s">
        <v>59</v>
      </c>
      <c r="Y10" s="2" t="s">
        <v>60</v>
      </c>
      <c r="Z10" s="2" t="s">
        <v>62</v>
      </c>
      <c r="AB10" s="3" t="s">
        <v>65</v>
      </c>
      <c r="AC10" s="3">
        <f t="shared" ref="AC10:AG10" si="13">_xlfn.STDEV.S(AC6:AC8)</f>
        <v>0.35969178028116727</v>
      </c>
      <c r="AD10" s="3">
        <f t="shared" si="13"/>
        <v>0.34816616286095625</v>
      </c>
      <c r="AE10" s="3">
        <f t="shared" si="13"/>
        <v>5.3088275118503246E-2</v>
      </c>
      <c r="AF10" s="3">
        <f t="shared" si="13"/>
        <v>7.3867557094085878E-2</v>
      </c>
      <c r="AG10" s="3">
        <f t="shared" si="13"/>
        <v>3.9966913524450649E-2</v>
      </c>
      <c r="AH10" s="2" t="s">
        <v>63</v>
      </c>
      <c r="AK10" s="10" t="s">
        <v>55</v>
      </c>
      <c r="AL10" s="2" t="s">
        <v>56</v>
      </c>
      <c r="AM10" s="2" t="s">
        <v>57</v>
      </c>
      <c r="AN10" s="2" t="s">
        <v>58</v>
      </c>
      <c r="AO10" s="2" t="s">
        <v>59</v>
      </c>
      <c r="AP10" s="2" t="s">
        <v>60</v>
      </c>
      <c r="AQ10" s="2" t="s">
        <v>62</v>
      </c>
      <c r="AS10" s="3" t="s">
        <v>65</v>
      </c>
      <c r="AT10" s="3">
        <f t="shared" ref="AT10:AX10" si="14">_xlfn.STDEV.S(AT6:AT8)</f>
        <v>0.17191709373141714</v>
      </c>
      <c r="AU10" s="3">
        <f t="shared" si="14"/>
        <v>0.17410015320802194</v>
      </c>
      <c r="AV10" s="3">
        <f t="shared" si="14"/>
        <v>0.17333324823318336</v>
      </c>
      <c r="AW10" s="3">
        <f t="shared" si="14"/>
        <v>0.2785286503066115</v>
      </c>
      <c r="AX10" s="3">
        <f t="shared" si="14"/>
        <v>0.11364134936120154</v>
      </c>
      <c r="AY10" s="2" t="s">
        <v>63</v>
      </c>
      <c r="BB10" s="10" t="s">
        <v>55</v>
      </c>
      <c r="BC10" s="12" t="s">
        <v>101</v>
      </c>
      <c r="BD10" s="12" t="s">
        <v>102</v>
      </c>
      <c r="BE10" s="12" t="s">
        <v>103</v>
      </c>
      <c r="BF10" s="12" t="s">
        <v>104</v>
      </c>
      <c r="BG10" s="12">
        <f>_xlfn.STDEV.S(BG6:BG8)</f>
        <v>0.48508634399126188</v>
      </c>
      <c r="BH10" s="12">
        <f t="shared" ref="BH10:BI10" si="15">_xlfn.STDEV.S(BH6:BH8)</f>
        <v>0.55766349125188941</v>
      </c>
      <c r="BI10" s="12">
        <f t="shared" si="15"/>
        <v>7.5799960075088338E-2</v>
      </c>
      <c r="BJ10" s="2" t="s">
        <v>63</v>
      </c>
      <c r="BK10" s="10" t="s">
        <v>65</v>
      </c>
      <c r="BL10" s="12">
        <f>_xlfn.STDEV.S(BL6:BL8)</f>
        <v>0.44597949604465875</v>
      </c>
      <c r="BM10" s="12">
        <f>_xlfn.STDEV.S(BM6:BM8)</f>
        <v>0.54199163492830382</v>
      </c>
      <c r="BN10" s="12">
        <f>_xlfn.STDEV.S(BN6:BN8)</f>
        <v>0.10050263249217947</v>
      </c>
      <c r="BO10" s="16"/>
      <c r="BP10" s="16"/>
      <c r="BQ10" s="16"/>
      <c r="BR10" s="16"/>
    </row>
    <row r="11" spans="1:70" x14ac:dyDescent="0.3">
      <c r="A11" s="2" t="s">
        <v>66</v>
      </c>
      <c r="B11" s="1">
        <v>44125028</v>
      </c>
      <c r="C11" s="1">
        <v>49109582</v>
      </c>
      <c r="D11" s="1">
        <v>15164992</v>
      </c>
      <c r="E11" s="1">
        <v>6799315</v>
      </c>
      <c r="F11" s="1">
        <v>6914772</v>
      </c>
      <c r="G11" s="1">
        <v>716756</v>
      </c>
      <c r="H11" s="1">
        <f>SUM(B11:G11)</f>
        <v>122830445</v>
      </c>
      <c r="K11" s="1">
        <f t="shared" ref="K11:P13" si="16">B11/$H11*100</f>
        <v>35.923526939921125</v>
      </c>
      <c r="L11" s="1">
        <f t="shared" si="16"/>
        <v>39.981603909356508</v>
      </c>
      <c r="M11" s="1">
        <f t="shared" si="16"/>
        <v>12.346281086908055</v>
      </c>
      <c r="N11" s="1">
        <f t="shared" si="16"/>
        <v>5.5355290783160473</v>
      </c>
      <c r="O11" s="1">
        <f t="shared" si="16"/>
        <v>5.6295261325480013</v>
      </c>
      <c r="P11" s="1">
        <f t="shared" si="16"/>
        <v>0.58353285295026003</v>
      </c>
      <c r="T11" s="2" t="s">
        <v>66</v>
      </c>
      <c r="U11" s="1">
        <v>41573448</v>
      </c>
      <c r="V11" s="1">
        <v>81275714</v>
      </c>
      <c r="W11" s="1">
        <v>16134604</v>
      </c>
      <c r="X11" s="1">
        <v>2472293</v>
      </c>
      <c r="Y11" s="1">
        <v>2443647</v>
      </c>
      <c r="Z11" s="1">
        <f>SUM(U11:Y11)</f>
        <v>143899706</v>
      </c>
      <c r="AC11" s="1">
        <f>U11/$Z11*100</f>
        <v>28.890571882057909</v>
      </c>
      <c r="AD11" s="1">
        <f t="shared" ref="AD11:AE13" si="17">V11/$Z11*100</f>
        <v>56.480806152585195</v>
      </c>
      <c r="AE11" s="1">
        <f>W11/$Z11*100</f>
        <v>11.212395388771677</v>
      </c>
      <c r="AF11" s="1">
        <f t="shared" ref="AF11:AG13" si="18">X11/$Z11*100</f>
        <v>1.718066748517193</v>
      </c>
      <c r="AG11" s="1">
        <f t="shared" si="18"/>
        <v>1.6981598280680295</v>
      </c>
      <c r="AK11" s="10" t="s">
        <v>66</v>
      </c>
      <c r="AL11" s="1">
        <v>1803071</v>
      </c>
      <c r="AM11" s="1">
        <v>8218705</v>
      </c>
      <c r="AN11" s="1">
        <v>3635594</v>
      </c>
      <c r="AO11" s="1">
        <v>510019</v>
      </c>
      <c r="AP11" s="1">
        <v>1212489</v>
      </c>
      <c r="AQ11" s="1">
        <f>SUM(AL11:AP11)</f>
        <v>15379878</v>
      </c>
      <c r="AT11" s="1">
        <f>AL11/$AQ11*100</f>
        <v>11.723571539384123</v>
      </c>
      <c r="AU11" s="1">
        <f t="shared" ref="AU11:AX13" si="19">AM11/$AQ11*100</f>
        <v>53.438037674941242</v>
      </c>
      <c r="AV11" s="1">
        <f t="shared" si="19"/>
        <v>23.638640046429497</v>
      </c>
      <c r="AW11" s="1">
        <f t="shared" si="19"/>
        <v>3.3161446404191239</v>
      </c>
      <c r="AX11" s="1">
        <f t="shared" si="19"/>
        <v>7.8836060988260108</v>
      </c>
      <c r="BB11" s="10" t="s">
        <v>66</v>
      </c>
      <c r="BC11" s="1">
        <f>H11</f>
        <v>122830445</v>
      </c>
      <c r="BD11" s="1">
        <f>Z11</f>
        <v>143899706</v>
      </c>
      <c r="BE11" s="1">
        <f>AQ11</f>
        <v>15379878</v>
      </c>
      <c r="BF11" s="1">
        <f>SUM(BC11:BE11)</f>
        <v>282110029</v>
      </c>
      <c r="BG11" s="1">
        <f>BC11/$BF11*100</f>
        <v>43.539907260794337</v>
      </c>
      <c r="BH11" s="1">
        <f t="shared" ref="BH11:BH13" si="20">BD11/$BF11*100</f>
        <v>51.008362414510266</v>
      </c>
      <c r="BI11" s="1">
        <f t="shared" ref="BI11:BI13" si="21">BE11/$BF11*100</f>
        <v>5.4517303246954043</v>
      </c>
      <c r="BK11" s="16"/>
      <c r="BL11" s="1">
        <f>((BG11*1.0749)/(BG11*1.0749+BH11*1.0493+BI11*1.5556))*100</f>
        <v>43.01375697923698</v>
      </c>
      <c r="BM11" s="1">
        <f>((BH11*1.0493)/(BG11*1.0749+BH11*1.0493+BI11*1.5556))*100</f>
        <v>49.191817457593579</v>
      </c>
      <c r="BN11" s="1">
        <f>((BI11*1.5556)/(BG11*1.0749+BH11*1.0493+BI11*1.5556))*100</f>
        <v>7.7944255631694412</v>
      </c>
    </row>
    <row r="12" spans="1:70" x14ac:dyDescent="0.3">
      <c r="A12" s="2" t="s">
        <v>66</v>
      </c>
      <c r="B12" s="1">
        <v>43933537</v>
      </c>
      <c r="C12" s="1">
        <v>49514113</v>
      </c>
      <c r="D12" s="1">
        <v>15286242</v>
      </c>
      <c r="E12" s="1">
        <v>6602918</v>
      </c>
      <c r="F12" s="1">
        <v>6727689</v>
      </c>
      <c r="G12" s="1">
        <v>713986</v>
      </c>
      <c r="H12" s="1">
        <f>SUM(B12:G12)</f>
        <v>122778485</v>
      </c>
      <c r="K12" s="1">
        <f t="shared" si="16"/>
        <v>35.782765197013141</v>
      </c>
      <c r="L12" s="1">
        <f t="shared" si="16"/>
        <v>40.328004535973875</v>
      </c>
      <c r="M12" s="1">
        <f t="shared" si="16"/>
        <v>12.450261134921154</v>
      </c>
      <c r="N12" s="1">
        <f t="shared" si="16"/>
        <v>5.3779112847010611</v>
      </c>
      <c r="O12" s="1">
        <f t="shared" si="16"/>
        <v>5.4795341382490586</v>
      </c>
      <c r="P12" s="1">
        <f t="shared" si="16"/>
        <v>0.58152370914171159</v>
      </c>
      <c r="T12" s="2" t="s">
        <v>66</v>
      </c>
      <c r="U12" s="1">
        <v>40748912</v>
      </c>
      <c r="V12" s="1">
        <v>80156849</v>
      </c>
      <c r="W12" s="1">
        <v>15174146</v>
      </c>
      <c r="X12" s="1">
        <v>2559079</v>
      </c>
      <c r="Y12" s="1">
        <v>2305589</v>
      </c>
      <c r="Z12" s="1">
        <f t="shared" ref="Z12:Z13" si="22">SUM(U12:Y12)</f>
        <v>140944575</v>
      </c>
      <c r="AC12" s="1">
        <f>U12/$Z12*100</f>
        <v>28.911302190949883</v>
      </c>
      <c r="AD12" s="1">
        <f t="shared" si="17"/>
        <v>56.871184293542342</v>
      </c>
      <c r="AE12" s="1">
        <f t="shared" si="17"/>
        <v>10.766037642811014</v>
      </c>
      <c r="AF12" s="1">
        <f t="shared" si="18"/>
        <v>1.8156633556133679</v>
      </c>
      <c r="AG12" s="1">
        <f t="shared" si="18"/>
        <v>1.6358125170833997</v>
      </c>
      <c r="AK12" s="10" t="s">
        <v>66</v>
      </c>
      <c r="AL12" s="1">
        <v>1706411</v>
      </c>
      <c r="AM12" s="1">
        <v>8034137</v>
      </c>
      <c r="AN12" s="1">
        <v>3821258</v>
      </c>
      <c r="AO12" s="1">
        <v>479756</v>
      </c>
      <c r="AP12" s="1">
        <v>1183934</v>
      </c>
      <c r="AQ12" s="1">
        <f>SUM(AL12:AP12)</f>
        <v>15225496</v>
      </c>
      <c r="AT12" s="1">
        <f>AL12/$AQ12*100</f>
        <v>11.207588902194058</v>
      </c>
      <c r="AU12" s="1">
        <f>AM12/$AQ12*100</f>
        <v>52.767653677752101</v>
      </c>
      <c r="AV12" s="1">
        <f t="shared" si="19"/>
        <v>25.097757077996015</v>
      </c>
      <c r="AW12" s="1">
        <f>AO12/$AQ12*100</f>
        <v>3.1510040789475759</v>
      </c>
      <c r="AX12" s="1">
        <f t="shared" si="19"/>
        <v>7.7759962631102466</v>
      </c>
      <c r="BB12" s="10" t="s">
        <v>66</v>
      </c>
      <c r="BC12" s="1">
        <f>H12</f>
        <v>122778485</v>
      </c>
      <c r="BD12" s="1">
        <f>Z12</f>
        <v>140944575</v>
      </c>
      <c r="BE12" s="1">
        <f>AQ12</f>
        <v>15225496</v>
      </c>
      <c r="BF12" s="1">
        <f>SUM(BC12:BE12)</f>
        <v>278948556</v>
      </c>
      <c r="BG12" s="1">
        <f>BC12/$BF12*100</f>
        <v>44.014741198373507</v>
      </c>
      <c r="BH12" s="1">
        <f t="shared" si="20"/>
        <v>50.527085359782255</v>
      </c>
      <c r="BI12" s="1">
        <f t="shared" si="21"/>
        <v>5.4581734418442371</v>
      </c>
      <c r="BK12" s="16"/>
      <c r="BL12" s="1">
        <f>((BG12*1.0749)/(BG12*1.0749+BH12*1.0493+BI12*1.5556))*100</f>
        <v>43.476692121517104</v>
      </c>
      <c r="BM12" s="1">
        <f>((BH12*1.0493)/(BG12*1.0749+BH12*1.0493+BI12*1.5556))*100</f>
        <v>48.720776125218364</v>
      </c>
      <c r="BN12" s="1">
        <f>((BI12*1.5556)/(BG12*1.0749+BH12*1.0493+BI12*1.5556))*100</f>
        <v>7.8025317532645282</v>
      </c>
    </row>
    <row r="13" spans="1:70" x14ac:dyDescent="0.3">
      <c r="A13" s="2" t="s">
        <v>66</v>
      </c>
      <c r="B13" s="1">
        <v>40310644</v>
      </c>
      <c r="C13" s="1">
        <v>44742628</v>
      </c>
      <c r="D13" s="1">
        <v>14297883</v>
      </c>
      <c r="E13" s="1">
        <v>6226491</v>
      </c>
      <c r="F13" s="1">
        <v>6613080</v>
      </c>
      <c r="G13" s="1">
        <v>672509</v>
      </c>
      <c r="H13" s="1">
        <f>SUM(B13:G13)</f>
        <v>112863235</v>
      </c>
      <c r="K13" s="1">
        <f t="shared" si="16"/>
        <v>35.716364146393644</v>
      </c>
      <c r="L13" s="1">
        <f t="shared" si="16"/>
        <v>39.64322660076153</v>
      </c>
      <c r="M13" s="1">
        <f t="shared" si="16"/>
        <v>12.668326404076581</v>
      </c>
      <c r="N13" s="1">
        <f t="shared" si="16"/>
        <v>5.5168461191104443</v>
      </c>
      <c r="O13" s="1">
        <f t="shared" si="16"/>
        <v>5.8593748442528693</v>
      </c>
      <c r="P13" s="1">
        <f t="shared" si="16"/>
        <v>0.59586188540493279</v>
      </c>
      <c r="T13" s="2" t="s">
        <v>66</v>
      </c>
      <c r="U13" s="1">
        <v>37996319</v>
      </c>
      <c r="V13" s="1">
        <v>75257343</v>
      </c>
      <c r="W13" s="1">
        <v>14104923</v>
      </c>
      <c r="X13" s="1">
        <v>2411951</v>
      </c>
      <c r="Y13" s="1">
        <v>2288233</v>
      </c>
      <c r="Z13" s="1">
        <f t="shared" si="22"/>
        <v>132058769</v>
      </c>
      <c r="AC13" s="1">
        <f>U13/$Z13*100</f>
        <v>28.772280165658671</v>
      </c>
      <c r="AD13" s="1">
        <f t="shared" si="17"/>
        <v>56.987766560204719</v>
      </c>
      <c r="AE13" s="1">
        <f t="shared" si="17"/>
        <v>10.680792428104491</v>
      </c>
      <c r="AF13" s="1">
        <f t="shared" si="18"/>
        <v>1.8264224468122976</v>
      </c>
      <c r="AG13" s="1">
        <f t="shared" si="18"/>
        <v>1.73273839921982</v>
      </c>
      <c r="AK13" s="10" t="s">
        <v>66</v>
      </c>
      <c r="AL13" s="1">
        <v>1705980</v>
      </c>
      <c r="AM13" s="1">
        <v>7664926</v>
      </c>
      <c r="AN13" s="1">
        <v>3409693</v>
      </c>
      <c r="AO13" s="1">
        <v>482994</v>
      </c>
      <c r="AP13" s="1">
        <v>1114215</v>
      </c>
      <c r="AQ13" s="1">
        <f>SUM(AL13:AP13)</f>
        <v>14377808</v>
      </c>
      <c r="AT13" s="1">
        <f>AL13/$AQ13*100</f>
        <v>11.865369185622733</v>
      </c>
      <c r="AU13" s="1">
        <f t="shared" ref="AU13" si="23">AM13/$AQ13*100</f>
        <v>53.310810660428906</v>
      </c>
      <c r="AV13" s="1">
        <f t="shared" si="19"/>
        <v>23.714971016444231</v>
      </c>
      <c r="AW13" s="1">
        <f>AO13/$AQ13*100</f>
        <v>3.3593020577267407</v>
      </c>
      <c r="AX13" s="1">
        <f t="shared" si="19"/>
        <v>7.7495470797773898</v>
      </c>
      <c r="BB13" s="10" t="s">
        <v>66</v>
      </c>
      <c r="BC13" s="1">
        <f>H13</f>
        <v>112863235</v>
      </c>
      <c r="BD13" s="1">
        <f>Z13</f>
        <v>132058769</v>
      </c>
      <c r="BE13" s="1">
        <f>AQ13</f>
        <v>14377808</v>
      </c>
      <c r="BF13" s="1">
        <f>SUM(BC13:BE13)</f>
        <v>259299812</v>
      </c>
      <c r="BG13" s="1">
        <f>BC13/$BF13*100</f>
        <v>43.526153809937973</v>
      </c>
      <c r="BH13" s="1">
        <f t="shared" si="20"/>
        <v>50.928987561317626</v>
      </c>
      <c r="BI13" s="1">
        <f t="shared" si="21"/>
        <v>5.5448586287443975</v>
      </c>
      <c r="BK13" s="16"/>
      <c r="BL13" s="1">
        <f>((BG13*1.0749)/(BG13*1.0749+BH13*1.0493+BI13*1.5556))*100</f>
        <v>42.981682591454891</v>
      </c>
      <c r="BM13" s="1">
        <f>((BH13*1.0493)/(BG13*1.0749+BH13*1.0493+BI13*1.5556))*100</f>
        <v>49.094153142854715</v>
      </c>
      <c r="BN13" s="1">
        <f>((BI13*1.5556)/(BG13*1.0749+BH13*1.0493+BI13*1.5556))*100</f>
        <v>7.9241642656904032</v>
      </c>
    </row>
    <row r="14" spans="1:70" x14ac:dyDescent="0.3">
      <c r="B14" s="90" t="s">
        <v>100</v>
      </c>
      <c r="C14" s="90"/>
      <c r="D14" s="90"/>
      <c r="E14" s="90"/>
      <c r="F14" s="90"/>
      <c r="G14" s="90"/>
      <c r="H14" s="90"/>
      <c r="J14" s="8" t="s">
        <v>64</v>
      </c>
      <c r="K14" s="3">
        <f>AVERAGE(K11:K13)</f>
        <v>35.807552094442634</v>
      </c>
      <c r="L14" s="3">
        <f t="shared" ref="L14:P14" si="24">AVERAGE(L11:L13)</f>
        <v>39.984278348697302</v>
      </c>
      <c r="M14" s="3">
        <f t="shared" si="24"/>
        <v>12.488289541968598</v>
      </c>
      <c r="N14" s="3">
        <f t="shared" si="24"/>
        <v>5.4767621607091845</v>
      </c>
      <c r="O14" s="3">
        <f t="shared" si="24"/>
        <v>5.6561450383499761</v>
      </c>
      <c r="P14" s="3">
        <f t="shared" si="24"/>
        <v>0.58697281583230143</v>
      </c>
      <c r="Q14" s="2" t="s">
        <v>66</v>
      </c>
      <c r="U14" s="90" t="s">
        <v>100</v>
      </c>
      <c r="V14" s="90"/>
      <c r="W14" s="90"/>
      <c r="X14" s="90"/>
      <c r="Y14" s="90"/>
      <c r="Z14" s="90"/>
      <c r="AB14" s="8" t="s">
        <v>64</v>
      </c>
      <c r="AC14" s="3">
        <f>AVERAGE(AC11:AC13)</f>
        <v>28.858051412888823</v>
      </c>
      <c r="AD14" s="3">
        <f t="shared" ref="AD14:AG14" si="25">AVERAGE(AD11:AD13)</f>
        <v>56.779919002110752</v>
      </c>
      <c r="AE14" s="3">
        <f t="shared" si="25"/>
        <v>10.886408486562393</v>
      </c>
      <c r="AF14" s="3">
        <f t="shared" si="25"/>
        <v>1.7867175169809528</v>
      </c>
      <c r="AG14" s="3">
        <f t="shared" si="25"/>
        <v>1.6889035814570832</v>
      </c>
      <c r="AH14" s="2" t="s">
        <v>66</v>
      </c>
      <c r="AL14" s="90" t="s">
        <v>100</v>
      </c>
      <c r="AM14" s="90"/>
      <c r="AN14" s="90"/>
      <c r="AO14" s="90"/>
      <c r="AP14" s="90"/>
      <c r="AQ14" s="90"/>
      <c r="AS14" s="8" t="s">
        <v>64</v>
      </c>
      <c r="AT14" s="3">
        <f>AVERAGE(AT11:AT13)</f>
        <v>11.59884320906697</v>
      </c>
      <c r="AU14" s="3">
        <f t="shared" ref="AU14:AX14" si="26">AVERAGE(AU11:AU13)</f>
        <v>53.172167337707414</v>
      </c>
      <c r="AV14" s="3">
        <f t="shared" si="26"/>
        <v>24.150456046956577</v>
      </c>
      <c r="AW14" s="3">
        <f t="shared" si="26"/>
        <v>3.2754835923644801</v>
      </c>
      <c r="AX14" s="3">
        <f t="shared" si="26"/>
        <v>7.8030498139045497</v>
      </c>
      <c r="AY14" s="2" t="s">
        <v>66</v>
      </c>
      <c r="BC14" s="87" t="s">
        <v>105</v>
      </c>
      <c r="BD14" s="88"/>
      <c r="BE14" s="88"/>
      <c r="BF14" s="89"/>
      <c r="BG14" s="12">
        <f>AVERAGE(BG11:BG13)</f>
        <v>43.693600756368603</v>
      </c>
      <c r="BH14" s="12">
        <f t="shared" ref="BH14:BI14" si="27">AVERAGE(BH11:BH13)</f>
        <v>50.821478445203383</v>
      </c>
      <c r="BI14" s="12">
        <f t="shared" si="27"/>
        <v>5.4849207984280133</v>
      </c>
      <c r="BJ14" s="2" t="s">
        <v>66</v>
      </c>
      <c r="BK14" s="10" t="s">
        <v>259</v>
      </c>
      <c r="BL14" s="12">
        <f>AVERAGE(BL11:BL13)</f>
        <v>43.15737723073633</v>
      </c>
      <c r="BM14" s="12">
        <f>AVERAGE(BM11:BM13)</f>
        <v>49.002248908555551</v>
      </c>
      <c r="BN14" s="12">
        <f>AVERAGE(BN11:BN13)</f>
        <v>7.8403738607081239</v>
      </c>
    </row>
    <row r="15" spans="1:70" x14ac:dyDescent="0.3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62</v>
      </c>
      <c r="J15" s="8" t="s">
        <v>65</v>
      </c>
      <c r="K15" s="3">
        <f>_xlfn.STDEV.S(K11:K13)</f>
        <v>0.10578231642700316</v>
      </c>
      <c r="L15" s="3">
        <f t="shared" ref="L15:P15" si="28">_xlfn.STDEV.S(L11:L13)</f>
        <v>0.34239680139826284</v>
      </c>
      <c r="M15" s="3">
        <f t="shared" si="28"/>
        <v>0.16435606585845408</v>
      </c>
      <c r="N15" s="3">
        <f t="shared" si="28"/>
        <v>8.6115532901152994E-2</v>
      </c>
      <c r="O15" s="3">
        <f t="shared" si="28"/>
        <v>0.19131430969464661</v>
      </c>
      <c r="P15" s="3">
        <f t="shared" si="28"/>
        <v>7.7634292108041481E-3</v>
      </c>
      <c r="Q15" s="2" t="s">
        <v>66</v>
      </c>
      <c r="T15" s="2" t="s">
        <v>55</v>
      </c>
      <c r="U15" s="2" t="s">
        <v>56</v>
      </c>
      <c r="V15" s="2" t="s">
        <v>57</v>
      </c>
      <c r="W15" s="2" t="s">
        <v>58</v>
      </c>
      <c r="X15" s="2" t="s">
        <v>59</v>
      </c>
      <c r="Y15" s="2" t="s">
        <v>60</v>
      </c>
      <c r="Z15" s="2" t="s">
        <v>62</v>
      </c>
      <c r="AB15" s="8" t="s">
        <v>65</v>
      </c>
      <c r="AC15" s="3">
        <f>_xlfn.STDEV.S(AC11:AC13)</f>
        <v>7.4999777101340578E-2</v>
      </c>
      <c r="AD15" s="3">
        <f t="shared" ref="AD15:AG15" si="29">_xlfn.STDEV.S(AD11:AD13)</f>
        <v>0.26551690866780608</v>
      </c>
      <c r="AE15" s="3">
        <f t="shared" si="29"/>
        <v>0.28551231491232354</v>
      </c>
      <c r="AF15" s="3">
        <f t="shared" si="29"/>
        <v>5.9696193503901845E-2</v>
      </c>
      <c r="AG15" s="3">
        <f t="shared" si="29"/>
        <v>4.9121433539472376E-2</v>
      </c>
      <c r="AH15" s="2" t="s">
        <v>66</v>
      </c>
      <c r="AK15" s="10" t="s">
        <v>55</v>
      </c>
      <c r="AL15" s="2" t="s">
        <v>56</v>
      </c>
      <c r="AM15" s="2" t="s">
        <v>57</v>
      </c>
      <c r="AN15" s="2" t="s">
        <v>58</v>
      </c>
      <c r="AO15" s="2" t="s">
        <v>59</v>
      </c>
      <c r="AP15" s="2" t="s">
        <v>60</v>
      </c>
      <c r="AQ15" s="2" t="s">
        <v>62</v>
      </c>
      <c r="AS15" s="8" t="s">
        <v>65</v>
      </c>
      <c r="AT15" s="3">
        <f>_xlfn.STDEV.S(AT11:AT13)</f>
        <v>0.3461742229061191</v>
      </c>
      <c r="AU15" s="3">
        <f t="shared" ref="AU15:AX15" si="30">_xlfn.STDEV.S(AU11:AU13)</f>
        <v>0.35604796604286904</v>
      </c>
      <c r="AV15" s="3">
        <f t="shared" si="30"/>
        <v>0.82127403270901489</v>
      </c>
      <c r="AW15" s="3">
        <f t="shared" si="30"/>
        <v>0.10994090509245355</v>
      </c>
      <c r="AX15" s="3">
        <f t="shared" si="30"/>
        <v>7.1006169485507128E-2</v>
      </c>
      <c r="AY15" s="2" t="s">
        <v>66</v>
      </c>
      <c r="BB15" s="10" t="s">
        <v>55</v>
      </c>
      <c r="BC15" s="12" t="s">
        <v>101</v>
      </c>
      <c r="BD15" s="12" t="s">
        <v>102</v>
      </c>
      <c r="BE15" s="12" t="s">
        <v>103</v>
      </c>
      <c r="BF15" s="12" t="s">
        <v>104</v>
      </c>
      <c r="BG15" s="12">
        <f>_xlfn.STDEV.S(BG11:BG13)</f>
        <v>0.2782007853528492</v>
      </c>
      <c r="BH15" s="12">
        <f t="shared" ref="BH15:BI15" si="31">_xlfn.STDEV.S(BH11:BH13)</f>
        <v>0.2580223990037816</v>
      </c>
      <c r="BI15" s="12">
        <f t="shared" si="31"/>
        <v>5.2007557786586875E-2</v>
      </c>
      <c r="BJ15" s="2" t="s">
        <v>66</v>
      </c>
      <c r="BK15" s="10" t="s">
        <v>65</v>
      </c>
      <c r="BL15" s="12">
        <f>_xlfn.STDEV.S(BL11:BL13)</f>
        <v>0.276999442587263</v>
      </c>
      <c r="BM15" s="12">
        <f>_xlfn.STDEV.S(BM11:BM13)</f>
        <v>0.24860566247179669</v>
      </c>
      <c r="BN15" s="12">
        <f>_xlfn.STDEV.S(BN11:BN13)</f>
        <v>7.2677723924082588E-2</v>
      </c>
    </row>
    <row r="16" spans="1:70" x14ac:dyDescent="0.3">
      <c r="A16" s="2" t="s">
        <v>67</v>
      </c>
      <c r="B16" s="1">
        <v>113686643</v>
      </c>
      <c r="C16" s="1">
        <v>92595881</v>
      </c>
      <c r="D16" s="1">
        <v>24676827</v>
      </c>
      <c r="E16" s="1">
        <v>12662622</v>
      </c>
      <c r="F16" s="1">
        <v>9318744</v>
      </c>
      <c r="G16" s="1">
        <v>829649</v>
      </c>
      <c r="H16" s="1">
        <f>SUM(B16:G16)</f>
        <v>253770366</v>
      </c>
      <c r="K16" s="1">
        <f t="shared" ref="K16:P18" si="32">B16/$H16*100</f>
        <v>44.799022357086407</v>
      </c>
      <c r="L16" s="1">
        <f t="shared" si="32"/>
        <v>36.488059050992582</v>
      </c>
      <c r="M16" s="1">
        <f t="shared" si="32"/>
        <v>9.7240774756182518</v>
      </c>
      <c r="N16" s="1">
        <f t="shared" si="32"/>
        <v>4.9897953806001132</v>
      </c>
      <c r="O16" s="1">
        <f t="shared" si="32"/>
        <v>3.6721167041229705</v>
      </c>
      <c r="P16" s="1">
        <f t="shared" si="32"/>
        <v>0.32692903157967629</v>
      </c>
      <c r="T16" s="2" t="s">
        <v>67</v>
      </c>
      <c r="U16" s="1">
        <v>10373824</v>
      </c>
      <c r="V16" s="1">
        <v>17272965</v>
      </c>
      <c r="W16" s="1">
        <v>3281841</v>
      </c>
      <c r="X16" s="1">
        <v>638539</v>
      </c>
      <c r="Y16" s="1">
        <v>678233</v>
      </c>
      <c r="Z16" s="1">
        <f>SUM(U16:Y16)</f>
        <v>32245402</v>
      </c>
      <c r="AC16" s="1">
        <f>U16/$Z16*100</f>
        <v>32.17148292956621</v>
      </c>
      <c r="AD16" s="1">
        <f t="shared" ref="AD16:AE18" si="33">V16/$Z16*100</f>
        <v>53.567218668881843</v>
      </c>
      <c r="AE16" s="1">
        <f>W16/$Z16*100</f>
        <v>10.177702234879876</v>
      </c>
      <c r="AF16" s="1">
        <f t="shared" ref="AF16:AG18" si="34">X16/$Z16*100</f>
        <v>1.980248222676833</v>
      </c>
      <c r="AG16" s="1">
        <f t="shared" si="34"/>
        <v>2.1033479439952401</v>
      </c>
      <c r="AK16" s="10" t="s">
        <v>67</v>
      </c>
      <c r="AL16" s="1">
        <v>2102280</v>
      </c>
      <c r="AM16" s="1">
        <v>7206111</v>
      </c>
      <c r="AN16" s="1">
        <v>3214349</v>
      </c>
      <c r="AO16" s="1">
        <v>596492</v>
      </c>
      <c r="AP16" s="1">
        <v>1078380</v>
      </c>
      <c r="AQ16" s="1">
        <f>SUM(AL16:AP16)</f>
        <v>14197612</v>
      </c>
      <c r="AT16" s="1">
        <f>AL16/$AQ16*100</f>
        <v>14.807278857881171</v>
      </c>
      <c r="AU16" s="1">
        <f t="shared" ref="AU16:AX18" si="35">AM16/$AQ16*100</f>
        <v>50.755796115572117</v>
      </c>
      <c r="AV16" s="1">
        <f t="shared" si="35"/>
        <v>22.64006792128141</v>
      </c>
      <c r="AW16" s="1">
        <f t="shared" si="35"/>
        <v>4.201354424955408</v>
      </c>
      <c r="AX16" s="1">
        <f t="shared" si="35"/>
        <v>7.5955026803098997</v>
      </c>
      <c r="BB16" s="10" t="s">
        <v>67</v>
      </c>
      <c r="BC16" s="1">
        <f>H16</f>
        <v>253770366</v>
      </c>
      <c r="BD16" s="1">
        <f>Z16</f>
        <v>32245402</v>
      </c>
      <c r="BE16" s="1">
        <f>AQ16</f>
        <v>14197612</v>
      </c>
      <c r="BF16" s="1">
        <f>SUM(BC16:BE16)</f>
        <v>300213380</v>
      </c>
      <c r="BG16" s="1">
        <f>BC16/$BF16*100</f>
        <v>84.529998629641355</v>
      </c>
      <c r="BH16" s="1">
        <f t="shared" ref="BH16:BH18" si="36">BD16/$BF16*100</f>
        <v>10.740827740589044</v>
      </c>
      <c r="BI16" s="1">
        <f t="shared" ref="BI16:BI18" si="37">BE16/$BF16*100</f>
        <v>4.7291736297695994</v>
      </c>
      <c r="BK16" s="16"/>
      <c r="BL16" s="1">
        <f>((BG16*1.0749)/(BG16*1.0749+BH16*1.0493+BI16*1.5556))*100</f>
        <v>82.987182390337964</v>
      </c>
      <c r="BM16" s="1">
        <f>((BH16*1.0493)/(BG16*1.0749+BH16*1.0493+BI16*1.5556))*100</f>
        <v>10.293652881810186</v>
      </c>
      <c r="BN16" s="1">
        <f>((BI16*1.5556)/(BG16*1.0749+BH16*1.0493+BI16*1.5556))*100</f>
        <v>6.7191647278518438</v>
      </c>
    </row>
    <row r="17" spans="1:66" x14ac:dyDescent="0.3">
      <c r="A17" s="2" t="s">
        <v>67</v>
      </c>
      <c r="B17" s="1">
        <v>106488569</v>
      </c>
      <c r="C17" s="1">
        <v>87468884</v>
      </c>
      <c r="D17" s="1">
        <v>23532654</v>
      </c>
      <c r="E17" s="1">
        <v>11201804</v>
      </c>
      <c r="F17" s="1">
        <v>8762498</v>
      </c>
      <c r="G17" s="1">
        <v>962217</v>
      </c>
      <c r="H17" s="1">
        <f>SUM(B17:G17)</f>
        <v>238416626</v>
      </c>
      <c r="K17" s="1">
        <f t="shared" si="32"/>
        <v>44.66490898164124</v>
      </c>
      <c r="L17" s="1">
        <f t="shared" si="32"/>
        <v>36.687409543326062</v>
      </c>
      <c r="M17" s="1">
        <f t="shared" si="32"/>
        <v>9.8703913375571375</v>
      </c>
      <c r="N17" s="1">
        <f t="shared" si="32"/>
        <v>4.6984156214004971</v>
      </c>
      <c r="O17" s="1">
        <f t="shared" si="32"/>
        <v>3.675288148738419</v>
      </c>
      <c r="P17" s="1">
        <f t="shared" si="32"/>
        <v>0.4035863673366471</v>
      </c>
      <c r="T17" s="2" t="s">
        <v>67</v>
      </c>
      <c r="U17" s="1">
        <v>10055911</v>
      </c>
      <c r="V17" s="1">
        <v>16616295</v>
      </c>
      <c r="W17" s="1">
        <v>2977886</v>
      </c>
      <c r="X17" s="1">
        <v>726496</v>
      </c>
      <c r="Y17" s="1">
        <v>596916</v>
      </c>
      <c r="Z17" s="1">
        <f t="shared" ref="Z17:Z18" si="38">SUM(U17:Y17)</f>
        <v>30973504</v>
      </c>
      <c r="AC17" s="1">
        <f>U17/$Z17*100</f>
        <v>32.466171731813098</v>
      </c>
      <c r="AD17" s="1">
        <f t="shared" si="33"/>
        <v>53.646804055492069</v>
      </c>
      <c r="AE17" s="1">
        <f t="shared" si="33"/>
        <v>9.6143013073367474</v>
      </c>
      <c r="AF17" s="1">
        <f t="shared" si="34"/>
        <v>2.3455402398127121</v>
      </c>
      <c r="AG17" s="1">
        <f t="shared" si="34"/>
        <v>1.9271826655453641</v>
      </c>
      <c r="AK17" s="10" t="s">
        <v>67</v>
      </c>
      <c r="AL17" s="1">
        <v>1912426</v>
      </c>
      <c r="AM17" s="1">
        <v>6799572</v>
      </c>
      <c r="AN17" s="1">
        <v>2833990</v>
      </c>
      <c r="AO17" s="1">
        <v>448011</v>
      </c>
      <c r="AP17" s="1">
        <v>979813</v>
      </c>
      <c r="AQ17" s="1">
        <f>SUM(AL17:AP17)</f>
        <v>12973812</v>
      </c>
      <c r="AT17" s="1">
        <f>AL17/$AQ17*100</f>
        <v>14.740663730906537</v>
      </c>
      <c r="AU17" s="1">
        <f>AM17/$AQ17*100</f>
        <v>52.409977884680302</v>
      </c>
      <c r="AV17" s="1">
        <f t="shared" si="35"/>
        <v>21.843926827365774</v>
      </c>
      <c r="AW17" s="1">
        <f>AO17/$AQ17*100</f>
        <v>3.453194789626981</v>
      </c>
      <c r="AX17" s="1">
        <f t="shared" si="35"/>
        <v>7.5522367674204007</v>
      </c>
      <c r="BB17" s="10" t="s">
        <v>67</v>
      </c>
      <c r="BC17" s="1">
        <f>H17</f>
        <v>238416626</v>
      </c>
      <c r="BD17" s="1">
        <f>Z17</f>
        <v>30973504</v>
      </c>
      <c r="BE17" s="1">
        <f>AQ17</f>
        <v>12973812</v>
      </c>
      <c r="BF17" s="1">
        <f>SUM(BC17:BE17)</f>
        <v>282363942</v>
      </c>
      <c r="BG17" s="1">
        <f>BC17/$BF17*100</f>
        <v>84.435931978878514</v>
      </c>
      <c r="BH17" s="1">
        <f t="shared" si="36"/>
        <v>10.969355286872997</v>
      </c>
      <c r="BI17" s="1">
        <f t="shared" si="37"/>
        <v>4.5947127342484828</v>
      </c>
      <c r="BK17" s="16"/>
      <c r="BL17" s="1">
        <f>((BG17*1.0749)/(BG17*1.0749+BH17*1.0493+BI17*1.5556))*100</f>
        <v>82.948232459781565</v>
      </c>
      <c r="BM17" s="1">
        <f>((BH17*1.0493)/(BG17*1.0749+BH17*1.0493+BI17*1.5556))*100</f>
        <v>10.519438230438832</v>
      </c>
      <c r="BN17" s="1">
        <f>((BI17*1.5556)/(BG17*1.0749+BH17*1.0493+BI17*1.5556))*100</f>
        <v>6.5323293097796027</v>
      </c>
    </row>
    <row r="18" spans="1:66" x14ac:dyDescent="0.3">
      <c r="A18" s="2" t="s">
        <v>67</v>
      </c>
      <c r="B18" s="1">
        <v>100036312</v>
      </c>
      <c r="C18" s="1">
        <v>83926803</v>
      </c>
      <c r="D18" s="1">
        <v>22133562</v>
      </c>
      <c r="E18" s="1">
        <v>11242602</v>
      </c>
      <c r="F18" s="1">
        <v>7968052</v>
      </c>
      <c r="G18" s="1">
        <v>776718</v>
      </c>
      <c r="H18" s="1">
        <f>SUM(B18:G18)</f>
        <v>226084049</v>
      </c>
      <c r="K18" s="1">
        <f t="shared" si="32"/>
        <v>44.247399337756903</v>
      </c>
      <c r="L18" s="1">
        <f t="shared" si="32"/>
        <v>37.121947953081822</v>
      </c>
      <c r="M18" s="1">
        <f t="shared" si="32"/>
        <v>9.7899706316742421</v>
      </c>
      <c r="N18" s="1">
        <f t="shared" si="32"/>
        <v>4.9727532967175403</v>
      </c>
      <c r="O18" s="1">
        <f t="shared" si="32"/>
        <v>3.5243760164610283</v>
      </c>
      <c r="P18" s="1">
        <f t="shared" si="32"/>
        <v>0.34355276430846299</v>
      </c>
      <c r="T18" s="2" t="s">
        <v>67</v>
      </c>
      <c r="U18" s="1">
        <v>9147244</v>
      </c>
      <c r="V18" s="1">
        <v>15506652</v>
      </c>
      <c r="W18" s="1">
        <v>2933025</v>
      </c>
      <c r="X18" s="1">
        <v>619223</v>
      </c>
      <c r="Y18" s="1">
        <v>485027</v>
      </c>
      <c r="Z18" s="1">
        <f t="shared" si="38"/>
        <v>28691171</v>
      </c>
      <c r="AC18" s="1">
        <f>U18/$Z18*100</f>
        <v>31.881738113791176</v>
      </c>
      <c r="AD18" s="1">
        <f t="shared" si="33"/>
        <v>54.046772785955653</v>
      </c>
      <c r="AE18" s="1">
        <f t="shared" si="33"/>
        <v>10.222744132681095</v>
      </c>
      <c r="AF18" s="1">
        <f t="shared" si="34"/>
        <v>2.1582353679464665</v>
      </c>
      <c r="AG18" s="1">
        <f>Y18/$Z18*100</f>
        <v>1.6905095996256132</v>
      </c>
      <c r="AK18" s="10" t="s">
        <v>67</v>
      </c>
      <c r="AL18" s="1">
        <v>1861897</v>
      </c>
      <c r="AM18" s="1">
        <v>6842788</v>
      </c>
      <c r="AN18" s="1">
        <v>2646738</v>
      </c>
      <c r="AO18" s="1">
        <v>442210</v>
      </c>
      <c r="AP18" s="1">
        <v>1077546</v>
      </c>
      <c r="AQ18" s="1">
        <f>SUM(AL18:AP18)</f>
        <v>12871179</v>
      </c>
      <c r="AT18" s="1">
        <f>AL18/$AQ18*100</f>
        <v>14.465628983949333</v>
      </c>
      <c r="AU18" s="1">
        <f t="shared" ref="AU18" si="39">AM18/$AQ18*100</f>
        <v>53.16364569244201</v>
      </c>
      <c r="AV18" s="1">
        <f t="shared" si="35"/>
        <v>20.563291055155087</v>
      </c>
      <c r="AW18" s="1">
        <f>AO18/$AQ18*100</f>
        <v>3.4356604006517197</v>
      </c>
      <c r="AX18" s="1">
        <f t="shared" si="35"/>
        <v>8.3717738678018545</v>
      </c>
      <c r="BB18" s="10" t="s">
        <v>67</v>
      </c>
      <c r="BC18" s="1">
        <f>H18</f>
        <v>226084049</v>
      </c>
      <c r="BD18" s="1">
        <f>Z18</f>
        <v>28691171</v>
      </c>
      <c r="BE18" s="1">
        <f>AQ18</f>
        <v>12871179</v>
      </c>
      <c r="BF18" s="1">
        <f>SUM(BC18:BE18)</f>
        <v>267646399</v>
      </c>
      <c r="BG18" s="1">
        <f>BC18/$BF18*100</f>
        <v>84.471171607281732</v>
      </c>
      <c r="BH18" s="1">
        <f t="shared" si="36"/>
        <v>10.719804603087525</v>
      </c>
      <c r="BI18" s="1">
        <f t="shared" si="37"/>
        <v>4.8090237896307357</v>
      </c>
      <c r="BK18" s="16"/>
      <c r="BL18" s="1">
        <f>((BG18*1.0749)/(BG18*1.0749+BH18*1.0493+BI18*1.5556))*100</f>
        <v>82.899958840388351</v>
      </c>
      <c r="BM18" s="1">
        <f>((BH18*1.0493)/(BG18*1.0749+BH18*1.0493+BI18*1.5556))*100</f>
        <v>10.26985415983162</v>
      </c>
      <c r="BN18" s="1">
        <f>((BI18*1.5556)/(BG18*1.0749+BH18*1.0493+BI18*1.5556))*100</f>
        <v>6.8301869997800218</v>
      </c>
    </row>
    <row r="19" spans="1:66" x14ac:dyDescent="0.3">
      <c r="B19" s="90" t="s">
        <v>100</v>
      </c>
      <c r="C19" s="90"/>
      <c r="D19" s="90"/>
      <c r="E19" s="90"/>
      <c r="F19" s="90"/>
      <c r="G19" s="90"/>
      <c r="H19" s="90"/>
      <c r="J19" s="8" t="s">
        <v>64</v>
      </c>
      <c r="K19" s="3">
        <f>AVERAGE(K16:K18)</f>
        <v>44.570443558828181</v>
      </c>
      <c r="L19" s="3">
        <f t="shared" ref="L19:P19" si="40">AVERAGE(L16:L18)</f>
        <v>36.76580551580016</v>
      </c>
      <c r="M19" s="3">
        <f t="shared" si="40"/>
        <v>9.794813148283211</v>
      </c>
      <c r="N19" s="3">
        <f t="shared" si="40"/>
        <v>4.8869880995727168</v>
      </c>
      <c r="O19" s="3">
        <f t="shared" si="40"/>
        <v>3.6239269564408061</v>
      </c>
      <c r="P19" s="3">
        <f t="shared" si="40"/>
        <v>0.35802272107492877</v>
      </c>
      <c r="Q19" s="2" t="s">
        <v>67</v>
      </c>
      <c r="U19" s="90" t="s">
        <v>100</v>
      </c>
      <c r="V19" s="90"/>
      <c r="W19" s="90"/>
      <c r="X19" s="90"/>
      <c r="Y19" s="90"/>
      <c r="Z19" s="90"/>
      <c r="AB19" s="8" t="s">
        <v>64</v>
      </c>
      <c r="AC19" s="3">
        <f t="shared" ref="AC19:AG19" si="41">AVERAGE(AC16:AC18)</f>
        <v>32.173130925056832</v>
      </c>
      <c r="AD19" s="3">
        <f t="shared" si="41"/>
        <v>53.753598503443186</v>
      </c>
      <c r="AE19" s="3">
        <f t="shared" si="41"/>
        <v>10.004915891632573</v>
      </c>
      <c r="AF19" s="3">
        <f t="shared" si="41"/>
        <v>2.1613412768120037</v>
      </c>
      <c r="AG19" s="3">
        <f t="shared" si="41"/>
        <v>1.9070134030554058</v>
      </c>
      <c r="AH19" s="2" t="s">
        <v>67</v>
      </c>
      <c r="AL19" s="90" t="s">
        <v>100</v>
      </c>
      <c r="AM19" s="90"/>
      <c r="AN19" s="90"/>
      <c r="AO19" s="90"/>
      <c r="AP19" s="90"/>
      <c r="AQ19" s="90"/>
      <c r="AS19" s="8" t="s">
        <v>64</v>
      </c>
      <c r="AT19" s="3">
        <f t="shared" ref="AT19:AX19" si="42">AVERAGE(AT16:AT18)</f>
        <v>14.671190524245679</v>
      </c>
      <c r="AU19" s="3">
        <f t="shared" si="42"/>
        <v>52.109806564231469</v>
      </c>
      <c r="AV19" s="3">
        <f t="shared" si="42"/>
        <v>21.682428601267421</v>
      </c>
      <c r="AW19" s="3">
        <f t="shared" si="42"/>
        <v>3.6967365384113697</v>
      </c>
      <c r="AX19" s="3">
        <f t="shared" si="42"/>
        <v>7.839837771844052</v>
      </c>
      <c r="AY19" s="2" t="s">
        <v>67</v>
      </c>
      <c r="BC19" s="87" t="s">
        <v>105</v>
      </c>
      <c r="BD19" s="88"/>
      <c r="BE19" s="88"/>
      <c r="BF19" s="89"/>
      <c r="BG19" s="12">
        <f>AVERAGE(BG16:BG18)</f>
        <v>84.479034071933867</v>
      </c>
      <c r="BH19" s="12">
        <f t="shared" ref="BH19:BI19" si="43">AVERAGE(BH16:BH18)</f>
        <v>10.809995876849854</v>
      </c>
      <c r="BI19" s="12">
        <f t="shared" si="43"/>
        <v>4.7109700512162727</v>
      </c>
      <c r="BJ19" s="2" t="s">
        <v>67</v>
      </c>
      <c r="BK19" s="10" t="s">
        <v>259</v>
      </c>
      <c r="BL19" s="12">
        <f>AVERAGE(BL16:BL18)</f>
        <v>82.945124563502631</v>
      </c>
      <c r="BM19" s="12">
        <f>AVERAGE(BM16:BM18)</f>
        <v>10.360981757360213</v>
      </c>
      <c r="BN19" s="12">
        <f>AVERAGE(BN16:BN18)</f>
        <v>6.6938936791371555</v>
      </c>
    </row>
    <row r="20" spans="1:66" x14ac:dyDescent="0.3">
      <c r="A20" s="2" t="s">
        <v>55</v>
      </c>
      <c r="B20" s="2" t="s">
        <v>56</v>
      </c>
      <c r="C20" s="2" t="s">
        <v>57</v>
      </c>
      <c r="D20" s="2" t="s">
        <v>58</v>
      </c>
      <c r="E20" s="2" t="s">
        <v>59</v>
      </c>
      <c r="F20" s="2" t="s">
        <v>60</v>
      </c>
      <c r="G20" s="2" t="s">
        <v>61</v>
      </c>
      <c r="H20" s="2" t="s">
        <v>62</v>
      </c>
      <c r="J20" s="8" t="s">
        <v>65</v>
      </c>
      <c r="K20" s="3">
        <f>_xlfn.STDEV.S(K16:K18)</f>
        <v>0.2876886788596083</v>
      </c>
      <c r="L20" s="3">
        <f t="shared" ref="L20:P20" si="44">_xlfn.STDEV.S(L16:L18)</f>
        <v>0.3241345884398863</v>
      </c>
      <c r="M20" s="3">
        <f t="shared" si="44"/>
        <v>7.3277036131375636E-2</v>
      </c>
      <c r="N20" s="3">
        <f t="shared" si="44"/>
        <v>0.16353070903892758</v>
      </c>
      <c r="O20" s="3">
        <f t="shared" si="44"/>
        <v>8.6228224807079187E-2</v>
      </c>
      <c r="P20" s="3">
        <f t="shared" si="44"/>
        <v>4.032519706035894E-2</v>
      </c>
      <c r="Q20" s="2" t="s">
        <v>67</v>
      </c>
      <c r="T20" s="2" t="s">
        <v>55</v>
      </c>
      <c r="U20" s="2" t="s">
        <v>56</v>
      </c>
      <c r="V20" s="2" t="s">
        <v>57</v>
      </c>
      <c r="W20" s="2" t="s">
        <v>58</v>
      </c>
      <c r="X20" s="2" t="s">
        <v>59</v>
      </c>
      <c r="Y20" s="2" t="s">
        <v>60</v>
      </c>
      <c r="Z20" s="2" t="s">
        <v>62</v>
      </c>
      <c r="AB20" s="8" t="s">
        <v>65</v>
      </c>
      <c r="AC20" s="3">
        <f t="shared" ref="AC20:AG20" si="45">_xlfn.STDEV.S(AC16:AC18)</f>
        <v>0.29222029427368895</v>
      </c>
      <c r="AD20" s="3">
        <f t="shared" si="45"/>
        <v>0.25699577503433535</v>
      </c>
      <c r="AE20" s="3">
        <f t="shared" si="45"/>
        <v>0.33903098418556699</v>
      </c>
      <c r="AF20" s="3">
        <f t="shared" si="45"/>
        <v>0.18266581357279368</v>
      </c>
      <c r="AG20" s="3">
        <f t="shared" si="45"/>
        <v>0.207156882597478</v>
      </c>
      <c r="AH20" s="2" t="s">
        <v>67</v>
      </c>
      <c r="AK20" s="10" t="s">
        <v>55</v>
      </c>
      <c r="AL20" s="2" t="s">
        <v>56</v>
      </c>
      <c r="AM20" s="2" t="s">
        <v>57</v>
      </c>
      <c r="AN20" s="2" t="s">
        <v>58</v>
      </c>
      <c r="AO20" s="2" t="s">
        <v>59</v>
      </c>
      <c r="AP20" s="2" t="s">
        <v>60</v>
      </c>
      <c r="AQ20" s="2" t="s">
        <v>62</v>
      </c>
      <c r="AS20" s="8" t="s">
        <v>65</v>
      </c>
      <c r="AT20" s="3">
        <f t="shared" ref="AT20:AX20" si="46">_xlfn.STDEV.S(AT16:AT18)</f>
        <v>0.18111061239534434</v>
      </c>
      <c r="AU20" s="3">
        <f t="shared" si="46"/>
        <v>1.2316704155021034</v>
      </c>
      <c r="AV20" s="3">
        <f t="shared" si="46"/>
        <v>1.0477651433856985</v>
      </c>
      <c r="AW20" s="3">
        <f t="shared" si="46"/>
        <v>0.43709984244370642</v>
      </c>
      <c r="AX20" s="3">
        <f t="shared" si="46"/>
        <v>0.46117783168931925</v>
      </c>
      <c r="AY20" s="2" t="s">
        <v>67</v>
      </c>
      <c r="BB20" s="10" t="s">
        <v>55</v>
      </c>
      <c r="BC20" s="12" t="s">
        <v>101</v>
      </c>
      <c r="BD20" s="12" t="s">
        <v>102</v>
      </c>
      <c r="BE20" s="12" t="s">
        <v>103</v>
      </c>
      <c r="BF20" s="12" t="s">
        <v>104</v>
      </c>
      <c r="BG20" s="12">
        <f>_xlfn.STDEV.S(BG16:BG18)</f>
        <v>4.7523651577284255E-2</v>
      </c>
      <c r="BH20" s="12">
        <f t="shared" ref="BH20:BI20" si="47">_xlfn.STDEV.S(BH16:BH18)</f>
        <v>0.13840902878712347</v>
      </c>
      <c r="BI20" s="12">
        <f t="shared" si="47"/>
        <v>0.10830897847765956</v>
      </c>
      <c r="BJ20" s="2" t="s">
        <v>67</v>
      </c>
      <c r="BK20" s="10" t="s">
        <v>65</v>
      </c>
      <c r="BL20" s="12">
        <f>_xlfn.STDEV.S(BL16:BL18)</f>
        <v>4.3694750038347045E-2</v>
      </c>
      <c r="BM20" s="12">
        <f>_xlfn.STDEV.S(BM16:BM18)</f>
        <v>0.13774227814051723</v>
      </c>
      <c r="BN20" s="12">
        <f>_xlfn.STDEV.S(BN16:BN18)</f>
        <v>0.15052830398450495</v>
      </c>
    </row>
    <row r="21" spans="1:66" x14ac:dyDescent="0.3">
      <c r="A21" s="2" t="s">
        <v>68</v>
      </c>
      <c r="B21" s="1">
        <v>77766377</v>
      </c>
      <c r="C21" s="1">
        <v>64977817</v>
      </c>
      <c r="D21" s="1">
        <v>18624416</v>
      </c>
      <c r="E21" s="1">
        <v>11449081</v>
      </c>
      <c r="F21" s="1">
        <v>9969287</v>
      </c>
      <c r="G21" s="1">
        <v>1363714</v>
      </c>
      <c r="H21" s="1">
        <f>SUM(B21:G21)</f>
        <v>184150692</v>
      </c>
      <c r="K21" s="1">
        <f t="shared" ref="K21:P23" si="48">B21/$H21*100</f>
        <v>42.229750078810454</v>
      </c>
      <c r="L21" s="1">
        <f t="shared" si="48"/>
        <v>35.285133221220804</v>
      </c>
      <c r="M21" s="1">
        <f t="shared" si="48"/>
        <v>10.113682331424528</v>
      </c>
      <c r="N21" s="1">
        <f t="shared" si="48"/>
        <v>6.2172348502497075</v>
      </c>
      <c r="O21" s="1">
        <f t="shared" si="48"/>
        <v>5.4136570933982702</v>
      </c>
      <c r="P21" s="1">
        <f t="shared" si="48"/>
        <v>0.74054242489623667</v>
      </c>
      <c r="T21" s="2" t="s">
        <v>68</v>
      </c>
      <c r="U21" s="1">
        <v>11891197</v>
      </c>
      <c r="V21" s="1">
        <v>19384636</v>
      </c>
      <c r="W21" s="1">
        <v>3700483</v>
      </c>
      <c r="X21" s="1">
        <v>858234</v>
      </c>
      <c r="Y21" s="1">
        <v>738546</v>
      </c>
      <c r="Z21" s="1">
        <f>SUM(U21:Y21)</f>
        <v>36573096</v>
      </c>
      <c r="AC21" s="1">
        <f>U21/$Z21*100</f>
        <v>32.513509384056519</v>
      </c>
      <c r="AD21" s="1">
        <f t="shared" ref="AD21:AE23" si="49">V21/$Z21*100</f>
        <v>53.002447482160107</v>
      </c>
      <c r="AE21" s="1">
        <f>W21/$Z21*100</f>
        <v>10.118046883424908</v>
      </c>
      <c r="AF21" s="1">
        <f t="shared" ref="AF21:AG23" si="50">X21/$Z21*100</f>
        <v>2.346626602243354</v>
      </c>
      <c r="AG21" s="1">
        <f t="shared" si="50"/>
        <v>2.0193696481151062</v>
      </c>
      <c r="AK21" s="10" t="s">
        <v>68</v>
      </c>
      <c r="AL21" s="1">
        <v>1900924</v>
      </c>
      <c r="AM21" s="1">
        <v>6284021</v>
      </c>
      <c r="AN21" s="1">
        <v>2790312</v>
      </c>
      <c r="AO21" s="1">
        <v>426509</v>
      </c>
      <c r="AP21" s="1">
        <v>909194</v>
      </c>
      <c r="AQ21" s="1">
        <f>SUM(AL21:AP21)</f>
        <v>12310960</v>
      </c>
      <c r="AT21" s="1">
        <f>AL21/$AQ21*100</f>
        <v>15.44090793894221</v>
      </c>
      <c r="AU21" s="1">
        <f t="shared" ref="AU21:AX23" si="51">AM21/$AQ21*100</f>
        <v>51.044118411561733</v>
      </c>
      <c r="AV21" s="1">
        <f t="shared" si="51"/>
        <v>22.665267371512861</v>
      </c>
      <c r="AW21" s="1">
        <f t="shared" si="51"/>
        <v>3.4644658093276237</v>
      </c>
      <c r="AX21" s="1">
        <f t="shared" si="51"/>
        <v>7.3852404686555726</v>
      </c>
      <c r="BB21" s="10" t="s">
        <v>68</v>
      </c>
      <c r="BC21" s="1">
        <f>H21</f>
        <v>184150692</v>
      </c>
      <c r="BD21" s="1">
        <f>Z21</f>
        <v>36573096</v>
      </c>
      <c r="BE21" s="1">
        <f>AQ21</f>
        <v>12310960</v>
      </c>
      <c r="BF21" s="1">
        <f>SUM(BC21:BE21)</f>
        <v>233034748</v>
      </c>
      <c r="BG21" s="1">
        <f>BC21/$BF21*100</f>
        <v>79.022846841707917</v>
      </c>
      <c r="BH21" s="1">
        <f t="shared" ref="BH21:BH23" si="52">BD21/$BF21*100</f>
        <v>15.694267191431898</v>
      </c>
      <c r="BI21" s="1">
        <f t="shared" ref="BI21:BI23" si="53">BE21/$BF21*100</f>
        <v>5.2828859668601869</v>
      </c>
      <c r="BK21" s="16"/>
      <c r="BL21" s="1">
        <f>((BG21*1.0749)/(BG21*1.0749+BH21*1.0493+BI21*1.5556))*100</f>
        <v>77.481923170637074</v>
      </c>
      <c r="BM21" s="1">
        <f>((BH21*1.0493)/(BG21*1.0749+BH21*1.0493+BI21*1.5556))*100</f>
        <v>15.0217445546701</v>
      </c>
      <c r="BN21" s="1">
        <f>((BI21*1.5556)/(BG21*1.0749+BH21*1.0493+BI21*1.5556))*100</f>
        <v>7.4963322746928229</v>
      </c>
    </row>
    <row r="22" spans="1:66" x14ac:dyDescent="0.3">
      <c r="A22" s="2" t="s">
        <v>69</v>
      </c>
      <c r="B22" s="1">
        <v>73764339</v>
      </c>
      <c r="C22" s="1">
        <v>61681770</v>
      </c>
      <c r="D22" s="1">
        <v>17635674</v>
      </c>
      <c r="E22" s="1">
        <v>11484193</v>
      </c>
      <c r="F22" s="1">
        <v>8765829</v>
      </c>
      <c r="G22" s="1">
        <v>1049917</v>
      </c>
      <c r="H22" s="1">
        <f>SUM(B22:G22)</f>
        <v>174381722</v>
      </c>
      <c r="K22" s="1">
        <f t="shared" si="48"/>
        <v>42.300499246130855</v>
      </c>
      <c r="L22" s="1">
        <f t="shared" si="48"/>
        <v>35.371694517387553</v>
      </c>
      <c r="M22" s="1">
        <f t="shared" si="48"/>
        <v>10.113258314997028</v>
      </c>
      <c r="N22" s="1">
        <f t="shared" si="48"/>
        <v>6.5856632611989001</v>
      </c>
      <c r="O22" s="1">
        <f t="shared" si="48"/>
        <v>5.0268049308516405</v>
      </c>
      <c r="P22" s="1">
        <f t="shared" si="48"/>
        <v>0.60207972943402865</v>
      </c>
      <c r="T22" s="2" t="s">
        <v>69</v>
      </c>
      <c r="U22" s="1">
        <v>11434078</v>
      </c>
      <c r="V22" s="1">
        <v>18147117</v>
      </c>
      <c r="W22" s="1">
        <v>3450365</v>
      </c>
      <c r="X22" s="1">
        <v>778984</v>
      </c>
      <c r="Y22" s="1">
        <v>809475</v>
      </c>
      <c r="Z22" s="1">
        <f t="shared" ref="Z22:Z23" si="54">SUM(U22:Y22)</f>
        <v>34620019</v>
      </c>
      <c r="AC22" s="1">
        <f>U22/$Z22*100</f>
        <v>33.027359112656754</v>
      </c>
      <c r="AD22" s="1">
        <f t="shared" si="49"/>
        <v>52.417986830105434</v>
      </c>
      <c r="AE22" s="1">
        <f t="shared" si="49"/>
        <v>9.9663867891002607</v>
      </c>
      <c r="AF22" s="1">
        <f t="shared" si="50"/>
        <v>2.2500969742390957</v>
      </c>
      <c r="AG22" s="1">
        <f t="shared" si="50"/>
        <v>2.3381702938984521</v>
      </c>
      <c r="AK22" s="10" t="s">
        <v>69</v>
      </c>
      <c r="AL22" s="1">
        <v>1576192</v>
      </c>
      <c r="AM22" s="1">
        <v>5448028</v>
      </c>
      <c r="AN22" s="1">
        <v>2436943</v>
      </c>
      <c r="AO22" s="1">
        <v>327312</v>
      </c>
      <c r="AP22" s="1">
        <v>923132</v>
      </c>
      <c r="AQ22" s="1">
        <f>SUM(AL22:AP22)</f>
        <v>10711607</v>
      </c>
      <c r="AT22" s="1">
        <f>AL22/$AQ22*100</f>
        <v>14.714804230588371</v>
      </c>
      <c r="AU22" s="1">
        <f>AM22/$AQ22*100</f>
        <v>50.860977255793649</v>
      </c>
      <c r="AV22" s="1">
        <f t="shared" si="51"/>
        <v>22.750489258987937</v>
      </c>
      <c r="AW22" s="1">
        <f>AO22/$AQ22*100</f>
        <v>3.0556759597322793</v>
      </c>
      <c r="AX22" s="1">
        <f t="shared" si="51"/>
        <v>8.6180532948977682</v>
      </c>
      <c r="BB22" s="10" t="s">
        <v>69</v>
      </c>
      <c r="BC22" s="1">
        <f>H22</f>
        <v>174381722</v>
      </c>
      <c r="BD22" s="1">
        <f>Z22</f>
        <v>34620019</v>
      </c>
      <c r="BE22" s="1">
        <f>AQ22</f>
        <v>10711607</v>
      </c>
      <c r="BF22" s="1">
        <f>SUM(BC22:BE22)</f>
        <v>219713348</v>
      </c>
      <c r="BG22" s="1">
        <f>BC22/$BF22*100</f>
        <v>79.367832490541275</v>
      </c>
      <c r="BH22" s="1">
        <f t="shared" si="52"/>
        <v>15.756902944285386</v>
      </c>
      <c r="BI22" s="1">
        <f t="shared" si="53"/>
        <v>4.8752645651733459</v>
      </c>
      <c r="BK22" s="16"/>
      <c r="BL22" s="1">
        <f>((BG22*1.0749)/(BG22*1.0749+BH22*1.0493+BI22*1.5556))*100</f>
        <v>77.960665355497554</v>
      </c>
      <c r="BM22" s="1">
        <f>((BH22*1.0493)/(BG22*1.0749+BH22*1.0493+BI22*1.5556))*100</f>
        <v>15.108922267908206</v>
      </c>
      <c r="BN22" s="1">
        <f>((BI22*1.5556)/(BG22*1.0749+BH22*1.0493+BI22*1.5556))*100</f>
        <v>6.930412376594222</v>
      </c>
    </row>
    <row r="23" spans="1:66" x14ac:dyDescent="0.3">
      <c r="A23" s="2" t="s">
        <v>69</v>
      </c>
      <c r="B23" s="1">
        <v>68692557</v>
      </c>
      <c r="C23" s="1">
        <v>58409515</v>
      </c>
      <c r="D23" s="1">
        <v>17123744</v>
      </c>
      <c r="E23" s="1">
        <v>10501368</v>
      </c>
      <c r="F23" s="1">
        <v>8345955</v>
      </c>
      <c r="G23" s="1">
        <v>983824</v>
      </c>
      <c r="H23" s="1">
        <f>SUM(B23:G23)</f>
        <v>164056963</v>
      </c>
      <c r="K23" s="1">
        <f t="shared" si="48"/>
        <v>41.871162152379966</v>
      </c>
      <c r="L23" s="1">
        <f t="shared" si="48"/>
        <v>35.603191679221808</v>
      </c>
      <c r="M23" s="1">
        <f t="shared" si="48"/>
        <v>10.43768194099753</v>
      </c>
      <c r="N23" s="1">
        <f t="shared" si="48"/>
        <v>6.4010498597368279</v>
      </c>
      <c r="O23" s="1">
        <f t="shared" si="48"/>
        <v>5.0872299763345001</v>
      </c>
      <c r="P23" s="1">
        <f t="shared" si="48"/>
        <v>0.59968439132937024</v>
      </c>
      <c r="T23" s="2" t="s">
        <v>69</v>
      </c>
      <c r="U23" s="1">
        <v>10313370</v>
      </c>
      <c r="V23" s="1">
        <v>16572669</v>
      </c>
      <c r="W23" s="1">
        <v>3195826</v>
      </c>
      <c r="X23" s="1">
        <v>696232</v>
      </c>
      <c r="Y23" s="1">
        <v>656004</v>
      </c>
      <c r="Z23" s="1">
        <f t="shared" si="54"/>
        <v>31434101</v>
      </c>
      <c r="AC23" s="1">
        <f>U23/$Z23*100</f>
        <v>32.809495649326827</v>
      </c>
      <c r="AD23" s="1">
        <f t="shared" si="49"/>
        <v>52.721943598768739</v>
      </c>
      <c r="AE23" s="1">
        <f t="shared" si="49"/>
        <v>10.166748525749155</v>
      </c>
      <c r="AF23" s="1">
        <f t="shared" si="50"/>
        <v>2.2148939459092531</v>
      </c>
      <c r="AG23" s="1">
        <f t="shared" si="50"/>
        <v>2.0869182802460298</v>
      </c>
      <c r="AK23" s="10" t="s">
        <v>69</v>
      </c>
      <c r="AL23" s="1">
        <v>1445907</v>
      </c>
      <c r="AM23" s="1">
        <v>5078178</v>
      </c>
      <c r="AN23" s="1">
        <v>2262479</v>
      </c>
      <c r="AO23" s="1">
        <v>340467</v>
      </c>
      <c r="AP23" s="1">
        <v>725135</v>
      </c>
      <c r="AQ23" s="1">
        <f>SUM(AL23:AP23)</f>
        <v>9852166</v>
      </c>
      <c r="AT23" s="1">
        <f>AL23/$AQ23*100</f>
        <v>14.676031646239011</v>
      </c>
      <c r="AU23" s="1">
        <f t="shared" ref="AU23" si="55">AM23/$AQ23*100</f>
        <v>51.543772201970619</v>
      </c>
      <c r="AV23" s="1">
        <f t="shared" si="51"/>
        <v>22.964280139006995</v>
      </c>
      <c r="AW23" s="1">
        <f>AO23/$AQ23*100</f>
        <v>3.4557578506086886</v>
      </c>
      <c r="AX23" s="1">
        <f t="shared" si="51"/>
        <v>7.3601581621746934</v>
      </c>
      <c r="BB23" s="10" t="s">
        <v>69</v>
      </c>
      <c r="BC23" s="1">
        <f>H23</f>
        <v>164056963</v>
      </c>
      <c r="BD23" s="1">
        <f>Z23</f>
        <v>31434101</v>
      </c>
      <c r="BE23" s="1">
        <f>AQ23</f>
        <v>9852166</v>
      </c>
      <c r="BF23" s="1">
        <f>SUM(BC23:BE23)</f>
        <v>205343230</v>
      </c>
      <c r="BG23" s="1">
        <f>BC23/$BF23*100</f>
        <v>79.894020854741598</v>
      </c>
      <c r="BH23" s="1">
        <f t="shared" si="52"/>
        <v>15.308077602558409</v>
      </c>
      <c r="BI23" s="1">
        <f t="shared" si="53"/>
        <v>4.7979015426999956</v>
      </c>
      <c r="BK23" s="16"/>
      <c r="BL23" s="1">
        <f>((BG23*1.0749)/(BG23*1.0749+BH23*1.0493+BI23*1.5556))*100</f>
        <v>78.495958479441285</v>
      </c>
      <c r="BM23" s="1">
        <f>((BH23*1.0493)/(BG23*1.0749+BH23*1.0493+BI23*1.5556))*100</f>
        <v>14.682002150446175</v>
      </c>
      <c r="BN23" s="1">
        <f>((BI23*1.5556)/(BG23*1.0749+BH23*1.0493+BI23*1.5556))*100</f>
        <v>6.822039370112547</v>
      </c>
    </row>
    <row r="24" spans="1:66" x14ac:dyDescent="0.3">
      <c r="B24" s="90" t="s">
        <v>100</v>
      </c>
      <c r="C24" s="90"/>
      <c r="D24" s="90"/>
      <c r="E24" s="90"/>
      <c r="F24" s="90"/>
      <c r="G24" s="90"/>
      <c r="H24" s="90"/>
      <c r="J24" s="8" t="s">
        <v>64</v>
      </c>
      <c r="K24" s="3">
        <f>AVERAGE(K21:K23)</f>
        <v>42.133803825773761</v>
      </c>
      <c r="L24" s="3">
        <f t="shared" ref="L24:P24" si="56">AVERAGE(L21:L23)</f>
        <v>35.420006472610055</v>
      </c>
      <c r="M24" s="3">
        <f t="shared" si="56"/>
        <v>10.221540862473027</v>
      </c>
      <c r="N24" s="3">
        <f t="shared" si="56"/>
        <v>6.4013159903951449</v>
      </c>
      <c r="O24" s="3">
        <f t="shared" si="56"/>
        <v>5.1758973335281366</v>
      </c>
      <c r="P24" s="3">
        <f t="shared" si="56"/>
        <v>0.64743551521987852</v>
      </c>
      <c r="Q24" s="2" t="s">
        <v>69</v>
      </c>
      <c r="U24" s="90" t="s">
        <v>100</v>
      </c>
      <c r="V24" s="90"/>
      <c r="W24" s="90"/>
      <c r="X24" s="90"/>
      <c r="Y24" s="90"/>
      <c r="Z24" s="90"/>
      <c r="AB24" s="8" t="s">
        <v>64</v>
      </c>
      <c r="AC24" s="3">
        <f t="shared" ref="AC24:AG24" si="57">AVERAGE(AC21:AC23)</f>
        <v>32.7834547153467</v>
      </c>
      <c r="AD24" s="3">
        <f t="shared" si="57"/>
        <v>52.71412597034476</v>
      </c>
      <c r="AE24" s="3">
        <f t="shared" si="57"/>
        <v>10.083727399424774</v>
      </c>
      <c r="AF24" s="3">
        <f t="shared" si="57"/>
        <v>2.2705391741305676</v>
      </c>
      <c r="AG24" s="3">
        <f t="shared" si="57"/>
        <v>2.1481527407531957</v>
      </c>
      <c r="AH24" s="2" t="s">
        <v>69</v>
      </c>
      <c r="AL24" s="90" t="s">
        <v>100</v>
      </c>
      <c r="AM24" s="90"/>
      <c r="AN24" s="90"/>
      <c r="AO24" s="90"/>
      <c r="AP24" s="90"/>
      <c r="AQ24" s="90"/>
      <c r="AS24" s="8" t="s">
        <v>64</v>
      </c>
      <c r="AT24" s="3">
        <f t="shared" ref="AT24:AX24" si="58">AVERAGE(AT21:AT23)</f>
        <v>14.943914605256531</v>
      </c>
      <c r="AU24" s="3">
        <f t="shared" si="58"/>
        <v>51.149622623108662</v>
      </c>
      <c r="AV24" s="3">
        <f t="shared" si="58"/>
        <v>22.793345589835933</v>
      </c>
      <c r="AW24" s="3">
        <f t="shared" si="58"/>
        <v>3.325299873222864</v>
      </c>
      <c r="AX24" s="3">
        <f t="shared" si="58"/>
        <v>7.7878173085760123</v>
      </c>
      <c r="AY24" s="2" t="s">
        <v>69</v>
      </c>
      <c r="BC24" s="87" t="s">
        <v>105</v>
      </c>
      <c r="BD24" s="88"/>
      <c r="BE24" s="88"/>
      <c r="BF24" s="89"/>
      <c r="BG24" s="12">
        <f>AVERAGE(BG21:BG23)</f>
        <v>79.428233395663597</v>
      </c>
      <c r="BH24" s="12">
        <f>AVERAGE(BH21:BH23)</f>
        <v>15.586415912758563</v>
      </c>
      <c r="BI24" s="12">
        <f>AVERAGE(BI21:BI23)</f>
        <v>4.9853506915778425</v>
      </c>
      <c r="BJ24" s="2" t="s">
        <v>69</v>
      </c>
      <c r="BK24" s="10" t="s">
        <v>259</v>
      </c>
      <c r="BL24" s="12">
        <f>AVERAGE(BL21:BL23)</f>
        <v>77.979515668525309</v>
      </c>
      <c r="BM24" s="12">
        <f>AVERAGE(BM21:BM23)</f>
        <v>14.937556324341493</v>
      </c>
      <c r="BN24" s="12">
        <f>AVERAGE(BN21:BN23)</f>
        <v>7.0829280071331979</v>
      </c>
    </row>
    <row r="25" spans="1:66" x14ac:dyDescent="0.3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59</v>
      </c>
      <c r="F25" s="2" t="s">
        <v>60</v>
      </c>
      <c r="G25" s="2" t="s">
        <v>61</v>
      </c>
      <c r="H25" s="2" t="s">
        <v>62</v>
      </c>
      <c r="J25" s="8" t="s">
        <v>65</v>
      </c>
      <c r="K25" s="3">
        <f>_xlfn.STDEV.S(K21:K23)</f>
        <v>0.23018872175119917</v>
      </c>
      <c r="L25" s="3">
        <f t="shared" ref="L25:P25" si="59">_xlfn.STDEV.S(L21:L23)</f>
        <v>0.16444096034613764</v>
      </c>
      <c r="M25" s="3">
        <f t="shared" si="59"/>
        <v>0.18718378486606094</v>
      </c>
      <c r="N25" s="3">
        <f t="shared" si="59"/>
        <v>0.18421434965219802</v>
      </c>
      <c r="O25" s="3">
        <f t="shared" si="59"/>
        <v>0.20811072555379981</v>
      </c>
      <c r="P25" s="3">
        <f t="shared" si="59"/>
        <v>8.0641843253177498E-2</v>
      </c>
      <c r="Q25" s="2" t="s">
        <v>69</v>
      </c>
      <c r="T25" s="2" t="s">
        <v>55</v>
      </c>
      <c r="U25" s="2" t="s">
        <v>56</v>
      </c>
      <c r="V25" s="2" t="s">
        <v>57</v>
      </c>
      <c r="W25" s="2" t="s">
        <v>58</v>
      </c>
      <c r="X25" s="2" t="s">
        <v>59</v>
      </c>
      <c r="Y25" s="2" t="s">
        <v>60</v>
      </c>
      <c r="Z25" s="2" t="s">
        <v>62</v>
      </c>
      <c r="AB25" s="8" t="s">
        <v>65</v>
      </c>
      <c r="AC25" s="3">
        <f t="shared" ref="AC25:AG25" si="60">_xlfn.STDEV.S(AC21:AC23)</f>
        <v>0.25791274411620635</v>
      </c>
      <c r="AD25" s="3">
        <f t="shared" si="60"/>
        <v>0.29230874077877833</v>
      </c>
      <c r="AE25" s="3">
        <f t="shared" si="60"/>
        <v>0.10449677801141405</v>
      </c>
      <c r="AF25" s="3">
        <f t="shared" si="60"/>
        <v>6.8204001631222103E-2</v>
      </c>
      <c r="AG25" s="3">
        <f t="shared" si="60"/>
        <v>0.16799020002122853</v>
      </c>
      <c r="AH25" s="2" t="s">
        <v>69</v>
      </c>
      <c r="AK25" s="10" t="s">
        <v>55</v>
      </c>
      <c r="AL25" s="2" t="s">
        <v>56</v>
      </c>
      <c r="AM25" s="2" t="s">
        <v>57</v>
      </c>
      <c r="AN25" s="2" t="s">
        <v>58</v>
      </c>
      <c r="AO25" s="2" t="s">
        <v>59</v>
      </c>
      <c r="AP25" s="2" t="s">
        <v>60</v>
      </c>
      <c r="AQ25" s="2" t="s">
        <v>62</v>
      </c>
      <c r="AS25" s="8" t="s">
        <v>65</v>
      </c>
      <c r="AT25" s="3">
        <f t="shared" ref="AT25:AX25" si="61">_xlfn.STDEV.S(AT21:AT23)</f>
        <v>0.43084522582974755</v>
      </c>
      <c r="AU25" s="3">
        <f t="shared" si="61"/>
        <v>0.35341277371058288</v>
      </c>
      <c r="AV25" s="3">
        <f t="shared" si="61"/>
        <v>0.15404433647959839</v>
      </c>
      <c r="AW25" s="3">
        <f t="shared" si="61"/>
        <v>0.2335417482608759</v>
      </c>
      <c r="AX25" s="3">
        <f t="shared" si="61"/>
        <v>0.71911482063878052</v>
      </c>
      <c r="AY25" s="2" t="s">
        <v>69</v>
      </c>
      <c r="BB25" s="10" t="s">
        <v>55</v>
      </c>
      <c r="BC25" s="12" t="s">
        <v>101</v>
      </c>
      <c r="BD25" s="12" t="s">
        <v>102</v>
      </c>
      <c r="BE25" s="12" t="s">
        <v>103</v>
      </c>
      <c r="BF25" s="12" t="s">
        <v>104</v>
      </c>
      <c r="BG25" s="12">
        <f>_xlfn.STDEV.S(BG21:BG23)</f>
        <v>0.4387165853384149</v>
      </c>
      <c r="BH25" s="12">
        <f t="shared" ref="BH25:BI25" si="62">_xlfn.STDEV.S(BH21:BH23)</f>
        <v>0.24307400226615994</v>
      </c>
      <c r="BI25" s="12">
        <f t="shared" si="62"/>
        <v>0.26056033723411975</v>
      </c>
      <c r="BJ25" s="2" t="s">
        <v>69</v>
      </c>
      <c r="BK25" s="10" t="s">
        <v>65</v>
      </c>
      <c r="BL25" s="12">
        <f>_xlfn.STDEV.S(BL21:BL23)</f>
        <v>0.50728039840047612</v>
      </c>
      <c r="BM25" s="12">
        <f>_xlfn.STDEV.S(BM21:BM23)</f>
        <v>0.22556803910981116</v>
      </c>
      <c r="BN25" s="12">
        <f>_xlfn.STDEV.S(BN21:BN23)</f>
        <v>0.36209597272111738</v>
      </c>
    </row>
    <row r="26" spans="1:66" x14ac:dyDescent="0.3">
      <c r="A26" s="2" t="s">
        <v>68</v>
      </c>
      <c r="B26" s="1">
        <v>90435814</v>
      </c>
      <c r="C26" s="1">
        <v>71116956</v>
      </c>
      <c r="D26" s="1">
        <v>19242923</v>
      </c>
      <c r="E26" s="1">
        <v>11603836</v>
      </c>
      <c r="F26" s="1">
        <v>8709999</v>
      </c>
      <c r="G26" s="1">
        <v>969774</v>
      </c>
      <c r="H26" s="1">
        <f>SUM(B26:G26)</f>
        <v>202079302</v>
      </c>
      <c r="K26" s="1">
        <f t="shared" ref="K26:P28" si="63">B26/$H26*100</f>
        <v>44.75263577464257</v>
      </c>
      <c r="L26" s="1">
        <f t="shared" si="63"/>
        <v>35.192597804994399</v>
      </c>
      <c r="M26" s="1">
        <f t="shared" si="63"/>
        <v>9.5224611375587589</v>
      </c>
      <c r="N26" s="1">
        <f t="shared" si="63"/>
        <v>5.7422189631276535</v>
      </c>
      <c r="O26" s="1">
        <f t="shared" si="63"/>
        <v>4.3101885813124987</v>
      </c>
      <c r="P26" s="1">
        <f t="shared" si="63"/>
        <v>0.47989773836412009</v>
      </c>
      <c r="T26" s="10" t="s">
        <v>68</v>
      </c>
      <c r="U26" s="1">
        <v>11114713</v>
      </c>
      <c r="V26" s="1">
        <v>19443975</v>
      </c>
      <c r="W26" s="1">
        <v>3809451</v>
      </c>
      <c r="X26" s="1">
        <v>897169</v>
      </c>
      <c r="Y26" s="1">
        <v>793928</v>
      </c>
      <c r="Z26" s="1">
        <f>SUM(U26:Y26)</f>
        <v>36059236</v>
      </c>
      <c r="AC26" s="1">
        <f>U26/$Z26*100</f>
        <v>30.823484446536803</v>
      </c>
      <c r="AD26" s="1">
        <f t="shared" ref="AD26:AE28" si="64">V26/$Z26*100</f>
        <v>53.922315492208426</v>
      </c>
      <c r="AE26" s="1">
        <f>W26/$Z26*100</f>
        <v>10.564425158647287</v>
      </c>
      <c r="AF26" s="1">
        <f t="shared" ref="AF26:AG28" si="65">X26/$Z26*100</f>
        <v>2.488042175935175</v>
      </c>
      <c r="AG26" s="1">
        <f t="shared" si="65"/>
        <v>2.2017327266723012</v>
      </c>
      <c r="AK26" s="10" t="s">
        <v>68</v>
      </c>
      <c r="AL26" s="1">
        <v>2987169</v>
      </c>
      <c r="AM26" s="1">
        <v>10088942</v>
      </c>
      <c r="AN26" s="1">
        <v>3926512</v>
      </c>
      <c r="AO26" s="1">
        <v>980854</v>
      </c>
      <c r="AP26" s="1">
        <v>1574095</v>
      </c>
      <c r="AQ26" s="1">
        <f>SUM(AL26:AP26)</f>
        <v>19557572</v>
      </c>
      <c r="AT26" s="1">
        <f>AL26/$AQ26*100</f>
        <v>15.273721093804488</v>
      </c>
      <c r="AU26" s="1">
        <f t="shared" ref="AU26:AX28" si="66">AM26/$AQ26*100</f>
        <v>51.585861476056436</v>
      </c>
      <c r="AV26" s="1">
        <f t="shared" si="66"/>
        <v>20.076684365523491</v>
      </c>
      <c r="AW26" s="1">
        <f t="shared" si="66"/>
        <v>5.0152135449124255</v>
      </c>
      <c r="AX26" s="1">
        <f t="shared" si="66"/>
        <v>8.0485195197031612</v>
      </c>
      <c r="BB26" s="10" t="s">
        <v>68</v>
      </c>
      <c r="BC26" s="1">
        <f>H26</f>
        <v>202079302</v>
      </c>
      <c r="BD26" s="1">
        <f>Z26</f>
        <v>36059236</v>
      </c>
      <c r="BE26" s="1">
        <f>AQ26</f>
        <v>19557572</v>
      </c>
      <c r="BF26" s="1">
        <f>SUM(BC26:BE26)</f>
        <v>257696110</v>
      </c>
      <c r="BG26" s="1">
        <f>BC26/$BF26*100</f>
        <v>78.417676541566721</v>
      </c>
      <c r="BH26" s="1">
        <f t="shared" ref="BH26:BH28" si="67">BD26/$BF26*100</f>
        <v>13.992929889395691</v>
      </c>
      <c r="BI26" s="1">
        <f t="shared" ref="BI26:BI28" si="68">BE26/$BF26*100</f>
        <v>7.5893935690375764</v>
      </c>
      <c r="BK26" s="16"/>
      <c r="BL26" s="1">
        <f>((BG26*1.0749)/(BG26*1.0749+BH26*1.0493+BI26*1.5556))*100</f>
        <v>76.088787348699697</v>
      </c>
      <c r="BM26" s="1">
        <f>((BH26*1.0493)/(BG26*1.0749+BH26*1.0493+BI26*1.5556))*100</f>
        <v>13.253999822877846</v>
      </c>
      <c r="BN26" s="1">
        <f>((BI26*1.5556)/(BG26*1.0749+BH26*1.0493+BI26*1.5556))*100</f>
        <v>10.657212828422463</v>
      </c>
    </row>
    <row r="27" spans="1:66" x14ac:dyDescent="0.3">
      <c r="A27" s="2" t="s">
        <v>68</v>
      </c>
      <c r="B27" s="1">
        <v>84514155</v>
      </c>
      <c r="C27" s="1">
        <v>66996600</v>
      </c>
      <c r="D27" s="1">
        <v>17529881</v>
      </c>
      <c r="E27" s="1">
        <v>10731223</v>
      </c>
      <c r="F27" s="1">
        <v>8501542</v>
      </c>
      <c r="G27" s="1">
        <v>962722</v>
      </c>
      <c r="H27" s="1">
        <f>SUM(B27:G27)</f>
        <v>189236123</v>
      </c>
      <c r="K27" s="1">
        <f t="shared" si="63"/>
        <v>44.66068827673034</v>
      </c>
      <c r="L27" s="1">
        <f t="shared" si="63"/>
        <v>35.403705665646093</v>
      </c>
      <c r="M27" s="1">
        <f t="shared" si="63"/>
        <v>9.2634961666383333</v>
      </c>
      <c r="N27" s="1">
        <f t="shared" si="63"/>
        <v>5.6708110639108789</v>
      </c>
      <c r="O27" s="1">
        <f t="shared" si="63"/>
        <v>4.4925576920638983</v>
      </c>
      <c r="P27" s="1">
        <f t="shared" si="63"/>
        <v>0.50874113501046514</v>
      </c>
      <c r="T27" s="10" t="s">
        <v>68</v>
      </c>
      <c r="U27" s="1">
        <v>10012500</v>
      </c>
      <c r="V27" s="1">
        <v>17784040</v>
      </c>
      <c r="W27" s="1">
        <v>3418566</v>
      </c>
      <c r="X27" s="1">
        <v>687513</v>
      </c>
      <c r="Y27" s="1">
        <v>674502</v>
      </c>
      <c r="Z27" s="1">
        <f t="shared" ref="Z27:Z28" si="69">SUM(U27:Y27)</f>
        <v>32577121</v>
      </c>
      <c r="AC27" s="1">
        <f>U27/$Z27*100</f>
        <v>30.734760140406514</v>
      </c>
      <c r="AD27" s="1">
        <f t="shared" si="64"/>
        <v>54.590582145058185</v>
      </c>
      <c r="AE27" s="1">
        <f t="shared" si="64"/>
        <v>10.493763399165937</v>
      </c>
      <c r="AF27" s="1">
        <f t="shared" si="65"/>
        <v>2.1104166939736633</v>
      </c>
      <c r="AG27" s="1">
        <f t="shared" si="65"/>
        <v>2.0704776213957028</v>
      </c>
      <c r="AK27" s="10" t="s">
        <v>68</v>
      </c>
      <c r="AL27" s="1">
        <v>2778592</v>
      </c>
      <c r="AM27" s="1">
        <v>8733962</v>
      </c>
      <c r="AN27" s="1">
        <v>3962429</v>
      </c>
      <c r="AO27" s="1">
        <v>719315</v>
      </c>
      <c r="AP27" s="1">
        <v>1456551</v>
      </c>
      <c r="AQ27" s="1">
        <f>SUM(AL27:AP27)</f>
        <v>17650849</v>
      </c>
      <c r="AT27" s="1">
        <f>AL27/$AQ27*100</f>
        <v>15.741973658037638</v>
      </c>
      <c r="AU27" s="1">
        <f>AM27/$AQ27*100</f>
        <v>49.481823792158664</v>
      </c>
      <c r="AV27" s="1">
        <f t="shared" si="66"/>
        <v>22.448942824223355</v>
      </c>
      <c r="AW27" s="1">
        <f>AO27/$AQ27*100</f>
        <v>4.0752430662117156</v>
      </c>
      <c r="AX27" s="1">
        <f t="shared" si="66"/>
        <v>8.2520166593686231</v>
      </c>
      <c r="BB27" s="10" t="s">
        <v>68</v>
      </c>
      <c r="BC27" s="1">
        <f>H27</f>
        <v>189236123</v>
      </c>
      <c r="BD27" s="1">
        <f>Z27</f>
        <v>32577121</v>
      </c>
      <c r="BE27" s="1">
        <f>AQ27</f>
        <v>17650849</v>
      </c>
      <c r="BF27" s="1">
        <f>SUM(BC27:BE27)</f>
        <v>239464093</v>
      </c>
      <c r="BG27" s="1">
        <f>BC27/$BF27*100</f>
        <v>79.02484277674148</v>
      </c>
      <c r="BH27" s="1">
        <f t="shared" si="67"/>
        <v>13.604177808820801</v>
      </c>
      <c r="BI27" s="1">
        <f t="shared" si="68"/>
        <v>7.3709794144377216</v>
      </c>
      <c r="BK27" s="16"/>
      <c r="BL27" s="1">
        <f>((BG27*1.0749)/(BG27*1.0749+BH27*1.0493+BI27*1.5556))*100</f>
        <v>76.743761132059703</v>
      </c>
      <c r="BM27" s="1">
        <f>((BH27*1.0493)/(BG27*1.0749+BH27*1.0493+BI27*1.5556))*100</f>
        <v>12.89684109466952</v>
      </c>
      <c r="BN27" s="1">
        <f>((BI27*1.5556)/(BG27*1.0749+BH27*1.0493+BI27*1.5556))*100</f>
        <v>10.359397773270777</v>
      </c>
    </row>
    <row r="28" spans="1:66" x14ac:dyDescent="0.3">
      <c r="A28" s="2" t="s">
        <v>68</v>
      </c>
      <c r="B28" s="1">
        <v>76447209</v>
      </c>
      <c r="C28" s="1">
        <v>61898529</v>
      </c>
      <c r="D28" s="1">
        <v>16105256</v>
      </c>
      <c r="E28" s="1">
        <v>9644535</v>
      </c>
      <c r="F28" s="1">
        <v>7486224</v>
      </c>
      <c r="G28" s="1">
        <v>811542</v>
      </c>
      <c r="H28" s="1">
        <f>SUM(B28:G28)</f>
        <v>172393295</v>
      </c>
      <c r="K28" s="1">
        <f t="shared" si="63"/>
        <v>44.344653311487548</v>
      </c>
      <c r="L28" s="1">
        <f t="shared" si="63"/>
        <v>35.905415578952763</v>
      </c>
      <c r="M28" s="1">
        <f t="shared" si="63"/>
        <v>9.3421591599603691</v>
      </c>
      <c r="N28" s="1">
        <f t="shared" si="63"/>
        <v>5.5944954239664595</v>
      </c>
      <c r="O28" s="1">
        <f t="shared" si="63"/>
        <v>4.3425261985972252</v>
      </c>
      <c r="P28" s="1">
        <f t="shared" si="63"/>
        <v>0.47075032703563097</v>
      </c>
      <c r="T28" s="10" t="s">
        <v>68</v>
      </c>
      <c r="U28" s="1">
        <v>8968453</v>
      </c>
      <c r="V28" s="1">
        <v>15822623</v>
      </c>
      <c r="W28" s="1">
        <v>3294893</v>
      </c>
      <c r="X28" s="1">
        <v>612690</v>
      </c>
      <c r="Y28" s="1">
        <v>592045</v>
      </c>
      <c r="Z28" s="1">
        <f t="shared" si="69"/>
        <v>29290704</v>
      </c>
      <c r="AC28" s="1">
        <f>U28/$Z28*100</f>
        <v>30.618769012858145</v>
      </c>
      <c r="AD28" s="1">
        <f t="shared" si="64"/>
        <v>54.01926495177446</v>
      </c>
      <c r="AE28" s="1">
        <f t="shared" si="64"/>
        <v>11.24893754687494</v>
      </c>
      <c r="AF28" s="1">
        <f t="shared" si="65"/>
        <v>2.0917558007482508</v>
      </c>
      <c r="AG28" s="1">
        <f t="shared" si="65"/>
        <v>2.0212726877442071</v>
      </c>
      <c r="AK28" s="10" t="s">
        <v>68</v>
      </c>
      <c r="AL28" s="1">
        <v>2521965</v>
      </c>
      <c r="AM28" s="1">
        <v>8522657</v>
      </c>
      <c r="AN28" s="1">
        <v>3548014</v>
      </c>
      <c r="AO28" s="1">
        <v>826824</v>
      </c>
      <c r="AP28" s="1">
        <v>1295588</v>
      </c>
      <c r="AQ28" s="1">
        <f>SUM(AL28:AP28)</f>
        <v>16715048</v>
      </c>
      <c r="AT28" s="1">
        <f>AL28/$AQ28*100</f>
        <v>15.08799137160719</v>
      </c>
      <c r="AU28" s="1">
        <f t="shared" ref="AU28" si="70">AM28/$AQ28*100</f>
        <v>50.987930157304959</v>
      </c>
      <c r="AV28" s="1">
        <f t="shared" si="66"/>
        <v>21.226466116041067</v>
      </c>
      <c r="AW28" s="1">
        <f>AO28/$AQ28*100</f>
        <v>4.9465846583270352</v>
      </c>
      <c r="AX28" s="1">
        <f t="shared" si="66"/>
        <v>7.7510276967197465</v>
      </c>
      <c r="BB28" s="10" t="s">
        <v>68</v>
      </c>
      <c r="BC28" s="1">
        <f>H28</f>
        <v>172393295</v>
      </c>
      <c r="BD28" s="1">
        <f>Z28</f>
        <v>29290704</v>
      </c>
      <c r="BE28" s="1">
        <f>AQ28</f>
        <v>16715048</v>
      </c>
      <c r="BF28" s="1">
        <f>SUM(BC28:BE28)</f>
        <v>218399047</v>
      </c>
      <c r="BG28" s="1">
        <f>BC28/$BF28*100</f>
        <v>78.935003319863384</v>
      </c>
      <c r="BH28" s="1">
        <f t="shared" si="67"/>
        <v>13.411553027518478</v>
      </c>
      <c r="BI28" s="1">
        <f t="shared" si="68"/>
        <v>7.6534436526181358</v>
      </c>
      <c r="BK28" s="16"/>
      <c r="BL28" s="1">
        <f>((BG28*1.0749)/(BG28*1.0749+BH28*1.0493+BI28*1.5556))*100</f>
        <v>76.559186641477922</v>
      </c>
      <c r="BM28" s="1">
        <f>((BH28*1.0493)/(BG28*1.0749+BH28*1.0493+BI28*1.5556))*100</f>
        <v>12.698088815399828</v>
      </c>
      <c r="BN28" s="1">
        <f>((BI28*1.5556)/(BG28*1.0749+BH28*1.0493+BI28*1.5556))*100</f>
        <v>10.742724543122256</v>
      </c>
    </row>
    <row r="29" spans="1:66" x14ac:dyDescent="0.3">
      <c r="B29" s="90" t="s">
        <v>100</v>
      </c>
      <c r="C29" s="90"/>
      <c r="D29" s="90"/>
      <c r="E29" s="90"/>
      <c r="F29" s="90"/>
      <c r="G29" s="90"/>
      <c r="H29" s="90"/>
      <c r="J29" s="8" t="s">
        <v>64</v>
      </c>
      <c r="K29" s="3">
        <f>AVERAGE(K26:K28)</f>
        <v>44.585992454286817</v>
      </c>
      <c r="L29" s="3">
        <f t="shared" ref="L29:P29" si="71">AVERAGE(L26:L28)</f>
        <v>35.500573016531085</v>
      </c>
      <c r="M29" s="3">
        <f t="shared" si="71"/>
        <v>9.3760388213858192</v>
      </c>
      <c r="N29" s="3">
        <f t="shared" si="71"/>
        <v>5.669175150334997</v>
      </c>
      <c r="O29" s="3">
        <f t="shared" si="71"/>
        <v>4.3817574906578738</v>
      </c>
      <c r="P29" s="3">
        <f t="shared" si="71"/>
        <v>0.4864630668034054</v>
      </c>
      <c r="Q29" s="2" t="s">
        <v>68</v>
      </c>
      <c r="U29" s="90" t="s">
        <v>100</v>
      </c>
      <c r="V29" s="90"/>
      <c r="W29" s="90"/>
      <c r="X29" s="90"/>
      <c r="Y29" s="90"/>
      <c r="Z29" s="90"/>
      <c r="AB29" s="3" t="s">
        <v>64</v>
      </c>
      <c r="AC29" s="3">
        <f t="shared" ref="AC29:AG29" si="72">AVERAGE(AC26:AC28)</f>
        <v>30.725671199933817</v>
      </c>
      <c r="AD29" s="3">
        <f t="shared" si="72"/>
        <v>54.177387529680352</v>
      </c>
      <c r="AE29" s="3">
        <f t="shared" si="72"/>
        <v>10.769042034896055</v>
      </c>
      <c r="AF29" s="3">
        <f t="shared" si="72"/>
        <v>2.2300715568856964</v>
      </c>
      <c r="AG29" s="3">
        <f t="shared" si="72"/>
        <v>2.0978276786040704</v>
      </c>
      <c r="AH29" s="2" t="s">
        <v>68</v>
      </c>
      <c r="AL29" s="90" t="s">
        <v>100</v>
      </c>
      <c r="AM29" s="90"/>
      <c r="AN29" s="90"/>
      <c r="AO29" s="90"/>
      <c r="AP29" s="90"/>
      <c r="AQ29" s="90"/>
      <c r="AS29" s="3" t="s">
        <v>64</v>
      </c>
      <c r="AT29" s="3">
        <f t="shared" ref="AT29:AX29" si="73">AVERAGE(AT26:AT28)</f>
        <v>15.367895374483105</v>
      </c>
      <c r="AU29" s="3">
        <f t="shared" si="73"/>
        <v>50.685205141840015</v>
      </c>
      <c r="AV29" s="3">
        <f t="shared" si="73"/>
        <v>21.25069776859597</v>
      </c>
      <c r="AW29" s="3">
        <f t="shared" si="73"/>
        <v>4.6790137564837258</v>
      </c>
      <c r="AX29" s="3">
        <f t="shared" si="73"/>
        <v>8.0171879585971766</v>
      </c>
      <c r="AY29" s="2" t="s">
        <v>68</v>
      </c>
      <c r="BC29" s="87" t="s">
        <v>105</v>
      </c>
      <c r="BD29" s="88"/>
      <c r="BE29" s="88"/>
      <c r="BF29" s="89"/>
      <c r="BG29" s="12">
        <f>AVERAGE(BG26:BG28)</f>
        <v>78.792507546057195</v>
      </c>
      <c r="BH29" s="12">
        <f t="shared" ref="BH29:BI29" si="74">AVERAGE(BH26:BH28)</f>
        <v>13.66955357524499</v>
      </c>
      <c r="BI29" s="12">
        <f t="shared" si="74"/>
        <v>7.5379388786978119</v>
      </c>
      <c r="BJ29" s="2" t="s">
        <v>68</v>
      </c>
      <c r="BK29" s="10" t="s">
        <v>259</v>
      </c>
      <c r="BL29" s="12">
        <f>AVERAGE(BL26:BL28)</f>
        <v>76.463911707412436</v>
      </c>
      <c r="BM29" s="12">
        <f>AVERAGE(BM26:BM28)</f>
        <v>12.949643244315732</v>
      </c>
      <c r="BN29" s="12">
        <f>AVERAGE(BN26:BN28)</f>
        <v>10.586445048271832</v>
      </c>
    </row>
    <row r="30" spans="1:66" x14ac:dyDescent="0.3">
      <c r="A30" s="2" t="s">
        <v>55</v>
      </c>
      <c r="B30" s="2" t="s">
        <v>56</v>
      </c>
      <c r="C30" s="2" t="s">
        <v>57</v>
      </c>
      <c r="D30" s="2" t="s">
        <v>58</v>
      </c>
      <c r="E30" s="2" t="s">
        <v>59</v>
      </c>
      <c r="F30" s="2" t="s">
        <v>60</v>
      </c>
      <c r="G30" s="2" t="s">
        <v>61</v>
      </c>
      <c r="H30" s="2" t="s">
        <v>62</v>
      </c>
      <c r="J30" s="8" t="s">
        <v>65</v>
      </c>
      <c r="K30" s="3">
        <f>_xlfn.STDEV.S(K26:K28)</f>
        <v>0.21400238778666769</v>
      </c>
      <c r="L30" s="3">
        <f t="shared" ref="L30:P30" si="75">_xlfn.STDEV.S(L26:L28)</f>
        <v>0.36614854563188726</v>
      </c>
      <c r="M30" s="3">
        <f t="shared" si="75"/>
        <v>0.1327651597170042</v>
      </c>
      <c r="N30" s="3">
        <f t="shared" si="75"/>
        <v>7.3875355603191625E-2</v>
      </c>
      <c r="O30" s="3">
        <f t="shared" si="75"/>
        <v>9.7308498326841991E-2</v>
      </c>
      <c r="P30" s="3">
        <f t="shared" si="75"/>
        <v>1.9828086790760913E-2</v>
      </c>
      <c r="Q30" s="2" t="s">
        <v>68</v>
      </c>
      <c r="T30" s="2" t="s">
        <v>55</v>
      </c>
      <c r="U30" s="2" t="s">
        <v>56</v>
      </c>
      <c r="V30" s="2" t="s">
        <v>57</v>
      </c>
      <c r="W30" s="2" t="s">
        <v>58</v>
      </c>
      <c r="X30" s="2" t="s">
        <v>59</v>
      </c>
      <c r="Y30" s="2" t="s">
        <v>60</v>
      </c>
      <c r="Z30" s="2" t="s">
        <v>62</v>
      </c>
      <c r="AB30" s="3" t="s">
        <v>65</v>
      </c>
      <c r="AC30" s="3">
        <f t="shared" ref="AC30:AG30" si="76">_xlfn.STDEV.S(AC26:AC28)</f>
        <v>0.10265991830187352</v>
      </c>
      <c r="AD30" s="3">
        <f t="shared" si="76"/>
        <v>0.36110544451788601</v>
      </c>
      <c r="AE30" s="3">
        <f t="shared" si="76"/>
        <v>0.41710076465568507</v>
      </c>
      <c r="AF30" s="3">
        <f t="shared" si="76"/>
        <v>0.22360386278767852</v>
      </c>
      <c r="AG30" s="3">
        <f t="shared" si="76"/>
        <v>9.328706038062326E-2</v>
      </c>
      <c r="AH30" s="2" t="s">
        <v>68</v>
      </c>
      <c r="AK30" s="10" t="s">
        <v>55</v>
      </c>
      <c r="AL30" s="2" t="s">
        <v>56</v>
      </c>
      <c r="AM30" s="2" t="s">
        <v>57</v>
      </c>
      <c r="AN30" s="2" t="s">
        <v>58</v>
      </c>
      <c r="AO30" s="2" t="s">
        <v>59</v>
      </c>
      <c r="AP30" s="2" t="s">
        <v>60</v>
      </c>
      <c r="AQ30" s="2" t="s">
        <v>62</v>
      </c>
      <c r="AS30" s="3" t="s">
        <v>65</v>
      </c>
      <c r="AT30" s="3">
        <f t="shared" ref="AT30:AX30" si="77">_xlfn.STDEV.S(AT26:AT28)</f>
        <v>0.33700861131015708</v>
      </c>
      <c r="AU30" s="3">
        <f t="shared" si="77"/>
        <v>1.0841934652342546</v>
      </c>
      <c r="AV30" s="3">
        <f t="shared" si="77"/>
        <v>1.1863148521608502</v>
      </c>
      <c r="AW30" s="3">
        <f t="shared" si="77"/>
        <v>0.52400550172888649</v>
      </c>
      <c r="AX30" s="3">
        <f t="shared" si="77"/>
        <v>0.25195978888505777</v>
      </c>
      <c r="AY30" s="2" t="s">
        <v>68</v>
      </c>
      <c r="BB30" s="10" t="s">
        <v>55</v>
      </c>
      <c r="BC30" s="12" t="s">
        <v>101</v>
      </c>
      <c r="BD30" s="12" t="s">
        <v>102</v>
      </c>
      <c r="BE30" s="12" t="s">
        <v>103</v>
      </c>
      <c r="BF30" s="12" t="s">
        <v>104</v>
      </c>
      <c r="BG30" s="12">
        <f>_xlfn.STDEV.S(BG26:BG28)</f>
        <v>0.32770641349924967</v>
      </c>
      <c r="BH30" s="12">
        <f t="shared" ref="BH30:BI30" si="78">_xlfn.STDEV.S(BH26:BH28)</f>
        <v>0.29615073359391131</v>
      </c>
      <c r="BI30" s="12">
        <f t="shared" si="78"/>
        <v>0.14809524074453329</v>
      </c>
      <c r="BJ30" s="2" t="s">
        <v>68</v>
      </c>
      <c r="BK30" s="10" t="s">
        <v>65</v>
      </c>
      <c r="BL30" s="12">
        <f>_xlfn.STDEV.S(BL26:BL28)</f>
        <v>0.33772125935172703</v>
      </c>
      <c r="BM30" s="12">
        <f>_xlfn.STDEV.S(BM26:BM28)</f>
        <v>0.28169187477499591</v>
      </c>
      <c r="BN30" s="12">
        <f>_xlfn.STDEV.S(BN26:BN28)</f>
        <v>0.20122353776777255</v>
      </c>
    </row>
    <row r="31" spans="1:66" x14ac:dyDescent="0.3">
      <c r="A31" s="2" t="s">
        <v>384</v>
      </c>
      <c r="B31" s="1">
        <v>120980117</v>
      </c>
      <c r="C31" s="1">
        <v>121357514</v>
      </c>
      <c r="D31" s="1">
        <v>36151737</v>
      </c>
      <c r="E31" s="1">
        <v>15947510</v>
      </c>
      <c r="F31" s="1">
        <v>16912090</v>
      </c>
      <c r="G31" s="1">
        <v>1731241</v>
      </c>
      <c r="H31" s="1">
        <f>SUM(B31:G31)</f>
        <v>313080209</v>
      </c>
      <c r="K31" s="1">
        <f t="shared" ref="K31:P33" si="79">B31/$H31*100</f>
        <v>38.641892244297047</v>
      </c>
      <c r="L31" s="1">
        <f t="shared" si="79"/>
        <v>38.762435475440739</v>
      </c>
      <c r="M31" s="1">
        <f t="shared" si="79"/>
        <v>11.547116668751171</v>
      </c>
      <c r="N31" s="1">
        <f t="shared" si="79"/>
        <v>5.0937458010959737</v>
      </c>
      <c r="O31" s="1">
        <f t="shared" si="79"/>
        <v>5.4018393733728471</v>
      </c>
      <c r="P31" s="1">
        <f t="shared" si="79"/>
        <v>0.55297043704222137</v>
      </c>
      <c r="T31" s="2" t="s">
        <v>384</v>
      </c>
      <c r="U31" s="1">
        <v>3579162</v>
      </c>
      <c r="V31" s="1">
        <v>5629145</v>
      </c>
      <c r="W31" s="1">
        <v>980458</v>
      </c>
      <c r="X31" s="1">
        <v>288104</v>
      </c>
      <c r="Y31" s="1">
        <v>146973</v>
      </c>
      <c r="Z31" s="1">
        <f>SUM(U31:Y31)</f>
        <v>10623842</v>
      </c>
      <c r="AC31" s="1">
        <f>U31/$Z31*100</f>
        <v>33.689902391244146</v>
      </c>
      <c r="AD31" s="1">
        <f t="shared" ref="AD31:AE33" si="80">V31/$Z31*100</f>
        <v>52.985963081905773</v>
      </c>
      <c r="AE31" s="1">
        <f>W31/$Z31*100</f>
        <v>9.228845835621426</v>
      </c>
      <c r="AF31" s="1">
        <f t="shared" ref="AF31:AG33" si="81">X31/$Z31*100</f>
        <v>2.7118626199448372</v>
      </c>
      <c r="AG31" s="1">
        <f t="shared" si="81"/>
        <v>1.383426071283816</v>
      </c>
      <c r="AK31" s="2" t="s">
        <v>384</v>
      </c>
      <c r="AL31" s="1">
        <v>1344661</v>
      </c>
      <c r="AM31" s="1">
        <v>4513442</v>
      </c>
      <c r="AN31" s="1">
        <v>1575374</v>
      </c>
      <c r="AO31" s="1">
        <v>258641</v>
      </c>
      <c r="AP31" s="1">
        <v>651350</v>
      </c>
      <c r="AQ31" s="1">
        <f>SUM(AL31:AP31)</f>
        <v>8343468</v>
      </c>
      <c r="AT31" s="1">
        <f>AL31/$AQ31*100</f>
        <v>16.116331961721432</v>
      </c>
      <c r="AU31" s="1">
        <f t="shared" ref="AU31:AX33" si="82">AM31/$AQ31*100</f>
        <v>54.095515198236512</v>
      </c>
      <c r="AV31" s="1">
        <f t="shared" si="82"/>
        <v>18.881525044501878</v>
      </c>
      <c r="AW31" s="1">
        <f t="shared" si="82"/>
        <v>3.0999219988618645</v>
      </c>
      <c r="AX31" s="1">
        <f t="shared" si="82"/>
        <v>7.8067057966783118</v>
      </c>
      <c r="BB31" s="2" t="s">
        <v>384</v>
      </c>
      <c r="BC31" s="1">
        <f>H31</f>
        <v>313080209</v>
      </c>
      <c r="BD31" s="1">
        <f>Z31</f>
        <v>10623842</v>
      </c>
      <c r="BE31" s="1">
        <f>AQ31</f>
        <v>8343468</v>
      </c>
      <c r="BF31" s="1">
        <f>SUM(BC31:BE31)</f>
        <v>332047519</v>
      </c>
      <c r="BG31" s="1">
        <f>BC31/$BF31*100</f>
        <v>94.287772407659517</v>
      </c>
      <c r="BH31" s="1">
        <f t="shared" ref="BH31:BH33" si="83">BD31/$BF31*100</f>
        <v>3.1994944675373409</v>
      </c>
      <c r="BI31" s="1">
        <f t="shared" ref="BI31:BI33" si="84">BE31/$BF31*100</f>
        <v>2.5127331248031402</v>
      </c>
      <c r="BK31" s="16"/>
      <c r="BL31" s="1">
        <f>((BG31*1.0749)/(BG31*1.0749+BH31*1.0493+BI31*1.5556))*100</f>
        <v>93.310341369212708</v>
      </c>
      <c r="BM31" s="1">
        <f>((BH31*1.0493)/(BG31*1.0749+BH31*1.0493+BI31*1.5556))*100</f>
        <v>3.0909172360411148</v>
      </c>
      <c r="BN31" s="1">
        <f>((BI31*1.5556)/(BG31*1.0749+BH31*1.0493+BI31*1.5556))*100</f>
        <v>3.5987413947461877</v>
      </c>
    </row>
    <row r="32" spans="1:66" x14ac:dyDescent="0.3">
      <c r="A32" s="2" t="s">
        <v>384</v>
      </c>
      <c r="B32" s="1">
        <v>114850292</v>
      </c>
      <c r="C32" s="1">
        <v>112910812</v>
      </c>
      <c r="D32" s="1">
        <v>33386722</v>
      </c>
      <c r="E32" s="1">
        <v>15200368</v>
      </c>
      <c r="F32" s="1">
        <v>15798131</v>
      </c>
      <c r="G32" s="1">
        <v>1515378</v>
      </c>
      <c r="H32" s="1">
        <f>SUM(B32:G32)</f>
        <v>293661703</v>
      </c>
      <c r="K32" s="1">
        <f t="shared" si="79"/>
        <v>39.109727562943405</v>
      </c>
      <c r="L32" s="1">
        <f t="shared" si="79"/>
        <v>38.449280531482856</v>
      </c>
      <c r="M32" s="1">
        <f t="shared" si="79"/>
        <v>11.369109985717136</v>
      </c>
      <c r="N32" s="1">
        <f t="shared" si="79"/>
        <v>5.1761492372738847</v>
      </c>
      <c r="O32" s="1">
        <f t="shared" si="79"/>
        <v>5.3797042101877341</v>
      </c>
      <c r="P32" s="1">
        <f t="shared" si="79"/>
        <v>0.51602847239498573</v>
      </c>
      <c r="T32" s="2" t="s">
        <v>384</v>
      </c>
      <c r="U32" s="1">
        <v>3245187</v>
      </c>
      <c r="V32" s="1">
        <v>5202577</v>
      </c>
      <c r="W32" s="1">
        <v>848703</v>
      </c>
      <c r="X32" s="1">
        <v>345162</v>
      </c>
      <c r="Y32" s="1">
        <v>188714</v>
      </c>
      <c r="Z32" s="1">
        <f t="shared" ref="Z32:Z33" si="85">SUM(U32:Y32)</f>
        <v>9830343</v>
      </c>
      <c r="AC32" s="1">
        <f>U32/$Z32*100</f>
        <v>33.011940682029099</v>
      </c>
      <c r="AD32" s="1">
        <f t="shared" si="80"/>
        <v>52.923656885624439</v>
      </c>
      <c r="AE32" s="1">
        <f t="shared" si="80"/>
        <v>8.6335034291275488</v>
      </c>
      <c r="AF32" s="1">
        <f t="shared" si="81"/>
        <v>3.5111897926654234</v>
      </c>
      <c r="AG32" s="1">
        <f t="shared" si="81"/>
        <v>1.9197092105534872</v>
      </c>
      <c r="AK32" s="2" t="s">
        <v>384</v>
      </c>
      <c r="AL32" s="1">
        <v>1244175</v>
      </c>
      <c r="AM32" s="1">
        <v>4188086</v>
      </c>
      <c r="AN32" s="1">
        <v>1432128</v>
      </c>
      <c r="AO32" s="1">
        <v>276390</v>
      </c>
      <c r="AP32" s="1">
        <v>662453</v>
      </c>
      <c r="AQ32" s="1">
        <f>SUM(AL32:AP32)</f>
        <v>7803232</v>
      </c>
      <c r="AT32" s="1">
        <f>AL32/$AQ32*100</f>
        <v>15.944354851938275</v>
      </c>
      <c r="AU32" s="1">
        <f>AM32/$AQ32*100</f>
        <v>53.671171124990259</v>
      </c>
      <c r="AV32" s="1">
        <f t="shared" si="82"/>
        <v>18.353010649946075</v>
      </c>
      <c r="AW32" s="1">
        <f>AO32/$AQ32*100</f>
        <v>3.5419938815096108</v>
      </c>
      <c r="AX32" s="1">
        <f t="shared" si="82"/>
        <v>8.4894694916157825</v>
      </c>
      <c r="BB32" s="2" t="s">
        <v>384</v>
      </c>
      <c r="BC32" s="1">
        <f>H32</f>
        <v>293661703</v>
      </c>
      <c r="BD32" s="1">
        <f>Z32</f>
        <v>9830343</v>
      </c>
      <c r="BE32" s="1">
        <f>AQ32</f>
        <v>7803232</v>
      </c>
      <c r="BF32" s="1">
        <f>SUM(BC32:BE32)</f>
        <v>311295278</v>
      </c>
      <c r="BG32" s="1">
        <f>BC32/$BF32*100</f>
        <v>94.335418412610807</v>
      </c>
      <c r="BH32" s="1">
        <f t="shared" si="83"/>
        <v>3.1578837504884993</v>
      </c>
      <c r="BI32" s="1">
        <f t="shared" si="84"/>
        <v>2.5066978369006931</v>
      </c>
      <c r="BK32" s="16"/>
      <c r="BL32" s="1">
        <f>((BG32*1.0749)/(BG32*1.0749+BH32*1.0493+BI32*1.5556))*100</f>
        <v>93.359071495732863</v>
      </c>
      <c r="BM32" s="1">
        <f>((BH32*1.0493)/(BG32*1.0749+BH32*1.0493+BI32*1.5556))*100</f>
        <v>3.0507701766848028</v>
      </c>
      <c r="BN32" s="1">
        <f>((BI32*1.5556)/(BG32*1.0749+BH32*1.0493+BI32*1.5556))*100</f>
        <v>3.5901583275823277</v>
      </c>
    </row>
    <row r="33" spans="1:66" x14ac:dyDescent="0.3">
      <c r="A33" s="2" t="s">
        <v>384</v>
      </c>
      <c r="B33" s="1">
        <v>109500395</v>
      </c>
      <c r="C33" s="1">
        <v>109794384</v>
      </c>
      <c r="D33" s="1">
        <v>31980372</v>
      </c>
      <c r="E33" s="1">
        <v>15039161</v>
      </c>
      <c r="F33" s="1">
        <v>15448135</v>
      </c>
      <c r="G33" s="1">
        <v>1509188</v>
      </c>
      <c r="H33" s="1">
        <f>SUM(B33:G33)</f>
        <v>283271635</v>
      </c>
      <c r="K33" s="1">
        <f t="shared" si="79"/>
        <v>38.65561583672153</v>
      </c>
      <c r="L33" s="1">
        <f t="shared" si="79"/>
        <v>38.759399260007093</v>
      </c>
      <c r="M33" s="1">
        <f t="shared" si="79"/>
        <v>11.289648538230805</v>
      </c>
      <c r="N33" s="1">
        <f t="shared" si="79"/>
        <v>5.3090952788125083</v>
      </c>
      <c r="O33" s="1">
        <f t="shared" si="79"/>
        <v>5.4534704824928903</v>
      </c>
      <c r="P33" s="1">
        <f t="shared" si="79"/>
        <v>0.5327706037351746</v>
      </c>
      <c r="T33" s="2" t="s">
        <v>384</v>
      </c>
      <c r="U33" s="1">
        <v>3172687</v>
      </c>
      <c r="V33" s="1">
        <v>4917196</v>
      </c>
      <c r="W33" s="1">
        <v>744905</v>
      </c>
      <c r="X33" s="1">
        <v>318937</v>
      </c>
      <c r="Y33" s="1">
        <v>152312</v>
      </c>
      <c r="Z33" s="1">
        <f t="shared" si="85"/>
        <v>9306037</v>
      </c>
      <c r="AC33" s="1">
        <f>U33/$Z33*100</f>
        <v>34.092782996671943</v>
      </c>
      <c r="AD33" s="1">
        <f t="shared" si="80"/>
        <v>52.838775517440993</v>
      </c>
      <c r="AE33" s="1">
        <f t="shared" si="80"/>
        <v>8.0045351205889244</v>
      </c>
      <c r="AF33" s="1">
        <f t="shared" si="81"/>
        <v>3.4272053721686255</v>
      </c>
      <c r="AG33" s="1">
        <f t="shared" si="81"/>
        <v>1.6367009931295136</v>
      </c>
      <c r="AK33" s="2" t="s">
        <v>384</v>
      </c>
      <c r="AL33" s="1">
        <v>1139302</v>
      </c>
      <c r="AM33" s="1">
        <v>4060007</v>
      </c>
      <c r="AN33" s="1">
        <v>1471097</v>
      </c>
      <c r="AO33" s="1">
        <v>145742</v>
      </c>
      <c r="AP33" s="1">
        <v>453901</v>
      </c>
      <c r="AQ33" s="1">
        <f>SUM(AL33:AP33)</f>
        <v>7270049</v>
      </c>
      <c r="AT33" s="1">
        <f>AL33/$AQ33*100</f>
        <v>15.671173605569921</v>
      </c>
      <c r="AU33" s="1">
        <f t="shared" ref="AU33" si="86">AM33/$AQ33*100</f>
        <v>55.845662113143945</v>
      </c>
      <c r="AV33" s="1">
        <f t="shared" si="82"/>
        <v>20.235035554780993</v>
      </c>
      <c r="AW33" s="1">
        <f>AO33/$AQ33*100</f>
        <v>2.0046907524282163</v>
      </c>
      <c r="AX33" s="1">
        <f t="shared" si="82"/>
        <v>6.2434379740769286</v>
      </c>
      <c r="BB33" s="2" t="s">
        <v>384</v>
      </c>
      <c r="BC33" s="1">
        <f>H33</f>
        <v>283271635</v>
      </c>
      <c r="BD33" s="1">
        <f>Z33</f>
        <v>9306037</v>
      </c>
      <c r="BE33" s="1">
        <f>AQ33</f>
        <v>7270049</v>
      </c>
      <c r="BF33" s="1">
        <f>SUM(BC33:BE33)</f>
        <v>299847721</v>
      </c>
      <c r="BG33" s="1">
        <f>BC33/$BF33*100</f>
        <v>94.471831920309981</v>
      </c>
      <c r="BH33" s="1">
        <f t="shared" si="83"/>
        <v>3.1035877041066455</v>
      </c>
      <c r="BI33" s="1">
        <f t="shared" si="84"/>
        <v>2.4245803755833779</v>
      </c>
      <c r="BK33" s="16"/>
      <c r="BL33" s="1">
        <f>((BG33*1.0749)/(BG33*1.0749+BH33*1.0493+BI33*1.5556))*100</f>
        <v>93.526866926579871</v>
      </c>
      <c r="BM33" s="1">
        <f>((BH33*1.0493)/(BG33*1.0749+BH33*1.0493+BI33*1.5556))*100</f>
        <v>2.9993675029080977</v>
      </c>
      <c r="BN33" s="1">
        <f>((BI33*1.5556)/(BG33*1.0749+BH33*1.0493+BI33*1.5556))*100</f>
        <v>3.4737655705120227</v>
      </c>
    </row>
    <row r="34" spans="1:66" x14ac:dyDescent="0.3">
      <c r="B34" s="90" t="s">
        <v>100</v>
      </c>
      <c r="C34" s="90"/>
      <c r="D34" s="90"/>
      <c r="E34" s="90"/>
      <c r="F34" s="90"/>
      <c r="G34" s="90"/>
      <c r="H34" s="90"/>
      <c r="J34" s="8" t="s">
        <v>64</v>
      </c>
      <c r="K34" s="3">
        <f>AVERAGE(K31:K33)</f>
        <v>38.802411881320658</v>
      </c>
      <c r="L34" s="3">
        <f t="shared" ref="L34:P34" si="87">AVERAGE(L31:L33)</f>
        <v>38.657038422310229</v>
      </c>
      <c r="M34" s="3">
        <f t="shared" si="87"/>
        <v>11.40195839756637</v>
      </c>
      <c r="N34" s="3">
        <f t="shared" si="87"/>
        <v>5.1929967723941219</v>
      </c>
      <c r="O34" s="3">
        <f t="shared" si="87"/>
        <v>5.4116713553511566</v>
      </c>
      <c r="P34" s="3">
        <f t="shared" si="87"/>
        <v>0.53392317105746046</v>
      </c>
      <c r="Q34" s="2" t="s">
        <v>384</v>
      </c>
      <c r="U34" s="90" t="s">
        <v>100</v>
      </c>
      <c r="V34" s="90"/>
      <c r="W34" s="90"/>
      <c r="X34" s="90"/>
      <c r="Y34" s="90"/>
      <c r="Z34" s="90"/>
      <c r="AB34" s="8" t="s">
        <v>64</v>
      </c>
      <c r="AC34" s="3">
        <f>AVERAGE(AC31:AC33)</f>
        <v>33.598208689981725</v>
      </c>
      <c r="AD34" s="3">
        <f t="shared" ref="AD34:AG34" si="88">AVERAGE(AD31:AD33)</f>
        <v>52.916131828323728</v>
      </c>
      <c r="AE34" s="3">
        <f t="shared" si="88"/>
        <v>8.6222947951126319</v>
      </c>
      <c r="AF34" s="3">
        <f t="shared" si="88"/>
        <v>3.2167525949262958</v>
      </c>
      <c r="AG34" s="3">
        <f t="shared" si="88"/>
        <v>1.6466120916556057</v>
      </c>
      <c r="AH34" s="2" t="s">
        <v>384</v>
      </c>
      <c r="AL34" s="90" t="s">
        <v>100</v>
      </c>
      <c r="AM34" s="90"/>
      <c r="AN34" s="90"/>
      <c r="AO34" s="90"/>
      <c r="AP34" s="90"/>
      <c r="AQ34" s="90"/>
      <c r="AS34" s="8" t="s">
        <v>64</v>
      </c>
      <c r="AT34" s="3">
        <f>AVERAGE(AT31:AT33)</f>
        <v>15.910620139743209</v>
      </c>
      <c r="AU34" s="3">
        <f t="shared" ref="AU34:AX34" si="89">AVERAGE(AU31:AU33)</f>
        <v>54.537449478790244</v>
      </c>
      <c r="AV34" s="3">
        <f t="shared" si="89"/>
        <v>19.156523749742984</v>
      </c>
      <c r="AW34" s="3">
        <f t="shared" si="89"/>
        <v>2.8822022109332308</v>
      </c>
      <c r="AX34" s="3">
        <f t="shared" si="89"/>
        <v>7.5132044207903412</v>
      </c>
      <c r="AY34" s="2" t="s">
        <v>384</v>
      </c>
      <c r="BC34" s="87" t="s">
        <v>105</v>
      </c>
      <c r="BD34" s="88"/>
      <c r="BE34" s="88"/>
      <c r="BF34" s="89"/>
      <c r="BG34" s="12">
        <f>AVERAGE(BG31:BG33)</f>
        <v>94.365007580193435</v>
      </c>
      <c r="BH34" s="12">
        <f t="shared" ref="BH34:BI34" si="90">AVERAGE(BH31:BH33)</f>
        <v>3.1536553073774951</v>
      </c>
      <c r="BI34" s="12">
        <f t="shared" si="90"/>
        <v>2.4813371124290704</v>
      </c>
      <c r="BJ34" s="2" t="s">
        <v>384</v>
      </c>
      <c r="BK34" s="10" t="s">
        <v>259</v>
      </c>
      <c r="BL34" s="12">
        <f>AVERAGE(BL31:BL33)</f>
        <v>93.39875993050849</v>
      </c>
      <c r="BM34" s="12">
        <f>AVERAGE(BM31:BM33)</f>
        <v>3.0470183052113384</v>
      </c>
      <c r="BN34" s="12">
        <f>AVERAGE(BN31:BN33)</f>
        <v>3.5542217642801792</v>
      </c>
    </row>
    <row r="35" spans="1:66" x14ac:dyDescent="0.3">
      <c r="A35" s="2" t="s">
        <v>55</v>
      </c>
      <c r="B35" s="2" t="s">
        <v>56</v>
      </c>
      <c r="C35" s="2" t="s">
        <v>57</v>
      </c>
      <c r="D35" s="2" t="s">
        <v>58</v>
      </c>
      <c r="E35" s="2" t="s">
        <v>59</v>
      </c>
      <c r="F35" s="2" t="s">
        <v>60</v>
      </c>
      <c r="G35" s="2" t="s">
        <v>61</v>
      </c>
      <c r="H35" s="2" t="s">
        <v>62</v>
      </c>
      <c r="J35" s="8" t="s">
        <v>65</v>
      </c>
      <c r="K35" s="3">
        <f>_xlfn.STDEV.S(K31:K33)</f>
        <v>0.26623162917973758</v>
      </c>
      <c r="L35" s="3">
        <f t="shared" ref="L35:P35" si="91">_xlfn.STDEV.S(L31:L33)</f>
        <v>0.17993001570560441</v>
      </c>
      <c r="M35" s="3">
        <f t="shared" si="91"/>
        <v>0.13183976327032632</v>
      </c>
      <c r="N35" s="3">
        <f t="shared" si="91"/>
        <v>0.10865877308306396</v>
      </c>
      <c r="O35" s="3">
        <f t="shared" si="91"/>
        <v>3.7853224891229206E-2</v>
      </c>
      <c r="P35" s="3">
        <f t="shared" si="91"/>
        <v>1.8497932224270451E-2</v>
      </c>
      <c r="Q35" s="2" t="s">
        <v>384</v>
      </c>
      <c r="T35" s="2" t="s">
        <v>55</v>
      </c>
      <c r="U35" s="2" t="s">
        <v>56</v>
      </c>
      <c r="V35" s="2" t="s">
        <v>57</v>
      </c>
      <c r="W35" s="2" t="s">
        <v>58</v>
      </c>
      <c r="X35" s="2" t="s">
        <v>59</v>
      </c>
      <c r="Y35" s="2" t="s">
        <v>60</v>
      </c>
      <c r="Z35" s="2" t="s">
        <v>62</v>
      </c>
      <c r="AB35" s="8" t="s">
        <v>65</v>
      </c>
      <c r="AC35" s="3">
        <f>_xlfn.STDEV.S(AC31:AC33)</f>
        <v>0.54622415583625206</v>
      </c>
      <c r="AD35" s="3">
        <f t="shared" ref="AD35:AG35" si="92">_xlfn.STDEV.S(AD31:AD33)</f>
        <v>7.388176127301356E-2</v>
      </c>
      <c r="AE35" s="3">
        <f t="shared" si="92"/>
        <v>0.61223231443889758</v>
      </c>
      <c r="AF35" s="3">
        <f t="shared" si="92"/>
        <v>0.43925933211387252</v>
      </c>
      <c r="AG35" s="3">
        <f t="shared" si="92"/>
        <v>0.26827891041177232</v>
      </c>
      <c r="AH35" s="2" t="s">
        <v>384</v>
      </c>
      <c r="AK35" s="10" t="s">
        <v>55</v>
      </c>
      <c r="AL35" s="2" t="s">
        <v>56</v>
      </c>
      <c r="AM35" s="2" t="s">
        <v>57</v>
      </c>
      <c r="AN35" s="2" t="s">
        <v>58</v>
      </c>
      <c r="AO35" s="2" t="s">
        <v>59</v>
      </c>
      <c r="AP35" s="2" t="s">
        <v>60</v>
      </c>
      <c r="AQ35" s="2" t="s">
        <v>62</v>
      </c>
      <c r="AS35" s="8" t="s">
        <v>65</v>
      </c>
      <c r="AT35" s="3">
        <f>_xlfn.STDEV.S(AT31:AT33)</f>
        <v>0.22448833737644777</v>
      </c>
      <c r="AU35" s="3">
        <f t="shared" ref="AU35:AX35" si="93">_xlfn.STDEV.S(AU31:AU33)</f>
        <v>1.1526413994112839</v>
      </c>
      <c r="AV35" s="3">
        <f t="shared" si="93"/>
        <v>0.97068153970183901</v>
      </c>
      <c r="AW35" s="3">
        <f t="shared" si="93"/>
        <v>0.79143961059112267</v>
      </c>
      <c r="AX35" s="3">
        <f t="shared" si="93"/>
        <v>1.1514215942393002</v>
      </c>
      <c r="AY35" s="2" t="s">
        <v>384</v>
      </c>
      <c r="BB35" s="10" t="s">
        <v>55</v>
      </c>
      <c r="BC35" s="12" t="s">
        <v>101</v>
      </c>
      <c r="BD35" s="12" t="s">
        <v>102</v>
      </c>
      <c r="BE35" s="12" t="s">
        <v>103</v>
      </c>
      <c r="BF35" s="12" t="s">
        <v>104</v>
      </c>
      <c r="BG35" s="12">
        <f>_xlfn.STDEV.S(BG31:BG33)</f>
        <v>9.5530702802587034E-2</v>
      </c>
      <c r="BH35" s="12">
        <f t="shared" ref="BH35:BI35" si="94">_xlfn.STDEV.S(BH31:BH33)</f>
        <v>4.8092999659982642E-2</v>
      </c>
      <c r="BI35" s="12">
        <f t="shared" si="94"/>
        <v>4.9245320163897266E-2</v>
      </c>
      <c r="BJ35" s="2" t="s">
        <v>384</v>
      </c>
      <c r="BK35" s="10" t="s">
        <v>65</v>
      </c>
      <c r="BL35" s="12">
        <f>_xlfn.STDEV.S(BL31:BL33)</f>
        <v>0.11358788729214915</v>
      </c>
      <c r="BM35" s="12">
        <f>_xlfn.STDEV.S(BM31:BM33)</f>
        <v>4.5890040464644469E-2</v>
      </c>
      <c r="BN35" s="12">
        <f>_xlfn.STDEV.S(BN31:BN33)</f>
        <v>6.9809144080336699E-2</v>
      </c>
    </row>
    <row r="36" spans="1:66" x14ac:dyDescent="0.3">
      <c r="A36" s="2" t="s">
        <v>70</v>
      </c>
      <c r="B36" s="1">
        <v>123940717</v>
      </c>
      <c r="C36" s="1">
        <v>132455443</v>
      </c>
      <c r="D36" s="1">
        <v>32459293</v>
      </c>
      <c r="E36" s="1">
        <v>13179720</v>
      </c>
      <c r="F36" s="1">
        <v>12069176</v>
      </c>
      <c r="G36" s="1">
        <v>969634</v>
      </c>
      <c r="H36" s="1">
        <f>SUM(B36:G36)</f>
        <v>315073983</v>
      </c>
      <c r="K36" s="1">
        <f t="shared" ref="K36:P38" si="95">B36/$H36*100</f>
        <v>39.337020410219019</v>
      </c>
      <c r="L36" s="1">
        <f t="shared" si="95"/>
        <v>42.039473313161501</v>
      </c>
      <c r="M36" s="1">
        <f t="shared" si="95"/>
        <v>10.302117836241655</v>
      </c>
      <c r="N36" s="1">
        <f t="shared" si="95"/>
        <v>4.1830556349046439</v>
      </c>
      <c r="O36" s="1">
        <f t="shared" si="95"/>
        <v>3.8305847677686544</v>
      </c>
      <c r="P36" s="1">
        <f t="shared" si="95"/>
        <v>0.30774803770452863</v>
      </c>
      <c r="T36" s="10" t="s">
        <v>70</v>
      </c>
      <c r="U36" s="1">
        <v>1292228</v>
      </c>
      <c r="V36" s="1">
        <v>2283333</v>
      </c>
      <c r="W36" s="1">
        <v>423728</v>
      </c>
      <c r="X36" s="1">
        <v>111344</v>
      </c>
      <c r="Y36" s="1">
        <v>91236</v>
      </c>
      <c r="Z36" s="1">
        <f>SUM(U36:Y36)</f>
        <v>4201869</v>
      </c>
      <c r="AC36" s="1">
        <f>U36/$Z36*100</f>
        <v>30.753647959991138</v>
      </c>
      <c r="AD36" s="1">
        <f t="shared" ref="AD36:AE38" si="96">V36/$Z36*100</f>
        <v>54.340889732640406</v>
      </c>
      <c r="AE36" s="1">
        <f>W36/$Z36*100</f>
        <v>10.084274402652724</v>
      </c>
      <c r="AF36" s="1">
        <f t="shared" ref="AF36:AG38" si="97">X36/$Z36*100</f>
        <v>2.6498684275973381</v>
      </c>
      <c r="AG36" s="1">
        <f t="shared" si="97"/>
        <v>2.1713194771183963</v>
      </c>
      <c r="AK36" s="10" t="s">
        <v>70</v>
      </c>
      <c r="AL36" s="1">
        <v>258847</v>
      </c>
      <c r="AM36" s="1">
        <v>2711331</v>
      </c>
      <c r="AN36" s="1">
        <v>998177</v>
      </c>
      <c r="AO36" s="1">
        <v>135493</v>
      </c>
      <c r="AP36" s="1">
        <v>252794</v>
      </c>
      <c r="AQ36" s="1">
        <f>SUM(AL36:AP36)</f>
        <v>4356642</v>
      </c>
      <c r="AT36" s="1">
        <f>AL36/$AQ36*100</f>
        <v>5.9414337923565901</v>
      </c>
      <c r="AU36" s="1">
        <f t="shared" ref="AU36:AX38" si="98">AM36/$AQ36*100</f>
        <v>62.234422750365994</v>
      </c>
      <c r="AV36" s="1">
        <f t="shared" si="98"/>
        <v>22.91161403668238</v>
      </c>
      <c r="AW36" s="1">
        <f t="shared" si="98"/>
        <v>3.1100329106683544</v>
      </c>
      <c r="AX36" s="1">
        <f t="shared" si="98"/>
        <v>5.8024965099266819</v>
      </c>
      <c r="BB36" s="10" t="s">
        <v>70</v>
      </c>
      <c r="BC36" s="1">
        <f>H36</f>
        <v>315073983</v>
      </c>
      <c r="BD36" s="1">
        <f>Z36</f>
        <v>4201869</v>
      </c>
      <c r="BE36" s="1">
        <f>AQ36</f>
        <v>4356642</v>
      </c>
      <c r="BF36" s="1">
        <f>SUM(BC36:BE36)</f>
        <v>323632494</v>
      </c>
      <c r="BG36" s="1">
        <f>BC36/$BF36*100</f>
        <v>97.355484644258254</v>
      </c>
      <c r="BH36" s="1">
        <f t="shared" ref="BH36:BH38" si="99">BD36/$BF36*100</f>
        <v>1.2983458329743613</v>
      </c>
      <c r="BI36" s="1">
        <f t="shared" ref="BI36:BI38" si="100">BE36/$BF36*100</f>
        <v>1.3461695227673893</v>
      </c>
      <c r="BK36" s="16"/>
      <c r="BL36" s="1">
        <f>((BG36*1.0749)/(BG36*1.0749+BH36*1.0493+BI36*1.5556))*100</f>
        <v>96.802653116034477</v>
      </c>
      <c r="BM36" s="1">
        <f>((BH36*1.0493)/(BG36*1.0749+BH36*1.0493+BI36*1.5556))*100</f>
        <v>1.2602271616104008</v>
      </c>
      <c r="BN36" s="1">
        <f>((BI36*1.5556)/(BG36*1.0749+BH36*1.0493+BI36*1.5556))*100</f>
        <v>1.9371197223551235</v>
      </c>
    </row>
    <row r="37" spans="1:66" x14ac:dyDescent="0.3">
      <c r="A37" s="2" t="s">
        <v>70</v>
      </c>
      <c r="B37" s="1">
        <v>122689850</v>
      </c>
      <c r="C37" s="1">
        <v>132700383</v>
      </c>
      <c r="D37" s="1">
        <v>33248556</v>
      </c>
      <c r="E37" s="1">
        <v>12864494</v>
      </c>
      <c r="F37" s="1">
        <v>12255478</v>
      </c>
      <c r="G37" s="1">
        <v>900136</v>
      </c>
      <c r="H37" s="1">
        <f>SUM(B37:G37)</f>
        <v>314658897</v>
      </c>
      <c r="K37" s="1">
        <f t="shared" si="95"/>
        <v>38.991381197144406</v>
      </c>
      <c r="L37" s="1">
        <f t="shared" si="95"/>
        <v>42.172773204629898</v>
      </c>
      <c r="M37" s="1">
        <f t="shared" si="95"/>
        <v>10.566539296042851</v>
      </c>
      <c r="N37" s="1">
        <f t="shared" si="95"/>
        <v>4.0883935342848421</v>
      </c>
      <c r="O37" s="1">
        <f t="shared" si="95"/>
        <v>3.8948455349095057</v>
      </c>
      <c r="P37" s="1">
        <f t="shared" si="95"/>
        <v>0.28606723298848913</v>
      </c>
      <c r="T37" s="10" t="s">
        <v>70</v>
      </c>
      <c r="U37" s="1">
        <v>1382025</v>
      </c>
      <c r="V37" s="1">
        <v>2275114</v>
      </c>
      <c r="W37" s="1">
        <v>335717</v>
      </c>
      <c r="X37" s="1">
        <v>117051</v>
      </c>
      <c r="Y37" s="1">
        <v>105025</v>
      </c>
      <c r="Z37" s="1">
        <f t="shared" ref="Z37:Z38" si="101">SUM(U37:Y37)</f>
        <v>4214932</v>
      </c>
      <c r="AC37" s="1">
        <f>U37/$Z37*100</f>
        <v>32.788785204601169</v>
      </c>
      <c r="AD37" s="1">
        <f t="shared" si="96"/>
        <v>53.977478165721294</v>
      </c>
      <c r="AE37" s="1">
        <f t="shared" si="96"/>
        <v>7.9649446301862046</v>
      </c>
      <c r="AF37" s="1">
        <f t="shared" si="97"/>
        <v>2.777055478000594</v>
      </c>
      <c r="AG37" s="1">
        <f t="shared" si="97"/>
        <v>2.4917365214907381</v>
      </c>
      <c r="AK37" s="10" t="s">
        <v>70</v>
      </c>
      <c r="AL37" s="1">
        <v>563406</v>
      </c>
      <c r="AM37" s="1">
        <v>2575397</v>
      </c>
      <c r="AN37" s="1">
        <v>1092645</v>
      </c>
      <c r="AO37" s="1">
        <v>69057</v>
      </c>
      <c r="AP37" s="1">
        <v>317348</v>
      </c>
      <c r="AQ37" s="1">
        <f>SUM(AL37:AP37)</f>
        <v>4617853</v>
      </c>
      <c r="AT37" s="1">
        <f>AL37/$AQ37*100</f>
        <v>12.200604913149032</v>
      </c>
      <c r="AU37" s="1">
        <f>AM37/$AQ37*100</f>
        <v>55.770441371780343</v>
      </c>
      <c r="AV37" s="1">
        <f t="shared" si="98"/>
        <v>23.661320531424451</v>
      </c>
      <c r="AW37" s="1">
        <f>AO37/$AQ37*100</f>
        <v>1.4954352163223905</v>
      </c>
      <c r="AX37" s="1">
        <f t="shared" si="98"/>
        <v>6.8721979673237756</v>
      </c>
      <c r="BB37" s="10" t="s">
        <v>70</v>
      </c>
      <c r="BC37" s="1">
        <f>H37</f>
        <v>314658897</v>
      </c>
      <c r="BD37" s="1">
        <f>Z37</f>
        <v>4214932</v>
      </c>
      <c r="BE37" s="1">
        <f>AQ37</f>
        <v>4617853</v>
      </c>
      <c r="BF37" s="1">
        <f>SUM(BC37:BE37)</f>
        <v>323491682</v>
      </c>
      <c r="BG37" s="1">
        <f>BC37/$BF37*100</f>
        <v>97.269548031222641</v>
      </c>
      <c r="BH37" s="1">
        <f t="shared" si="99"/>
        <v>1.3029491126142774</v>
      </c>
      <c r="BI37" s="1">
        <f t="shared" si="100"/>
        <v>1.4275028561630836</v>
      </c>
      <c r="BK37" s="16"/>
      <c r="BL37" s="1">
        <f>((BG37*1.0749)/(BG37*1.0749+BH37*1.0493+BI37*1.5556))*100</f>
        <v>96.6823436698526</v>
      </c>
      <c r="BM37" s="1">
        <f>((BH37*1.0493)/(BG37*1.0749+BH37*1.0493+BI37*1.5556))*100</f>
        <v>1.2642394439293072</v>
      </c>
      <c r="BN37" s="1">
        <f>((BI37*1.5556)/(BG37*1.0749+BH37*1.0493+BI37*1.5556))*100</f>
        <v>2.0534168862181019</v>
      </c>
    </row>
    <row r="38" spans="1:66" x14ac:dyDescent="0.3">
      <c r="A38" s="2" t="s">
        <v>70</v>
      </c>
      <c r="B38" s="1">
        <v>116601421</v>
      </c>
      <c r="C38" s="1">
        <v>124934074</v>
      </c>
      <c r="D38" s="1">
        <v>32329742</v>
      </c>
      <c r="E38" s="1">
        <v>12889980</v>
      </c>
      <c r="F38" s="1">
        <v>11339070</v>
      </c>
      <c r="G38" s="1">
        <v>902300</v>
      </c>
      <c r="H38" s="1">
        <f>SUM(B38:G38)</f>
        <v>298996587</v>
      </c>
      <c r="K38" s="1">
        <f t="shared" si="95"/>
        <v>38.997575915473575</v>
      </c>
      <c r="L38" s="1">
        <f t="shared" si="95"/>
        <v>41.784448195055816</v>
      </c>
      <c r="M38" s="1">
        <f t="shared" si="95"/>
        <v>10.812746166898554</v>
      </c>
      <c r="N38" s="1">
        <f t="shared" si="95"/>
        <v>4.3110793100792151</v>
      </c>
      <c r="O38" s="1">
        <f t="shared" si="95"/>
        <v>3.7923743925545215</v>
      </c>
      <c r="P38" s="1">
        <f t="shared" si="95"/>
        <v>0.30177601993831454</v>
      </c>
      <c r="T38" s="10" t="s">
        <v>70</v>
      </c>
      <c r="U38" s="1">
        <v>1158210</v>
      </c>
      <c r="V38" s="1">
        <v>1904531</v>
      </c>
      <c r="W38" s="1">
        <v>271156</v>
      </c>
      <c r="X38" s="1">
        <v>61236</v>
      </c>
      <c r="Y38" s="1">
        <v>99262</v>
      </c>
      <c r="Z38" s="1">
        <f t="shared" si="101"/>
        <v>3494395</v>
      </c>
      <c r="AC38" s="1">
        <f>U38/$Z38*100</f>
        <v>33.144793304706539</v>
      </c>
      <c r="AD38" s="1">
        <f t="shared" si="96"/>
        <v>54.502453214361857</v>
      </c>
      <c r="AE38" s="1">
        <f t="shared" si="96"/>
        <v>7.7597409565890523</v>
      </c>
      <c r="AF38" s="1">
        <f t="shared" si="97"/>
        <v>1.7524063536034133</v>
      </c>
      <c r="AG38" s="1">
        <f t="shared" si="97"/>
        <v>2.8406061707391408</v>
      </c>
      <c r="AK38" s="10" t="s">
        <v>70</v>
      </c>
      <c r="AL38" s="1">
        <v>149325</v>
      </c>
      <c r="AM38" s="1">
        <v>2335408</v>
      </c>
      <c r="AN38" s="1">
        <v>993600</v>
      </c>
      <c r="AO38" s="1">
        <v>97553</v>
      </c>
      <c r="AP38" s="1">
        <v>236094</v>
      </c>
      <c r="AQ38" s="1">
        <f>SUM(AL38:AP38)</f>
        <v>3811980</v>
      </c>
      <c r="AT38" s="1">
        <f>AL38/$AQ38*100</f>
        <v>3.9172555994522531</v>
      </c>
      <c r="AU38" s="1">
        <f t="shared" ref="AU38" si="102">AM38/$AQ38*100</f>
        <v>61.264959417415618</v>
      </c>
      <c r="AV38" s="1">
        <f t="shared" si="98"/>
        <v>26.065194465868132</v>
      </c>
      <c r="AW38" s="1">
        <f>AO38/$AQ38*100</f>
        <v>2.5591162597914998</v>
      </c>
      <c r="AX38" s="1">
        <f t="shared" si="98"/>
        <v>6.193474257472495</v>
      </c>
      <c r="BB38" s="10" t="s">
        <v>70</v>
      </c>
      <c r="BC38" s="1">
        <f>H38</f>
        <v>298996587</v>
      </c>
      <c r="BD38" s="1">
        <f>Z38</f>
        <v>3494395</v>
      </c>
      <c r="BE38" s="1">
        <f>AQ38</f>
        <v>3811980</v>
      </c>
      <c r="BF38" s="1">
        <f>SUM(BC38:BE38)</f>
        <v>306302962</v>
      </c>
      <c r="BG38" s="1">
        <f>BC38/$BF38*100</f>
        <v>97.614657412291038</v>
      </c>
      <c r="BH38" s="1">
        <f t="shared" si="99"/>
        <v>1.140829646955879</v>
      </c>
      <c r="BI38" s="1">
        <f t="shared" si="100"/>
        <v>1.2445129407530835</v>
      </c>
      <c r="BK38" s="16"/>
      <c r="BL38" s="1">
        <f>((BG38*1.0749)/(BG38*1.0749+BH38*1.0493+BI38*1.5556))*100</f>
        <v>97.100624707272004</v>
      </c>
      <c r="BM38" s="1">
        <f>((BH38*1.0493)/(BG38*1.0749+BH38*1.0493+BI38*1.5556))*100</f>
        <v>1.1077949940291001</v>
      </c>
      <c r="BN38" s="1">
        <f>((BI38*1.5556)/(BG38*1.0749+BH38*1.0493+BI38*1.5556))*100</f>
        <v>1.7915802986988991</v>
      </c>
    </row>
    <row r="39" spans="1:66" x14ac:dyDescent="0.3">
      <c r="B39" s="90" t="s">
        <v>100</v>
      </c>
      <c r="C39" s="90"/>
      <c r="D39" s="90"/>
      <c r="E39" s="90"/>
      <c r="F39" s="90"/>
      <c r="G39" s="90"/>
      <c r="H39" s="90"/>
      <c r="J39" s="8" t="s">
        <v>64</v>
      </c>
      <c r="K39" s="3">
        <f>AVERAGE(K36:K38)</f>
        <v>39.108659174278998</v>
      </c>
      <c r="L39" s="3">
        <f t="shared" ref="L39:P39" si="103">AVERAGE(L36:L38)</f>
        <v>41.998898237615741</v>
      </c>
      <c r="M39" s="3">
        <f t="shared" si="103"/>
        <v>10.560467766394353</v>
      </c>
      <c r="N39" s="3">
        <f t="shared" si="103"/>
        <v>4.1941761597562337</v>
      </c>
      <c r="O39" s="3">
        <f t="shared" si="103"/>
        <v>3.8392682317442275</v>
      </c>
      <c r="P39" s="3">
        <f t="shared" si="103"/>
        <v>0.29853043021044412</v>
      </c>
      <c r="Q39" s="2" t="s">
        <v>70</v>
      </c>
      <c r="U39" s="90" t="s">
        <v>100</v>
      </c>
      <c r="V39" s="90"/>
      <c r="W39" s="90"/>
      <c r="X39" s="90"/>
      <c r="Y39" s="90"/>
      <c r="Z39" s="90"/>
      <c r="AB39" s="8" t="s">
        <v>64</v>
      </c>
      <c r="AC39" s="3">
        <f t="shared" ref="AC39:AG39" si="104">AVERAGE(AC36:AC38)</f>
        <v>32.229075489766281</v>
      </c>
      <c r="AD39" s="3">
        <f t="shared" si="104"/>
        <v>54.273607037574521</v>
      </c>
      <c r="AE39" s="3">
        <f t="shared" si="104"/>
        <v>8.6029866631426604</v>
      </c>
      <c r="AF39" s="3">
        <f t="shared" si="104"/>
        <v>2.3931100864004482</v>
      </c>
      <c r="AG39" s="3">
        <f t="shared" si="104"/>
        <v>2.5012207231160919</v>
      </c>
      <c r="AH39" s="2" t="s">
        <v>70</v>
      </c>
      <c r="AL39" s="90" t="s">
        <v>100</v>
      </c>
      <c r="AM39" s="90"/>
      <c r="AN39" s="90"/>
      <c r="AO39" s="90"/>
      <c r="AP39" s="90"/>
      <c r="AQ39" s="90"/>
      <c r="AS39" s="8" t="s">
        <v>64</v>
      </c>
      <c r="AT39" s="3">
        <f t="shared" ref="AT39:AX39" si="105">AVERAGE(AT36:AT38)</f>
        <v>7.353098101652626</v>
      </c>
      <c r="AU39" s="3">
        <f t="shared" si="105"/>
        <v>59.756607846520645</v>
      </c>
      <c r="AV39" s="3">
        <f t="shared" si="105"/>
        <v>24.212709677991654</v>
      </c>
      <c r="AW39" s="3">
        <f t="shared" si="105"/>
        <v>2.3881947955940817</v>
      </c>
      <c r="AX39" s="3">
        <f t="shared" si="105"/>
        <v>6.2893895782409848</v>
      </c>
      <c r="AY39" s="2" t="s">
        <v>70</v>
      </c>
      <c r="BC39" s="87" t="s">
        <v>105</v>
      </c>
      <c r="BD39" s="88"/>
      <c r="BE39" s="88"/>
      <c r="BF39" s="89"/>
      <c r="BG39" s="12">
        <f>AVERAGE(BG36:BG38)</f>
        <v>97.413230029257306</v>
      </c>
      <c r="BH39" s="12">
        <f t="shared" ref="BH39:BI39" si="106">AVERAGE(BH36:BH38)</f>
        <v>1.2473748641815059</v>
      </c>
      <c r="BI39" s="12">
        <f t="shared" si="106"/>
        <v>1.3393951065611855</v>
      </c>
      <c r="BJ39" s="2" t="s">
        <v>70</v>
      </c>
      <c r="BK39" s="10" t="s">
        <v>259</v>
      </c>
      <c r="BL39" s="12">
        <f>AVERAGE(BL36:BL38)</f>
        <v>96.861873831053018</v>
      </c>
      <c r="BM39" s="12">
        <f>AVERAGE(BM36:BM38)</f>
        <v>1.210753866522936</v>
      </c>
      <c r="BN39" s="12">
        <f>AVERAGE(BN36:BN38)</f>
        <v>1.9273723024240415</v>
      </c>
    </row>
    <row r="40" spans="1:66" x14ac:dyDescent="0.3">
      <c r="A40" s="2" t="s">
        <v>55</v>
      </c>
      <c r="B40" s="2" t="s">
        <v>56</v>
      </c>
      <c r="C40" s="2" t="s">
        <v>57</v>
      </c>
      <c r="D40" s="2" t="s">
        <v>58</v>
      </c>
      <c r="E40" s="2" t="s">
        <v>59</v>
      </c>
      <c r="F40" s="2" t="s">
        <v>60</v>
      </c>
      <c r="G40" s="2" t="s">
        <v>61</v>
      </c>
      <c r="H40" s="2" t="s">
        <v>62</v>
      </c>
      <c r="J40" s="8" t="s">
        <v>65</v>
      </c>
      <c r="K40" s="3">
        <f>_xlfn.STDEV.S(K36:K38)</f>
        <v>0.1977908850120097</v>
      </c>
      <c r="L40" s="3">
        <f t="shared" ref="L40:P40" si="107">_xlfn.STDEV.S(L36:L38)</f>
        <v>0.19731657515737491</v>
      </c>
      <c r="M40" s="3">
        <f t="shared" si="107"/>
        <v>0.25536830387024828</v>
      </c>
      <c r="N40" s="3">
        <f t="shared" si="107"/>
        <v>0.11175861595428138</v>
      </c>
      <c r="O40" s="3">
        <f t="shared" si="107"/>
        <v>5.178451181429794E-2</v>
      </c>
      <c r="P40" s="3">
        <f t="shared" si="107"/>
        <v>1.1198871050021238E-2</v>
      </c>
      <c r="Q40" s="2" t="s">
        <v>70</v>
      </c>
      <c r="T40" s="2" t="s">
        <v>55</v>
      </c>
      <c r="U40" s="2" t="s">
        <v>56</v>
      </c>
      <c r="V40" s="2" t="s">
        <v>57</v>
      </c>
      <c r="W40" s="2" t="s">
        <v>58</v>
      </c>
      <c r="X40" s="2" t="s">
        <v>59</v>
      </c>
      <c r="Y40" s="2" t="s">
        <v>60</v>
      </c>
      <c r="Z40" s="2" t="s">
        <v>62</v>
      </c>
      <c r="AB40" s="8" t="s">
        <v>65</v>
      </c>
      <c r="AC40" s="3">
        <f t="shared" ref="AC40:AG40" si="108">_xlfn.STDEV.S(AC36:AC38)</f>
        <v>1.290096988039638</v>
      </c>
      <c r="AD40" s="3">
        <f t="shared" si="108"/>
        <v>0.26887714892732562</v>
      </c>
      <c r="AE40" s="3">
        <f t="shared" si="108"/>
        <v>1.2869293540562321</v>
      </c>
      <c r="AF40" s="3">
        <f t="shared" si="108"/>
        <v>0.55849806746542319</v>
      </c>
      <c r="AG40" s="3">
        <f t="shared" si="108"/>
        <v>0.33474412933582309</v>
      </c>
      <c r="AH40" s="2" t="s">
        <v>70</v>
      </c>
      <c r="AK40" s="10" t="s">
        <v>55</v>
      </c>
      <c r="AL40" s="2" t="s">
        <v>56</v>
      </c>
      <c r="AM40" s="2" t="s">
        <v>57</v>
      </c>
      <c r="AN40" s="2" t="s">
        <v>58</v>
      </c>
      <c r="AO40" s="2" t="s">
        <v>59</v>
      </c>
      <c r="AP40" s="2" t="s">
        <v>60</v>
      </c>
      <c r="AQ40" s="2" t="s">
        <v>62</v>
      </c>
      <c r="AS40" s="8" t="s">
        <v>65</v>
      </c>
      <c r="AT40" s="3">
        <f t="shared" ref="AT40:AX40" si="109">_xlfn.STDEV.S(AT36:AT38)</f>
        <v>4.3183406598814571</v>
      </c>
      <c r="AU40" s="3">
        <f t="shared" si="109"/>
        <v>3.4859872578283322</v>
      </c>
      <c r="AV40" s="3">
        <f t="shared" si="109"/>
        <v>1.6475102045359018</v>
      </c>
      <c r="AW40" s="3">
        <f t="shared" si="109"/>
        <v>0.82075699134358171</v>
      </c>
      <c r="AX40" s="3">
        <f t="shared" si="109"/>
        <v>0.54126251815358339</v>
      </c>
      <c r="AY40" s="2" t="s">
        <v>70</v>
      </c>
      <c r="BB40" s="10" t="s">
        <v>55</v>
      </c>
      <c r="BC40" s="12" t="s">
        <v>101</v>
      </c>
      <c r="BD40" s="12" t="s">
        <v>102</v>
      </c>
      <c r="BE40" s="12" t="s">
        <v>103</v>
      </c>
      <c r="BF40" s="12" t="s">
        <v>104</v>
      </c>
      <c r="BG40" s="12">
        <f>_xlfn.STDEV.S(BG36:BG38)</f>
        <v>0.17965527640976761</v>
      </c>
      <c r="BH40" s="12">
        <f t="shared" ref="BH40:BI40" si="110">_xlfn.STDEV.S(BH36:BH38)</f>
        <v>9.2299566798023702E-2</v>
      </c>
      <c r="BI40" s="12">
        <f t="shared" si="110"/>
        <v>9.1682860021057938E-2</v>
      </c>
      <c r="BJ40" s="2" t="s">
        <v>70</v>
      </c>
      <c r="BK40" s="10" t="s">
        <v>65</v>
      </c>
      <c r="BL40" s="12">
        <f>_xlfn.STDEV.S(BL36:BL38)</f>
        <v>0.21533712262785668</v>
      </c>
      <c r="BM40" s="12">
        <f>_xlfn.STDEV.S(BM36:BM38)</f>
        <v>8.9187564555004692E-2</v>
      </c>
      <c r="BN40" s="12">
        <f>_xlfn.STDEV.S(BN36:BN38)</f>
        <v>0.13119016269297759</v>
      </c>
    </row>
    <row r="41" spans="1:66" x14ac:dyDescent="0.3">
      <c r="A41" s="2" t="s">
        <v>71</v>
      </c>
      <c r="B41" s="1">
        <v>55633846</v>
      </c>
      <c r="C41" s="1">
        <v>63479620</v>
      </c>
      <c r="D41" s="1">
        <v>18875716</v>
      </c>
      <c r="E41" s="1">
        <v>7598996</v>
      </c>
      <c r="F41" s="1">
        <v>8037988</v>
      </c>
      <c r="G41" s="1">
        <v>880751</v>
      </c>
      <c r="H41" s="1">
        <f>SUM(B41:G41)</f>
        <v>154506917</v>
      </c>
      <c r="K41" s="1">
        <f t="shared" ref="K41:P43" si="111">B41/$H41*100</f>
        <v>36.007349755092193</v>
      </c>
      <c r="L41" s="1">
        <f t="shared" si="111"/>
        <v>41.085293288196283</v>
      </c>
      <c r="M41" s="1">
        <f t="shared" si="111"/>
        <v>12.216744962945574</v>
      </c>
      <c r="N41" s="1">
        <f t="shared" si="111"/>
        <v>4.9182238229502699</v>
      </c>
      <c r="O41" s="1">
        <f t="shared" si="111"/>
        <v>5.2023483194606746</v>
      </c>
      <c r="P41" s="1">
        <f t="shared" si="111"/>
        <v>0.57003985135500446</v>
      </c>
      <c r="T41" s="10" t="s">
        <v>71</v>
      </c>
      <c r="U41" s="1">
        <v>38725232</v>
      </c>
      <c r="V41" s="1">
        <v>74644103</v>
      </c>
      <c r="W41" s="1">
        <v>14681303</v>
      </c>
      <c r="X41" s="1">
        <v>2352635</v>
      </c>
      <c r="Y41" s="1">
        <v>2723672</v>
      </c>
      <c r="Z41" s="1">
        <f>SUM(U41:Y41)</f>
        <v>133126945</v>
      </c>
      <c r="AC41" s="1">
        <f>U41/$Z41*100</f>
        <v>29.088951151098673</v>
      </c>
      <c r="AD41" s="1">
        <f t="shared" ref="AD41:AE43" si="112">V41/$Z41*100</f>
        <v>56.069868500325001</v>
      </c>
      <c r="AE41" s="1">
        <f>W41/$Z41*100</f>
        <v>11.0280477028899</v>
      </c>
      <c r="AF41" s="1">
        <f t="shared" ref="AF41:AG43" si="113">X41/$Z41*100</f>
        <v>1.7672117391411633</v>
      </c>
      <c r="AG41" s="1">
        <f t="shared" si="113"/>
        <v>2.0459209065452528</v>
      </c>
      <c r="AK41" s="10" t="s">
        <v>71</v>
      </c>
      <c r="AL41" s="1">
        <v>1451945</v>
      </c>
      <c r="AM41" s="1">
        <v>6388934</v>
      </c>
      <c r="AN41" s="1">
        <v>3091815</v>
      </c>
      <c r="AO41" s="1">
        <v>473188</v>
      </c>
      <c r="AP41" s="1">
        <v>1108364</v>
      </c>
      <c r="AQ41" s="1">
        <f>SUM(AL41:AP41)</f>
        <v>12514246</v>
      </c>
      <c r="AT41" s="1">
        <f>AL41/$AQ41*100</f>
        <v>11.602337048512551</v>
      </c>
      <c r="AU41" s="1">
        <f t="shared" ref="AU41:AX43" si="114">AM41/$AQ41*100</f>
        <v>51.053287589200337</v>
      </c>
      <c r="AV41" s="1">
        <f t="shared" si="114"/>
        <v>24.706362652612071</v>
      </c>
      <c r="AW41" s="1">
        <f t="shared" si="114"/>
        <v>3.7811946480834724</v>
      </c>
      <c r="AX41" s="1">
        <f t="shared" si="114"/>
        <v>8.8568180615915644</v>
      </c>
      <c r="BB41" s="10" t="s">
        <v>71</v>
      </c>
      <c r="BC41" s="1">
        <f>H41</f>
        <v>154506917</v>
      </c>
      <c r="BD41" s="1">
        <f>Z41</f>
        <v>133126945</v>
      </c>
      <c r="BE41" s="1">
        <f>AQ41</f>
        <v>12514246</v>
      </c>
      <c r="BF41" s="1">
        <f>SUM(BC41:BE41)</f>
        <v>300148108</v>
      </c>
      <c r="BG41" s="1">
        <f>BC41/$BF41*100</f>
        <v>51.476891868330554</v>
      </c>
      <c r="BH41" s="1">
        <f t="shared" ref="BH41:BH43" si="115">BD41/$BF41*100</f>
        <v>44.353751182066418</v>
      </c>
      <c r="BI41" s="1">
        <f t="shared" ref="BI41:BI43" si="116">BE41/$BF41*100</f>
        <v>4.1693569496030269</v>
      </c>
      <c r="BK41" s="16"/>
      <c r="BL41" s="1">
        <f>((BG41*1.0749)/(BG41*1.0749+BH41*1.0493+BI41*1.5556))*100</f>
        <v>51.064181803992085</v>
      </c>
      <c r="BM41" s="1">
        <f>((BH41*1.0493)/(BG41*1.0749+BH41*1.0493+BI41*1.5556))*100</f>
        <v>42.950282703917665</v>
      </c>
      <c r="BN41" s="1">
        <f>((BI41*1.5556)/(BG41*1.0749+BH41*1.0493+BI41*1.5556))*100</f>
        <v>5.9855354920902455</v>
      </c>
    </row>
    <row r="42" spans="1:66" x14ac:dyDescent="0.3">
      <c r="A42" s="2" t="s">
        <v>71</v>
      </c>
      <c r="B42" s="1">
        <v>54777673</v>
      </c>
      <c r="C42" s="1">
        <v>61900020</v>
      </c>
      <c r="D42" s="1">
        <v>18806588</v>
      </c>
      <c r="E42" s="1">
        <v>7280384</v>
      </c>
      <c r="F42" s="1">
        <v>7691224</v>
      </c>
      <c r="G42" s="1">
        <v>840304</v>
      </c>
      <c r="H42" s="1">
        <f>SUM(B42:G42)</f>
        <v>151296193</v>
      </c>
      <c r="K42" s="1">
        <f t="shared" si="111"/>
        <v>36.205585820655777</v>
      </c>
      <c r="L42" s="1">
        <f t="shared" si="111"/>
        <v>40.913137847427528</v>
      </c>
      <c r="M42" s="1">
        <f t="shared" si="111"/>
        <v>12.430311448748748</v>
      </c>
      <c r="N42" s="1">
        <f t="shared" si="111"/>
        <v>4.8120073979653935</v>
      </c>
      <c r="O42" s="1">
        <f t="shared" si="111"/>
        <v>5.0835542173886683</v>
      </c>
      <c r="P42" s="1">
        <f t="shared" si="111"/>
        <v>0.55540326781388349</v>
      </c>
      <c r="T42" s="10" t="s">
        <v>71</v>
      </c>
      <c r="U42" s="1">
        <v>38054501</v>
      </c>
      <c r="V42" s="1">
        <v>72058827</v>
      </c>
      <c r="W42" s="1">
        <v>14241581</v>
      </c>
      <c r="X42" s="1">
        <v>2076163</v>
      </c>
      <c r="Y42" s="1">
        <v>2498814</v>
      </c>
      <c r="Z42" s="1">
        <f t="shared" ref="Z42:Z43" si="117">SUM(U42:Y42)</f>
        <v>128929886</v>
      </c>
      <c r="AC42" s="1">
        <f>U42/$Z42*100</f>
        <v>29.51565550907258</v>
      </c>
      <c r="AD42" s="1">
        <f t="shared" si="112"/>
        <v>55.889933075718382</v>
      </c>
      <c r="AE42" s="1">
        <f t="shared" si="112"/>
        <v>11.04598898039823</v>
      </c>
      <c r="AF42" s="1">
        <f t="shared" si="113"/>
        <v>1.6103039135550001</v>
      </c>
      <c r="AG42" s="1">
        <f t="shared" si="113"/>
        <v>1.9381185212558087</v>
      </c>
      <c r="AK42" s="10" t="s">
        <v>71</v>
      </c>
      <c r="AL42" s="1">
        <v>1316025</v>
      </c>
      <c r="AM42" s="1">
        <v>6227710</v>
      </c>
      <c r="AN42" s="1">
        <v>2965037</v>
      </c>
      <c r="AO42" s="1">
        <v>500465</v>
      </c>
      <c r="AP42" s="1">
        <v>969809</v>
      </c>
      <c r="AQ42" s="1">
        <f>SUM(AL42:AP42)</f>
        <v>11979046</v>
      </c>
      <c r="AT42" s="1">
        <f>AL42/$AQ42*100</f>
        <v>10.986058489131773</v>
      </c>
      <c r="AU42" s="1">
        <f>AM42/$AQ42*100</f>
        <v>51.988363681047723</v>
      </c>
      <c r="AV42" s="1">
        <f t="shared" si="114"/>
        <v>24.751862543978877</v>
      </c>
      <c r="AW42" s="1">
        <f>AO42/$AQ42*100</f>
        <v>4.1778368661410941</v>
      </c>
      <c r="AX42" s="1">
        <f t="shared" si="114"/>
        <v>8.0958784197005329</v>
      </c>
      <c r="BB42" s="10" t="s">
        <v>71</v>
      </c>
      <c r="BC42" s="1">
        <f>H42</f>
        <v>151296193</v>
      </c>
      <c r="BD42" s="1">
        <f>Z42</f>
        <v>128929886</v>
      </c>
      <c r="BE42" s="1">
        <f>AQ42</f>
        <v>11979046</v>
      </c>
      <c r="BF42" s="1">
        <f>SUM(BC42:BE42)</f>
        <v>292205125</v>
      </c>
      <c r="BG42" s="1">
        <f>BC42/$BF42*100</f>
        <v>51.777391994750268</v>
      </c>
      <c r="BH42" s="1">
        <f t="shared" si="115"/>
        <v>44.12307484339982</v>
      </c>
      <c r="BI42" s="1">
        <f t="shared" si="116"/>
        <v>4.0995331618499167</v>
      </c>
      <c r="BK42" s="16"/>
      <c r="BL42" s="1">
        <f>((BG42*1.0749)/(BG42*1.0749+BH42*1.0493+BI42*1.5556))*100</f>
        <v>51.375386466298004</v>
      </c>
      <c r="BM42" s="1">
        <f>((BH42*1.0493)/(BG42*1.0749+BH42*1.0493+BI42*1.5556))*100</f>
        <v>42.737814555128487</v>
      </c>
      <c r="BN42" s="1">
        <f>((BI42*1.5556)/(BG42*1.0749+BH42*1.0493+BI42*1.5556))*100</f>
        <v>5.886798978573526</v>
      </c>
    </row>
    <row r="43" spans="1:66" x14ac:dyDescent="0.3">
      <c r="A43" s="2" t="s">
        <v>71</v>
      </c>
      <c r="B43" s="1">
        <v>50697934</v>
      </c>
      <c r="C43" s="1">
        <v>58038413</v>
      </c>
      <c r="D43" s="1">
        <v>17268529</v>
      </c>
      <c r="E43" s="1">
        <v>7329903</v>
      </c>
      <c r="F43" s="1">
        <v>7557755</v>
      </c>
      <c r="G43" s="1">
        <v>743644</v>
      </c>
      <c r="H43" s="1">
        <f>SUM(B43:G43)</f>
        <v>141636178</v>
      </c>
      <c r="K43" s="1">
        <f t="shared" si="111"/>
        <v>35.794480418696416</v>
      </c>
      <c r="L43" s="1">
        <f t="shared" si="111"/>
        <v>40.977110382066364</v>
      </c>
      <c r="M43" s="1">
        <f t="shared" si="111"/>
        <v>12.192173810281719</v>
      </c>
      <c r="N43" s="1">
        <f t="shared" si="111"/>
        <v>5.1751629445973899</v>
      </c>
      <c r="O43" s="1">
        <f t="shared" si="111"/>
        <v>5.33603427226058</v>
      </c>
      <c r="P43" s="1">
        <f t="shared" si="111"/>
        <v>0.52503817209752723</v>
      </c>
      <c r="T43" s="10" t="s">
        <v>71</v>
      </c>
      <c r="U43" s="1">
        <v>35475457</v>
      </c>
      <c r="V43" s="1">
        <v>68005381</v>
      </c>
      <c r="W43" s="1">
        <v>12908272</v>
      </c>
      <c r="X43" s="1">
        <v>2068219</v>
      </c>
      <c r="Y43" s="1">
        <v>2595165</v>
      </c>
      <c r="Z43" s="1">
        <f t="shared" si="117"/>
        <v>121052494</v>
      </c>
      <c r="AC43" s="1">
        <f>U43/$Z43*100</f>
        <v>29.305845611078446</v>
      </c>
      <c r="AD43" s="1">
        <f t="shared" si="112"/>
        <v>56.178422065389256</v>
      </c>
      <c r="AE43" s="1">
        <f t="shared" si="112"/>
        <v>10.663367249583475</v>
      </c>
      <c r="AF43" s="1">
        <f t="shared" si="113"/>
        <v>1.7085306809126954</v>
      </c>
      <c r="AG43" s="1">
        <f t="shared" si="113"/>
        <v>2.1438343930361317</v>
      </c>
      <c r="AK43" s="10" t="s">
        <v>71</v>
      </c>
      <c r="AL43" s="1">
        <v>1238036</v>
      </c>
      <c r="AM43" s="1">
        <v>5714550</v>
      </c>
      <c r="AN43" s="1">
        <v>2901137</v>
      </c>
      <c r="AO43" s="1">
        <v>578661</v>
      </c>
      <c r="AP43" s="1">
        <v>1048271</v>
      </c>
      <c r="AQ43" s="1">
        <f>SUM(AL43:AP43)</f>
        <v>11480655</v>
      </c>
      <c r="AT43" s="1">
        <f>AL43/$AQ43*100</f>
        <v>10.783670443890179</v>
      </c>
      <c r="AU43" s="1">
        <f t="shared" ref="AU43" si="118">AM43/$AQ43*100</f>
        <v>49.775470127793234</v>
      </c>
      <c r="AV43" s="1">
        <f t="shared" si="114"/>
        <v>25.269786436401059</v>
      </c>
      <c r="AW43" s="1">
        <f>AO43/$AQ43*100</f>
        <v>5.0403134664354958</v>
      </c>
      <c r="AX43" s="1">
        <f t="shared" si="114"/>
        <v>9.1307595254800358</v>
      </c>
      <c r="BB43" s="10" t="s">
        <v>71</v>
      </c>
      <c r="BC43" s="1">
        <f>H43</f>
        <v>141636178</v>
      </c>
      <c r="BD43" s="1">
        <f>Z43</f>
        <v>121052494</v>
      </c>
      <c r="BE43" s="1">
        <f>AQ43</f>
        <v>11480655</v>
      </c>
      <c r="BF43" s="1">
        <f>SUM(BC43:BE43)</f>
        <v>274169327</v>
      </c>
      <c r="BG43" s="1">
        <f>BC43/$BF43*100</f>
        <v>51.660110760676012</v>
      </c>
      <c r="BH43" s="1">
        <f t="shared" si="115"/>
        <v>44.152456923089723</v>
      </c>
      <c r="BI43" s="1">
        <f t="shared" si="116"/>
        <v>4.1874323162342666</v>
      </c>
      <c r="BK43" s="16"/>
      <c r="BL43" s="1">
        <f>((BG43*1.0749)/(BG43*1.0749+BH43*1.0493+BI43*1.5556))*100</f>
        <v>51.239386339259696</v>
      </c>
      <c r="BM43" s="1">
        <f>((BH43*1.0493)/(BG43*1.0749+BH43*1.0493+BI43*1.5556))*100</f>
        <v>42.749896964313969</v>
      </c>
      <c r="BN43" s="1">
        <f>((BI43*1.5556)/(BG43*1.0749+BH43*1.0493+BI43*1.5556))*100</f>
        <v>6.0107166964263321</v>
      </c>
    </row>
    <row r="44" spans="1:66" x14ac:dyDescent="0.3">
      <c r="B44" s="90" t="s">
        <v>100</v>
      </c>
      <c r="C44" s="90"/>
      <c r="D44" s="90"/>
      <c r="E44" s="90"/>
      <c r="F44" s="90"/>
      <c r="G44" s="90"/>
      <c r="H44" s="90"/>
      <c r="J44" s="8" t="s">
        <v>64</v>
      </c>
      <c r="K44" s="3">
        <f>AVERAGE(K41:K43)</f>
        <v>36.002471998148131</v>
      </c>
      <c r="L44" s="3">
        <f t="shared" ref="L44:P44" si="119">AVERAGE(L41:L43)</f>
        <v>40.991847172563389</v>
      </c>
      <c r="M44" s="3">
        <f t="shared" si="119"/>
        <v>12.279743407325347</v>
      </c>
      <c r="N44" s="3">
        <f t="shared" si="119"/>
        <v>4.9684647218376838</v>
      </c>
      <c r="O44" s="3">
        <f t="shared" si="119"/>
        <v>5.2073122697033076</v>
      </c>
      <c r="P44" s="3">
        <f t="shared" si="119"/>
        <v>0.55016043042213836</v>
      </c>
      <c r="Q44" s="2" t="s">
        <v>71</v>
      </c>
      <c r="U44" s="90" t="s">
        <v>100</v>
      </c>
      <c r="V44" s="90"/>
      <c r="W44" s="90"/>
      <c r="X44" s="90"/>
      <c r="Y44" s="90"/>
      <c r="Z44" s="90"/>
      <c r="AB44" s="8" t="s">
        <v>64</v>
      </c>
      <c r="AC44" s="3">
        <f t="shared" ref="AC44:AG44" si="120">AVERAGE(AC41:AC43)</f>
        <v>29.303484090416571</v>
      </c>
      <c r="AD44" s="3">
        <f t="shared" si="120"/>
        <v>56.046074547144222</v>
      </c>
      <c r="AE44" s="3">
        <f t="shared" si="120"/>
        <v>10.912467977623868</v>
      </c>
      <c r="AF44" s="3">
        <f t="shared" si="120"/>
        <v>1.6953487778696197</v>
      </c>
      <c r="AG44" s="3">
        <f t="shared" si="120"/>
        <v>2.042624606945731</v>
      </c>
      <c r="AH44" s="2" t="s">
        <v>71</v>
      </c>
      <c r="AL44" s="90" t="s">
        <v>100</v>
      </c>
      <c r="AM44" s="90"/>
      <c r="AN44" s="90"/>
      <c r="AO44" s="90"/>
      <c r="AP44" s="90"/>
      <c r="AQ44" s="90"/>
      <c r="AS44" s="8" t="s">
        <v>64</v>
      </c>
      <c r="AT44" s="3">
        <f t="shared" ref="AT44:AX44" si="121">AVERAGE(AT41:AT43)</f>
        <v>11.124021993844835</v>
      </c>
      <c r="AU44" s="3">
        <f t="shared" si="121"/>
        <v>50.939040466013758</v>
      </c>
      <c r="AV44" s="3">
        <f t="shared" si="121"/>
        <v>24.909337210997336</v>
      </c>
      <c r="AW44" s="3">
        <f t="shared" si="121"/>
        <v>4.3331149935533544</v>
      </c>
      <c r="AX44" s="3">
        <f t="shared" si="121"/>
        <v>8.694485335590711</v>
      </c>
      <c r="AY44" s="2" t="s">
        <v>71</v>
      </c>
      <c r="BC44" s="87" t="s">
        <v>105</v>
      </c>
      <c r="BD44" s="88"/>
      <c r="BE44" s="88"/>
      <c r="BF44" s="89"/>
      <c r="BG44" s="12">
        <f>AVERAGE(BG41:BG43)</f>
        <v>51.638131541252278</v>
      </c>
      <c r="BH44" s="12">
        <f t="shared" ref="BH44:BI44" si="122">AVERAGE(BH41:BH43)</f>
        <v>44.209760982851982</v>
      </c>
      <c r="BI44" s="12">
        <f t="shared" si="122"/>
        <v>4.152107475895737</v>
      </c>
      <c r="BJ44" s="2" t="s">
        <v>71</v>
      </c>
      <c r="BK44" s="10" t="s">
        <v>259</v>
      </c>
      <c r="BL44" s="12">
        <f>AVERAGE(BL41:BL43)</f>
        <v>51.226318203183268</v>
      </c>
      <c r="BM44" s="12">
        <f>AVERAGE(BM41:BM43)</f>
        <v>42.812664741120038</v>
      </c>
      <c r="BN44" s="12">
        <f>AVERAGE(BN41:BN43)</f>
        <v>5.9610170556967006</v>
      </c>
    </row>
    <row r="45" spans="1:66" x14ac:dyDescent="0.3">
      <c r="A45" s="2" t="s">
        <v>55</v>
      </c>
      <c r="B45" s="2" t="s">
        <v>56</v>
      </c>
      <c r="C45" s="2" t="s">
        <v>57</v>
      </c>
      <c r="D45" s="2" t="s">
        <v>58</v>
      </c>
      <c r="E45" s="2" t="s">
        <v>59</v>
      </c>
      <c r="F45" s="2" t="s">
        <v>60</v>
      </c>
      <c r="G45" s="2" t="s">
        <v>61</v>
      </c>
      <c r="H45" s="2" t="s">
        <v>62</v>
      </c>
      <c r="J45" s="8" t="s">
        <v>65</v>
      </c>
      <c r="K45" s="3">
        <f>_xlfn.STDEV.S(K41:K43)</f>
        <v>0.20559610226034433</v>
      </c>
      <c r="L45" s="3">
        <f t="shared" ref="L45:P45" si="123">_xlfn.STDEV.S(L41:L43)</f>
        <v>8.7018697371231843E-2</v>
      </c>
      <c r="M45" s="3">
        <f t="shared" si="123"/>
        <v>0.13097322897969196</v>
      </c>
      <c r="N45" s="3">
        <f t="shared" si="123"/>
        <v>0.186717965667896</v>
      </c>
      <c r="O45" s="3">
        <f t="shared" si="123"/>
        <v>0.12631320251081987</v>
      </c>
      <c r="P45" s="3">
        <f t="shared" si="123"/>
        <v>2.2954374135127804E-2</v>
      </c>
      <c r="Q45" s="2" t="s">
        <v>71</v>
      </c>
      <c r="T45" s="2" t="s">
        <v>55</v>
      </c>
      <c r="U45" s="2" t="s">
        <v>56</v>
      </c>
      <c r="V45" s="2" t="s">
        <v>57</v>
      </c>
      <c r="W45" s="2" t="s">
        <v>58</v>
      </c>
      <c r="X45" s="2" t="s">
        <v>59</v>
      </c>
      <c r="Y45" s="2" t="s">
        <v>60</v>
      </c>
      <c r="Z45" s="2" t="s">
        <v>62</v>
      </c>
      <c r="AB45" s="8" t="s">
        <v>65</v>
      </c>
      <c r="AC45" s="3">
        <f t="shared" ref="AC45:AG45" si="124">_xlfn.STDEV.S(AC41:AC43)</f>
        <v>0.21336198082919666</v>
      </c>
      <c r="AD45" s="3">
        <f t="shared" si="124"/>
        <v>0.14570891683870135</v>
      </c>
      <c r="AE45" s="3">
        <f t="shared" si="124"/>
        <v>0.21591399188646443</v>
      </c>
      <c r="AF45" s="3">
        <f t="shared" si="124"/>
        <v>7.9280125872895998E-2</v>
      </c>
      <c r="AG45" s="3">
        <f t="shared" si="124"/>
        <v>0.10289754209344322</v>
      </c>
      <c r="AH45" s="2" t="s">
        <v>71</v>
      </c>
      <c r="AK45" s="10" t="s">
        <v>55</v>
      </c>
      <c r="AL45" s="2" t="s">
        <v>56</v>
      </c>
      <c r="AM45" s="2" t="s">
        <v>57</v>
      </c>
      <c r="AN45" s="2" t="s">
        <v>58</v>
      </c>
      <c r="AO45" s="2" t="s">
        <v>59</v>
      </c>
      <c r="AP45" s="2" t="s">
        <v>60</v>
      </c>
      <c r="AQ45" s="2" t="s">
        <v>62</v>
      </c>
      <c r="AS45" s="8" t="s">
        <v>65</v>
      </c>
      <c r="AT45" s="3">
        <f t="shared" ref="AT45:AX45" si="125">_xlfn.STDEV.S(AT41:AT43)</f>
        <v>0.42641435113691228</v>
      </c>
      <c r="AU45" s="3">
        <f t="shared" si="125"/>
        <v>1.1108617255878992</v>
      </c>
      <c r="AV45" s="3">
        <f t="shared" si="125"/>
        <v>0.31298609090374263</v>
      </c>
      <c r="AW45" s="3">
        <f t="shared" si="125"/>
        <v>0.64376123083138781</v>
      </c>
      <c r="AX45" s="3">
        <f t="shared" si="125"/>
        <v>0.53619834130944743</v>
      </c>
      <c r="AY45" s="2" t="s">
        <v>71</v>
      </c>
      <c r="BB45" s="10" t="s">
        <v>55</v>
      </c>
      <c r="BC45" s="12" t="s">
        <v>101</v>
      </c>
      <c r="BD45" s="12" t="s">
        <v>102</v>
      </c>
      <c r="BE45" s="12" t="s">
        <v>103</v>
      </c>
      <c r="BF45" s="12" t="s">
        <v>104</v>
      </c>
      <c r="BG45" s="12">
        <f>_xlfn.STDEV.S(BG41:BG43)</f>
        <v>0.15145096915973638</v>
      </c>
      <c r="BH45" s="12">
        <f t="shared" ref="BH45:BI45" si="126">_xlfn.STDEV.S(BH41:BH43)</f>
        <v>0.12556157753900904</v>
      </c>
      <c r="BI45" s="12">
        <f t="shared" si="126"/>
        <v>4.641900034204547E-2</v>
      </c>
      <c r="BJ45" s="2" t="s">
        <v>71</v>
      </c>
      <c r="BK45" s="10" t="s">
        <v>65</v>
      </c>
      <c r="BL45" s="12">
        <f>_xlfn.STDEV.S(BL41:BL43)</f>
        <v>0.15601335710643288</v>
      </c>
      <c r="BM45" s="12">
        <f>_xlfn.STDEV.S(BM41:BM43)</f>
        <v>0.11933366631574537</v>
      </c>
      <c r="BN45" s="12">
        <f>_xlfn.STDEV.S(BN41:BN43)</f>
        <v>6.549630136007778E-2</v>
      </c>
    </row>
    <row r="46" spans="1:66" x14ac:dyDescent="0.3">
      <c r="A46" s="2" t="s">
        <v>72</v>
      </c>
      <c r="B46" s="1">
        <v>64600152</v>
      </c>
      <c r="C46" s="1">
        <v>70362502</v>
      </c>
      <c r="D46" s="1">
        <v>20810468</v>
      </c>
      <c r="E46" s="1">
        <v>9043156</v>
      </c>
      <c r="F46" s="1">
        <v>8991216</v>
      </c>
      <c r="G46" s="1">
        <v>1040188</v>
      </c>
      <c r="H46" s="1">
        <f>SUM(B46:G46)</f>
        <v>174847682</v>
      </c>
      <c r="K46" s="1">
        <f t="shared" ref="K46:P48" si="127">B46/$H46*100</f>
        <v>36.94653040925072</v>
      </c>
      <c r="L46" s="1">
        <f t="shared" si="127"/>
        <v>40.242170325140485</v>
      </c>
      <c r="M46" s="1">
        <f t="shared" si="127"/>
        <v>11.902055413007991</v>
      </c>
      <c r="N46" s="1">
        <f t="shared" si="127"/>
        <v>5.1720193808460095</v>
      </c>
      <c r="O46" s="1">
        <f t="shared" si="127"/>
        <v>5.1423135252087588</v>
      </c>
      <c r="P46" s="1">
        <f t="shared" si="127"/>
        <v>0.59491094654603427</v>
      </c>
      <c r="T46" s="10" t="s">
        <v>72</v>
      </c>
      <c r="U46" s="1">
        <v>36165761</v>
      </c>
      <c r="V46" s="1">
        <v>70963148</v>
      </c>
      <c r="W46" s="1">
        <v>13731714</v>
      </c>
      <c r="X46" s="1">
        <v>2274254</v>
      </c>
      <c r="Y46" s="1">
        <v>2720334</v>
      </c>
      <c r="Z46" s="1">
        <f>SUM(U46:Y46)</f>
        <v>125855211</v>
      </c>
      <c r="AC46" s="1">
        <f>U46/$Z46*100</f>
        <v>28.736006012496375</v>
      </c>
      <c r="AD46" s="1">
        <f t="shared" ref="AD46:AE48" si="128">V46/$Z46*100</f>
        <v>56.38475152212807</v>
      </c>
      <c r="AE46" s="1">
        <f>W46/$Z46*100</f>
        <v>10.910723434407496</v>
      </c>
      <c r="AF46" s="1">
        <f t="shared" ref="AF46:AG48" si="129">X46/$Z46*100</f>
        <v>1.8070399961428694</v>
      </c>
      <c r="AG46" s="1">
        <f t="shared" si="129"/>
        <v>2.1614790348251849</v>
      </c>
      <c r="AK46" s="10" t="s">
        <v>72</v>
      </c>
      <c r="AL46" s="1">
        <v>1969493</v>
      </c>
      <c r="AM46" s="1">
        <v>9138007</v>
      </c>
      <c r="AN46" s="1">
        <v>4051017</v>
      </c>
      <c r="AO46" s="1">
        <v>519742</v>
      </c>
      <c r="AP46" s="1">
        <v>1565067</v>
      </c>
      <c r="AQ46" s="1">
        <f>SUM(AL46:AP46)</f>
        <v>17243326</v>
      </c>
      <c r="AT46" s="1">
        <f>AL46/$AQ46*100</f>
        <v>11.421769790816457</v>
      </c>
      <c r="AU46" s="1">
        <f t="shared" ref="AU46:AX48" si="130">AM46/$AQ46*100</f>
        <v>52.994457101837547</v>
      </c>
      <c r="AV46" s="1">
        <f t="shared" si="130"/>
        <v>23.493246024577857</v>
      </c>
      <c r="AW46" s="1">
        <f t="shared" si="130"/>
        <v>3.0141632768527371</v>
      </c>
      <c r="AX46" s="1">
        <f t="shared" si="130"/>
        <v>9.0763638059154026</v>
      </c>
      <c r="BB46" s="10" t="s">
        <v>72</v>
      </c>
      <c r="BC46" s="1">
        <f>H46</f>
        <v>174847682</v>
      </c>
      <c r="BD46" s="1">
        <f>Z46</f>
        <v>125855211</v>
      </c>
      <c r="BE46" s="1">
        <f>AQ46</f>
        <v>17243326</v>
      </c>
      <c r="BF46" s="1">
        <f>SUM(BC46:BE46)</f>
        <v>317946219</v>
      </c>
      <c r="BG46" s="1">
        <f>BC46/$BF46*100</f>
        <v>54.992848334516594</v>
      </c>
      <c r="BH46" s="1">
        <f t="shared" ref="BH46:BH48" si="131">BD46/$BF46*100</f>
        <v>39.583804895003325</v>
      </c>
      <c r="BI46" s="1">
        <f t="shared" ref="BI46:BI48" si="132">BE46/$BF46*100</f>
        <v>5.4233467704800731</v>
      </c>
      <c r="BK46" s="16"/>
      <c r="BL46" s="1">
        <f>((BG46*1.0749)/(BG46*1.0749+BH46*1.0493+BI46*1.5556))*100</f>
        <v>54.189430470706682</v>
      </c>
      <c r="BM46" s="1">
        <f>((BH46*1.0493)/(BG46*1.0749+BH46*1.0493+BI46*1.5556))*100</f>
        <v>38.076543701567182</v>
      </c>
      <c r="BN46" s="1">
        <f>((BI46*1.5556)/(BG46*1.0749+BH46*1.0493+BI46*1.5556))*100</f>
        <v>7.73402582772614</v>
      </c>
    </row>
    <row r="47" spans="1:66" x14ac:dyDescent="0.3">
      <c r="A47" s="2" t="s">
        <v>72</v>
      </c>
      <c r="B47" s="1">
        <v>63128299</v>
      </c>
      <c r="C47" s="1">
        <v>69848105</v>
      </c>
      <c r="D47" s="1">
        <v>20329747</v>
      </c>
      <c r="E47" s="1">
        <v>8974651</v>
      </c>
      <c r="F47" s="1">
        <v>8979489</v>
      </c>
      <c r="G47" s="1">
        <v>898721</v>
      </c>
      <c r="H47" s="1">
        <f>SUM(B47:G47)</f>
        <v>172159012</v>
      </c>
      <c r="K47" s="1">
        <f t="shared" si="127"/>
        <v>36.668599724538382</v>
      </c>
      <c r="L47" s="1">
        <f t="shared" si="127"/>
        <v>40.571855163759885</v>
      </c>
      <c r="M47" s="1">
        <f t="shared" si="127"/>
        <v>11.808703339909966</v>
      </c>
      <c r="N47" s="1">
        <f t="shared" si="127"/>
        <v>5.2130009900382097</v>
      </c>
      <c r="O47" s="1">
        <f t="shared" si="127"/>
        <v>5.2158111827454032</v>
      </c>
      <c r="P47" s="1">
        <f t="shared" si="127"/>
        <v>0.52202959900815415</v>
      </c>
      <c r="T47" s="10" t="s">
        <v>72</v>
      </c>
      <c r="U47" s="1">
        <v>35221079</v>
      </c>
      <c r="V47" s="1">
        <v>70809676</v>
      </c>
      <c r="W47" s="1">
        <v>13454635</v>
      </c>
      <c r="X47" s="1">
        <v>2137809</v>
      </c>
      <c r="Y47" s="1">
        <v>2551446</v>
      </c>
      <c r="Z47" s="1">
        <f t="shared" ref="Z47:Z48" si="133">SUM(U47:Y47)</f>
        <v>124174645</v>
      </c>
      <c r="AC47" s="1">
        <f>U47/$Z47*100</f>
        <v>28.36414712520418</v>
      </c>
      <c r="AD47" s="1">
        <f t="shared" si="128"/>
        <v>57.024262883940601</v>
      </c>
      <c r="AE47" s="1">
        <f t="shared" si="128"/>
        <v>10.835251431562378</v>
      </c>
      <c r="AF47" s="1">
        <f t="shared" si="129"/>
        <v>1.7216147467141945</v>
      </c>
      <c r="AG47" s="1">
        <f t="shared" si="129"/>
        <v>2.0547238125786467</v>
      </c>
      <c r="AK47" s="10" t="s">
        <v>72</v>
      </c>
      <c r="AL47" s="1">
        <v>1877245</v>
      </c>
      <c r="AM47" s="1">
        <v>9119297</v>
      </c>
      <c r="AN47" s="1">
        <v>4331829</v>
      </c>
      <c r="AO47" s="1">
        <v>637005</v>
      </c>
      <c r="AP47" s="1">
        <v>1604424</v>
      </c>
      <c r="AQ47" s="1">
        <f>SUM(AL47:AP47)</f>
        <v>17569800</v>
      </c>
      <c r="AT47" s="1">
        <f>AL47/$AQ47*100</f>
        <v>10.684498400664777</v>
      </c>
      <c r="AU47" s="1">
        <f>AM47/$AQ47*100</f>
        <v>51.903248756388805</v>
      </c>
      <c r="AV47" s="1">
        <f t="shared" si="130"/>
        <v>24.654970460676843</v>
      </c>
      <c r="AW47" s="1">
        <f>AO47/$AQ47*100</f>
        <v>3.6255677355462215</v>
      </c>
      <c r="AX47" s="1">
        <f t="shared" si="130"/>
        <v>9.1317146467233545</v>
      </c>
      <c r="BB47" s="10" t="s">
        <v>72</v>
      </c>
      <c r="BC47" s="1">
        <f>H47</f>
        <v>172159012</v>
      </c>
      <c r="BD47" s="1">
        <f>Z47</f>
        <v>124174645</v>
      </c>
      <c r="BE47" s="1">
        <f>AQ47</f>
        <v>17569800</v>
      </c>
      <c r="BF47" s="1">
        <f>SUM(BC47:BE47)</f>
        <v>313903457</v>
      </c>
      <c r="BG47" s="1">
        <f>BC47/$BF47*100</f>
        <v>54.844573438386824</v>
      </c>
      <c r="BH47" s="1">
        <f t="shared" si="131"/>
        <v>39.558227929933246</v>
      </c>
      <c r="BI47" s="1">
        <f t="shared" si="132"/>
        <v>5.5971986316799311</v>
      </c>
      <c r="BK47" s="16"/>
      <c r="BL47" s="1">
        <f>((BG47*1.0749)/(BG47*1.0749+BH47*1.0493+BI47*1.5556))*100</f>
        <v>54.00162621584893</v>
      </c>
      <c r="BM47" s="1">
        <f>((BH47*1.0493)/(BG47*1.0749+BH47*1.0493+BI47*1.5556))*100</f>
        <v>38.022582761803655</v>
      </c>
      <c r="BN47" s="1">
        <f>((BI47*1.5556)/(BG47*1.0749+BH47*1.0493+BI47*1.5556))*100</f>
        <v>7.9757910223474173</v>
      </c>
    </row>
    <row r="48" spans="1:66" x14ac:dyDescent="0.3">
      <c r="A48" s="2" t="s">
        <v>72</v>
      </c>
      <c r="B48" s="1">
        <v>59923326</v>
      </c>
      <c r="C48" s="1">
        <v>67543520</v>
      </c>
      <c r="D48" s="1">
        <v>19823490</v>
      </c>
      <c r="E48" s="1">
        <v>8406984</v>
      </c>
      <c r="F48" s="1">
        <v>8488911</v>
      </c>
      <c r="G48" s="1">
        <v>871654</v>
      </c>
      <c r="H48" s="1">
        <f>SUM(B48:G48)</f>
        <v>165057885</v>
      </c>
      <c r="K48" s="1">
        <f t="shared" si="127"/>
        <v>36.304431018245509</v>
      </c>
      <c r="L48" s="1">
        <f t="shared" si="127"/>
        <v>40.921110796978887</v>
      </c>
      <c r="M48" s="1">
        <f t="shared" si="127"/>
        <v>12.010023029193666</v>
      </c>
      <c r="N48" s="1">
        <f t="shared" si="127"/>
        <v>5.0933549766495556</v>
      </c>
      <c r="O48" s="1">
        <f t="shared" si="127"/>
        <v>5.1429902909515652</v>
      </c>
      <c r="P48" s="1">
        <f t="shared" si="127"/>
        <v>0.52808988798081358</v>
      </c>
      <c r="T48" s="10" t="s">
        <v>72</v>
      </c>
      <c r="U48" s="1">
        <v>33679823</v>
      </c>
      <c r="V48" s="1">
        <v>66803787</v>
      </c>
      <c r="W48" s="1">
        <v>12921608</v>
      </c>
      <c r="X48" s="1">
        <v>1982526</v>
      </c>
      <c r="Y48" s="1">
        <v>2168617</v>
      </c>
      <c r="Z48" s="1">
        <f t="shared" si="133"/>
        <v>117556361</v>
      </c>
      <c r="AC48" s="1">
        <f>U48/$Z48*100</f>
        <v>28.649936688666301</v>
      </c>
      <c r="AD48" s="1">
        <f t="shared" si="128"/>
        <v>56.827028696473512</v>
      </c>
      <c r="AE48" s="1">
        <f t="shared" si="128"/>
        <v>10.991840756282002</v>
      </c>
      <c r="AF48" s="1">
        <f t="shared" si="129"/>
        <v>1.6864472352967781</v>
      </c>
      <c r="AG48" s="1">
        <f t="shared" si="129"/>
        <v>1.8447466232814063</v>
      </c>
      <c r="AK48" s="10" t="s">
        <v>72</v>
      </c>
      <c r="AL48" s="1">
        <v>1865076</v>
      </c>
      <c r="AM48" s="1">
        <v>8674982</v>
      </c>
      <c r="AN48" s="1">
        <v>4107509</v>
      </c>
      <c r="AO48" s="1">
        <v>635520</v>
      </c>
      <c r="AP48" s="1">
        <v>1473141</v>
      </c>
      <c r="AQ48" s="1">
        <f>SUM(AL48:AP48)</f>
        <v>16756228</v>
      </c>
      <c r="AT48" s="1">
        <f>AL48/$AQ48*100</f>
        <v>11.130643483724381</v>
      </c>
      <c r="AU48" s="1">
        <f t="shared" ref="AU48" si="134">AM48/$AQ48*100</f>
        <v>51.771687518217099</v>
      </c>
      <c r="AV48" s="1">
        <f t="shared" si="130"/>
        <v>24.513327223764204</v>
      </c>
      <c r="AW48" s="1">
        <f>AO48/$AQ48*100</f>
        <v>3.7927390341071989</v>
      </c>
      <c r="AX48" s="1">
        <f t="shared" si="130"/>
        <v>8.7916027401871109</v>
      </c>
      <c r="BB48" s="10" t="s">
        <v>72</v>
      </c>
      <c r="BC48" s="1">
        <f>H48</f>
        <v>165057885</v>
      </c>
      <c r="BD48" s="1">
        <f>Z48</f>
        <v>117556361</v>
      </c>
      <c r="BE48" s="1">
        <f>AQ48</f>
        <v>16756228</v>
      </c>
      <c r="BF48" s="1">
        <f>SUM(BC48:BE48)</f>
        <v>299370474</v>
      </c>
      <c r="BG48" s="1">
        <f>BC48/$BF48*100</f>
        <v>55.13499136858767</v>
      </c>
      <c r="BH48" s="1">
        <f t="shared" si="131"/>
        <v>39.267854117103077</v>
      </c>
      <c r="BI48" s="1">
        <f t="shared" si="132"/>
        <v>5.59715451430925</v>
      </c>
      <c r="BK48" s="16"/>
      <c r="BL48" s="1">
        <f>((BG48*1.0749)/(BG48*1.0749+BH48*1.0493+BI48*1.5556))*100</f>
        <v>54.283894687514355</v>
      </c>
      <c r="BM48" s="1">
        <f>((BH48*1.0493)/(BG48*1.0749+BH48*1.0493+BI48*1.5556))*100</f>
        <v>37.740918660856984</v>
      </c>
      <c r="BN48" s="1">
        <f>((BI48*1.5556)/(BG48*1.0749+BH48*1.0493+BI48*1.5556))*100</f>
        <v>7.9751866516286709</v>
      </c>
    </row>
    <row r="49" spans="1:66" x14ac:dyDescent="0.3">
      <c r="B49" s="90" t="s">
        <v>100</v>
      </c>
      <c r="C49" s="90"/>
      <c r="D49" s="90"/>
      <c r="E49" s="90"/>
      <c r="F49" s="90"/>
      <c r="G49" s="90"/>
      <c r="H49" s="90"/>
      <c r="J49" s="8" t="s">
        <v>64</v>
      </c>
      <c r="K49" s="3">
        <f>AVERAGE(K46:K48)</f>
        <v>36.63985371734487</v>
      </c>
      <c r="L49" s="3">
        <f t="shared" ref="L49:P49" si="135">AVERAGE(L46:L48)</f>
        <v>40.578378761959755</v>
      </c>
      <c r="M49" s="3">
        <f t="shared" si="135"/>
        <v>11.906927260703874</v>
      </c>
      <c r="N49" s="3">
        <f t="shared" si="135"/>
        <v>5.159458449177925</v>
      </c>
      <c r="O49" s="3">
        <f t="shared" si="135"/>
        <v>5.1670383329685761</v>
      </c>
      <c r="P49" s="3">
        <f t="shared" si="135"/>
        <v>0.5483434778450007</v>
      </c>
      <c r="Q49" s="2" t="s">
        <v>72</v>
      </c>
      <c r="U49" s="90" t="s">
        <v>100</v>
      </c>
      <c r="V49" s="90"/>
      <c r="W49" s="90"/>
      <c r="X49" s="90"/>
      <c r="Y49" s="90"/>
      <c r="Z49" s="90"/>
      <c r="AB49" s="8" t="s">
        <v>64</v>
      </c>
      <c r="AC49" s="3">
        <f>AVERAGE(AC46:AC48)</f>
        <v>28.583363275455621</v>
      </c>
      <c r="AD49" s="3">
        <f t="shared" ref="AD49:AG49" si="136">AVERAGE(AD46:AD48)</f>
        <v>56.745347700847397</v>
      </c>
      <c r="AE49" s="3">
        <f t="shared" si="136"/>
        <v>10.912605207417291</v>
      </c>
      <c r="AF49" s="3">
        <f t="shared" si="136"/>
        <v>1.7383673260512806</v>
      </c>
      <c r="AG49" s="3">
        <f t="shared" si="136"/>
        <v>2.0203164902284123</v>
      </c>
      <c r="AH49" s="2" t="s">
        <v>72</v>
      </c>
      <c r="AL49" s="90" t="s">
        <v>100</v>
      </c>
      <c r="AM49" s="90"/>
      <c r="AN49" s="90"/>
      <c r="AO49" s="90"/>
      <c r="AP49" s="90"/>
      <c r="AQ49" s="90"/>
      <c r="AS49" s="8" t="s">
        <v>64</v>
      </c>
      <c r="AT49" s="3">
        <f>AVERAGE(AT46:AT48)</f>
        <v>11.078970558401872</v>
      </c>
      <c r="AU49" s="3">
        <f t="shared" ref="AU49:AX49" si="137">AVERAGE(AU46:AU48)</f>
        <v>52.223131125481153</v>
      </c>
      <c r="AV49" s="3">
        <f t="shared" si="137"/>
        <v>24.220514569672968</v>
      </c>
      <c r="AW49" s="3">
        <f t="shared" si="137"/>
        <v>3.4774900155020525</v>
      </c>
      <c r="AX49" s="3">
        <f t="shared" si="137"/>
        <v>8.999893730941956</v>
      </c>
      <c r="AY49" s="2" t="s">
        <v>72</v>
      </c>
      <c r="BC49" s="87" t="s">
        <v>105</v>
      </c>
      <c r="BD49" s="88"/>
      <c r="BE49" s="88"/>
      <c r="BF49" s="89"/>
      <c r="BG49" s="12">
        <f>AVERAGE(BG46:BG48)</f>
        <v>54.990804380497025</v>
      </c>
      <c r="BH49" s="12">
        <f t="shared" ref="BH49:BI49" si="138">AVERAGE(BH46:BH48)</f>
        <v>39.469962314013209</v>
      </c>
      <c r="BI49" s="12">
        <f t="shared" si="138"/>
        <v>5.5392333054897511</v>
      </c>
      <c r="BJ49" s="2" t="s">
        <v>72</v>
      </c>
      <c r="BK49" s="10" t="s">
        <v>259</v>
      </c>
      <c r="BL49" s="12">
        <f>AVERAGE(BL46:BL48)</f>
        <v>54.158317124689994</v>
      </c>
      <c r="BM49" s="12">
        <f>AVERAGE(BM46:BM48)</f>
        <v>37.946681708075943</v>
      </c>
      <c r="BN49" s="12">
        <f>AVERAGE(BN46:BN48)</f>
        <v>7.895001167234077</v>
      </c>
    </row>
    <row r="50" spans="1:66" x14ac:dyDescent="0.3">
      <c r="A50" s="2" t="s">
        <v>55</v>
      </c>
      <c r="B50" s="2" t="s">
        <v>56</v>
      </c>
      <c r="C50" s="2" t="s">
        <v>57</v>
      </c>
      <c r="D50" s="2" t="s">
        <v>58</v>
      </c>
      <c r="E50" s="2" t="s">
        <v>59</v>
      </c>
      <c r="F50" s="2" t="s">
        <v>60</v>
      </c>
      <c r="G50" s="2" t="s">
        <v>61</v>
      </c>
      <c r="H50" s="2" t="s">
        <v>62</v>
      </c>
      <c r="J50" s="8" t="s">
        <v>65</v>
      </c>
      <c r="K50" s="3">
        <f>_xlfn.STDEV.S(K46:K48)</f>
        <v>0.32201344176834079</v>
      </c>
      <c r="L50" s="3">
        <f t="shared" ref="L50:P50" si="139">_xlfn.STDEV.S(L46:L48)</f>
        <v>0.33951724414990025</v>
      </c>
      <c r="M50" s="3">
        <f t="shared" si="139"/>
        <v>0.10074822826382758</v>
      </c>
      <c r="N50" s="3">
        <f t="shared" si="139"/>
        <v>6.0803987395788586E-2</v>
      </c>
      <c r="O50" s="3">
        <f t="shared" si="139"/>
        <v>4.2239882332724285E-2</v>
      </c>
      <c r="P50" s="3">
        <f t="shared" si="139"/>
        <v>4.0442287664329064E-2</v>
      </c>
      <c r="Q50" s="2" t="s">
        <v>72</v>
      </c>
      <c r="T50" s="2" t="s">
        <v>55</v>
      </c>
      <c r="U50" s="2" t="s">
        <v>56</v>
      </c>
      <c r="V50" s="2" t="s">
        <v>57</v>
      </c>
      <c r="W50" s="2" t="s">
        <v>58</v>
      </c>
      <c r="X50" s="2" t="s">
        <v>59</v>
      </c>
      <c r="Y50" s="2" t="s">
        <v>60</v>
      </c>
      <c r="Z50" s="2" t="s">
        <v>62</v>
      </c>
      <c r="AB50" s="8" t="s">
        <v>65</v>
      </c>
      <c r="AC50" s="3">
        <f>_xlfn.STDEV.S(AC46:AC48)</f>
        <v>0.1946632284856015</v>
      </c>
      <c r="AD50" s="3">
        <f t="shared" ref="AD50:AG50" si="140">_xlfn.STDEV.S(AD46:AD48)</f>
        <v>0.32748669325132101</v>
      </c>
      <c r="AE50" s="3">
        <f t="shared" si="140"/>
        <v>7.8311620825278899E-2</v>
      </c>
      <c r="AF50" s="3">
        <f t="shared" si="140"/>
        <v>6.2017257097961583E-2</v>
      </c>
      <c r="AG50" s="3">
        <f t="shared" si="140"/>
        <v>0.16114513025241897</v>
      </c>
      <c r="AH50" s="2" t="s">
        <v>72</v>
      </c>
      <c r="AK50" s="10" t="s">
        <v>55</v>
      </c>
      <c r="AL50" s="2" t="s">
        <v>56</v>
      </c>
      <c r="AM50" s="2" t="s">
        <v>57</v>
      </c>
      <c r="AN50" s="2" t="s">
        <v>58</v>
      </c>
      <c r="AO50" s="2" t="s">
        <v>59</v>
      </c>
      <c r="AP50" s="2" t="s">
        <v>60</v>
      </c>
      <c r="AQ50" s="2" t="s">
        <v>62</v>
      </c>
      <c r="AS50" s="8" t="s">
        <v>65</v>
      </c>
      <c r="AT50" s="3">
        <f>_xlfn.STDEV.S(AT46:AT48)</f>
        <v>0.3713419503538305</v>
      </c>
      <c r="AU50" s="3">
        <f t="shared" ref="AU50:AX50" si="141">_xlfn.STDEV.S(AU46:AU48)</f>
        <v>0.67121897410526854</v>
      </c>
      <c r="AV50" s="3">
        <f t="shared" si="141"/>
        <v>0.63380229895002904</v>
      </c>
      <c r="AW50" s="3">
        <f t="shared" si="141"/>
        <v>0.40986621088618552</v>
      </c>
      <c r="AX50" s="3">
        <f t="shared" si="141"/>
        <v>0.18249597671390744</v>
      </c>
      <c r="AY50" s="2" t="s">
        <v>72</v>
      </c>
      <c r="BB50" s="10" t="s">
        <v>55</v>
      </c>
      <c r="BC50" s="12" t="s">
        <v>101</v>
      </c>
      <c r="BD50" s="12" t="s">
        <v>102</v>
      </c>
      <c r="BE50" s="12" t="s">
        <v>103</v>
      </c>
      <c r="BF50" s="12" t="s">
        <v>104</v>
      </c>
      <c r="BG50" s="12">
        <f>_xlfn.STDEV.S(BG46:BG48)</f>
        <v>0.14521975367201739</v>
      </c>
      <c r="BH50" s="12">
        <f t="shared" ref="BH50:BI50" si="142">_xlfn.STDEV.S(BH46:BH48)</f>
        <v>0.17549740091878741</v>
      </c>
      <c r="BI50" s="12">
        <f t="shared" si="142"/>
        <v>0.10036068569912052</v>
      </c>
      <c r="BJ50" s="2" t="s">
        <v>72</v>
      </c>
      <c r="BK50" s="10" t="s">
        <v>65</v>
      </c>
      <c r="BL50" s="12">
        <f>_xlfn.STDEV.S(BL46:BL48)</f>
        <v>0.14368334193409335</v>
      </c>
      <c r="BM50" s="12">
        <f>_xlfn.STDEV.S(BM46:BM48)</f>
        <v>0.18022699424798602</v>
      </c>
      <c r="BN50" s="12">
        <f>_xlfn.STDEV.S(BN46:BN48)</f>
        <v>0.13940906090804459</v>
      </c>
    </row>
    <row r="51" spans="1:66" x14ac:dyDescent="0.3">
      <c r="A51" s="2" t="s">
        <v>389</v>
      </c>
      <c r="B51" s="1">
        <v>155959491</v>
      </c>
      <c r="C51" s="1">
        <v>158063624</v>
      </c>
      <c r="D51" s="1">
        <v>45417372</v>
      </c>
      <c r="E51" s="1">
        <v>20487034</v>
      </c>
      <c r="F51" s="1">
        <v>21087182</v>
      </c>
      <c r="G51" s="1">
        <v>2504253</v>
      </c>
      <c r="H51" s="1">
        <f>SUM(B51:G51)</f>
        <v>403518956</v>
      </c>
      <c r="K51" s="1">
        <f t="shared" ref="K51:P53" si="143">B51/$H51*100</f>
        <v>38.649854902975115</v>
      </c>
      <c r="L51" s="1">
        <f t="shared" si="143"/>
        <v>39.171300790141814</v>
      </c>
      <c r="M51" s="1">
        <f t="shared" si="143"/>
        <v>11.255325511894911</v>
      </c>
      <c r="N51" s="1">
        <f t="shared" si="143"/>
        <v>5.0770933299103795</v>
      </c>
      <c r="O51" s="1">
        <f t="shared" si="143"/>
        <v>5.2258219066169476</v>
      </c>
      <c r="P51" s="1">
        <f t="shared" si="143"/>
        <v>0.62060355846083226</v>
      </c>
      <c r="T51" s="2" t="s">
        <v>389</v>
      </c>
      <c r="U51" s="1">
        <v>950996</v>
      </c>
      <c r="V51" s="1">
        <v>1660687</v>
      </c>
      <c r="W51" s="1">
        <v>184351</v>
      </c>
      <c r="X51" s="1" t="s">
        <v>106</v>
      </c>
      <c r="Y51" s="1" t="s">
        <v>106</v>
      </c>
      <c r="Z51" s="1">
        <f>SUM(U51:Y51)</f>
        <v>2796034</v>
      </c>
      <c r="AC51" s="1">
        <f>U51/$Z51*100</f>
        <v>34.012318877381318</v>
      </c>
      <c r="AD51" s="1">
        <f t="shared" ref="AD51:AE53" si="144">V51/$Z51*100</f>
        <v>59.394377893831049</v>
      </c>
      <c r="AE51" s="1">
        <f>W51/$Z51*100</f>
        <v>6.5933032287876321</v>
      </c>
      <c r="AF51" s="1" t="s">
        <v>106</v>
      </c>
      <c r="AG51" s="1" t="s">
        <v>106</v>
      </c>
      <c r="AK51" s="2" t="s">
        <v>389</v>
      </c>
      <c r="AL51" s="1">
        <v>389723</v>
      </c>
      <c r="AM51" s="1">
        <v>449451</v>
      </c>
      <c r="AN51" s="1">
        <v>63336</v>
      </c>
      <c r="AO51" s="1" t="s">
        <v>106</v>
      </c>
      <c r="AP51" s="1" t="s">
        <v>106</v>
      </c>
      <c r="AQ51" s="1">
        <f>SUM(AL51:AP51)</f>
        <v>902510</v>
      </c>
      <c r="AT51" s="1">
        <f>AL51/$AQ51*100</f>
        <v>43.182125405812677</v>
      </c>
      <c r="AU51" s="1">
        <f t="shared" ref="AU51:AV53" si="145">AM51/$AQ51*100</f>
        <v>49.800113018138305</v>
      </c>
      <c r="AV51" s="1">
        <f t="shared" si="145"/>
        <v>7.0177615760490184</v>
      </c>
      <c r="AW51" s="1" t="s">
        <v>106</v>
      </c>
      <c r="AX51" s="1" t="s">
        <v>106</v>
      </c>
      <c r="BB51" s="2" t="s">
        <v>389</v>
      </c>
      <c r="BC51" s="1">
        <f>H51</f>
        <v>403518956</v>
      </c>
      <c r="BD51" s="1">
        <f>Z51</f>
        <v>2796034</v>
      </c>
      <c r="BE51" s="1">
        <f>AQ51</f>
        <v>902510</v>
      </c>
      <c r="BF51" s="1">
        <f>SUM(BC51:BE51)</f>
        <v>407217500</v>
      </c>
      <c r="BG51" s="1">
        <f>BC51/$BF51*100</f>
        <v>99.091752196307866</v>
      </c>
      <c r="BH51" s="1">
        <f t="shared" ref="BH51:BH53" si="146">BD51/$BF51*100</f>
        <v>0.68661931277511401</v>
      </c>
      <c r="BI51" s="1">
        <f t="shared" ref="BI51:BI53" si="147">BE51/$BF51*100</f>
        <v>0.22162849091701609</v>
      </c>
      <c r="BK51" s="16"/>
      <c r="BL51" s="1">
        <f>((BG51*1.0749)/(BG51*1.0749+BH51*1.0493+BI51*1.5556))*100</f>
        <v>99.009811089741902</v>
      </c>
      <c r="BM51" s="1">
        <f>((BH51*1.0493)/(BG51*1.0749+BH51*1.0493+BI51*1.5556))*100</f>
        <v>0.66971241325739295</v>
      </c>
      <c r="BN51" s="1">
        <f>((BI51*1.5556)/(BG51*1.0749+BH51*1.0493+BI51*1.5556))*100</f>
        <v>0.32047649700070402</v>
      </c>
    </row>
    <row r="52" spans="1:66" x14ac:dyDescent="0.3">
      <c r="A52" s="2" t="s">
        <v>389</v>
      </c>
      <c r="B52" s="1">
        <v>149647065</v>
      </c>
      <c r="C52" s="1">
        <v>153667674</v>
      </c>
      <c r="D52" s="1">
        <v>44284936</v>
      </c>
      <c r="E52" s="1">
        <v>20029477</v>
      </c>
      <c r="F52" s="1">
        <v>20037881</v>
      </c>
      <c r="G52" s="1">
        <v>2252954</v>
      </c>
      <c r="H52" s="1">
        <f>SUM(B52:G52)</f>
        <v>389919987</v>
      </c>
      <c r="K52" s="1">
        <f t="shared" si="143"/>
        <v>38.378916185181346</v>
      </c>
      <c r="L52" s="1">
        <f t="shared" si="143"/>
        <v>39.410053119436526</v>
      </c>
      <c r="M52" s="1">
        <f t="shared" si="143"/>
        <v>11.357441905126038</v>
      </c>
      <c r="N52" s="1">
        <f t="shared" si="143"/>
        <v>5.1368172106550665</v>
      </c>
      <c r="O52" s="1">
        <f t="shared" si="143"/>
        <v>5.138972524637472</v>
      </c>
      <c r="P52" s="1">
        <f t="shared" si="143"/>
        <v>0.57779905496355077</v>
      </c>
      <c r="T52" s="2" t="s">
        <v>389</v>
      </c>
      <c r="U52" s="1">
        <v>906713</v>
      </c>
      <c r="V52" s="1">
        <v>1546255</v>
      </c>
      <c r="W52" s="1">
        <v>199413</v>
      </c>
      <c r="X52" s="1" t="s">
        <v>106</v>
      </c>
      <c r="Y52" s="1" t="s">
        <v>106</v>
      </c>
      <c r="Z52" s="1">
        <f t="shared" ref="Z52:Z53" si="148">SUM(U52:Y52)</f>
        <v>2652381</v>
      </c>
      <c r="AC52" s="1">
        <f>U52/$Z52*100</f>
        <v>34.184870122354219</v>
      </c>
      <c r="AD52" s="1">
        <f t="shared" si="144"/>
        <v>58.296866098799526</v>
      </c>
      <c r="AE52" s="1">
        <f t="shared" si="144"/>
        <v>7.5182637788462516</v>
      </c>
      <c r="AF52" s="1" t="s">
        <v>106</v>
      </c>
      <c r="AG52" s="1" t="s">
        <v>106</v>
      </c>
      <c r="AK52" s="2" t="s">
        <v>389</v>
      </c>
      <c r="AL52" s="1">
        <v>392955</v>
      </c>
      <c r="AM52" s="1">
        <v>465949</v>
      </c>
      <c r="AN52" s="1">
        <v>61885</v>
      </c>
      <c r="AO52" s="1" t="s">
        <v>106</v>
      </c>
      <c r="AP52" s="1" t="s">
        <v>106</v>
      </c>
      <c r="AQ52" s="1">
        <f>SUM(AL52:AP52)</f>
        <v>920789</v>
      </c>
      <c r="AT52" s="1">
        <f>AL52/$AQ52*100</f>
        <v>42.675900776399374</v>
      </c>
      <c r="AU52" s="1">
        <f>AM52/$AQ52*100</f>
        <v>50.603232662423203</v>
      </c>
      <c r="AV52" s="1">
        <f t="shared" si="145"/>
        <v>6.7208665611774254</v>
      </c>
      <c r="AW52" s="1" t="s">
        <v>106</v>
      </c>
      <c r="AX52" s="1" t="s">
        <v>106</v>
      </c>
      <c r="BB52" s="2" t="s">
        <v>389</v>
      </c>
      <c r="BC52" s="1">
        <f>H52</f>
        <v>389919987</v>
      </c>
      <c r="BD52" s="1">
        <f>Z52</f>
        <v>2652381</v>
      </c>
      <c r="BE52" s="1">
        <f>AQ52</f>
        <v>920789</v>
      </c>
      <c r="BF52" s="1">
        <f>SUM(BC52:BE52)</f>
        <v>393493157</v>
      </c>
      <c r="BG52" s="1">
        <f>BC52/$BF52*100</f>
        <v>99.091935924059797</v>
      </c>
      <c r="BH52" s="1">
        <f t="shared" si="146"/>
        <v>0.67406026072265346</v>
      </c>
      <c r="BI52" s="1">
        <f t="shared" si="147"/>
        <v>0.23400381521755409</v>
      </c>
      <c r="BK52" s="16"/>
      <c r="BL52" s="1">
        <f>((BG52*1.0749)/(BG52*1.0749+BH52*1.0493+BI52*1.5556))*100</f>
        <v>99.004224121096684</v>
      </c>
      <c r="BM52" s="1">
        <f>((BH52*1.0493)/(BG52*1.0749+BH52*1.0493+BI52*1.5556))*100</f>
        <v>0.65742428919447871</v>
      </c>
      <c r="BN52" s="1">
        <f>((BI52*1.5556)/(BG52*1.0749+BH52*1.0493+BI52*1.5556))*100</f>
        <v>0.33835158970884438</v>
      </c>
    </row>
    <row r="53" spans="1:66" x14ac:dyDescent="0.3">
      <c r="A53" s="2" t="s">
        <v>389</v>
      </c>
      <c r="B53" s="1">
        <v>137191800</v>
      </c>
      <c r="C53" s="1">
        <v>142412198</v>
      </c>
      <c r="D53" s="1">
        <v>41579167</v>
      </c>
      <c r="E53" s="1">
        <v>18916071</v>
      </c>
      <c r="F53" s="1">
        <v>19392902</v>
      </c>
      <c r="G53" s="1">
        <v>2302017</v>
      </c>
      <c r="H53" s="1">
        <f>SUM(B53:G53)</f>
        <v>361794155</v>
      </c>
      <c r="K53" s="1">
        <f t="shared" si="143"/>
        <v>37.919849755450031</v>
      </c>
      <c r="L53" s="1">
        <f t="shared" si="143"/>
        <v>39.362769141474935</v>
      </c>
      <c r="M53" s="1">
        <f t="shared" si="143"/>
        <v>11.492492740796214</v>
      </c>
      <c r="N53" s="1">
        <f t="shared" si="143"/>
        <v>5.228407020561181</v>
      </c>
      <c r="O53" s="1">
        <f t="shared" si="143"/>
        <v>5.3602032349030067</v>
      </c>
      <c r="P53" s="1">
        <f t="shared" si="143"/>
        <v>0.63627810681463326</v>
      </c>
      <c r="T53" s="2" t="s">
        <v>389</v>
      </c>
      <c r="U53" s="1">
        <v>797694</v>
      </c>
      <c r="V53" s="1">
        <v>1403927</v>
      </c>
      <c r="W53" s="1">
        <v>162774</v>
      </c>
      <c r="X53" s="1" t="s">
        <v>106</v>
      </c>
      <c r="Y53" s="1" t="s">
        <v>106</v>
      </c>
      <c r="Z53" s="1">
        <f t="shared" si="148"/>
        <v>2364395</v>
      </c>
      <c r="AC53" s="1">
        <f>U53/$Z53*100</f>
        <v>33.737763783124223</v>
      </c>
      <c r="AD53" s="1">
        <f t="shared" si="144"/>
        <v>59.377853531241612</v>
      </c>
      <c r="AE53" s="1">
        <f t="shared" si="144"/>
        <v>6.8843826856341686</v>
      </c>
      <c r="AF53" s="1" t="s">
        <v>106</v>
      </c>
      <c r="AG53" s="1" t="s">
        <v>106</v>
      </c>
      <c r="AK53" s="2" t="s">
        <v>389</v>
      </c>
      <c r="AL53" s="1">
        <v>260323</v>
      </c>
      <c r="AM53" s="1">
        <v>385173</v>
      </c>
      <c r="AN53" s="1">
        <v>50970</v>
      </c>
      <c r="AO53" s="1" t="s">
        <v>106</v>
      </c>
      <c r="AP53" s="1" t="s">
        <v>106</v>
      </c>
      <c r="AQ53" s="1">
        <f>SUM(AL53:AP53)</f>
        <v>696466</v>
      </c>
      <c r="AT53" s="1">
        <f>AL53/$AQ53*100</f>
        <v>37.377704008523025</v>
      </c>
      <c r="AU53" s="1">
        <f t="shared" ref="AU53" si="149">AM53/$AQ53*100</f>
        <v>55.303920076500503</v>
      </c>
      <c r="AV53" s="1">
        <f t="shared" si="145"/>
        <v>7.3183759149764676</v>
      </c>
      <c r="AW53" s="1" t="s">
        <v>106</v>
      </c>
      <c r="AX53" s="1" t="s">
        <v>106</v>
      </c>
      <c r="BB53" s="2" t="s">
        <v>389</v>
      </c>
      <c r="BC53" s="1">
        <f>H53</f>
        <v>361794155</v>
      </c>
      <c r="BD53" s="1">
        <f>Z53</f>
        <v>2364395</v>
      </c>
      <c r="BE53" s="1">
        <f>AQ53</f>
        <v>696466</v>
      </c>
      <c r="BF53" s="1">
        <f>SUM(BC53:BE53)</f>
        <v>364855016</v>
      </c>
      <c r="BG53" s="1">
        <f>BC53/$BF53*100</f>
        <v>99.161074710289853</v>
      </c>
      <c r="BH53" s="1">
        <f t="shared" si="146"/>
        <v>0.64803686294941876</v>
      </c>
      <c r="BI53" s="1">
        <f t="shared" si="147"/>
        <v>0.19088842676072734</v>
      </c>
      <c r="BK53" s="16"/>
      <c r="BL53" s="1">
        <f>((BG53*1.0749)/(BG53*1.0749+BH53*1.0493+BI53*1.5556))*100</f>
        <v>99.091777464742748</v>
      </c>
      <c r="BM53" s="1">
        <f>((BH53*1.0493)/(BG53*1.0749+BH53*1.0493+BI53*1.5556))*100</f>
        <v>0.63216102224410919</v>
      </c>
      <c r="BN53" s="1">
        <f>((BI53*1.5556)/(BG53*1.0749+BH53*1.0493+BI53*1.5556))*100</f>
        <v>0.27606151301314746</v>
      </c>
    </row>
    <row r="54" spans="1:66" x14ac:dyDescent="0.3">
      <c r="B54" s="90" t="s">
        <v>100</v>
      </c>
      <c r="C54" s="90"/>
      <c r="D54" s="90"/>
      <c r="E54" s="90"/>
      <c r="F54" s="90"/>
      <c r="G54" s="90"/>
      <c r="H54" s="90"/>
      <c r="J54" s="8" t="s">
        <v>64</v>
      </c>
      <c r="K54" s="3">
        <f>AVERAGE(K51:K53)</f>
        <v>38.316206947868828</v>
      </c>
      <c r="L54" s="3">
        <f t="shared" ref="L54:P54" si="150">AVERAGE(L51:L53)</f>
        <v>39.314707683684425</v>
      </c>
      <c r="M54" s="3">
        <f t="shared" si="150"/>
        <v>11.368420052605721</v>
      </c>
      <c r="N54" s="3">
        <f t="shared" si="150"/>
        <v>5.1474391870422096</v>
      </c>
      <c r="O54" s="3">
        <f t="shared" si="150"/>
        <v>5.241665888719143</v>
      </c>
      <c r="P54" s="3">
        <f t="shared" si="150"/>
        <v>0.61156024007967213</v>
      </c>
      <c r="Q54" s="2" t="s">
        <v>389</v>
      </c>
      <c r="U54" s="90" t="s">
        <v>100</v>
      </c>
      <c r="V54" s="90"/>
      <c r="W54" s="90"/>
      <c r="X54" s="90"/>
      <c r="Y54" s="90"/>
      <c r="Z54" s="90"/>
      <c r="AB54" s="8" t="s">
        <v>64</v>
      </c>
      <c r="AC54" s="3">
        <f t="shared" ref="AC54:AE54" si="151">AVERAGE(AC51:AC53)</f>
        <v>33.978317594286587</v>
      </c>
      <c r="AD54" s="3">
        <f t="shared" si="151"/>
        <v>59.023032507957396</v>
      </c>
      <c r="AE54" s="3">
        <f t="shared" si="151"/>
        <v>6.9986498977560174</v>
      </c>
      <c r="AF54" s="3" t="s">
        <v>106</v>
      </c>
      <c r="AG54" s="3" t="s">
        <v>106</v>
      </c>
      <c r="AH54" s="2" t="s">
        <v>389</v>
      </c>
      <c r="AL54" s="90" t="s">
        <v>100</v>
      </c>
      <c r="AM54" s="90"/>
      <c r="AN54" s="90"/>
      <c r="AO54" s="90"/>
      <c r="AP54" s="90"/>
      <c r="AQ54" s="90"/>
      <c r="AS54" s="8" t="s">
        <v>64</v>
      </c>
      <c r="AT54" s="3">
        <f t="shared" ref="AT54:AV54" si="152">AVERAGE(AT51:AT53)</f>
        <v>41.078576730245025</v>
      </c>
      <c r="AU54" s="3">
        <f t="shared" si="152"/>
        <v>51.902421919020668</v>
      </c>
      <c r="AV54" s="3">
        <f t="shared" si="152"/>
        <v>7.0190013507343041</v>
      </c>
      <c r="AW54" s="3" t="s">
        <v>106</v>
      </c>
      <c r="AX54" s="3" t="s">
        <v>106</v>
      </c>
      <c r="AY54" s="2" t="s">
        <v>389</v>
      </c>
      <c r="BC54" s="87" t="s">
        <v>105</v>
      </c>
      <c r="BD54" s="88"/>
      <c r="BE54" s="88"/>
      <c r="BF54" s="89"/>
      <c r="BG54" s="12">
        <f>AVERAGE(BG51:BG53)</f>
        <v>99.114920943552491</v>
      </c>
      <c r="BH54" s="12">
        <f t="shared" ref="BH54:BI54" si="153">AVERAGE(BH51:BH53)</f>
        <v>0.66957214548239541</v>
      </c>
      <c r="BI54" s="12">
        <f t="shared" si="153"/>
        <v>0.21550691096509919</v>
      </c>
      <c r="BJ54" s="2" t="s">
        <v>389</v>
      </c>
      <c r="BK54" s="10" t="s">
        <v>259</v>
      </c>
      <c r="BL54" s="12">
        <f>AVERAGE(BL51:BL53)</f>
        <v>99.035270891860435</v>
      </c>
      <c r="BM54" s="12">
        <f>AVERAGE(BM51:BM53)</f>
        <v>0.65309924156532695</v>
      </c>
      <c r="BN54" s="12">
        <f>AVERAGE(BN51:BN53)</f>
        <v>0.31162986657423192</v>
      </c>
    </row>
    <row r="55" spans="1:66" x14ac:dyDescent="0.3">
      <c r="A55" s="2" t="s">
        <v>55</v>
      </c>
      <c r="B55" s="2" t="s">
        <v>56</v>
      </c>
      <c r="C55" s="2" t="s">
        <v>57</v>
      </c>
      <c r="D55" s="2" t="s">
        <v>58</v>
      </c>
      <c r="E55" s="2" t="s">
        <v>59</v>
      </c>
      <c r="F55" s="2" t="s">
        <v>60</v>
      </c>
      <c r="G55" s="2" t="s">
        <v>61</v>
      </c>
      <c r="H55" s="2" t="s">
        <v>62</v>
      </c>
      <c r="J55" s="8" t="s">
        <v>65</v>
      </c>
      <c r="K55" s="3">
        <f>_xlfn.STDEV.S(K51:K53)</f>
        <v>0.36902061620798093</v>
      </c>
      <c r="L55" s="3">
        <f t="shared" ref="L55:P55" si="154">_xlfn.STDEV.S(L51:L53)</f>
        <v>0.12642427171878198</v>
      </c>
      <c r="M55" s="3">
        <f t="shared" si="154"/>
        <v>0.11896412655815612</v>
      </c>
      <c r="N55" s="3">
        <f t="shared" si="154"/>
        <v>7.6214027786020933E-2</v>
      </c>
      <c r="O55" s="3">
        <f t="shared" si="154"/>
        <v>0.11146313568973927</v>
      </c>
      <c r="P55" s="3">
        <f t="shared" si="154"/>
        <v>3.0270217737202856E-2</v>
      </c>
      <c r="Q55" s="2" t="s">
        <v>389</v>
      </c>
      <c r="T55" s="2" t="s">
        <v>55</v>
      </c>
      <c r="U55" s="2" t="s">
        <v>56</v>
      </c>
      <c r="V55" s="2" t="s">
        <v>57</v>
      </c>
      <c r="W55" s="2" t="s">
        <v>58</v>
      </c>
      <c r="X55" s="2" t="s">
        <v>59</v>
      </c>
      <c r="Y55" s="2" t="s">
        <v>60</v>
      </c>
      <c r="Z55" s="2" t="s">
        <v>62</v>
      </c>
      <c r="AB55" s="8" t="s">
        <v>65</v>
      </c>
      <c r="AC55" s="3">
        <f t="shared" ref="AC55:AE55" si="155">_xlfn.STDEV.S(AC51:AC53)</f>
        <v>0.22548411270858595</v>
      </c>
      <c r="AD55" s="3">
        <f t="shared" si="155"/>
        <v>0.62893282946724327</v>
      </c>
      <c r="AE55" s="3">
        <f t="shared" si="155"/>
        <v>0.47294899472962271</v>
      </c>
      <c r="AF55" s="3" t="s">
        <v>106</v>
      </c>
      <c r="AG55" s="3" t="s">
        <v>106</v>
      </c>
      <c r="AH55" s="2" t="s">
        <v>389</v>
      </c>
      <c r="AK55" s="10" t="s">
        <v>55</v>
      </c>
      <c r="AL55" s="2" t="s">
        <v>56</v>
      </c>
      <c r="AM55" s="2" t="s">
        <v>57</v>
      </c>
      <c r="AN55" s="2" t="s">
        <v>58</v>
      </c>
      <c r="AO55" s="2" t="s">
        <v>59</v>
      </c>
      <c r="AP55" s="2" t="s">
        <v>60</v>
      </c>
      <c r="AQ55" s="2" t="s">
        <v>62</v>
      </c>
      <c r="AS55" s="8" t="s">
        <v>65</v>
      </c>
      <c r="AT55" s="3">
        <f t="shared" ref="AT55:AV55" si="156">_xlfn.STDEV.S(AT51:AT53)</f>
        <v>3.2150287744662038</v>
      </c>
      <c r="AU55" s="3">
        <f t="shared" si="156"/>
        <v>2.9730275103441439</v>
      </c>
      <c r="AV55" s="3">
        <f t="shared" si="156"/>
        <v>0.29875660620359495</v>
      </c>
      <c r="AW55" s="3" t="s">
        <v>106</v>
      </c>
      <c r="AX55" s="3" t="s">
        <v>106</v>
      </c>
      <c r="AY55" s="2" t="s">
        <v>389</v>
      </c>
      <c r="BB55" s="10" t="s">
        <v>55</v>
      </c>
      <c r="BC55" s="12" t="s">
        <v>101</v>
      </c>
      <c r="BD55" s="12" t="s">
        <v>102</v>
      </c>
      <c r="BE55" s="12" t="s">
        <v>103</v>
      </c>
      <c r="BF55" s="12" t="s">
        <v>104</v>
      </c>
      <c r="BG55" s="12">
        <f>_xlfn.STDEV.S(BG51:BG53)</f>
        <v>3.9970440040182652E-2</v>
      </c>
      <c r="BH55" s="12">
        <f t="shared" ref="BH55:BI55" si="157">_xlfn.STDEV.S(BH51:BH53)</f>
        <v>1.9678890782903653E-2</v>
      </c>
      <c r="BI55" s="12">
        <f t="shared" si="157"/>
        <v>2.2199988429649025E-2</v>
      </c>
      <c r="BJ55" s="2" t="s">
        <v>389</v>
      </c>
      <c r="BK55" s="10" t="s">
        <v>65</v>
      </c>
      <c r="BL55" s="12">
        <f>_xlfn.STDEV.S(BL51:BL53)</f>
        <v>4.9015794789414174E-2</v>
      </c>
      <c r="BM55" s="12">
        <f>_xlfn.STDEV.S(BM51:BM53)</f>
        <v>1.9145659286218256E-2</v>
      </c>
      <c r="BN55" s="12">
        <f>_xlfn.STDEV.S(BN51:BN53)</f>
        <v>3.2073518143725471E-2</v>
      </c>
    </row>
    <row r="56" spans="1:66" x14ac:dyDescent="0.3">
      <c r="A56" s="2" t="s">
        <v>390</v>
      </c>
      <c r="B56" s="1">
        <v>105351191</v>
      </c>
      <c r="C56" s="1">
        <v>100295401</v>
      </c>
      <c r="D56" s="1">
        <v>30519881</v>
      </c>
      <c r="E56" s="1">
        <v>15732423</v>
      </c>
      <c r="F56" s="1">
        <v>15487000</v>
      </c>
      <c r="G56" s="1">
        <v>1942995</v>
      </c>
      <c r="H56" s="1">
        <f>SUM(B56:G56)</f>
        <v>269328891</v>
      </c>
      <c r="K56" s="1">
        <f t="shared" ref="K56:P58" si="158">B56/$H56*100</f>
        <v>39.116186387891076</v>
      </c>
      <c r="L56" s="1">
        <f t="shared" si="158"/>
        <v>37.23900567355026</v>
      </c>
      <c r="M56" s="1">
        <f t="shared" si="158"/>
        <v>11.331825890153018</v>
      </c>
      <c r="N56" s="1">
        <f t="shared" si="158"/>
        <v>5.8413425093708202</v>
      </c>
      <c r="O56" s="1">
        <f t="shared" si="158"/>
        <v>5.7502186054001907</v>
      </c>
      <c r="P56" s="1">
        <f t="shared" si="158"/>
        <v>0.72142093363463189</v>
      </c>
      <c r="T56" s="2" t="s">
        <v>390</v>
      </c>
      <c r="U56" s="1">
        <v>16494234</v>
      </c>
      <c r="V56" s="1">
        <v>25942452</v>
      </c>
      <c r="W56" s="1">
        <v>5067169</v>
      </c>
      <c r="X56" s="1">
        <v>1227980</v>
      </c>
      <c r="Y56" s="1">
        <v>1006985</v>
      </c>
      <c r="Z56" s="1">
        <f>SUM(U56:Y56)</f>
        <v>49738820</v>
      </c>
      <c r="AC56" s="1">
        <f>U56/$Z56*100</f>
        <v>33.161691411255831</v>
      </c>
      <c r="AD56" s="1">
        <f t="shared" ref="AD56:AE58" si="159">V56/$Z56*100</f>
        <v>52.157353149913888</v>
      </c>
      <c r="AE56" s="1">
        <f>W56/$Z56*100</f>
        <v>10.18755370553624</v>
      </c>
      <c r="AF56" s="1">
        <f t="shared" ref="AF56:AG58" si="160">X56/$Z56*100</f>
        <v>2.4688563178619836</v>
      </c>
      <c r="AG56" s="1">
        <f t="shared" si="160"/>
        <v>2.0245454154320508</v>
      </c>
      <c r="AK56" s="2" t="s">
        <v>390</v>
      </c>
      <c r="AL56" s="1">
        <v>3649490</v>
      </c>
      <c r="AM56" s="1">
        <v>13009145</v>
      </c>
      <c r="AN56" s="1">
        <v>5629512</v>
      </c>
      <c r="AO56" s="1">
        <v>1067961</v>
      </c>
      <c r="AP56" s="1">
        <v>1918725</v>
      </c>
      <c r="AQ56" s="1">
        <f>SUM(AL56:AP56)</f>
        <v>25274833</v>
      </c>
      <c r="AT56" s="1">
        <f>AL56/$AQ56*100</f>
        <v>14.439224979251101</v>
      </c>
      <c r="AU56" s="1">
        <f t="shared" ref="AU56:AX58" si="161">AM56/$AQ56*100</f>
        <v>51.470745622730718</v>
      </c>
      <c r="AV56" s="1">
        <f t="shared" si="161"/>
        <v>22.273191676479129</v>
      </c>
      <c r="AW56" s="1">
        <f t="shared" si="161"/>
        <v>4.2253929036840718</v>
      </c>
      <c r="AX56" s="1">
        <f t="shared" si="161"/>
        <v>7.5914448178549785</v>
      </c>
      <c r="BB56" s="2" t="s">
        <v>390</v>
      </c>
      <c r="BC56" s="1">
        <f>H56</f>
        <v>269328891</v>
      </c>
      <c r="BD56" s="1">
        <f>Z56</f>
        <v>49738820</v>
      </c>
      <c r="BE56" s="1">
        <f>AQ56</f>
        <v>25274833</v>
      </c>
      <c r="BF56" s="1">
        <f>SUM(BC56:BE56)</f>
        <v>344342544</v>
      </c>
      <c r="BG56" s="1">
        <f>BC56/$BF56*100</f>
        <v>78.21539792074023</v>
      </c>
      <c r="BH56" s="1">
        <f t="shared" ref="BH56:BH58" si="162">BD56/$BF56*100</f>
        <v>14.444575863968758</v>
      </c>
      <c r="BI56" s="1">
        <f t="shared" ref="BI56:BI58" si="163">BE56/$BF56*100</f>
        <v>7.3400262152910152</v>
      </c>
      <c r="BK56" s="16"/>
      <c r="BL56" s="1">
        <f>((BG56*1.0749)/(BG56*1.0749+BH56*1.0493+BI56*1.5556))*100</f>
        <v>75.982664426331638</v>
      </c>
      <c r="BM56" s="1">
        <f>((BH56*1.0493)/(BG56*1.0749+BH56*1.0493+BI56*1.5556))*100</f>
        <v>13.698047365718683</v>
      </c>
      <c r="BN56" s="1">
        <f>((BI56*1.5556)/(BG56*1.0749+BH56*1.0493+BI56*1.5556))*100</f>
        <v>10.319288207949679</v>
      </c>
    </row>
    <row r="57" spans="1:66" x14ac:dyDescent="0.3">
      <c r="A57" s="2" t="s">
        <v>390</v>
      </c>
      <c r="B57" s="1">
        <v>103670413</v>
      </c>
      <c r="C57" s="1">
        <v>98421523</v>
      </c>
      <c r="D57" s="1">
        <v>30444486</v>
      </c>
      <c r="E57" s="1">
        <v>15351988</v>
      </c>
      <c r="F57" s="1">
        <v>15590617</v>
      </c>
      <c r="G57" s="1">
        <v>2101565</v>
      </c>
      <c r="H57" s="1">
        <f>SUM(B57:G57)</f>
        <v>265580592</v>
      </c>
      <c r="K57" s="1">
        <f t="shared" si="158"/>
        <v>39.035387420177145</v>
      </c>
      <c r="L57" s="1">
        <f t="shared" si="158"/>
        <v>37.059004296518779</v>
      </c>
      <c r="M57" s="1">
        <f t="shared" si="158"/>
        <v>11.463370034207921</v>
      </c>
      <c r="N57" s="1">
        <f t="shared" si="158"/>
        <v>5.7805383610260197</v>
      </c>
      <c r="O57" s="1">
        <f t="shared" si="158"/>
        <v>5.8703901827284124</v>
      </c>
      <c r="P57" s="1">
        <f t="shared" si="158"/>
        <v>0.79130970534172163</v>
      </c>
      <c r="T57" s="2" t="s">
        <v>390</v>
      </c>
      <c r="U57" s="1">
        <v>16035548</v>
      </c>
      <c r="V57" s="1">
        <v>25621681</v>
      </c>
      <c r="W57" s="1">
        <v>4817870</v>
      </c>
      <c r="X57" s="1">
        <v>1040945</v>
      </c>
      <c r="Y57" s="1">
        <v>947447</v>
      </c>
      <c r="Z57" s="1">
        <f t="shared" ref="Z57:Z58" si="164">SUM(U57:Y57)</f>
        <v>48463491</v>
      </c>
      <c r="AC57" s="1">
        <f>U57/$Z57*100</f>
        <v>33.087892904784759</v>
      </c>
      <c r="AD57" s="1">
        <f t="shared" si="159"/>
        <v>52.868005319715827</v>
      </c>
      <c r="AE57" s="1">
        <f t="shared" si="159"/>
        <v>9.9412359708053213</v>
      </c>
      <c r="AF57" s="1">
        <f t="shared" si="160"/>
        <v>2.1478952063110768</v>
      </c>
      <c r="AG57" s="1">
        <f t="shared" si="160"/>
        <v>1.9549705983830177</v>
      </c>
      <c r="AK57" s="2" t="s">
        <v>390</v>
      </c>
      <c r="AL57" s="1">
        <v>3799361</v>
      </c>
      <c r="AM57" s="1">
        <v>13395915</v>
      </c>
      <c r="AN57" s="1">
        <v>6230288</v>
      </c>
      <c r="AO57" s="1">
        <v>1061685</v>
      </c>
      <c r="AP57" s="1">
        <v>1895549</v>
      </c>
      <c r="AQ57" s="1">
        <f>SUM(AL57:AP57)</f>
        <v>26382798</v>
      </c>
      <c r="AT57" s="1">
        <f>AL57/$AQ57*100</f>
        <v>14.400902436504271</v>
      </c>
      <c r="AU57" s="1">
        <f>AM57/$AQ57*100</f>
        <v>50.775186922933649</v>
      </c>
      <c r="AV57" s="1">
        <f t="shared" si="161"/>
        <v>23.614963052819494</v>
      </c>
      <c r="AW57" s="1">
        <f>AO57/$AQ57*100</f>
        <v>4.02415619450219</v>
      </c>
      <c r="AX57" s="1">
        <f t="shared" si="161"/>
        <v>7.1847913932403991</v>
      </c>
      <c r="BB57" s="2" t="s">
        <v>390</v>
      </c>
      <c r="BC57" s="1">
        <f>H57</f>
        <v>265580592</v>
      </c>
      <c r="BD57" s="1">
        <f>Z57</f>
        <v>48463491</v>
      </c>
      <c r="BE57" s="1">
        <f>AQ57</f>
        <v>26382798</v>
      </c>
      <c r="BF57" s="1">
        <f>SUM(BC57:BE57)</f>
        <v>340426881</v>
      </c>
      <c r="BG57" s="1">
        <f>BC57/$BF57*100</f>
        <v>78.013989735434549</v>
      </c>
      <c r="BH57" s="1">
        <f t="shared" si="162"/>
        <v>14.236094064498978</v>
      </c>
      <c r="BI57" s="1">
        <f t="shared" si="163"/>
        <v>7.749916200066469</v>
      </c>
      <c r="BK57" s="16"/>
      <c r="BL57" s="1">
        <f>((BG57*1.0749)/(BG57*1.0749+BH57*1.0493+BI57*1.5556))*100</f>
        <v>75.648647661469553</v>
      </c>
      <c r="BM57" s="1">
        <f>((BH57*1.0493)/(BG57*1.0749+BH57*1.0493+BI57*1.5556))*100</f>
        <v>13.475693942056676</v>
      </c>
      <c r="BN57" s="1">
        <f>((BI57*1.5556)/(BG57*1.0749+BH57*1.0493+BI57*1.5556))*100</f>
        <v>10.875658396473765</v>
      </c>
    </row>
    <row r="58" spans="1:66" x14ac:dyDescent="0.3">
      <c r="A58" s="2" t="s">
        <v>390</v>
      </c>
      <c r="B58" s="1">
        <v>92495645</v>
      </c>
      <c r="C58" s="1">
        <v>91076974</v>
      </c>
      <c r="D58" s="1">
        <v>27452427</v>
      </c>
      <c r="E58" s="1">
        <v>14087817</v>
      </c>
      <c r="F58" s="1">
        <v>13726168</v>
      </c>
      <c r="G58" s="1">
        <v>1843889</v>
      </c>
      <c r="H58" s="1">
        <f>SUM(B58:G58)</f>
        <v>240682920</v>
      </c>
      <c r="K58" s="1">
        <f t="shared" si="158"/>
        <v>38.430498100986973</v>
      </c>
      <c r="L58" s="1">
        <f t="shared" si="158"/>
        <v>37.841062423540485</v>
      </c>
      <c r="M58" s="1">
        <f t="shared" si="158"/>
        <v>11.406055319588113</v>
      </c>
      <c r="N58" s="1">
        <f t="shared" si="158"/>
        <v>5.8532682751231375</v>
      </c>
      <c r="O58" s="1">
        <f t="shared" si="158"/>
        <v>5.7030087552535926</v>
      </c>
      <c r="P58" s="1">
        <f t="shared" si="158"/>
        <v>0.76610712550770121</v>
      </c>
      <c r="T58" s="2" t="s">
        <v>390</v>
      </c>
      <c r="U58" s="1">
        <v>13633878</v>
      </c>
      <c r="V58" s="1">
        <v>22163326</v>
      </c>
      <c r="W58" s="1">
        <v>4255005</v>
      </c>
      <c r="X58" s="1">
        <v>925041</v>
      </c>
      <c r="Y58" s="1">
        <v>823396</v>
      </c>
      <c r="Z58" s="1">
        <f t="shared" si="164"/>
        <v>41800646</v>
      </c>
      <c r="AC58" s="1">
        <f>U58/$Z58*100</f>
        <v>32.616428942270417</v>
      </c>
      <c r="AD58" s="1">
        <f t="shared" si="159"/>
        <v>53.021491581732974</v>
      </c>
      <c r="AE58" s="1">
        <f t="shared" si="159"/>
        <v>10.179280482890144</v>
      </c>
      <c r="AF58" s="1">
        <f t="shared" si="160"/>
        <v>2.2129825457721393</v>
      </c>
      <c r="AG58" s="1">
        <f t="shared" si="160"/>
        <v>1.9698164473343307</v>
      </c>
      <c r="AK58" s="2" t="s">
        <v>390</v>
      </c>
      <c r="AL58" s="1">
        <v>3301822</v>
      </c>
      <c r="AM58" s="1">
        <v>11755446</v>
      </c>
      <c r="AN58" s="1">
        <v>5197286</v>
      </c>
      <c r="AO58" s="1">
        <v>871619</v>
      </c>
      <c r="AP58" s="1">
        <v>1925874</v>
      </c>
      <c r="AQ58" s="1">
        <f>SUM(AL58:AP58)</f>
        <v>23052047</v>
      </c>
      <c r="AT58" s="1">
        <f>AL58/$AQ58*100</f>
        <v>14.323335363666404</v>
      </c>
      <c r="AU58" s="1">
        <f t="shared" ref="AU58" si="165">AM58/$AQ58*100</f>
        <v>50.995236995655958</v>
      </c>
      <c r="AV58" s="1">
        <f t="shared" si="161"/>
        <v>22.545876294630148</v>
      </c>
      <c r="AW58" s="1">
        <f>AO58/$AQ58*100</f>
        <v>3.7810915447118427</v>
      </c>
      <c r="AX58" s="1">
        <f t="shared" si="161"/>
        <v>8.354459801335647</v>
      </c>
      <c r="BB58" s="2" t="s">
        <v>390</v>
      </c>
      <c r="BC58" s="1">
        <f>H58</f>
        <v>240682920</v>
      </c>
      <c r="BD58" s="1">
        <f>Z58</f>
        <v>41800646</v>
      </c>
      <c r="BE58" s="1">
        <f>AQ58</f>
        <v>23052047</v>
      </c>
      <c r="BF58" s="1">
        <f>SUM(BC58:BE58)</f>
        <v>305535613</v>
      </c>
      <c r="BG58" s="1">
        <f>BC58/$BF58*100</f>
        <v>78.774096949542837</v>
      </c>
      <c r="BH58" s="1">
        <f t="shared" si="162"/>
        <v>13.681104336599873</v>
      </c>
      <c r="BI58" s="1">
        <f t="shared" si="163"/>
        <v>7.5447987138572943</v>
      </c>
      <c r="BK58" s="16"/>
      <c r="BL58" s="1">
        <f>((BG58*1.0749)/(BG58*1.0749+BH58*1.0493+BI58*1.5556))*100</f>
        <v>76.443906558517966</v>
      </c>
      <c r="BM58" s="1">
        <f>((BH58*1.0493)/(BG58*1.0749+BH58*1.0493+BI58*1.5556))*100</f>
        <v>12.960214955318527</v>
      </c>
      <c r="BN58" s="1">
        <f>((BI58*1.5556)/(BG58*1.0749+BH58*1.0493+BI58*1.5556))*100</f>
        <v>10.59587848616351</v>
      </c>
    </row>
    <row r="59" spans="1:66" x14ac:dyDescent="0.3">
      <c r="B59" s="90" t="s">
        <v>100</v>
      </c>
      <c r="C59" s="90"/>
      <c r="D59" s="90"/>
      <c r="E59" s="90"/>
      <c r="F59" s="90"/>
      <c r="G59" s="90"/>
      <c r="H59" s="90"/>
      <c r="J59" s="8" t="s">
        <v>64</v>
      </c>
      <c r="K59" s="3">
        <f>AVERAGE(K56:K58)</f>
        <v>38.860690636351734</v>
      </c>
      <c r="L59" s="3">
        <f t="shared" ref="L59:P59" si="166">AVERAGE(L56:L58)</f>
        <v>37.379690797869841</v>
      </c>
      <c r="M59" s="3">
        <f t="shared" si="166"/>
        <v>11.40041708131635</v>
      </c>
      <c r="N59" s="3">
        <f t="shared" si="166"/>
        <v>5.8250497151733258</v>
      </c>
      <c r="O59" s="3">
        <f t="shared" si="166"/>
        <v>5.7745391811273983</v>
      </c>
      <c r="P59" s="3">
        <f t="shared" si="166"/>
        <v>0.75961258816135169</v>
      </c>
      <c r="Q59" s="2" t="s">
        <v>390</v>
      </c>
      <c r="U59" s="90" t="s">
        <v>100</v>
      </c>
      <c r="V59" s="90"/>
      <c r="W59" s="90"/>
      <c r="X59" s="90"/>
      <c r="Y59" s="90"/>
      <c r="Z59" s="90"/>
      <c r="AB59" s="8" t="s">
        <v>64</v>
      </c>
      <c r="AC59" s="3">
        <f t="shared" ref="AC59:AG59" si="167">AVERAGE(AC56:AC58)</f>
        <v>32.95533775277034</v>
      </c>
      <c r="AD59" s="3">
        <f t="shared" si="167"/>
        <v>52.682283350454234</v>
      </c>
      <c r="AE59" s="3">
        <f t="shared" si="167"/>
        <v>10.102690053077234</v>
      </c>
      <c r="AF59" s="3">
        <f t="shared" si="167"/>
        <v>2.2765780233150665</v>
      </c>
      <c r="AG59" s="3">
        <f t="shared" si="167"/>
        <v>1.9831108203831331</v>
      </c>
      <c r="AH59" s="2" t="s">
        <v>390</v>
      </c>
      <c r="AL59" s="90" t="s">
        <v>100</v>
      </c>
      <c r="AM59" s="90"/>
      <c r="AN59" s="90"/>
      <c r="AO59" s="90"/>
      <c r="AP59" s="90"/>
      <c r="AQ59" s="90"/>
      <c r="AS59" s="8" t="s">
        <v>64</v>
      </c>
      <c r="AT59" s="3">
        <f t="shared" ref="AT59:AX59" si="168">AVERAGE(AT56:AT58)</f>
        <v>14.387820926473927</v>
      </c>
      <c r="AU59" s="3">
        <f t="shared" si="168"/>
        <v>51.08038984710678</v>
      </c>
      <c r="AV59" s="3">
        <f t="shared" si="168"/>
        <v>22.811343674642924</v>
      </c>
      <c r="AW59" s="3">
        <f t="shared" si="168"/>
        <v>4.0102135476327012</v>
      </c>
      <c r="AX59" s="3">
        <f t="shared" si="168"/>
        <v>7.7102320041436743</v>
      </c>
      <c r="AY59" s="2" t="s">
        <v>390</v>
      </c>
      <c r="BC59" s="87" t="s">
        <v>105</v>
      </c>
      <c r="BD59" s="88"/>
      <c r="BE59" s="88"/>
      <c r="BF59" s="89"/>
      <c r="BG59" s="12">
        <f>AVERAGE(BG56:BG58)</f>
        <v>78.334494868572534</v>
      </c>
      <c r="BH59" s="12">
        <f t="shared" ref="BH59:BI59" si="169">AVERAGE(BH56:BH58)</f>
        <v>14.120591421689204</v>
      </c>
      <c r="BI59" s="12">
        <f t="shared" si="169"/>
        <v>7.5449137097382595</v>
      </c>
      <c r="BJ59" s="2" t="s">
        <v>390</v>
      </c>
      <c r="BK59" s="10" t="s">
        <v>259</v>
      </c>
      <c r="BL59" s="12">
        <f>AVERAGE(BL56:BL58)</f>
        <v>76.025072882106386</v>
      </c>
      <c r="BM59" s="12">
        <f>AVERAGE(BM56:BM58)</f>
        <v>13.377985421031296</v>
      </c>
      <c r="BN59" s="12">
        <f>AVERAGE(BN56:BN58)</f>
        <v>10.596941696862318</v>
      </c>
    </row>
    <row r="60" spans="1:66" x14ac:dyDescent="0.3">
      <c r="A60" s="2" t="s">
        <v>55</v>
      </c>
      <c r="B60" s="2" t="s">
        <v>56</v>
      </c>
      <c r="C60" s="2" t="s">
        <v>57</v>
      </c>
      <c r="D60" s="2" t="s">
        <v>58</v>
      </c>
      <c r="E60" s="2" t="s">
        <v>59</v>
      </c>
      <c r="F60" s="2" t="s">
        <v>60</v>
      </c>
      <c r="G60" s="2" t="s">
        <v>61</v>
      </c>
      <c r="H60" s="2" t="s">
        <v>62</v>
      </c>
      <c r="J60" s="8" t="s">
        <v>65</v>
      </c>
      <c r="K60" s="3">
        <f>_xlfn.STDEV.S(K56:K58)</f>
        <v>0.37474168624344184</v>
      </c>
      <c r="L60" s="3">
        <f t="shared" ref="L60:P60" si="170">_xlfn.STDEV.S(L56:L58)</f>
        <v>0.40957045384620566</v>
      </c>
      <c r="M60" s="3">
        <f t="shared" si="170"/>
        <v>6.5953072384015127E-2</v>
      </c>
      <c r="N60" s="3">
        <f t="shared" si="170"/>
        <v>3.9006428421671277E-2</v>
      </c>
      <c r="O60" s="3">
        <f t="shared" si="170"/>
        <v>8.6300367140900544E-2</v>
      </c>
      <c r="P60" s="3">
        <f t="shared" si="170"/>
        <v>3.5394128950841187E-2</v>
      </c>
      <c r="Q60" s="2" t="s">
        <v>390</v>
      </c>
      <c r="T60" s="2" t="s">
        <v>55</v>
      </c>
      <c r="U60" s="2" t="s">
        <v>56</v>
      </c>
      <c r="V60" s="2" t="s">
        <v>57</v>
      </c>
      <c r="W60" s="2" t="s">
        <v>58</v>
      </c>
      <c r="X60" s="2" t="s">
        <v>59</v>
      </c>
      <c r="Y60" s="2" t="s">
        <v>60</v>
      </c>
      <c r="Z60" s="2" t="s">
        <v>62</v>
      </c>
      <c r="AB60" s="8" t="s">
        <v>65</v>
      </c>
      <c r="AC60" s="3">
        <f t="shared" ref="AC60:AG60" si="171">_xlfn.STDEV.S(AC56:AC58)</f>
        <v>0.29581403155562519</v>
      </c>
      <c r="AD60" s="3">
        <f t="shared" si="171"/>
        <v>0.46103502549859654</v>
      </c>
      <c r="AE60" s="3">
        <f t="shared" si="171"/>
        <v>0.13988451331343815</v>
      </c>
      <c r="AF60" s="3">
        <f t="shared" si="171"/>
        <v>0.16966819783015652</v>
      </c>
      <c r="AG60" s="3">
        <f t="shared" si="171"/>
        <v>3.6643131115151023E-2</v>
      </c>
      <c r="AH60" s="2" t="s">
        <v>390</v>
      </c>
      <c r="AK60" s="10" t="s">
        <v>55</v>
      </c>
      <c r="AL60" s="2" t="s">
        <v>56</v>
      </c>
      <c r="AM60" s="2" t="s">
        <v>57</v>
      </c>
      <c r="AN60" s="2" t="s">
        <v>58</v>
      </c>
      <c r="AO60" s="2" t="s">
        <v>59</v>
      </c>
      <c r="AP60" s="2" t="s">
        <v>60</v>
      </c>
      <c r="AQ60" s="2" t="s">
        <v>62</v>
      </c>
      <c r="AS60" s="8" t="s">
        <v>65</v>
      </c>
      <c r="AT60" s="3">
        <f t="shared" ref="AT60:AX60" si="172">_xlfn.STDEV.S(AT56:AT58)</f>
        <v>5.9041893419823098E-2</v>
      </c>
      <c r="AU60" s="3">
        <f t="shared" si="172"/>
        <v>0.35551192989617209</v>
      </c>
      <c r="AV60" s="3">
        <f t="shared" si="172"/>
        <v>0.70918425248993988</v>
      </c>
      <c r="AW60" s="3">
        <f t="shared" si="172"/>
        <v>0.22247858873931631</v>
      </c>
      <c r="AX60" s="3">
        <f t="shared" si="172"/>
        <v>0.59381296966621311</v>
      </c>
      <c r="AY60" s="2" t="s">
        <v>390</v>
      </c>
      <c r="BB60" s="10" t="s">
        <v>55</v>
      </c>
      <c r="BC60" s="12" t="s">
        <v>101</v>
      </c>
      <c r="BD60" s="12" t="s">
        <v>102</v>
      </c>
      <c r="BE60" s="12" t="s">
        <v>103</v>
      </c>
      <c r="BF60" s="12" t="s">
        <v>104</v>
      </c>
      <c r="BG60" s="12">
        <f>_xlfn.STDEV.S(BG56:BG58)</f>
        <v>0.39380046530202895</v>
      </c>
      <c r="BH60" s="12">
        <f t="shared" ref="BH60:BI60" si="173">_xlfn.STDEV.S(BH56:BH58)</f>
        <v>0.39462366711561608</v>
      </c>
      <c r="BI60" s="12">
        <f t="shared" si="173"/>
        <v>0.20494501658455841</v>
      </c>
      <c r="BJ60" s="2" t="s">
        <v>390</v>
      </c>
      <c r="BK60" s="10" t="s">
        <v>65</v>
      </c>
      <c r="BL60" s="12">
        <f>_xlfn.STDEV.S(BL56:BL58)</f>
        <v>0.39932197056330826</v>
      </c>
      <c r="BM60" s="12">
        <f>_xlfn.STDEV.S(BM56:BM58)</f>
        <v>0.3784962123587915</v>
      </c>
      <c r="BN60" s="12">
        <f>_xlfn.STDEV.S(BN56:BN58)</f>
        <v>0.27818661808635653</v>
      </c>
    </row>
    <row r="61" spans="1:66" x14ac:dyDescent="0.3">
      <c r="A61" s="2" t="s">
        <v>73</v>
      </c>
      <c r="B61" s="1">
        <v>108805289</v>
      </c>
      <c r="C61" s="1">
        <v>126577482</v>
      </c>
      <c r="D61" s="1">
        <v>36269653</v>
      </c>
      <c r="E61" s="1">
        <v>15936141</v>
      </c>
      <c r="F61" s="1">
        <v>15781770</v>
      </c>
      <c r="G61" s="1">
        <v>1579194</v>
      </c>
      <c r="H61" s="1">
        <f>SUM(B61:G61)</f>
        <v>304949529</v>
      </c>
      <c r="K61" s="1">
        <f t="shared" ref="K61:P63" si="174">B61/$H61*100</f>
        <v>35.679769487363266</v>
      </c>
      <c r="L61" s="1">
        <f t="shared" si="174"/>
        <v>41.507682407340262</v>
      </c>
      <c r="M61" s="1">
        <f t="shared" si="174"/>
        <v>11.893657655067242</v>
      </c>
      <c r="N61" s="1">
        <f t="shared" si="174"/>
        <v>5.2258290256286966</v>
      </c>
      <c r="O61" s="1">
        <f t="shared" si="174"/>
        <v>5.175207206173452</v>
      </c>
      <c r="P61" s="1">
        <f t="shared" si="174"/>
        <v>0.51785421842707613</v>
      </c>
      <c r="T61" s="10" t="s">
        <v>73</v>
      </c>
      <c r="U61" s="1">
        <v>2745770</v>
      </c>
      <c r="V61" s="1">
        <v>4992086</v>
      </c>
      <c r="W61" s="1">
        <v>821479</v>
      </c>
      <c r="X61" s="1">
        <v>249566</v>
      </c>
      <c r="Y61" s="1">
        <v>213696</v>
      </c>
      <c r="Z61" s="1">
        <f>SUM(U61:Y61)</f>
        <v>9022597</v>
      </c>
      <c r="AC61" s="1">
        <f>U61/$Z61*100</f>
        <v>30.432147196644159</v>
      </c>
      <c r="AD61" s="1">
        <f t="shared" ref="AD61:AE63" si="175">V61/$Z61*100</f>
        <v>55.328704141390773</v>
      </c>
      <c r="AE61" s="1">
        <f>W61/$Z61*100</f>
        <v>9.1046846046653744</v>
      </c>
      <c r="AF61" s="1">
        <f t="shared" ref="AF61:AG63" si="176">X61/$Z61*100</f>
        <v>2.7660107173134296</v>
      </c>
      <c r="AG61" s="1">
        <f t="shared" si="176"/>
        <v>2.3684533399862588</v>
      </c>
      <c r="AK61" s="10" t="s">
        <v>73</v>
      </c>
      <c r="AL61" s="1">
        <v>865451</v>
      </c>
      <c r="AM61" s="1">
        <v>3082700</v>
      </c>
      <c r="AN61" s="1">
        <v>1248267</v>
      </c>
      <c r="AO61" s="1">
        <v>203013</v>
      </c>
      <c r="AP61" s="1">
        <v>477398</v>
      </c>
      <c r="AQ61" s="1">
        <f>SUM(AL61:AP61)</f>
        <v>5876829</v>
      </c>
      <c r="AT61" s="1">
        <f>AL61/$AQ61*100</f>
        <v>14.726496210796672</v>
      </c>
      <c r="AU61" s="1">
        <f t="shared" ref="AU61:AX63" si="177">AM61/$AQ61*100</f>
        <v>52.455159066224319</v>
      </c>
      <c r="AV61" s="1">
        <f t="shared" si="177"/>
        <v>21.240485302533049</v>
      </c>
      <c r="AW61" s="1">
        <f t="shared" si="177"/>
        <v>3.4544649844329314</v>
      </c>
      <c r="AX61" s="1">
        <f t="shared" si="177"/>
        <v>8.1233944360130259</v>
      </c>
      <c r="BB61" s="10" t="s">
        <v>73</v>
      </c>
      <c r="BC61" s="1">
        <f>H61</f>
        <v>304949529</v>
      </c>
      <c r="BD61" s="1">
        <f>Z61</f>
        <v>9022597</v>
      </c>
      <c r="BE61" s="1">
        <f>AQ61</f>
        <v>5876829</v>
      </c>
      <c r="BF61" s="1">
        <f>SUM(BC61:BE61)</f>
        <v>319848955</v>
      </c>
      <c r="BG61" s="1">
        <f>BC61/$BF61*100</f>
        <v>95.3417305990573</v>
      </c>
      <c r="BH61" s="1">
        <f t="shared" ref="BH61:BH63" si="178">BD61/$BF61*100</f>
        <v>2.8208930681045996</v>
      </c>
      <c r="BI61" s="1">
        <f t="shared" ref="BI61:BI63" si="179">BE61/$BF61*100</f>
        <v>1.837376332838105</v>
      </c>
      <c r="BK61" s="16"/>
      <c r="BL61" s="1">
        <f>((BG61*1.0749)/(BG61*1.0749+BH61*1.0493+BI61*1.5556))*100</f>
        <v>94.627764214323832</v>
      </c>
      <c r="BM61" s="1">
        <f>((BH61*1.0493)/(BG61*1.0749+BH61*1.0493+BI61*1.5556))*100</f>
        <v>2.7330890481283729</v>
      </c>
      <c r="BN61" s="1">
        <f>((BI61*1.5556)/(BG61*1.0749+BH61*1.0493+BI61*1.5556))*100</f>
        <v>2.6391467375477919</v>
      </c>
    </row>
    <row r="62" spans="1:66" x14ac:dyDescent="0.3">
      <c r="A62" s="2" t="s">
        <v>73</v>
      </c>
      <c r="B62" s="1">
        <v>104129162</v>
      </c>
      <c r="C62" s="1">
        <v>119987802</v>
      </c>
      <c r="D62" s="1">
        <v>35201901</v>
      </c>
      <c r="E62" s="1">
        <v>14733765</v>
      </c>
      <c r="F62" s="1">
        <v>15485023</v>
      </c>
      <c r="G62" s="1">
        <v>1646818</v>
      </c>
      <c r="H62" s="1">
        <f>SUM(B62:G62)</f>
        <v>291184471</v>
      </c>
      <c r="K62" s="1">
        <f t="shared" si="174"/>
        <v>35.760547821246966</v>
      </c>
      <c r="L62" s="1">
        <f t="shared" si="174"/>
        <v>41.206799795309138</v>
      </c>
      <c r="M62" s="1">
        <f t="shared" si="174"/>
        <v>12.089209592499182</v>
      </c>
      <c r="N62" s="1">
        <f t="shared" si="174"/>
        <v>5.0599418813100101</v>
      </c>
      <c r="O62" s="1">
        <f t="shared" si="174"/>
        <v>5.3179425904206274</v>
      </c>
      <c r="P62" s="1">
        <f t="shared" si="174"/>
        <v>0.56555831921407651</v>
      </c>
      <c r="T62" s="10" t="s">
        <v>73</v>
      </c>
      <c r="U62" s="1">
        <v>2535248</v>
      </c>
      <c r="V62" s="1">
        <v>4864103</v>
      </c>
      <c r="W62" s="1">
        <v>752455</v>
      </c>
      <c r="X62" s="1">
        <v>378724</v>
      </c>
      <c r="Y62" s="1">
        <v>178638</v>
      </c>
      <c r="Z62" s="1">
        <f t="shared" ref="Z62:Z63" si="180">SUM(U62:Y62)</f>
        <v>8709168</v>
      </c>
      <c r="AC62" s="1">
        <f>U62/$Z62*100</f>
        <v>29.110105580693819</v>
      </c>
      <c r="AD62" s="1">
        <f t="shared" si="175"/>
        <v>55.850375144904774</v>
      </c>
      <c r="AE62" s="1">
        <f t="shared" si="175"/>
        <v>8.6398034806539492</v>
      </c>
      <c r="AF62" s="1">
        <f t="shared" si="176"/>
        <v>4.3485669354409051</v>
      </c>
      <c r="AG62" s="1">
        <f t="shared" si="176"/>
        <v>2.0511488583065569</v>
      </c>
      <c r="AK62" s="10" t="s">
        <v>73</v>
      </c>
      <c r="AL62" s="1">
        <v>840972</v>
      </c>
      <c r="AM62" s="1">
        <v>2949405</v>
      </c>
      <c r="AN62" s="1">
        <v>1216480</v>
      </c>
      <c r="AO62" s="1">
        <v>317809</v>
      </c>
      <c r="AP62" s="1">
        <v>415898</v>
      </c>
      <c r="AQ62" s="1">
        <f>SUM(AL62:AP62)</f>
        <v>5740564</v>
      </c>
      <c r="AT62" s="1">
        <f>AL62/$AQ62*100</f>
        <v>14.649640697325211</v>
      </c>
      <c r="AU62" s="1">
        <f>AM62/$AQ62*100</f>
        <v>51.378314047191189</v>
      </c>
      <c r="AV62" s="1">
        <f t="shared" si="177"/>
        <v>21.19094918199675</v>
      </c>
      <c r="AW62" s="1">
        <f>AO62/$AQ62*100</f>
        <v>5.5361981854047793</v>
      </c>
      <c r="AX62" s="1">
        <f t="shared" si="177"/>
        <v>7.2448978880820771</v>
      </c>
      <c r="BB62" s="10" t="s">
        <v>73</v>
      </c>
      <c r="BC62" s="1">
        <f>H62</f>
        <v>291184471</v>
      </c>
      <c r="BD62" s="1">
        <f>Z62</f>
        <v>8709168</v>
      </c>
      <c r="BE62" s="1">
        <f>AQ62</f>
        <v>5740564</v>
      </c>
      <c r="BF62" s="1">
        <f>SUM(BC62:BE62)</f>
        <v>305634203</v>
      </c>
      <c r="BG62" s="1">
        <f>BC62/$BF62*100</f>
        <v>95.272213692654034</v>
      </c>
      <c r="BH62" s="1">
        <f t="shared" si="178"/>
        <v>2.8495397159459932</v>
      </c>
      <c r="BI62" s="1">
        <f t="shared" si="179"/>
        <v>1.8782465913999815</v>
      </c>
      <c r="BK62" s="16"/>
      <c r="BL62" s="1">
        <f>((BG62*1.0749)/(BG62*1.0749+BH62*1.0493+BI62*1.5556))*100</f>
        <v>94.54225764474694</v>
      </c>
      <c r="BM62" s="1">
        <f>((BH62*1.0493)/(BG62*1.0749+BH62*1.0493+BI62*1.5556))*100</f>
        <v>2.7603619797162033</v>
      </c>
      <c r="BN62" s="1">
        <f>((BI62*1.5556)/(BG62*1.0749+BH62*1.0493+BI62*1.5556))*100</f>
        <v>2.6973803755368642</v>
      </c>
    </row>
    <row r="63" spans="1:66" x14ac:dyDescent="0.3">
      <c r="A63" s="2" t="s">
        <v>73</v>
      </c>
      <c r="B63" s="1">
        <v>95169224</v>
      </c>
      <c r="C63" s="1">
        <v>110460813</v>
      </c>
      <c r="D63" s="1">
        <v>32426516</v>
      </c>
      <c r="E63" s="1">
        <v>13867042</v>
      </c>
      <c r="F63" s="1">
        <v>14097981</v>
      </c>
      <c r="G63" s="1">
        <v>1479367</v>
      </c>
      <c r="H63" s="1">
        <f>SUM(B63:G63)</f>
        <v>267500943</v>
      </c>
      <c r="K63" s="1">
        <f t="shared" si="174"/>
        <v>35.57715458221768</v>
      </c>
      <c r="L63" s="1">
        <f t="shared" si="174"/>
        <v>41.293616299513381</v>
      </c>
      <c r="M63" s="1">
        <f t="shared" si="174"/>
        <v>12.122019323124404</v>
      </c>
      <c r="N63" s="1">
        <f t="shared" si="174"/>
        <v>5.1839226600408654</v>
      </c>
      <c r="O63" s="1">
        <f t="shared" si="174"/>
        <v>5.27025469214888</v>
      </c>
      <c r="P63" s="1">
        <f t="shared" si="174"/>
        <v>0.55303244295478982</v>
      </c>
      <c r="T63" s="10" t="s">
        <v>73</v>
      </c>
      <c r="U63" s="1">
        <v>2396188</v>
      </c>
      <c r="V63" s="1">
        <v>4446386</v>
      </c>
      <c r="W63" s="1">
        <v>602940</v>
      </c>
      <c r="X63" s="1">
        <v>155339</v>
      </c>
      <c r="Y63" s="1">
        <v>100246</v>
      </c>
      <c r="Z63" s="1">
        <f t="shared" si="180"/>
        <v>7701099</v>
      </c>
      <c r="AC63" s="1">
        <f>U63/$Z63*100</f>
        <v>31.114883732828265</v>
      </c>
      <c r="AD63" s="1">
        <f t="shared" si="175"/>
        <v>57.737032078148843</v>
      </c>
      <c r="AE63" s="1">
        <f t="shared" si="175"/>
        <v>7.8292721597268136</v>
      </c>
      <c r="AF63" s="1">
        <f t="shared" si="176"/>
        <v>2.0171017149630202</v>
      </c>
      <c r="AG63" s="1">
        <f t="shared" si="176"/>
        <v>1.3017103143330582</v>
      </c>
      <c r="AK63" s="10" t="s">
        <v>73</v>
      </c>
      <c r="AL63" s="1">
        <v>788453</v>
      </c>
      <c r="AM63" s="1">
        <v>2835399</v>
      </c>
      <c r="AN63" s="1">
        <v>1042658</v>
      </c>
      <c r="AO63" s="1">
        <v>214041</v>
      </c>
      <c r="AP63" s="1">
        <v>395999</v>
      </c>
      <c r="AQ63" s="1">
        <f>SUM(AL63:AP63)</f>
        <v>5276550</v>
      </c>
      <c r="AT63" s="1">
        <f>AL63/$AQ63*100</f>
        <v>14.942585590963791</v>
      </c>
      <c r="AU63" s="1">
        <f t="shared" ref="AU63" si="181">AM63/$AQ63*100</f>
        <v>53.735850129345877</v>
      </c>
      <c r="AV63" s="1">
        <f t="shared" si="177"/>
        <v>19.760222114828817</v>
      </c>
      <c r="AW63" s="1">
        <f>AO63/$AQ63*100</f>
        <v>4.0564573442874607</v>
      </c>
      <c r="AX63" s="1">
        <f t="shared" si="177"/>
        <v>7.5048848205740493</v>
      </c>
      <c r="BB63" s="10" t="s">
        <v>73</v>
      </c>
      <c r="BC63" s="1">
        <f>H63</f>
        <v>267500943</v>
      </c>
      <c r="BD63" s="1">
        <f>Z63</f>
        <v>7701099</v>
      </c>
      <c r="BE63" s="1">
        <f>AQ63</f>
        <v>5276550</v>
      </c>
      <c r="BF63" s="1">
        <f>SUM(BC63:BE63)</f>
        <v>280478592</v>
      </c>
      <c r="BG63" s="1">
        <f>BC63/$BF63*100</f>
        <v>95.373034031773813</v>
      </c>
      <c r="BH63" s="1">
        <f t="shared" si="178"/>
        <v>2.7456993936991814</v>
      </c>
      <c r="BI63" s="1">
        <f t="shared" si="179"/>
        <v>1.8812665745270141</v>
      </c>
      <c r="BK63" s="16"/>
      <c r="BL63" s="1">
        <f>((BG63*1.0749)/(BG63*1.0749+BH63*1.0493+BI63*1.5556))*100</f>
        <v>94.638714611699683</v>
      </c>
      <c r="BM63" s="1">
        <f>((BH63*1.0493)/(BG63*1.0749+BH63*1.0493+BI63*1.5556))*100</f>
        <v>2.6596704742952944</v>
      </c>
      <c r="BN63" s="1">
        <f>((BI63*1.5556)/(BG63*1.0749+BH63*1.0493+BI63*1.5556))*100</f>
        <v>2.7016149140050243</v>
      </c>
    </row>
    <row r="64" spans="1:66" x14ac:dyDescent="0.3">
      <c r="B64" s="90" t="s">
        <v>100</v>
      </c>
      <c r="C64" s="90"/>
      <c r="D64" s="90"/>
      <c r="E64" s="90"/>
      <c r="F64" s="90"/>
      <c r="G64" s="90"/>
      <c r="H64" s="90"/>
      <c r="J64" s="8" t="s">
        <v>64</v>
      </c>
      <c r="K64" s="3">
        <f>AVERAGE(K61:K63)</f>
        <v>35.672490630275973</v>
      </c>
      <c r="L64" s="3">
        <f t="shared" ref="L64:P64" si="182">AVERAGE(L61:L63)</f>
        <v>41.336032834054265</v>
      </c>
      <c r="M64" s="3">
        <f t="shared" si="182"/>
        <v>12.034962190230276</v>
      </c>
      <c r="N64" s="3">
        <f t="shared" si="182"/>
        <v>5.1565645223265237</v>
      </c>
      <c r="O64" s="3">
        <f t="shared" si="182"/>
        <v>5.2544681629143195</v>
      </c>
      <c r="P64" s="3">
        <f t="shared" si="182"/>
        <v>0.54548166019864741</v>
      </c>
      <c r="Q64" s="2" t="s">
        <v>73</v>
      </c>
      <c r="U64" s="90" t="s">
        <v>100</v>
      </c>
      <c r="V64" s="90"/>
      <c r="W64" s="90"/>
      <c r="X64" s="90"/>
      <c r="Y64" s="90"/>
      <c r="Z64" s="90"/>
      <c r="AB64" s="3" t="s">
        <v>64</v>
      </c>
      <c r="AC64" s="3">
        <f t="shared" ref="AC64:AG64" si="183">AVERAGE(AC61:AC63)</f>
        <v>30.219045503388745</v>
      </c>
      <c r="AD64" s="3">
        <f t="shared" si="183"/>
        <v>56.305370454814799</v>
      </c>
      <c r="AE64" s="3">
        <f t="shared" si="183"/>
        <v>8.5245867483487121</v>
      </c>
      <c r="AF64" s="3">
        <f t="shared" si="183"/>
        <v>3.0438931225724519</v>
      </c>
      <c r="AG64" s="3">
        <f t="shared" si="183"/>
        <v>1.9071041708752914</v>
      </c>
      <c r="AH64" s="2" t="s">
        <v>73</v>
      </c>
      <c r="AL64" s="90" t="s">
        <v>100</v>
      </c>
      <c r="AM64" s="90"/>
      <c r="AN64" s="90"/>
      <c r="AO64" s="90"/>
      <c r="AP64" s="90"/>
      <c r="AQ64" s="90"/>
      <c r="AS64" s="3" t="s">
        <v>64</v>
      </c>
      <c r="AT64" s="3">
        <f t="shared" ref="AT64:AX64" si="184">AVERAGE(AT61:AT63)</f>
        <v>14.772907499695224</v>
      </c>
      <c r="AU64" s="3">
        <f t="shared" si="184"/>
        <v>52.523107747587126</v>
      </c>
      <c r="AV64" s="3">
        <f t="shared" si="184"/>
        <v>20.730552199786207</v>
      </c>
      <c r="AW64" s="3">
        <f t="shared" si="184"/>
        <v>4.3490401713750568</v>
      </c>
      <c r="AX64" s="3">
        <f t="shared" si="184"/>
        <v>7.6243923815563841</v>
      </c>
      <c r="AY64" s="2" t="s">
        <v>73</v>
      </c>
      <c r="BC64" s="87" t="s">
        <v>105</v>
      </c>
      <c r="BD64" s="88"/>
      <c r="BE64" s="88"/>
      <c r="BF64" s="89"/>
      <c r="BG64" s="12">
        <f>AVERAGE(BG61:BG63)</f>
        <v>95.328992774495035</v>
      </c>
      <c r="BH64" s="12">
        <f t="shared" ref="BH64:BI64" si="185">AVERAGE(BH61:BH63)</f>
        <v>2.8053773925832584</v>
      </c>
      <c r="BI64" s="12">
        <f t="shared" si="185"/>
        <v>1.8656298329217005</v>
      </c>
      <c r="BJ64" s="2" t="s">
        <v>73</v>
      </c>
      <c r="BK64" s="10" t="s">
        <v>259</v>
      </c>
      <c r="BL64" s="12">
        <f>AVERAGE(BL61:BL63)</f>
        <v>94.60291215692348</v>
      </c>
      <c r="BM64" s="12">
        <f>AVERAGE(BM61:BM63)</f>
        <v>2.7177071673799573</v>
      </c>
      <c r="BN64" s="12">
        <f>AVERAGE(BN61:BN63)</f>
        <v>2.6793806756965601</v>
      </c>
    </row>
    <row r="65" spans="1:66" x14ac:dyDescent="0.3">
      <c r="A65" s="2" t="s">
        <v>55</v>
      </c>
      <c r="B65" s="2" t="s">
        <v>56</v>
      </c>
      <c r="C65" s="2" t="s">
        <v>57</v>
      </c>
      <c r="D65" s="2" t="s">
        <v>58</v>
      </c>
      <c r="E65" s="2" t="s">
        <v>59</v>
      </c>
      <c r="F65" s="2" t="s">
        <v>60</v>
      </c>
      <c r="G65" s="2" t="s">
        <v>61</v>
      </c>
      <c r="H65" s="2" t="s">
        <v>62</v>
      </c>
      <c r="J65" s="8" t="s">
        <v>65</v>
      </c>
      <c r="K65" s="3">
        <f>_xlfn.STDEV.S(K61:K63)</f>
        <v>9.1913036892413383E-2</v>
      </c>
      <c r="L65" s="3">
        <f t="shared" ref="L65:P65" si="186">_xlfn.STDEV.S(L61:L63)</f>
        <v>0.15486109375020951</v>
      </c>
      <c r="M65" s="3">
        <f t="shared" si="186"/>
        <v>0.12346800536639312</v>
      </c>
      <c r="N65" s="3">
        <f t="shared" si="186"/>
        <v>8.6261155434817993E-2</v>
      </c>
      <c r="O65" s="3">
        <f t="shared" si="186"/>
        <v>7.2665386244087526E-2</v>
      </c>
      <c r="P65" s="3">
        <f t="shared" si="186"/>
        <v>2.4732186481322572E-2</v>
      </c>
      <c r="Q65" s="2" t="s">
        <v>73</v>
      </c>
      <c r="T65" s="2" t="s">
        <v>55</v>
      </c>
      <c r="U65" s="2" t="s">
        <v>56</v>
      </c>
      <c r="V65" s="2" t="s">
        <v>57</v>
      </c>
      <c r="W65" s="2" t="s">
        <v>58</v>
      </c>
      <c r="X65" s="2" t="s">
        <v>59</v>
      </c>
      <c r="Y65" s="2" t="s">
        <v>60</v>
      </c>
      <c r="Z65" s="2" t="s">
        <v>62</v>
      </c>
      <c r="AB65" s="3" t="s">
        <v>65</v>
      </c>
      <c r="AC65" s="3">
        <f t="shared" ref="AC65:AG65" si="187">_xlfn.STDEV.S(AC61:AC63)</f>
        <v>1.0192365321995396</v>
      </c>
      <c r="AD65" s="3">
        <f t="shared" si="187"/>
        <v>1.2669950322603611</v>
      </c>
      <c r="AE65" s="3">
        <f t="shared" si="187"/>
        <v>0.64546525679416844</v>
      </c>
      <c r="AF65" s="3">
        <f t="shared" si="187"/>
        <v>1.1903136107509238</v>
      </c>
      <c r="AG65" s="3">
        <f t="shared" si="187"/>
        <v>0.54776530072451191</v>
      </c>
      <c r="AH65" s="2" t="s">
        <v>73</v>
      </c>
      <c r="AK65" s="10" t="s">
        <v>55</v>
      </c>
      <c r="AL65" s="2" t="s">
        <v>56</v>
      </c>
      <c r="AM65" s="2" t="s">
        <v>57</v>
      </c>
      <c r="AN65" s="2" t="s">
        <v>58</v>
      </c>
      <c r="AO65" s="2" t="s">
        <v>59</v>
      </c>
      <c r="AP65" s="2" t="s">
        <v>60</v>
      </c>
      <c r="AQ65" s="2" t="s">
        <v>62</v>
      </c>
      <c r="AS65" s="3" t="s">
        <v>65</v>
      </c>
      <c r="AT65" s="3">
        <f t="shared" ref="AT65:AX65" si="188">_xlfn.STDEV.S(AT61:AT63)</f>
        <v>0.1518870747632875</v>
      </c>
      <c r="AU65" s="3">
        <f t="shared" si="188"/>
        <v>1.1802359349467071</v>
      </c>
      <c r="AV65" s="3">
        <f t="shared" si="188"/>
        <v>0.84069543363783394</v>
      </c>
      <c r="AW65" s="3">
        <f t="shared" si="188"/>
        <v>1.0712641191774577</v>
      </c>
      <c r="AX65" s="3">
        <f t="shared" si="188"/>
        <v>0.45127662140931735</v>
      </c>
      <c r="AY65" s="2" t="s">
        <v>73</v>
      </c>
      <c r="BB65" s="10" t="s">
        <v>55</v>
      </c>
      <c r="BC65" s="12" t="s">
        <v>101</v>
      </c>
      <c r="BD65" s="12" t="s">
        <v>102</v>
      </c>
      <c r="BE65" s="12" t="s">
        <v>103</v>
      </c>
      <c r="BF65" s="12" t="s">
        <v>104</v>
      </c>
      <c r="BG65" s="12">
        <f>_xlfn.STDEV.S(BG61:BG63)</f>
        <v>5.1603045704597512E-2</v>
      </c>
      <c r="BH65" s="12">
        <f t="shared" ref="BH65:BI65" si="189">_xlfn.STDEV.S(BH61:BH63)</f>
        <v>5.3630730661096714E-2</v>
      </c>
      <c r="BI65" s="12">
        <f t="shared" si="189"/>
        <v>2.4514797057128092E-2</v>
      </c>
      <c r="BJ65" s="2" t="s">
        <v>73</v>
      </c>
      <c r="BK65" s="10" t="s">
        <v>65</v>
      </c>
      <c r="BL65" s="12">
        <f>_xlfn.STDEV.S(BL61:BL63)</f>
        <v>5.281292631736368E-2</v>
      </c>
      <c r="BM65" s="12">
        <f>_xlfn.STDEV.S(BM61:BM63)</f>
        <v>5.2078272892839922E-2</v>
      </c>
      <c r="BN65" s="12">
        <f>_xlfn.STDEV.S(BN61:BN63)</f>
        <v>3.4907881104827322E-2</v>
      </c>
    </row>
    <row r="66" spans="1:66" x14ac:dyDescent="0.3">
      <c r="A66" s="2" t="s">
        <v>74</v>
      </c>
      <c r="B66" s="1">
        <v>118243796</v>
      </c>
      <c r="C66" s="1">
        <v>116603057</v>
      </c>
      <c r="D66" s="1">
        <v>35638777</v>
      </c>
      <c r="E66" s="1">
        <v>17506652</v>
      </c>
      <c r="F66" s="1">
        <v>17881692</v>
      </c>
      <c r="G66" s="1">
        <v>2111043</v>
      </c>
      <c r="H66" s="1">
        <f>SUM(B66:G66)</f>
        <v>307985017</v>
      </c>
      <c r="K66" s="1">
        <f t="shared" ref="K66:P68" si="190">B66/$H66*100</f>
        <v>38.392710512927323</v>
      </c>
      <c r="L66" s="1">
        <f t="shared" si="190"/>
        <v>37.859977129991357</v>
      </c>
      <c r="M66" s="1">
        <f t="shared" si="190"/>
        <v>11.571594406490235</v>
      </c>
      <c r="N66" s="1">
        <f t="shared" si="190"/>
        <v>5.684254438909929</v>
      </c>
      <c r="O66" s="1">
        <f t="shared" si="190"/>
        <v>5.8060265964171887</v>
      </c>
      <c r="P66" s="1">
        <f t="shared" si="190"/>
        <v>0.68543691526396555</v>
      </c>
      <c r="T66" s="10" t="s">
        <v>74</v>
      </c>
      <c r="U66" s="1">
        <v>2465800</v>
      </c>
      <c r="V66" s="1">
        <v>3496475</v>
      </c>
      <c r="W66" s="1">
        <v>477496</v>
      </c>
      <c r="X66" s="1">
        <v>171296</v>
      </c>
      <c r="Y66" s="1" t="s">
        <v>106</v>
      </c>
      <c r="Z66" s="1">
        <f>SUM(U66:Y66)</f>
        <v>6611067</v>
      </c>
      <c r="AC66" s="1">
        <f>U66/$Z66*100</f>
        <v>37.298063988763083</v>
      </c>
      <c r="AD66" s="1">
        <f t="shared" ref="AD66:AE68" si="191">V66/$Z66*100</f>
        <v>52.888210027216488</v>
      </c>
      <c r="AE66" s="1">
        <f>W66/$Z66*100</f>
        <v>7.2226767630701669</v>
      </c>
      <c r="AF66" s="1">
        <f t="shared" ref="AF66:AF68" si="192">X66/$Z66*100</f>
        <v>2.5910492209502642</v>
      </c>
      <c r="AG66" s="1" t="s">
        <v>106</v>
      </c>
      <c r="AK66" s="10" t="s">
        <v>74</v>
      </c>
      <c r="AL66" s="1">
        <v>1058348</v>
      </c>
      <c r="AM66" s="1">
        <v>3366250</v>
      </c>
      <c r="AN66" s="1">
        <v>1220558</v>
      </c>
      <c r="AO66" s="1">
        <v>165505</v>
      </c>
      <c r="AP66" s="1">
        <v>506528</v>
      </c>
      <c r="AQ66" s="1">
        <f>SUM(AL66:AP66)</f>
        <v>6317189</v>
      </c>
      <c r="AT66" s="1">
        <f>AL66/$AQ66*100</f>
        <v>16.753464238603595</v>
      </c>
      <c r="AU66" s="1">
        <f t="shared" ref="AU66:AX68" si="193">AM66/$AQ66*100</f>
        <v>53.287150344876501</v>
      </c>
      <c r="AV66" s="1">
        <f t="shared" si="193"/>
        <v>19.321220245270485</v>
      </c>
      <c r="AW66" s="1">
        <f t="shared" si="193"/>
        <v>2.6199152819394831</v>
      </c>
      <c r="AX66" s="1">
        <f t="shared" si="193"/>
        <v>8.0182498893099439</v>
      </c>
      <c r="BB66" s="10" t="s">
        <v>74</v>
      </c>
      <c r="BC66" s="1">
        <f>H66</f>
        <v>307985017</v>
      </c>
      <c r="BD66" s="1">
        <f>Z66</f>
        <v>6611067</v>
      </c>
      <c r="BE66" s="1">
        <f>AQ66</f>
        <v>6317189</v>
      </c>
      <c r="BF66" s="1">
        <f>SUM(BC66:BE66)</f>
        <v>320913273</v>
      </c>
      <c r="BG66" s="1">
        <f>BC66/$BF66*100</f>
        <v>95.971417486368665</v>
      </c>
      <c r="BH66" s="1">
        <f t="shared" ref="BH66:BH68" si="194">BD66/$BF66*100</f>
        <v>2.0600790170495693</v>
      </c>
      <c r="BI66" s="1">
        <f t="shared" ref="BI66:BI68" si="195">BE66/$BF66*100</f>
        <v>1.9685034965817698</v>
      </c>
      <c r="BK66" s="16"/>
      <c r="BL66" s="1">
        <f>((BG66*1.0749)/(BG66*1.0749+BH66*1.0493+BI66*1.5556))*100</f>
        <v>95.180222164428571</v>
      </c>
      <c r="BM66" s="1">
        <f>((BH66*1.0493)/(BG66*1.0749+BH66*1.0493+BI66*1.5556))*100</f>
        <v>1.9944368668965158</v>
      </c>
      <c r="BN66" s="1">
        <f>((BI66*1.5556)/(BG66*1.0749+BH66*1.0493+BI66*1.5556))*100</f>
        <v>2.8253409686749009</v>
      </c>
    </row>
    <row r="67" spans="1:66" x14ac:dyDescent="0.3">
      <c r="A67" s="2" t="s">
        <v>74</v>
      </c>
      <c r="B67" s="1">
        <v>111734587</v>
      </c>
      <c r="C67" s="1">
        <v>112159692</v>
      </c>
      <c r="D67" s="1">
        <v>34035006</v>
      </c>
      <c r="E67" s="1">
        <v>16729143</v>
      </c>
      <c r="F67" s="1">
        <v>16954428</v>
      </c>
      <c r="G67" s="1">
        <v>1994095</v>
      </c>
      <c r="H67" s="1">
        <f>SUM(B67:G67)</f>
        <v>293606951</v>
      </c>
      <c r="K67" s="1">
        <f t="shared" si="190"/>
        <v>38.055838466848826</v>
      </c>
      <c r="L67" s="1">
        <f t="shared" si="190"/>
        <v>38.20062557033944</v>
      </c>
      <c r="M67" s="1">
        <f t="shared" si="190"/>
        <v>11.592030053811635</v>
      </c>
      <c r="N67" s="1">
        <f t="shared" si="190"/>
        <v>5.6978020932481259</v>
      </c>
      <c r="O67" s="1">
        <f t="shared" si="190"/>
        <v>5.7745322248859159</v>
      </c>
      <c r="P67" s="1">
        <f t="shared" si="190"/>
        <v>0.67917159086604861</v>
      </c>
      <c r="T67" s="10" t="s">
        <v>74</v>
      </c>
      <c r="U67" s="1">
        <v>2242188</v>
      </c>
      <c r="V67" s="1">
        <v>3395288</v>
      </c>
      <c r="W67" s="1">
        <v>466173</v>
      </c>
      <c r="X67" s="1">
        <v>81034</v>
      </c>
      <c r="Y67" s="1" t="s">
        <v>106</v>
      </c>
      <c r="Z67" s="1">
        <f t="shared" ref="Z67:Z68" si="196">SUM(U67:Y67)</f>
        <v>6184683</v>
      </c>
      <c r="AC67" s="1">
        <f>U67/$Z67*100</f>
        <v>36.253887224292654</v>
      </c>
      <c r="AD67" s="1">
        <f t="shared" si="191"/>
        <v>54.898335128898282</v>
      </c>
      <c r="AE67" s="1">
        <f t="shared" si="191"/>
        <v>7.5375407276330897</v>
      </c>
      <c r="AF67" s="1">
        <f t="shared" si="192"/>
        <v>1.3102369191759706</v>
      </c>
      <c r="AG67" s="1" t="s">
        <v>106</v>
      </c>
      <c r="AK67" s="10" t="s">
        <v>74</v>
      </c>
      <c r="AL67" s="1">
        <v>939190</v>
      </c>
      <c r="AM67" s="1">
        <v>3189933</v>
      </c>
      <c r="AN67" s="1">
        <v>1253335</v>
      </c>
      <c r="AO67" s="1">
        <v>221400</v>
      </c>
      <c r="AP67" s="1">
        <v>435807</v>
      </c>
      <c r="AQ67" s="1">
        <f>SUM(AL67:AP67)</f>
        <v>6039665</v>
      </c>
      <c r="AT67" s="1">
        <f>AL67/$AQ67*100</f>
        <v>15.550365790155579</v>
      </c>
      <c r="AU67" s="1">
        <f>AM67/$AQ67*100</f>
        <v>52.816389650750494</v>
      </c>
      <c r="AV67" s="1">
        <f t="shared" si="193"/>
        <v>20.751730435380107</v>
      </c>
      <c r="AW67" s="1">
        <f>AO67/$AQ67*100</f>
        <v>3.6657662304117862</v>
      </c>
      <c r="AX67" s="1">
        <f t="shared" si="193"/>
        <v>7.21574789330203</v>
      </c>
      <c r="BB67" s="10" t="s">
        <v>74</v>
      </c>
      <c r="BC67" s="1">
        <f>H67</f>
        <v>293606951</v>
      </c>
      <c r="BD67" s="1">
        <f>Z67</f>
        <v>6184683</v>
      </c>
      <c r="BE67" s="1">
        <f>AQ67</f>
        <v>6039665</v>
      </c>
      <c r="BF67" s="1">
        <f>SUM(BC67:BE67)</f>
        <v>305831299</v>
      </c>
      <c r="BG67" s="1">
        <f>BC67/$BF67*100</f>
        <v>96.002911395932699</v>
      </c>
      <c r="BH67" s="1">
        <f t="shared" si="194"/>
        <v>2.0222531245894491</v>
      </c>
      <c r="BI67" s="1">
        <f t="shared" si="195"/>
        <v>1.974835479477854</v>
      </c>
      <c r="BK67" s="16"/>
      <c r="BL67" s="1">
        <f>((BG67*1.0749)/(BG67*1.0749+BH67*1.0493+BI67*1.5556))*100</f>
        <v>95.207932041145369</v>
      </c>
      <c r="BM67" s="1">
        <f>((BH67*1.0493)/(BG67*1.0749+BH67*1.0493+BI67*1.5556))*100</f>
        <v>1.957743783357796</v>
      </c>
      <c r="BN67" s="1">
        <f>((BI67*1.5556)/(BG67*1.0749+BH67*1.0493+BI67*1.5556))*100</f>
        <v>2.8343241754968203</v>
      </c>
    </row>
    <row r="68" spans="1:66" x14ac:dyDescent="0.3">
      <c r="A68" s="2" t="s">
        <v>74</v>
      </c>
      <c r="B68" s="1">
        <v>102859947</v>
      </c>
      <c r="C68" s="1">
        <v>102691257</v>
      </c>
      <c r="D68" s="1">
        <v>32769514</v>
      </c>
      <c r="E68" s="1">
        <v>16032069</v>
      </c>
      <c r="F68" s="1">
        <v>16295229</v>
      </c>
      <c r="G68" s="1">
        <v>1859989</v>
      </c>
      <c r="H68" s="1">
        <f>SUM(B68:G68)</f>
        <v>272508005</v>
      </c>
      <c r="K68" s="1">
        <f t="shared" si="190"/>
        <v>37.74566071921447</v>
      </c>
      <c r="L68" s="1">
        <f t="shared" si="190"/>
        <v>37.683757950523322</v>
      </c>
      <c r="M68" s="1">
        <f t="shared" si="190"/>
        <v>12.025156472008961</v>
      </c>
      <c r="N68" s="1">
        <f t="shared" si="190"/>
        <v>5.8831552489623196</v>
      </c>
      <c r="O68" s="1">
        <f t="shared" si="190"/>
        <v>5.9797248891826129</v>
      </c>
      <c r="P68" s="1">
        <f t="shared" si="190"/>
        <v>0.68254472010831391</v>
      </c>
      <c r="T68" s="10" t="s">
        <v>74</v>
      </c>
      <c r="U68" s="1">
        <v>2161620</v>
      </c>
      <c r="V68" s="1">
        <v>3540479</v>
      </c>
      <c r="W68" s="1">
        <v>460293</v>
      </c>
      <c r="X68" s="1">
        <v>84042</v>
      </c>
      <c r="Y68" s="1" t="s">
        <v>106</v>
      </c>
      <c r="Z68" s="1">
        <f t="shared" si="196"/>
        <v>6246434</v>
      </c>
      <c r="AC68" s="1">
        <f>U68/$Z68*100</f>
        <v>34.60566460799874</v>
      </c>
      <c r="AD68" s="1">
        <f t="shared" si="191"/>
        <v>56.680003342707217</v>
      </c>
      <c r="AE68" s="1">
        <f t="shared" si="191"/>
        <v>7.368892395245032</v>
      </c>
      <c r="AF68" s="1">
        <f t="shared" si="192"/>
        <v>1.3454396540490143</v>
      </c>
      <c r="AG68" s="1" t="s">
        <v>106</v>
      </c>
      <c r="AK68" s="10" t="s">
        <v>74</v>
      </c>
      <c r="AL68" s="1">
        <v>787707</v>
      </c>
      <c r="AM68" s="1">
        <v>2883825</v>
      </c>
      <c r="AN68" s="1">
        <v>1152748</v>
      </c>
      <c r="AO68" s="1">
        <v>176054</v>
      </c>
      <c r="AP68" s="1">
        <v>610097</v>
      </c>
      <c r="AQ68" s="1">
        <f>SUM(AL68:AP68)</f>
        <v>5610431</v>
      </c>
      <c r="AT68" s="1">
        <f>AL68/$AQ68*100</f>
        <v>14.040044338839566</v>
      </c>
      <c r="AU68" s="1">
        <f t="shared" ref="AU68" si="197">AM68/$AQ68*100</f>
        <v>51.401131214339856</v>
      </c>
      <c r="AV68" s="1">
        <f t="shared" si="193"/>
        <v>20.546514162637415</v>
      </c>
      <c r="AW68" s="1">
        <f>AO68/$AQ68*100</f>
        <v>3.1379763871973472</v>
      </c>
      <c r="AX68" s="1">
        <f t="shared" si="193"/>
        <v>10.87433389698581</v>
      </c>
      <c r="BB68" s="10" t="s">
        <v>74</v>
      </c>
      <c r="BC68" s="1">
        <f>H68</f>
        <v>272508005</v>
      </c>
      <c r="BD68" s="1">
        <f>Z68</f>
        <v>6246434</v>
      </c>
      <c r="BE68" s="1">
        <f>AQ68</f>
        <v>5610431</v>
      </c>
      <c r="BF68" s="1">
        <f>SUM(BC68:BE68)</f>
        <v>284364870</v>
      </c>
      <c r="BG68" s="1">
        <f>BC68/$BF68*100</f>
        <v>95.830404437791501</v>
      </c>
      <c r="BH68" s="1">
        <f t="shared" si="194"/>
        <v>2.1966264679599843</v>
      </c>
      <c r="BI68" s="1">
        <f t="shared" si="195"/>
        <v>1.9729690942485265</v>
      </c>
      <c r="BK68" s="16"/>
      <c r="BL68" s="1">
        <f>((BG68*1.0749)/(BG68*1.0749+BH68*1.0493+BI68*1.5556))*100</f>
        <v>95.041554578003868</v>
      </c>
      <c r="BM68" s="1">
        <f>((BH68*1.0493)/(BG68*1.0749+BH68*1.0493+BI68*1.5556))*100</f>
        <v>2.1266598531927468</v>
      </c>
      <c r="BN68" s="1">
        <f>((BI68*1.5556)/(BG68*1.0749+BH68*1.0493+BI68*1.5556))*100</f>
        <v>2.8317855688033875</v>
      </c>
    </row>
    <row r="69" spans="1:66" x14ac:dyDescent="0.3">
      <c r="B69" s="90" t="s">
        <v>100</v>
      </c>
      <c r="C69" s="90"/>
      <c r="D69" s="90"/>
      <c r="E69" s="90"/>
      <c r="F69" s="90"/>
      <c r="G69" s="90"/>
      <c r="H69" s="90"/>
      <c r="J69" s="8" t="s">
        <v>64</v>
      </c>
      <c r="K69" s="3">
        <f>AVERAGE(K66:K68)</f>
        <v>38.064736566330204</v>
      </c>
      <c r="L69" s="3">
        <f t="shared" ref="L69:P69" si="198">AVERAGE(L66:L68)</f>
        <v>37.914786883618042</v>
      </c>
      <c r="M69" s="3">
        <f t="shared" si="198"/>
        <v>11.729593644103609</v>
      </c>
      <c r="N69" s="3">
        <f t="shared" si="198"/>
        <v>5.7550705937067912</v>
      </c>
      <c r="O69" s="3">
        <f t="shared" si="198"/>
        <v>5.8534279034952386</v>
      </c>
      <c r="P69" s="3">
        <f t="shared" si="198"/>
        <v>0.68238440874610939</v>
      </c>
      <c r="Q69" s="2" t="s">
        <v>74</v>
      </c>
      <c r="U69" s="90" t="s">
        <v>100</v>
      </c>
      <c r="V69" s="90"/>
      <c r="W69" s="90"/>
      <c r="X69" s="90"/>
      <c r="Y69" s="90"/>
      <c r="Z69" s="90"/>
      <c r="AB69" s="8" t="s">
        <v>64</v>
      </c>
      <c r="AC69" s="3">
        <f>AVERAGE(AC66:AC68)</f>
        <v>36.052538607018157</v>
      </c>
      <c r="AD69" s="3">
        <f t="shared" ref="AD69:AF69" si="199">AVERAGE(AD66:AD68)</f>
        <v>54.822182832940662</v>
      </c>
      <c r="AE69" s="3">
        <f t="shared" si="199"/>
        <v>7.3763699619827632</v>
      </c>
      <c r="AF69" s="3">
        <f t="shared" si="199"/>
        <v>1.7489085980584165</v>
      </c>
      <c r="AG69" s="3" t="s">
        <v>106</v>
      </c>
      <c r="AH69" s="2" t="s">
        <v>74</v>
      </c>
      <c r="AL69" s="90" t="s">
        <v>100</v>
      </c>
      <c r="AM69" s="90"/>
      <c r="AN69" s="90"/>
      <c r="AO69" s="90"/>
      <c r="AP69" s="90"/>
      <c r="AQ69" s="90"/>
      <c r="AS69" s="8" t="s">
        <v>64</v>
      </c>
      <c r="AT69" s="3">
        <f>AVERAGE(AT66:AT68)</f>
        <v>15.447958122532912</v>
      </c>
      <c r="AU69" s="3">
        <f t="shared" ref="AU69:AX69" si="200">AVERAGE(AU66:AU68)</f>
        <v>52.501557069988941</v>
      </c>
      <c r="AV69" s="3">
        <f t="shared" si="200"/>
        <v>20.206488281096004</v>
      </c>
      <c r="AW69" s="3">
        <f t="shared" si="200"/>
        <v>3.1412192998495385</v>
      </c>
      <c r="AX69" s="3">
        <f t="shared" si="200"/>
        <v>8.7027772265325947</v>
      </c>
      <c r="AY69" s="2" t="s">
        <v>74</v>
      </c>
      <c r="BC69" s="87" t="s">
        <v>105</v>
      </c>
      <c r="BD69" s="88"/>
      <c r="BE69" s="88"/>
      <c r="BF69" s="89"/>
      <c r="BG69" s="12">
        <f>AVERAGE(BG66:BG68)</f>
        <v>95.934911106697612</v>
      </c>
      <c r="BH69" s="12">
        <f t="shared" ref="BH69:BI69" si="201">AVERAGE(BH66:BH68)</f>
        <v>2.0929862031996671</v>
      </c>
      <c r="BI69" s="12">
        <f t="shared" si="201"/>
        <v>1.9721026901027168</v>
      </c>
      <c r="BJ69" s="2" t="s">
        <v>74</v>
      </c>
      <c r="BK69" s="10" t="s">
        <v>259</v>
      </c>
      <c r="BL69" s="12">
        <f>AVERAGE(BL66:BL68)</f>
        <v>95.143236261192598</v>
      </c>
      <c r="BM69" s="12">
        <f>AVERAGE(BM66:BM68)</f>
        <v>2.0262801678156861</v>
      </c>
      <c r="BN69" s="12">
        <f>AVERAGE(BN66:BN68)</f>
        <v>2.8304835709917029</v>
      </c>
    </row>
    <row r="70" spans="1:66" x14ac:dyDescent="0.3">
      <c r="A70" s="2" t="s">
        <v>55</v>
      </c>
      <c r="B70" s="2" t="s">
        <v>56</v>
      </c>
      <c r="C70" s="2" t="s">
        <v>57</v>
      </c>
      <c r="D70" s="2" t="s">
        <v>58</v>
      </c>
      <c r="E70" s="2" t="s">
        <v>59</v>
      </c>
      <c r="F70" s="2" t="s">
        <v>60</v>
      </c>
      <c r="G70" s="2" t="s">
        <v>61</v>
      </c>
      <c r="H70" s="2" t="s">
        <v>62</v>
      </c>
      <c r="J70" s="8" t="s">
        <v>65</v>
      </c>
      <c r="K70" s="3">
        <f>_xlfn.STDEV.S(K66:K68)</f>
        <v>0.32361665750814916</v>
      </c>
      <c r="L70" s="3">
        <f t="shared" ref="L70:P70" si="202">_xlfn.STDEV.S(L66:L68)</f>
        <v>0.26275676189787772</v>
      </c>
      <c r="M70" s="3">
        <f t="shared" si="202"/>
        <v>0.25616877805446364</v>
      </c>
      <c r="N70" s="3">
        <f t="shared" si="202"/>
        <v>0.11113120137235277</v>
      </c>
      <c r="O70" s="3">
        <f t="shared" si="202"/>
        <v>0.11050416419676221</v>
      </c>
      <c r="P70" s="3">
        <f t="shared" si="202"/>
        <v>3.1357371146864686E-3</v>
      </c>
      <c r="Q70" s="2" t="s">
        <v>74</v>
      </c>
      <c r="T70" s="2" t="s">
        <v>55</v>
      </c>
      <c r="U70" s="2" t="s">
        <v>56</v>
      </c>
      <c r="V70" s="2" t="s">
        <v>57</v>
      </c>
      <c r="W70" s="2" t="s">
        <v>58</v>
      </c>
      <c r="X70" s="2" t="s">
        <v>59</v>
      </c>
      <c r="Y70" s="2" t="s">
        <v>60</v>
      </c>
      <c r="Z70" s="2" t="s">
        <v>62</v>
      </c>
      <c r="AB70" s="8" t="s">
        <v>65</v>
      </c>
      <c r="AC70" s="3">
        <f>_xlfn.STDEV.S(AC66:AC68)</f>
        <v>1.3574459678542705</v>
      </c>
      <c r="AD70" s="3">
        <f t="shared" ref="AD70:AF70" si="203">_xlfn.STDEV.S(AD66:AD68)</f>
        <v>1.8970433616511659</v>
      </c>
      <c r="AE70" s="3">
        <f t="shared" si="203"/>
        <v>0.15756511209118687</v>
      </c>
      <c r="AF70" s="3">
        <f t="shared" si="203"/>
        <v>0.7295275386708413</v>
      </c>
      <c r="AG70" s="3" t="s">
        <v>106</v>
      </c>
      <c r="AH70" s="2" t="s">
        <v>74</v>
      </c>
      <c r="AK70" s="10" t="s">
        <v>55</v>
      </c>
      <c r="AL70" s="2" t="s">
        <v>56</v>
      </c>
      <c r="AM70" s="2" t="s">
        <v>57</v>
      </c>
      <c r="AN70" s="2" t="s">
        <v>58</v>
      </c>
      <c r="AO70" s="2" t="s">
        <v>59</v>
      </c>
      <c r="AP70" s="2" t="s">
        <v>60</v>
      </c>
      <c r="AQ70" s="2" t="s">
        <v>62</v>
      </c>
      <c r="AS70" s="8" t="s">
        <v>65</v>
      </c>
      <c r="AT70" s="3">
        <f>_xlfn.STDEV.S(AT66:AT68)</f>
        <v>1.3596055993926304</v>
      </c>
      <c r="AU70" s="3">
        <f t="shared" ref="AU70:AX70" si="204">_xlfn.STDEV.S(AU66:AU68)</f>
        <v>0.98163471088754894</v>
      </c>
      <c r="AV70" s="3">
        <f t="shared" si="204"/>
        <v>0.77350051783458929</v>
      </c>
      <c r="AW70" s="3">
        <f t="shared" si="204"/>
        <v>0.52293301575532503</v>
      </c>
      <c r="AX70" s="3">
        <f t="shared" si="204"/>
        <v>1.9229524547272576</v>
      </c>
      <c r="AY70" s="2" t="s">
        <v>74</v>
      </c>
      <c r="BB70" s="10" t="s">
        <v>55</v>
      </c>
      <c r="BC70" s="12" t="s">
        <v>101</v>
      </c>
      <c r="BD70" s="12" t="s">
        <v>102</v>
      </c>
      <c r="BE70" s="12" t="s">
        <v>103</v>
      </c>
      <c r="BF70" s="12" t="s">
        <v>104</v>
      </c>
      <c r="BG70" s="12">
        <f>_xlfn.STDEV.S(BG66:BG68)</f>
        <v>9.1865115627734875E-2</v>
      </c>
      <c r="BH70" s="12">
        <f t="shared" ref="BH70:BI70" si="205">_xlfn.STDEV.S(BH66:BH68)</f>
        <v>9.1726102581503807E-2</v>
      </c>
      <c r="BI70" s="12">
        <f t="shared" si="205"/>
        <v>3.253689284025571E-3</v>
      </c>
      <c r="BJ70" s="2" t="s">
        <v>74</v>
      </c>
      <c r="BK70" s="10" t="s">
        <v>65</v>
      </c>
      <c r="BL70" s="12">
        <f>_xlfn.STDEV.S(BL66:BL68)</f>
        <v>8.9142205710794856E-2</v>
      </c>
      <c r="BM70" s="12">
        <f>_xlfn.STDEV.S(BM66:BM68)</f>
        <v>8.8846252156143987E-2</v>
      </c>
      <c r="BN70" s="12">
        <f>_xlfn.STDEV.S(BN66:BN68)</f>
        <v>4.6309718124350674E-3</v>
      </c>
    </row>
    <row r="71" spans="1:66" x14ac:dyDescent="0.3">
      <c r="A71" s="2" t="s">
        <v>75</v>
      </c>
      <c r="B71" s="1">
        <v>118789841</v>
      </c>
      <c r="C71" s="1">
        <v>128913184</v>
      </c>
      <c r="D71" s="1">
        <v>34313042</v>
      </c>
      <c r="E71" s="1">
        <v>14976817</v>
      </c>
      <c r="F71" s="1">
        <v>14019515</v>
      </c>
      <c r="G71" s="1">
        <v>1390956</v>
      </c>
      <c r="H71" s="1">
        <f>SUM(B71:G71)</f>
        <v>312403355</v>
      </c>
      <c r="K71" s="1">
        <f t="shared" ref="K71:P73" si="206">B71/$H71*100</f>
        <v>38.024508731668391</v>
      </c>
      <c r="L71" s="1">
        <f t="shared" si="206"/>
        <v>41.264980652976661</v>
      </c>
      <c r="M71" s="1">
        <f t="shared" si="206"/>
        <v>10.983570262873778</v>
      </c>
      <c r="N71" s="1">
        <f t="shared" si="206"/>
        <v>4.794064071430987</v>
      </c>
      <c r="O71" s="1">
        <f t="shared" si="206"/>
        <v>4.4876326632279602</v>
      </c>
      <c r="P71" s="1">
        <f t="shared" si="206"/>
        <v>0.44524361782222216</v>
      </c>
      <c r="T71" s="10" t="s">
        <v>75</v>
      </c>
      <c r="U71" s="1">
        <v>3532273</v>
      </c>
      <c r="V71" s="1">
        <v>6406591</v>
      </c>
      <c r="W71" s="1">
        <v>1227291</v>
      </c>
      <c r="X71" s="1">
        <v>387575</v>
      </c>
      <c r="Y71" s="1">
        <v>206759</v>
      </c>
      <c r="Z71" s="1">
        <f>SUM(U71:Y71)</f>
        <v>11760489</v>
      </c>
      <c r="AC71" s="1">
        <f>U71/$Z71*100</f>
        <v>30.035086126095607</v>
      </c>
      <c r="AD71" s="1">
        <f t="shared" ref="AD71:AE73" si="207">V71/$Z71*100</f>
        <v>54.475549443564809</v>
      </c>
      <c r="AE71" s="1">
        <f>W71/$Z71*100</f>
        <v>10.435714025156608</v>
      </c>
      <c r="AF71" s="1">
        <f t="shared" ref="AF71:AG73" si="208">X71/$Z71*100</f>
        <v>3.2955687471838968</v>
      </c>
      <c r="AG71" s="1">
        <f t="shared" si="208"/>
        <v>1.758081657999085</v>
      </c>
      <c r="AK71" s="10" t="s">
        <v>75</v>
      </c>
      <c r="AL71" s="1">
        <v>682431</v>
      </c>
      <c r="AM71" s="1">
        <v>2872797</v>
      </c>
      <c r="AN71" s="1">
        <v>1436650</v>
      </c>
      <c r="AO71" s="1">
        <v>442366</v>
      </c>
      <c r="AP71" s="1">
        <v>839450</v>
      </c>
      <c r="AQ71" s="1">
        <f>SUM(AL71:AP71)</f>
        <v>6273694</v>
      </c>
      <c r="AT71" s="1">
        <f>AL71/$AQ71*100</f>
        <v>10.87765836204316</v>
      </c>
      <c r="AU71" s="1">
        <f t="shared" ref="AU71:AX73" si="209">AM71/$AQ71*100</f>
        <v>45.791155896350702</v>
      </c>
      <c r="AV71" s="1">
        <f t="shared" si="209"/>
        <v>22.899586750644836</v>
      </c>
      <c r="AW71" s="1">
        <f t="shared" si="209"/>
        <v>7.0511249034460404</v>
      </c>
      <c r="AX71" s="1">
        <f t="shared" si="209"/>
        <v>13.380474087515266</v>
      </c>
      <c r="BB71" s="10" t="s">
        <v>75</v>
      </c>
      <c r="BC71" s="1">
        <f>H71</f>
        <v>312403355</v>
      </c>
      <c r="BD71" s="1">
        <f>Z71</f>
        <v>11760489</v>
      </c>
      <c r="BE71" s="1">
        <f>AQ71</f>
        <v>6273694</v>
      </c>
      <c r="BF71" s="1">
        <f>SUM(BC71:BE71)</f>
        <v>330437538</v>
      </c>
      <c r="BG71" s="1">
        <f>BC71/$BF71*100</f>
        <v>94.542332233452242</v>
      </c>
      <c r="BH71" s="1">
        <f t="shared" ref="BH71:BH73" si="210">BD71/$BF71*100</f>
        <v>3.5590656773383902</v>
      </c>
      <c r="BI71" s="1">
        <f t="shared" ref="BI71:BI73" si="211">BE71/$BF71*100</f>
        <v>1.8986020892093682</v>
      </c>
      <c r="BK71" s="16"/>
      <c r="BL71" s="1">
        <f>((BG71*1.0749)/(BG71*1.0749+BH71*1.0493+BI71*1.5556))*100</f>
        <v>93.825226140961561</v>
      </c>
      <c r="BM71" s="1">
        <f>((BH71*1.0493)/(BG71*1.0749+BH71*1.0493+BI71*1.5556))*100</f>
        <v>3.4479496924533484</v>
      </c>
      <c r="BN71" s="1">
        <f>((BI71*1.5556)/(BG71*1.0749+BH71*1.0493+BI71*1.5556))*100</f>
        <v>2.7268241665850983</v>
      </c>
    </row>
    <row r="72" spans="1:66" x14ac:dyDescent="0.3">
      <c r="A72" s="2" t="s">
        <v>75</v>
      </c>
      <c r="B72" s="1">
        <v>116790635</v>
      </c>
      <c r="C72" s="1">
        <v>125446698</v>
      </c>
      <c r="D72" s="1">
        <v>35002021</v>
      </c>
      <c r="E72" s="1">
        <v>15102688</v>
      </c>
      <c r="F72" s="1">
        <v>13606074</v>
      </c>
      <c r="G72" s="1">
        <v>1245241</v>
      </c>
      <c r="H72" s="1">
        <f>SUM(B72:G72)</f>
        <v>307193357</v>
      </c>
      <c r="K72" s="1">
        <f t="shared" si="206"/>
        <v>38.018606958352947</v>
      </c>
      <c r="L72" s="1">
        <f t="shared" si="206"/>
        <v>40.836396732368144</v>
      </c>
      <c r="M72" s="1">
        <f t="shared" si="206"/>
        <v>11.39413343498831</v>
      </c>
      <c r="N72" s="1">
        <f t="shared" si="206"/>
        <v>4.916345896112591</v>
      </c>
      <c r="O72" s="1">
        <f t="shared" si="206"/>
        <v>4.4291563244969518</v>
      </c>
      <c r="P72" s="1">
        <f t="shared" si="206"/>
        <v>0.4053606536810625</v>
      </c>
      <c r="T72" s="10" t="s">
        <v>75</v>
      </c>
      <c r="U72" s="1">
        <v>3287307</v>
      </c>
      <c r="V72" s="1">
        <v>6210699</v>
      </c>
      <c r="W72" s="1">
        <v>1122644</v>
      </c>
      <c r="X72" s="1">
        <v>298178</v>
      </c>
      <c r="Y72" s="1">
        <v>193399</v>
      </c>
      <c r="Z72" s="1">
        <f t="shared" ref="Z72:Z73" si="212">SUM(U72:Y72)</f>
        <v>11112227</v>
      </c>
      <c r="AC72" s="1">
        <f>U72/$Z72*100</f>
        <v>29.582792000199419</v>
      </c>
      <c r="AD72" s="1">
        <f t="shared" si="207"/>
        <v>55.890677899218574</v>
      </c>
      <c r="AE72" s="1">
        <f t="shared" si="207"/>
        <v>10.102781377666242</v>
      </c>
      <c r="AF72" s="1">
        <f t="shared" si="208"/>
        <v>2.6833325129157282</v>
      </c>
      <c r="AG72" s="1">
        <f t="shared" si="208"/>
        <v>1.7404162100000298</v>
      </c>
      <c r="AK72" s="10" t="s">
        <v>75</v>
      </c>
      <c r="AL72" s="1">
        <v>475305</v>
      </c>
      <c r="AM72" s="1">
        <v>2740726</v>
      </c>
      <c r="AN72" s="1">
        <v>1344049</v>
      </c>
      <c r="AO72" s="1">
        <v>335396</v>
      </c>
      <c r="AP72" s="1">
        <v>883627</v>
      </c>
      <c r="AQ72" s="1">
        <f>SUM(AL72:AP72)</f>
        <v>5779103</v>
      </c>
      <c r="AT72" s="1">
        <f>AL72/$AQ72*100</f>
        <v>8.2245462660900834</v>
      </c>
      <c r="AU72" s="1">
        <f>AM72/$AQ72*100</f>
        <v>47.424764708294695</v>
      </c>
      <c r="AV72" s="1">
        <f t="shared" si="209"/>
        <v>23.257052175744228</v>
      </c>
      <c r="AW72" s="1">
        <f>AO72/$AQ72*100</f>
        <v>5.8035996243707721</v>
      </c>
      <c r="AX72" s="1">
        <f t="shared" si="209"/>
        <v>15.290037225500219</v>
      </c>
      <c r="BB72" s="10" t="s">
        <v>75</v>
      </c>
      <c r="BC72" s="1">
        <f>H72</f>
        <v>307193357</v>
      </c>
      <c r="BD72" s="1">
        <f>Z72</f>
        <v>11112227</v>
      </c>
      <c r="BE72" s="1">
        <f>AQ72</f>
        <v>5779103</v>
      </c>
      <c r="BF72" s="1">
        <f>SUM(BC72:BE72)</f>
        <v>324084687</v>
      </c>
      <c r="BG72" s="1">
        <f>BC72/$BF72*100</f>
        <v>94.787988856752122</v>
      </c>
      <c r="BH72" s="1">
        <f t="shared" si="210"/>
        <v>3.4288034719764466</v>
      </c>
      <c r="BI72" s="1">
        <f t="shared" si="211"/>
        <v>1.7832076712714293</v>
      </c>
      <c r="BK72" s="16"/>
      <c r="BL72" s="1">
        <f>((BG72*1.0749)/(BG72*1.0749+BH72*1.0493+BI72*1.5556))*100</f>
        <v>94.114321051914501</v>
      </c>
      <c r="BM72" s="1">
        <f>((BH72*1.0493)/(BG72*1.0749+BH72*1.0493+BI72*1.5556))*100</f>
        <v>3.3233540295272133</v>
      </c>
      <c r="BN72" s="1">
        <f>((BI72*1.5556)/(BG72*1.0749+BH72*1.0493+BI72*1.5556))*100</f>
        <v>2.5623249185582928</v>
      </c>
    </row>
    <row r="73" spans="1:66" x14ac:dyDescent="0.3">
      <c r="A73" s="2" t="s">
        <v>75</v>
      </c>
      <c r="B73" s="1">
        <v>110154208</v>
      </c>
      <c r="C73" s="1">
        <v>119884767</v>
      </c>
      <c r="D73" s="1">
        <v>32975331</v>
      </c>
      <c r="E73" s="1">
        <v>13731102</v>
      </c>
      <c r="F73" s="1">
        <v>13202312</v>
      </c>
      <c r="G73" s="1">
        <v>1309355</v>
      </c>
      <c r="H73" s="1">
        <f>SUM(B73:G73)</f>
        <v>291257075</v>
      </c>
      <c r="K73" s="1">
        <f t="shared" si="206"/>
        <v>37.820268572016666</v>
      </c>
      <c r="L73" s="1">
        <f t="shared" si="206"/>
        <v>41.161151879314858</v>
      </c>
      <c r="M73" s="1">
        <f t="shared" si="206"/>
        <v>11.321727034441995</v>
      </c>
      <c r="N73" s="1">
        <f t="shared" si="206"/>
        <v>4.7144269370967207</v>
      </c>
      <c r="O73" s="1">
        <f t="shared" si="206"/>
        <v>4.5328725491046011</v>
      </c>
      <c r="P73" s="1">
        <f t="shared" si="206"/>
        <v>0.44955302802515607</v>
      </c>
      <c r="T73" s="10" t="s">
        <v>75</v>
      </c>
      <c r="U73" s="1">
        <v>2981906</v>
      </c>
      <c r="V73" s="1">
        <v>5719675</v>
      </c>
      <c r="W73" s="1">
        <v>1099007</v>
      </c>
      <c r="X73" s="1">
        <v>228402</v>
      </c>
      <c r="Y73" s="1">
        <v>127271</v>
      </c>
      <c r="Z73" s="1">
        <f t="shared" si="212"/>
        <v>10156261</v>
      </c>
      <c r="AC73" s="1">
        <f>U73/$Z73*100</f>
        <v>29.360273431334623</v>
      </c>
      <c r="AD73" s="1">
        <f t="shared" si="207"/>
        <v>56.316739004639601</v>
      </c>
      <c r="AE73" s="1">
        <f t="shared" si="207"/>
        <v>10.820980280045973</v>
      </c>
      <c r="AF73" s="1">
        <f t="shared" si="208"/>
        <v>2.2488787950605049</v>
      </c>
      <c r="AG73" s="1">
        <f t="shared" si="208"/>
        <v>1.2531284889192982</v>
      </c>
      <c r="AK73" s="10" t="s">
        <v>75</v>
      </c>
      <c r="AL73" s="1">
        <v>541446</v>
      </c>
      <c r="AM73" s="1">
        <v>2376915</v>
      </c>
      <c r="AN73" s="1">
        <v>1254215</v>
      </c>
      <c r="AO73" s="1">
        <v>278890</v>
      </c>
      <c r="AP73" s="1">
        <v>789857</v>
      </c>
      <c r="AQ73" s="1">
        <f>SUM(AL73:AP73)</f>
        <v>5241323</v>
      </c>
      <c r="AT73" s="1">
        <f>AL73/$AQ73*100</f>
        <v>10.330330719934642</v>
      </c>
      <c r="AU73" s="1">
        <f t="shared" ref="AU73" si="213">AM73/$AQ73*100</f>
        <v>45.349523393234875</v>
      </c>
      <c r="AV73" s="1">
        <f t="shared" si="209"/>
        <v>23.929359056864076</v>
      </c>
      <c r="AW73" s="1">
        <f>AO73/$AQ73*100</f>
        <v>5.3209847971590385</v>
      </c>
      <c r="AX73" s="1">
        <f t="shared" si="209"/>
        <v>15.069802032807367</v>
      </c>
      <c r="BB73" s="10" t="s">
        <v>75</v>
      </c>
      <c r="BC73" s="1">
        <f>H73</f>
        <v>291257075</v>
      </c>
      <c r="BD73" s="1">
        <f>Z73</f>
        <v>10156261</v>
      </c>
      <c r="BE73" s="1">
        <f>AQ73</f>
        <v>5241323</v>
      </c>
      <c r="BF73" s="1">
        <f>SUM(BC73:BE73)</f>
        <v>306654659</v>
      </c>
      <c r="BG73" s="1">
        <f>BC73/$BF73*100</f>
        <v>94.978852090422677</v>
      </c>
      <c r="BH73" s="1">
        <f t="shared" si="210"/>
        <v>3.3119539201261574</v>
      </c>
      <c r="BI73" s="1">
        <f t="shared" si="211"/>
        <v>1.7091939894511761</v>
      </c>
      <c r="BK73" s="16"/>
      <c r="BL73" s="1">
        <f>((BG73*1.0749)/(BG73*1.0749+BH73*1.0493+BI73*1.5556))*100</f>
        <v>94.332222624405958</v>
      </c>
      <c r="BM73" s="1">
        <f>((BH73*1.0493)/(BG73*1.0749+BH73*1.0493+BI73*1.5556))*100</f>
        <v>3.2110646279968194</v>
      </c>
      <c r="BN73" s="1">
        <f>((BI73*1.5556)/(BG73*1.0749+BH73*1.0493+BI73*1.5556))*100</f>
        <v>2.456712747597225</v>
      </c>
    </row>
    <row r="74" spans="1:66" x14ac:dyDescent="0.3">
      <c r="B74" s="90" t="s">
        <v>100</v>
      </c>
      <c r="C74" s="90"/>
      <c r="D74" s="90"/>
      <c r="E74" s="90"/>
      <c r="F74" s="90"/>
      <c r="G74" s="90"/>
      <c r="H74" s="90"/>
      <c r="J74" s="8" t="s">
        <v>64</v>
      </c>
      <c r="K74" s="3">
        <f>AVERAGE(K71:K73)</f>
        <v>37.954461420679337</v>
      </c>
      <c r="L74" s="3">
        <f t="shared" ref="L74:P74" si="214">AVERAGE(L71:L73)</f>
        <v>41.087509754886554</v>
      </c>
      <c r="M74" s="3">
        <f t="shared" si="214"/>
        <v>11.233143577434694</v>
      </c>
      <c r="N74" s="3">
        <f t="shared" si="214"/>
        <v>4.8082789682134326</v>
      </c>
      <c r="O74" s="3">
        <f t="shared" si="214"/>
        <v>4.4832205122765041</v>
      </c>
      <c r="P74" s="3">
        <f t="shared" si="214"/>
        <v>0.43338576650948024</v>
      </c>
      <c r="Q74" s="2" t="s">
        <v>75</v>
      </c>
      <c r="U74" s="90" t="s">
        <v>100</v>
      </c>
      <c r="V74" s="90"/>
      <c r="W74" s="90"/>
      <c r="X74" s="90"/>
      <c r="Y74" s="90"/>
      <c r="Z74" s="90"/>
      <c r="AB74" s="8" t="s">
        <v>64</v>
      </c>
      <c r="AC74" s="3">
        <f t="shared" ref="AC74:AG74" si="215">AVERAGE(AC71:AC73)</f>
        <v>29.659383852543215</v>
      </c>
      <c r="AD74" s="3">
        <f t="shared" si="215"/>
        <v>55.560988782474332</v>
      </c>
      <c r="AE74" s="3">
        <f t="shared" si="215"/>
        <v>10.453158560956274</v>
      </c>
      <c r="AF74" s="3">
        <f t="shared" si="215"/>
        <v>2.7425933517200431</v>
      </c>
      <c r="AG74" s="3">
        <f t="shared" si="215"/>
        <v>1.5838754523061376</v>
      </c>
      <c r="AH74" s="2" t="s">
        <v>75</v>
      </c>
      <c r="AL74" s="90" t="s">
        <v>100</v>
      </c>
      <c r="AM74" s="90"/>
      <c r="AN74" s="90"/>
      <c r="AO74" s="90"/>
      <c r="AP74" s="90"/>
      <c r="AQ74" s="90"/>
      <c r="AS74" s="8" t="s">
        <v>64</v>
      </c>
      <c r="AT74" s="3">
        <f t="shared" ref="AT74:AX74" si="216">AVERAGE(AT71:AT73)</f>
        <v>9.8108451160226284</v>
      </c>
      <c r="AU74" s="3">
        <f t="shared" si="216"/>
        <v>46.188481332626758</v>
      </c>
      <c r="AV74" s="3">
        <f t="shared" si="216"/>
        <v>23.361999327751047</v>
      </c>
      <c r="AW74" s="3">
        <f t="shared" si="216"/>
        <v>6.0585697749919509</v>
      </c>
      <c r="AX74" s="3">
        <f t="shared" si="216"/>
        <v>14.580104448607619</v>
      </c>
      <c r="AY74" s="2" t="s">
        <v>75</v>
      </c>
      <c r="BC74" s="87" t="s">
        <v>105</v>
      </c>
      <c r="BD74" s="88"/>
      <c r="BE74" s="88"/>
      <c r="BF74" s="89"/>
      <c r="BG74" s="12">
        <f>AVERAGE(BG71:BG73)</f>
        <v>94.769724393542347</v>
      </c>
      <c r="BH74" s="12">
        <f t="shared" ref="BH74:BI74" si="217">AVERAGE(BH71:BH73)</f>
        <v>3.433274356480331</v>
      </c>
      <c r="BI74" s="12">
        <f t="shared" si="217"/>
        <v>1.7970012499773247</v>
      </c>
      <c r="BJ74" s="2" t="s">
        <v>75</v>
      </c>
      <c r="BK74" s="10" t="s">
        <v>259</v>
      </c>
      <c r="BL74" s="12">
        <f>AVERAGE(BL71:BL73)</f>
        <v>94.090589939094002</v>
      </c>
      <c r="BM74" s="12">
        <f>AVERAGE(BM71:BM73)</f>
        <v>3.327456116659127</v>
      </c>
      <c r="BN74" s="12">
        <f>AVERAGE(BN71:BN73)</f>
        <v>2.5819539442468717</v>
      </c>
    </row>
    <row r="75" spans="1:66" x14ac:dyDescent="0.3">
      <c r="A75" s="2" t="s">
        <v>55</v>
      </c>
      <c r="B75" s="2" t="s">
        <v>56</v>
      </c>
      <c r="C75" s="2" t="s">
        <v>57</v>
      </c>
      <c r="D75" s="2" t="s">
        <v>58</v>
      </c>
      <c r="E75" s="2" t="s">
        <v>59</v>
      </c>
      <c r="F75" s="2" t="s">
        <v>60</v>
      </c>
      <c r="G75" s="2" t="s">
        <v>61</v>
      </c>
      <c r="H75" s="2" t="s">
        <v>62</v>
      </c>
      <c r="J75" s="8" t="s">
        <v>65</v>
      </c>
      <c r="K75" s="3">
        <f>_xlfn.STDEV.S(K71:K73)</f>
        <v>0.1162518739901349</v>
      </c>
      <c r="L75" s="3">
        <f t="shared" ref="L75:P75" si="218">_xlfn.STDEV.S(L71:L73)</f>
        <v>0.22358089390369931</v>
      </c>
      <c r="M75" s="3">
        <f t="shared" si="218"/>
        <v>0.21914789804082072</v>
      </c>
      <c r="N75" s="3">
        <f t="shared" si="218"/>
        <v>0.10170724640071066</v>
      </c>
      <c r="O75" s="3">
        <f t="shared" si="218"/>
        <v>5.1998693432911497E-2</v>
      </c>
      <c r="P75" s="3">
        <f t="shared" si="218"/>
        <v>2.4365918120572559E-2</v>
      </c>
      <c r="Q75" s="2" t="s">
        <v>75</v>
      </c>
      <c r="T75" s="2" t="s">
        <v>55</v>
      </c>
      <c r="U75" s="2" t="s">
        <v>56</v>
      </c>
      <c r="V75" s="2" t="s">
        <v>57</v>
      </c>
      <c r="W75" s="2" t="s">
        <v>58</v>
      </c>
      <c r="X75" s="2" t="s">
        <v>59</v>
      </c>
      <c r="Y75" s="2" t="s">
        <v>60</v>
      </c>
      <c r="Z75" s="2" t="s">
        <v>62</v>
      </c>
      <c r="AB75" s="8" t="s">
        <v>65</v>
      </c>
      <c r="AC75" s="3">
        <f t="shared" ref="AC75:AG75" si="219">_xlfn.STDEV.S(AC71:AC73)</f>
        <v>0.34386447495595673</v>
      </c>
      <c r="AD75" s="3">
        <f t="shared" si="219"/>
        <v>0.96385472724233556</v>
      </c>
      <c r="AE75" s="3">
        <f t="shared" si="219"/>
        <v>0.35941709714037251</v>
      </c>
      <c r="AF75" s="3">
        <f t="shared" si="219"/>
        <v>0.5258553501019656</v>
      </c>
      <c r="AG75" s="3">
        <f t="shared" si="219"/>
        <v>0.28657142627181681</v>
      </c>
      <c r="AH75" s="2" t="s">
        <v>75</v>
      </c>
      <c r="AK75" s="10" t="s">
        <v>55</v>
      </c>
      <c r="AL75" s="2" t="s">
        <v>56</v>
      </c>
      <c r="AM75" s="2" t="s">
        <v>57</v>
      </c>
      <c r="AN75" s="2" t="s">
        <v>58</v>
      </c>
      <c r="AO75" s="2" t="s">
        <v>59</v>
      </c>
      <c r="AP75" s="2" t="s">
        <v>60</v>
      </c>
      <c r="AQ75" s="2" t="s">
        <v>62</v>
      </c>
      <c r="AS75" s="8" t="s">
        <v>65</v>
      </c>
      <c r="AT75" s="3">
        <f t="shared" ref="AT75:AX75" si="220">_xlfn.STDEV.S(AT71:AT73)</f>
        <v>1.4007676173894723</v>
      </c>
      <c r="AU75" s="3">
        <f t="shared" si="220"/>
        <v>1.0931867432725169</v>
      </c>
      <c r="AV75" s="3">
        <f t="shared" si="220"/>
        <v>0.52284622901937394</v>
      </c>
      <c r="AW75" s="3">
        <f t="shared" si="220"/>
        <v>0.89280654686585237</v>
      </c>
      <c r="AX75" s="3">
        <f t="shared" si="220"/>
        <v>1.0447299351823125</v>
      </c>
      <c r="AY75" s="2" t="s">
        <v>75</v>
      </c>
      <c r="BB75" s="10" t="s">
        <v>55</v>
      </c>
      <c r="BC75" s="12" t="s">
        <v>101</v>
      </c>
      <c r="BD75" s="12" t="s">
        <v>102</v>
      </c>
      <c r="BE75" s="12" t="s">
        <v>103</v>
      </c>
      <c r="BF75" s="12" t="s">
        <v>104</v>
      </c>
      <c r="BG75" s="12">
        <f>_xlfn.STDEV.S(BG71:BG73)</f>
        <v>0.21883233157974649</v>
      </c>
      <c r="BH75" s="12">
        <f t="shared" ref="BH75:BI75" si="221">_xlfn.STDEV.S(BH71:BH73)</f>
        <v>0.12361653103171386</v>
      </c>
      <c r="BI75" s="12">
        <f t="shared" si="221"/>
        <v>9.5454461255821424E-2</v>
      </c>
      <c r="BJ75" s="2" t="s">
        <v>75</v>
      </c>
      <c r="BK75" s="10" t="s">
        <v>65</v>
      </c>
      <c r="BL75" s="12">
        <f>_xlfn.STDEV.S(BL71:BL73)</f>
        <v>0.25432996843278288</v>
      </c>
      <c r="BM75" s="12">
        <f>_xlfn.STDEV.S(BM71:BM73)</f>
        <v>0.11849579646456593</v>
      </c>
      <c r="BN75" s="12">
        <f>_xlfn.STDEV.S(BN71:BN73)</f>
        <v>0.1361213379820474</v>
      </c>
    </row>
    <row r="76" spans="1:66" x14ac:dyDescent="0.3">
      <c r="A76" s="2" t="s">
        <v>76</v>
      </c>
      <c r="B76" s="1">
        <v>93408004</v>
      </c>
      <c r="C76" s="1">
        <v>103309000</v>
      </c>
      <c r="D76" s="1">
        <v>30118156</v>
      </c>
      <c r="E76" s="1">
        <v>14166030</v>
      </c>
      <c r="F76" s="1">
        <v>13523505</v>
      </c>
      <c r="G76" s="1">
        <v>1572095</v>
      </c>
      <c r="H76" s="1">
        <f>SUM(B76:G76)</f>
        <v>256096790</v>
      </c>
      <c r="K76" s="1">
        <f t="shared" ref="K76:P78" si="222">B76/$H76*100</f>
        <v>36.473711365144403</v>
      </c>
      <c r="L76" s="1">
        <f t="shared" si="222"/>
        <v>40.339826203991073</v>
      </c>
      <c r="M76" s="1">
        <f t="shared" si="222"/>
        <v>11.76045822362709</v>
      </c>
      <c r="N76" s="1">
        <f t="shared" si="222"/>
        <v>5.5315140810628671</v>
      </c>
      <c r="O76" s="1">
        <f t="shared" si="222"/>
        <v>5.2806226114743575</v>
      </c>
      <c r="P76" s="1">
        <f t="shared" si="222"/>
        <v>0.61386751470020373</v>
      </c>
      <c r="T76" s="10" t="s">
        <v>76</v>
      </c>
      <c r="U76" s="1">
        <v>2249250</v>
      </c>
      <c r="V76" s="1">
        <v>3853048</v>
      </c>
      <c r="W76" s="1">
        <v>607986</v>
      </c>
      <c r="X76" s="1">
        <v>158942</v>
      </c>
      <c r="Y76" s="1">
        <v>121250</v>
      </c>
      <c r="Z76" s="1">
        <f>SUM(U76:Y76)</f>
        <v>6990476</v>
      </c>
      <c r="AC76" s="1">
        <f>U76/$Z76*100</f>
        <v>32.17592049525669</v>
      </c>
      <c r="AD76" s="1">
        <f t="shared" ref="AD76:AE78" si="223">V76/$Z76*100</f>
        <v>55.118535561812955</v>
      </c>
      <c r="AE76" s="1">
        <f>W76/$Z76*100</f>
        <v>8.6973476484290906</v>
      </c>
      <c r="AF76" s="1">
        <f t="shared" ref="AF76:AG78" si="224">X76/$Z76*100</f>
        <v>2.2736935224439652</v>
      </c>
      <c r="AG76" s="1">
        <f t="shared" si="224"/>
        <v>1.7345027720572961</v>
      </c>
      <c r="AK76" s="10" t="s">
        <v>76</v>
      </c>
      <c r="AL76" s="1">
        <v>1071446</v>
      </c>
      <c r="AM76" s="1">
        <v>3331651</v>
      </c>
      <c r="AN76" s="1">
        <v>1303563</v>
      </c>
      <c r="AO76" s="1">
        <v>247288</v>
      </c>
      <c r="AP76" s="1">
        <v>689212</v>
      </c>
      <c r="AQ76" s="1">
        <f>SUM(AL76:AP76)</f>
        <v>6643160</v>
      </c>
      <c r="AT76" s="1">
        <f>AL76/$AQ76*100</f>
        <v>16.128559300092125</v>
      </c>
      <c r="AU76" s="1">
        <f t="shared" ref="AU76:AX78" si="225">AM76/$AQ76*100</f>
        <v>50.151599539977965</v>
      </c>
      <c r="AV76" s="1">
        <f t="shared" si="225"/>
        <v>19.622634408925872</v>
      </c>
      <c r="AW76" s="1">
        <f t="shared" si="225"/>
        <v>3.7224453422768686</v>
      </c>
      <c r="AX76" s="1">
        <f t="shared" si="225"/>
        <v>10.374761408727172</v>
      </c>
      <c r="BB76" s="10" t="s">
        <v>76</v>
      </c>
      <c r="BC76" s="1">
        <f>H76</f>
        <v>256096790</v>
      </c>
      <c r="BD76" s="1">
        <f>Z76</f>
        <v>6990476</v>
      </c>
      <c r="BE76" s="1">
        <f>AQ76</f>
        <v>6643160</v>
      </c>
      <c r="BF76" s="1">
        <f>SUM(BC76:BE76)</f>
        <v>269730426</v>
      </c>
      <c r="BG76" s="1">
        <f>BC76/$BF76*100</f>
        <v>94.945458618746997</v>
      </c>
      <c r="BH76" s="1">
        <f t="shared" ref="BH76:BH78" si="226">BD76/$BF76*100</f>
        <v>2.5916527488819523</v>
      </c>
      <c r="BI76" s="1">
        <f t="shared" ref="BI76:BI78" si="227">BE76/$BF76*100</f>
        <v>2.4628886323710475</v>
      </c>
      <c r="BK76" s="16"/>
      <c r="BL76" s="1">
        <f>((BG76*1.0749)/(BG76*1.0749+BH76*1.0493+BI76*1.5556))*100</f>
        <v>93.968476476900605</v>
      </c>
      <c r="BM76" s="1">
        <f>((BH76*1.0493)/(BG76*1.0749+BH76*1.0493+BI76*1.5556))*100</f>
        <v>2.5038967111090464</v>
      </c>
      <c r="BN76" s="1">
        <f>((BI76*1.5556)/(BG76*1.0749+BH76*1.0493+BI76*1.5556))*100</f>
        <v>3.5276268119903391</v>
      </c>
    </row>
    <row r="77" spans="1:66" x14ac:dyDescent="0.3">
      <c r="A77" s="2" t="s">
        <v>76</v>
      </c>
      <c r="B77" s="1">
        <v>89783794</v>
      </c>
      <c r="C77" s="1">
        <v>102074997</v>
      </c>
      <c r="D77" s="1">
        <v>29967198</v>
      </c>
      <c r="E77" s="1">
        <v>13796797</v>
      </c>
      <c r="F77" s="1">
        <v>14064355</v>
      </c>
      <c r="G77" s="1">
        <v>1393241</v>
      </c>
      <c r="H77" s="1">
        <f>SUM(B77:G77)</f>
        <v>251080382</v>
      </c>
      <c r="K77" s="1">
        <f t="shared" si="222"/>
        <v>35.758984148749626</v>
      </c>
      <c r="L77" s="1">
        <f t="shared" si="222"/>
        <v>40.654310060751783</v>
      </c>
      <c r="M77" s="1">
        <f t="shared" si="222"/>
        <v>11.935300464852725</v>
      </c>
      <c r="N77" s="1">
        <f t="shared" si="222"/>
        <v>5.4949721241064546</v>
      </c>
      <c r="O77" s="1">
        <f t="shared" si="222"/>
        <v>5.6015348104735638</v>
      </c>
      <c r="P77" s="1">
        <f t="shared" si="222"/>
        <v>0.55489839106585392</v>
      </c>
      <c r="T77" s="10" t="s">
        <v>76</v>
      </c>
      <c r="U77" s="1">
        <v>2128827</v>
      </c>
      <c r="V77" s="1">
        <v>3920851</v>
      </c>
      <c r="W77" s="1">
        <v>618882</v>
      </c>
      <c r="X77" s="1">
        <v>144424</v>
      </c>
      <c r="Y77" s="1">
        <v>116240</v>
      </c>
      <c r="Z77" s="1">
        <f>SUM(U77:Y77)</f>
        <v>6929224</v>
      </c>
      <c r="AC77" s="1">
        <f>U77/$Z77*100</f>
        <v>30.72244453347157</v>
      </c>
      <c r="AD77" s="1">
        <f t="shared" si="223"/>
        <v>56.5842726400532</v>
      </c>
      <c r="AE77" s="1">
        <f t="shared" si="223"/>
        <v>8.9314763096127354</v>
      </c>
      <c r="AF77" s="1">
        <f t="shared" si="224"/>
        <v>2.0842737945836363</v>
      </c>
      <c r="AG77" s="1">
        <f t="shared" si="224"/>
        <v>1.6775327222788583</v>
      </c>
      <c r="AK77" s="10" t="s">
        <v>76</v>
      </c>
      <c r="AL77" s="1">
        <v>1027002</v>
      </c>
      <c r="AM77" s="1">
        <v>3304632</v>
      </c>
      <c r="AN77" s="1">
        <v>1386930</v>
      </c>
      <c r="AO77" s="1">
        <v>213306</v>
      </c>
      <c r="AP77" s="1">
        <v>570674</v>
      </c>
      <c r="AQ77" s="1">
        <f>SUM(AL77:AP77)</f>
        <v>6502544</v>
      </c>
      <c r="AT77" s="1">
        <f>AL77/$AQ77*100</f>
        <v>15.793849299597204</v>
      </c>
      <c r="AU77" s="1">
        <f>AM77/$AQ77*100</f>
        <v>50.820601905961723</v>
      </c>
      <c r="AV77" s="1">
        <f t="shared" si="225"/>
        <v>21.329036758536351</v>
      </c>
      <c r="AW77" s="1">
        <f>AO77/$AQ77*100</f>
        <v>3.2803468919241454</v>
      </c>
      <c r="AX77" s="1">
        <f t="shared" si="225"/>
        <v>8.7761651439805721</v>
      </c>
      <c r="BB77" s="10" t="s">
        <v>76</v>
      </c>
      <c r="BC77" s="1">
        <f>H77</f>
        <v>251080382</v>
      </c>
      <c r="BD77" s="1">
        <f>Z77</f>
        <v>6929224</v>
      </c>
      <c r="BE77" s="1">
        <f>AQ77</f>
        <v>6502544</v>
      </c>
      <c r="BF77" s="1">
        <f>SUM(BC77:BE77)</f>
        <v>264512150</v>
      </c>
      <c r="BG77" s="1">
        <f>BC77/$BF77*100</f>
        <v>94.922060101965073</v>
      </c>
      <c r="BH77" s="1">
        <f t="shared" si="226"/>
        <v>2.6196240891013889</v>
      </c>
      <c r="BI77" s="1">
        <f t="shared" si="227"/>
        <v>2.4583158089335404</v>
      </c>
      <c r="BK77" s="16"/>
      <c r="BL77" s="1">
        <f>((BG77*1.0749)/(BG77*1.0749+BH77*1.0493+BI77*1.5556))*100</f>
        <v>93.947839593338173</v>
      </c>
      <c r="BM77" s="1">
        <f>((BH77*1.0493)/(BG77*1.0749+BH77*1.0493+BI77*1.5556))*100</f>
        <v>2.5309888258625461</v>
      </c>
      <c r="BN77" s="1">
        <f>((BI77*1.5556)/(BG77*1.0749+BH77*1.0493+BI77*1.5556))*100</f>
        <v>3.5211715807992849</v>
      </c>
    </row>
    <row r="78" spans="1:66" x14ac:dyDescent="0.3">
      <c r="A78" s="2" t="s">
        <v>76</v>
      </c>
      <c r="B78" s="1">
        <v>85024617</v>
      </c>
      <c r="C78" s="1">
        <v>94653721</v>
      </c>
      <c r="D78" s="1">
        <v>27690063</v>
      </c>
      <c r="E78" s="1">
        <v>12633824</v>
      </c>
      <c r="F78" s="1">
        <v>12650017</v>
      </c>
      <c r="G78" s="1">
        <v>1390953</v>
      </c>
      <c r="H78" s="1">
        <f>SUM(B78:G78)</f>
        <v>234043195</v>
      </c>
      <c r="K78" s="1">
        <f t="shared" si="222"/>
        <v>36.328600367979078</v>
      </c>
      <c r="L78" s="1">
        <f t="shared" si="222"/>
        <v>40.442842612877506</v>
      </c>
      <c r="M78" s="1">
        <f t="shared" si="222"/>
        <v>11.831176292051559</v>
      </c>
      <c r="N78" s="1">
        <f t="shared" si="222"/>
        <v>5.3980736333735315</v>
      </c>
      <c r="O78" s="1">
        <f t="shared" si="222"/>
        <v>5.4049924416729995</v>
      </c>
      <c r="P78" s="1">
        <f t="shared" si="222"/>
        <v>0.59431465204532008</v>
      </c>
      <c r="T78" s="10" t="s">
        <v>76</v>
      </c>
      <c r="U78" s="1">
        <v>1845201</v>
      </c>
      <c r="V78" s="1">
        <v>3312190</v>
      </c>
      <c r="W78" s="1">
        <v>480530</v>
      </c>
      <c r="X78" s="1">
        <v>123674</v>
      </c>
      <c r="Y78" s="1">
        <v>96981</v>
      </c>
      <c r="Z78" s="1">
        <f t="shared" ref="Z78" si="228">SUM(U78:Y78)</f>
        <v>5858576</v>
      </c>
      <c r="AC78" s="1">
        <f>U78/$Z78*100</f>
        <v>31.495725241082472</v>
      </c>
      <c r="AD78" s="1">
        <f t="shared" si="223"/>
        <v>56.535752032575836</v>
      </c>
      <c r="AE78" s="1">
        <f t="shared" si="223"/>
        <v>8.2021638022618468</v>
      </c>
      <c r="AF78" s="1">
        <f t="shared" si="224"/>
        <v>2.1109907936672667</v>
      </c>
      <c r="AG78" s="1">
        <f t="shared" si="224"/>
        <v>1.655368130412578</v>
      </c>
      <c r="AK78" s="10" t="s">
        <v>76</v>
      </c>
      <c r="AL78" s="1">
        <v>879312</v>
      </c>
      <c r="AM78" s="1">
        <v>2908765</v>
      </c>
      <c r="AN78" s="1">
        <v>1110820</v>
      </c>
      <c r="AO78" s="1">
        <v>229768</v>
      </c>
      <c r="AP78" s="1">
        <v>571324</v>
      </c>
      <c r="AQ78" s="1">
        <f>SUM(AL78:AP78)</f>
        <v>5699989</v>
      </c>
      <c r="AT78" s="1">
        <f>AL78/$AQ78*100</f>
        <v>15.426556086336307</v>
      </c>
      <c r="AU78" s="1">
        <f t="shared" ref="AU78" si="229">AM78/$AQ78*100</f>
        <v>51.031063393280228</v>
      </c>
      <c r="AV78" s="1">
        <f t="shared" si="225"/>
        <v>19.488107784067655</v>
      </c>
      <c r="AW78" s="1">
        <f>AO78/$AQ78*100</f>
        <v>4.0310253230313249</v>
      </c>
      <c r="AX78" s="1">
        <f t="shared" si="225"/>
        <v>10.023247413284482</v>
      </c>
      <c r="BB78" s="10" t="s">
        <v>76</v>
      </c>
      <c r="BC78" s="1">
        <f>H78</f>
        <v>234043195</v>
      </c>
      <c r="BD78" s="1">
        <f>Z78</f>
        <v>5858576</v>
      </c>
      <c r="BE78" s="1">
        <f>AQ78</f>
        <v>5699989</v>
      </c>
      <c r="BF78" s="1">
        <f>SUM(BC78:BE78)</f>
        <v>245601760</v>
      </c>
      <c r="BG78" s="1">
        <f>BC78/$BF78*100</f>
        <v>95.293777617880266</v>
      </c>
      <c r="BH78" s="1">
        <f t="shared" si="226"/>
        <v>2.3853965867345575</v>
      </c>
      <c r="BI78" s="1">
        <f t="shared" si="227"/>
        <v>2.3208257953851796</v>
      </c>
      <c r="BK78" s="16"/>
      <c r="BL78" s="1">
        <f>((BG78*1.0749)/(BG78*1.0749+BH78*1.0493+BI78*1.5556))*100</f>
        <v>94.36795953825677</v>
      </c>
      <c r="BM78" s="1">
        <f>((BH78*1.0493)/(BG78*1.0749+BH78*1.0493+BI78*1.5556))*100</f>
        <v>2.3059624159921945</v>
      </c>
      <c r="BN78" s="1">
        <f>((BI78*1.5556)/(BG78*1.0749+BH78*1.0493+BI78*1.5556))*100</f>
        <v>3.3260780457510344</v>
      </c>
    </row>
    <row r="79" spans="1:66" x14ac:dyDescent="0.3">
      <c r="B79" s="90" t="s">
        <v>100</v>
      </c>
      <c r="C79" s="90"/>
      <c r="D79" s="90"/>
      <c r="E79" s="90"/>
      <c r="F79" s="90"/>
      <c r="G79" s="90"/>
      <c r="H79" s="90"/>
      <c r="J79" s="8" t="s">
        <v>64</v>
      </c>
      <c r="K79" s="3">
        <f>AVERAGE(K76:K78)</f>
        <v>36.187098627291036</v>
      </c>
      <c r="L79" s="3">
        <f t="shared" ref="L79:P79" si="230">AVERAGE(L76:L78)</f>
        <v>40.478992959206785</v>
      </c>
      <c r="M79" s="3">
        <f t="shared" si="230"/>
        <v>11.842311660177124</v>
      </c>
      <c r="N79" s="3">
        <f t="shared" si="230"/>
        <v>5.474853279514285</v>
      </c>
      <c r="O79" s="3">
        <f t="shared" si="230"/>
        <v>5.4290499545403073</v>
      </c>
      <c r="P79" s="3">
        <f t="shared" si="230"/>
        <v>0.58769351927045932</v>
      </c>
      <c r="Q79" s="2" t="s">
        <v>76</v>
      </c>
      <c r="U79" s="90" t="s">
        <v>100</v>
      </c>
      <c r="V79" s="90"/>
      <c r="W79" s="90"/>
      <c r="X79" s="90"/>
      <c r="Y79" s="90"/>
      <c r="Z79" s="90"/>
      <c r="AB79" s="8" t="s">
        <v>64</v>
      </c>
      <c r="AC79" s="3">
        <f t="shared" ref="AC79:AG79" si="231">AVERAGE(AC76:AC78)</f>
        <v>31.464696756603576</v>
      </c>
      <c r="AD79" s="3">
        <f t="shared" si="231"/>
        <v>56.079520078147333</v>
      </c>
      <c r="AE79" s="3">
        <f t="shared" si="231"/>
        <v>8.6103292534345588</v>
      </c>
      <c r="AF79" s="3">
        <f t="shared" si="231"/>
        <v>2.1563193702316226</v>
      </c>
      <c r="AG79" s="3">
        <f t="shared" si="231"/>
        <v>1.6891345415829109</v>
      </c>
      <c r="AH79" s="2" t="s">
        <v>76</v>
      </c>
      <c r="AL79" s="90" t="s">
        <v>100</v>
      </c>
      <c r="AM79" s="90"/>
      <c r="AN79" s="90"/>
      <c r="AO79" s="90"/>
      <c r="AP79" s="90"/>
      <c r="AQ79" s="90"/>
      <c r="AS79" s="8" t="s">
        <v>64</v>
      </c>
      <c r="AT79" s="3">
        <f t="shared" ref="AT79:AX79" si="232">AVERAGE(AT76:AT78)</f>
        <v>15.78298822867521</v>
      </c>
      <c r="AU79" s="3">
        <f t="shared" si="232"/>
        <v>50.667754946406639</v>
      </c>
      <c r="AV79" s="3">
        <f t="shared" si="232"/>
        <v>20.146592983843291</v>
      </c>
      <c r="AW79" s="3">
        <f t="shared" si="232"/>
        <v>3.6779391857441133</v>
      </c>
      <c r="AX79" s="3">
        <f t="shared" si="232"/>
        <v>9.7247246553307409</v>
      </c>
      <c r="AY79" s="2" t="s">
        <v>76</v>
      </c>
      <c r="BC79" s="87" t="s">
        <v>105</v>
      </c>
      <c r="BD79" s="88"/>
      <c r="BE79" s="88"/>
      <c r="BF79" s="89"/>
      <c r="BG79" s="12">
        <f>AVERAGE(BG76:BG78)</f>
        <v>95.05376544619746</v>
      </c>
      <c r="BH79" s="12">
        <f t="shared" ref="BH79:BI79" si="233">AVERAGE(BH76:BH78)</f>
        <v>2.5322244749059664</v>
      </c>
      <c r="BI79" s="12">
        <f t="shared" si="233"/>
        <v>2.4140100788965895</v>
      </c>
      <c r="BJ79" s="2" t="s">
        <v>76</v>
      </c>
      <c r="BK79" s="10" t="s">
        <v>259</v>
      </c>
      <c r="BL79" s="12">
        <f>AVERAGE(BL76:BL78)</f>
        <v>94.094758536165202</v>
      </c>
      <c r="BM79" s="12">
        <f>AVERAGE(BM76:BM78)</f>
        <v>2.4469493176545956</v>
      </c>
      <c r="BN79" s="12">
        <f>AVERAGE(BN76:BN78)</f>
        <v>3.4582921461802196</v>
      </c>
    </row>
    <row r="80" spans="1:66" x14ac:dyDescent="0.3">
      <c r="A80" s="2" t="s">
        <v>55</v>
      </c>
      <c r="B80" s="2" t="s">
        <v>56</v>
      </c>
      <c r="C80" s="2" t="s">
        <v>57</v>
      </c>
      <c r="D80" s="2" t="s">
        <v>58</v>
      </c>
      <c r="E80" s="2" t="s">
        <v>59</v>
      </c>
      <c r="F80" s="2" t="s">
        <v>60</v>
      </c>
      <c r="G80" s="2" t="s">
        <v>61</v>
      </c>
      <c r="H80" s="2" t="s">
        <v>62</v>
      </c>
      <c r="J80" s="8" t="s">
        <v>65</v>
      </c>
      <c r="K80" s="3">
        <f>_xlfn.STDEV.S(K76:K78)</f>
        <v>0.37779068996888515</v>
      </c>
      <c r="L80" s="3">
        <f t="shared" ref="L80:P80" si="234">_xlfn.STDEV.S(L76:L78)</f>
        <v>0.16032828725950973</v>
      </c>
      <c r="M80" s="3">
        <f t="shared" si="234"/>
        <v>8.7951405029537064E-2</v>
      </c>
      <c r="N80" s="3">
        <f t="shared" si="234"/>
        <v>6.8957698632389847E-2</v>
      </c>
      <c r="O80" s="3">
        <f t="shared" si="234"/>
        <v>0.16180306798898172</v>
      </c>
      <c r="P80" s="3">
        <f t="shared" si="234"/>
        <v>3.0036959482736606E-2</v>
      </c>
      <c r="Q80" s="2" t="s">
        <v>76</v>
      </c>
      <c r="T80" s="2" t="s">
        <v>55</v>
      </c>
      <c r="U80" s="2" t="s">
        <v>56</v>
      </c>
      <c r="V80" s="2" t="s">
        <v>57</v>
      </c>
      <c r="W80" s="2" t="s">
        <v>58</v>
      </c>
      <c r="X80" s="2" t="s">
        <v>59</v>
      </c>
      <c r="Y80" s="2" t="s">
        <v>60</v>
      </c>
      <c r="Z80" s="2" t="s">
        <v>62</v>
      </c>
      <c r="AB80" s="8" t="s">
        <v>65</v>
      </c>
      <c r="AC80" s="3">
        <f t="shared" ref="AC80:AG80" si="235">_xlfn.STDEV.S(AC76:AC78)</f>
        <v>0.72723460314302124</v>
      </c>
      <c r="AD80" s="3">
        <f t="shared" si="235"/>
        <v>0.83259053130173366</v>
      </c>
      <c r="AE80" s="3">
        <f t="shared" si="235"/>
        <v>0.37236183228840519</v>
      </c>
      <c r="AF80" s="3">
        <f t="shared" si="235"/>
        <v>0.10252301310283111</v>
      </c>
      <c r="AG80" s="3">
        <f t="shared" si="235"/>
        <v>4.0823088264270259E-2</v>
      </c>
      <c r="AH80" s="2" t="s">
        <v>76</v>
      </c>
      <c r="AK80" s="10" t="s">
        <v>55</v>
      </c>
      <c r="AL80" s="2" t="s">
        <v>56</v>
      </c>
      <c r="AM80" s="2" t="s">
        <v>57</v>
      </c>
      <c r="AN80" s="2" t="s">
        <v>58</v>
      </c>
      <c r="AO80" s="2" t="s">
        <v>59</v>
      </c>
      <c r="AP80" s="2" t="s">
        <v>60</v>
      </c>
      <c r="AQ80" s="2" t="s">
        <v>62</v>
      </c>
      <c r="AS80" s="8" t="s">
        <v>65</v>
      </c>
      <c r="AT80" s="3">
        <f t="shared" ref="AT80:AX80" si="236">_xlfn.STDEV.S(AT76:AT78)</f>
        <v>0.35112761238195656</v>
      </c>
      <c r="AU80" s="3">
        <f t="shared" si="236"/>
        <v>0.45922305266639318</v>
      </c>
      <c r="AV80" s="3">
        <f t="shared" si="236"/>
        <v>1.0262330697418163</v>
      </c>
      <c r="AW80" s="3">
        <f t="shared" si="236"/>
        <v>0.37731303344752448</v>
      </c>
      <c r="AX80" s="3">
        <f t="shared" si="236"/>
        <v>0.84006808187055648</v>
      </c>
      <c r="AY80" s="2" t="s">
        <v>76</v>
      </c>
      <c r="BB80" s="10" t="s">
        <v>55</v>
      </c>
      <c r="BC80" s="12" t="s">
        <v>101</v>
      </c>
      <c r="BD80" s="12" t="s">
        <v>102</v>
      </c>
      <c r="BE80" s="12" t="s">
        <v>103</v>
      </c>
      <c r="BF80" s="12" t="s">
        <v>104</v>
      </c>
      <c r="BG80" s="12">
        <f>_xlfn.STDEV.S(BG76:BG78)</f>
        <v>0.20818562525742848</v>
      </c>
      <c r="BH80" s="12">
        <f t="shared" ref="BH80:BI80" si="237">_xlfn.STDEV.S(BH76:BH78)</f>
        <v>0.12792349482043811</v>
      </c>
      <c r="BI80" s="12">
        <f t="shared" si="237"/>
        <v>8.0732339856458502E-2</v>
      </c>
      <c r="BJ80" s="2" t="s">
        <v>76</v>
      </c>
      <c r="BK80" s="10" t="s">
        <v>65</v>
      </c>
      <c r="BL80" s="12">
        <f>_xlfn.STDEV.S(BL76:BL78)</f>
        <v>0.23682390271819656</v>
      </c>
      <c r="BM80" s="12">
        <f>_xlfn.STDEV.S(BM76:BM78)</f>
        <v>0.12284736668210224</v>
      </c>
      <c r="BN80" s="12">
        <f>_xlfn.STDEV.S(BN76:BN78)</f>
        <v>0.11454625164821619</v>
      </c>
    </row>
    <row r="81" spans="1:66" x14ac:dyDescent="0.3">
      <c r="A81" s="2" t="s">
        <v>77</v>
      </c>
      <c r="B81" s="1">
        <v>72189375</v>
      </c>
      <c r="C81" s="1">
        <v>81811385</v>
      </c>
      <c r="D81" s="1">
        <v>24258223</v>
      </c>
      <c r="E81" s="1">
        <v>11037386</v>
      </c>
      <c r="F81" s="1">
        <v>10906325</v>
      </c>
      <c r="G81" s="1">
        <v>1068337</v>
      </c>
      <c r="H81" s="1">
        <f>SUM(B81:G81)</f>
        <v>201271031</v>
      </c>
      <c r="K81" s="1">
        <f t="shared" ref="K81:P83" si="238">B81/$H81*100</f>
        <v>35.866748752332867</v>
      </c>
      <c r="L81" s="1">
        <f t="shared" si="238"/>
        <v>40.647372149646316</v>
      </c>
      <c r="M81" s="1">
        <f t="shared" si="238"/>
        <v>12.052515893357748</v>
      </c>
      <c r="N81" s="1">
        <f t="shared" si="238"/>
        <v>5.4838423319846754</v>
      </c>
      <c r="O81" s="1">
        <f t="shared" si="238"/>
        <v>5.4187256585375172</v>
      </c>
      <c r="P81" s="1">
        <f t="shared" si="238"/>
        <v>0.53079521414087649</v>
      </c>
      <c r="T81" s="10" t="s">
        <v>77</v>
      </c>
      <c r="U81" s="1">
        <v>23428029</v>
      </c>
      <c r="V81" s="1">
        <v>52569246</v>
      </c>
      <c r="W81" s="1">
        <v>11273576</v>
      </c>
      <c r="X81" s="1">
        <v>2020972</v>
      </c>
      <c r="Y81" s="1">
        <v>2599145</v>
      </c>
      <c r="Z81" s="1">
        <f>SUM(U81:Y81)</f>
        <v>91890968</v>
      </c>
      <c r="AC81" s="1">
        <f>U81/$Z81*100</f>
        <v>25.495464363809944</v>
      </c>
      <c r="AD81" s="1">
        <f t="shared" ref="AD81:AE83" si="239">V81/$Z81*100</f>
        <v>57.208284061171277</v>
      </c>
      <c r="AE81" s="1">
        <f>W81/$Z81*100</f>
        <v>12.268426642322455</v>
      </c>
      <c r="AF81" s="1">
        <f t="shared" ref="AF81:AG83" si="240">X81/$Z81*100</f>
        <v>2.1993151709970018</v>
      </c>
      <c r="AG81" s="1">
        <f t="shared" si="240"/>
        <v>2.8285097616993218</v>
      </c>
      <c r="AK81" s="10" t="s">
        <v>77</v>
      </c>
      <c r="AL81" s="1">
        <v>1498793</v>
      </c>
      <c r="AM81" s="1">
        <v>6139930</v>
      </c>
      <c r="AN81" s="1">
        <v>2543086</v>
      </c>
      <c r="AO81" s="1">
        <v>502836</v>
      </c>
      <c r="AP81" s="1">
        <v>1000904</v>
      </c>
      <c r="AQ81" s="1">
        <f>SUM(AL81:AP81)</f>
        <v>11685549</v>
      </c>
      <c r="AT81" s="1">
        <f>AL81/$AQ81*100</f>
        <v>12.826038382963437</v>
      </c>
      <c r="AU81" s="1">
        <f t="shared" ref="AU81:AX83" si="241">AM81/$AQ81*100</f>
        <v>52.542931444641582</v>
      </c>
      <c r="AV81" s="1">
        <f t="shared" si="241"/>
        <v>21.762657449812583</v>
      </c>
      <c r="AW81" s="1">
        <f t="shared" si="241"/>
        <v>4.3030584185646727</v>
      </c>
      <c r="AX81" s="1">
        <f t="shared" si="241"/>
        <v>8.5653143040177238</v>
      </c>
      <c r="BB81" s="10" t="s">
        <v>77</v>
      </c>
      <c r="BC81" s="1">
        <f>H81</f>
        <v>201271031</v>
      </c>
      <c r="BD81" s="1">
        <f>Z81</f>
        <v>91890968</v>
      </c>
      <c r="BE81" s="1">
        <f>AQ81</f>
        <v>11685549</v>
      </c>
      <c r="BF81" s="1">
        <f>SUM(BC81:BE81)</f>
        <v>304847548</v>
      </c>
      <c r="BG81" s="1">
        <f>BC81/$BF81*100</f>
        <v>66.023503328293131</v>
      </c>
      <c r="BH81" s="1">
        <f t="shared" ref="BH81:BH83" si="242">BD81/$BF81*100</f>
        <v>30.143253112208075</v>
      </c>
      <c r="BI81" s="1">
        <f t="shared" ref="BI81:BI83" si="243">BE81/$BF81*100</f>
        <v>3.8332435594987961</v>
      </c>
      <c r="BK81" s="16"/>
      <c r="BL81" s="1">
        <f>((BG81*1.0749)/(BG81*1.0749+BH81*1.0493+BI81*1.5556))*100</f>
        <v>65.372169972500814</v>
      </c>
      <c r="BM81" s="1">
        <f>((BH81*1.0493)/(BG81*1.0749+BH81*1.0493+BI81*1.5556))*100</f>
        <v>29.135070040276865</v>
      </c>
      <c r="BN81" s="1">
        <f>((BI81*1.5556)/(BG81*1.0749+BH81*1.0493+BI81*1.5556))*100</f>
        <v>5.4927599872223167</v>
      </c>
    </row>
    <row r="82" spans="1:66" x14ac:dyDescent="0.3">
      <c r="A82" s="2" t="s">
        <v>77</v>
      </c>
      <c r="B82" s="1">
        <v>71092435</v>
      </c>
      <c r="C82" s="1">
        <v>77857704</v>
      </c>
      <c r="D82" s="1">
        <v>23544906</v>
      </c>
      <c r="E82" s="1">
        <v>10648599</v>
      </c>
      <c r="F82" s="1">
        <v>10625023</v>
      </c>
      <c r="G82" s="1">
        <v>1192560</v>
      </c>
      <c r="H82" s="1">
        <f>SUM(B82:G82)</f>
        <v>194961227</v>
      </c>
      <c r="K82" s="1">
        <f t="shared" si="238"/>
        <v>36.464909507365789</v>
      </c>
      <c r="L82" s="1">
        <f t="shared" si="238"/>
        <v>39.934968197548329</v>
      </c>
      <c r="M82" s="1">
        <f t="shared" si="238"/>
        <v>12.076712053109924</v>
      </c>
      <c r="N82" s="1">
        <f t="shared" si="238"/>
        <v>5.461906022985791</v>
      </c>
      <c r="O82" s="1">
        <f t="shared" si="238"/>
        <v>5.4498133621204587</v>
      </c>
      <c r="P82" s="1">
        <f t="shared" si="238"/>
        <v>0.61169085686970981</v>
      </c>
      <c r="T82" s="10" t="s">
        <v>77</v>
      </c>
      <c r="U82" s="1">
        <v>22869439</v>
      </c>
      <c r="V82" s="1">
        <v>50905559</v>
      </c>
      <c r="W82" s="1">
        <v>11093210</v>
      </c>
      <c r="X82" s="1">
        <v>1923345</v>
      </c>
      <c r="Y82" s="1">
        <v>2182105</v>
      </c>
      <c r="Z82" s="1">
        <f t="shared" ref="Z82:Z83" si="244">SUM(U82:Y82)</f>
        <v>88973658</v>
      </c>
      <c r="AC82" s="1">
        <f>U82/$Z82*100</f>
        <v>25.703606566338994</v>
      </c>
      <c r="AD82" s="1">
        <f t="shared" si="239"/>
        <v>57.214191418318435</v>
      </c>
      <c r="AE82" s="1">
        <f t="shared" si="239"/>
        <v>12.467971138154171</v>
      </c>
      <c r="AF82" s="1">
        <f t="shared" si="240"/>
        <v>2.1617016128526489</v>
      </c>
      <c r="AG82" s="1">
        <f t="shared" si="240"/>
        <v>2.4525292643357433</v>
      </c>
      <c r="AK82" s="10" t="s">
        <v>77</v>
      </c>
      <c r="AL82" s="1">
        <v>1371496</v>
      </c>
      <c r="AM82" s="1">
        <v>5818109</v>
      </c>
      <c r="AN82" s="1">
        <v>2629643</v>
      </c>
      <c r="AO82" s="1">
        <v>330778</v>
      </c>
      <c r="AP82" s="1">
        <v>997963</v>
      </c>
      <c r="AQ82" s="1">
        <f>SUM(AL82:AP82)</f>
        <v>11147989</v>
      </c>
      <c r="AT82" s="1">
        <f>AL82/$AQ82*100</f>
        <v>12.302631443213659</v>
      </c>
      <c r="AU82" s="1">
        <f>AM82/$AQ82*100</f>
        <v>52.189762655847616</v>
      </c>
      <c r="AV82" s="1">
        <f t="shared" si="241"/>
        <v>23.588496544085217</v>
      </c>
      <c r="AW82" s="1">
        <f>AO82/$AQ82*100</f>
        <v>2.9671539862481029</v>
      </c>
      <c r="AX82" s="1">
        <f t="shared" si="241"/>
        <v>8.9519553706054058</v>
      </c>
      <c r="BB82" s="10" t="s">
        <v>77</v>
      </c>
      <c r="BC82" s="1">
        <f>H82</f>
        <v>194961227</v>
      </c>
      <c r="BD82" s="1">
        <f>Z82</f>
        <v>88973658</v>
      </c>
      <c r="BE82" s="1">
        <f>AQ82</f>
        <v>11147989</v>
      </c>
      <c r="BF82" s="1">
        <f>SUM(BC82:BE82)</f>
        <v>295082874</v>
      </c>
      <c r="BG82" s="1">
        <f>BC82/$BF82*100</f>
        <v>66.06999056136344</v>
      </c>
      <c r="BH82" s="1">
        <f t="shared" si="242"/>
        <v>30.152091442622996</v>
      </c>
      <c r="BI82" s="1">
        <f t="shared" si="243"/>
        <v>3.7779179960135538</v>
      </c>
      <c r="BK82" s="16"/>
      <c r="BL82" s="1">
        <f>((BG82*1.0749)/(BG82*1.0749+BH82*1.0493+BI82*1.5556))*100</f>
        <v>65.434364927027929</v>
      </c>
      <c r="BM82" s="1">
        <f>((BH82*1.0493)/(BG82*1.0749+BH82*1.0493+BI82*1.5556))*100</f>
        <v>29.150814810585491</v>
      </c>
      <c r="BN82" s="1">
        <f>((BI82*1.5556)/(BG82*1.0749+BH82*1.0493+BI82*1.5556))*100</f>
        <v>5.4148202623865673</v>
      </c>
    </row>
    <row r="83" spans="1:66" x14ac:dyDescent="0.3">
      <c r="A83" s="2" t="s">
        <v>77</v>
      </c>
      <c r="B83" s="1">
        <v>65854116</v>
      </c>
      <c r="C83" s="1">
        <v>74229926</v>
      </c>
      <c r="D83" s="1">
        <v>22299614</v>
      </c>
      <c r="E83" s="1">
        <v>10256434</v>
      </c>
      <c r="F83" s="1">
        <v>9962349</v>
      </c>
      <c r="G83" s="1">
        <v>947778</v>
      </c>
      <c r="H83" s="1">
        <f>SUM(B83:G83)</f>
        <v>183550217</v>
      </c>
      <c r="K83" s="1">
        <f t="shared" si="238"/>
        <v>35.877983189744747</v>
      </c>
      <c r="L83" s="1">
        <f t="shared" si="238"/>
        <v>40.441208522243258</v>
      </c>
      <c r="M83" s="1">
        <f t="shared" si="238"/>
        <v>12.149053465842538</v>
      </c>
      <c r="N83" s="1">
        <f t="shared" si="238"/>
        <v>5.5878081582436918</v>
      </c>
      <c r="O83" s="1">
        <f t="shared" si="238"/>
        <v>5.4275876993378871</v>
      </c>
      <c r="P83" s="1">
        <f t="shared" si="238"/>
        <v>0.51635896458787622</v>
      </c>
      <c r="T83" s="10" t="s">
        <v>77</v>
      </c>
      <c r="U83" s="1">
        <v>20869024</v>
      </c>
      <c r="V83" s="1">
        <v>46305859</v>
      </c>
      <c r="W83" s="1">
        <v>10203743</v>
      </c>
      <c r="X83" s="1">
        <v>1674760</v>
      </c>
      <c r="Y83" s="1">
        <v>2042833</v>
      </c>
      <c r="Z83" s="1">
        <f t="shared" si="244"/>
        <v>81096219</v>
      </c>
      <c r="AC83" s="1">
        <f>U83/$Z83*100</f>
        <v>25.733658433570127</v>
      </c>
      <c r="AD83" s="1">
        <f t="shared" si="239"/>
        <v>57.099898825122786</v>
      </c>
      <c r="AE83" s="1">
        <f t="shared" si="239"/>
        <v>12.582267244789797</v>
      </c>
      <c r="AF83" s="1">
        <f t="shared" si="240"/>
        <v>2.0651517674332021</v>
      </c>
      <c r="AG83" s="1">
        <f t="shared" si="240"/>
        <v>2.5190237290840898</v>
      </c>
      <c r="AK83" s="10" t="s">
        <v>77</v>
      </c>
      <c r="AL83" s="1">
        <v>1235865</v>
      </c>
      <c r="AM83" s="1">
        <v>5141146</v>
      </c>
      <c r="AN83" s="1">
        <v>2391529</v>
      </c>
      <c r="AO83" s="1">
        <v>428978</v>
      </c>
      <c r="AP83" s="1">
        <v>849079</v>
      </c>
      <c r="AQ83" s="1">
        <f>SUM(AL83:AP83)</f>
        <v>10046597</v>
      </c>
      <c r="AT83" s="1">
        <f>AL83/$AQ83*100</f>
        <v>12.30132949495237</v>
      </c>
      <c r="AU83" s="1">
        <f t="shared" ref="AU83" si="245">AM83/$AQ83*100</f>
        <v>51.173009129359926</v>
      </c>
      <c r="AV83" s="1">
        <f t="shared" si="241"/>
        <v>23.804368782782866</v>
      </c>
      <c r="AW83" s="1">
        <f>AO83/$AQ83*100</f>
        <v>4.2698836232805997</v>
      </c>
      <c r="AX83" s="1">
        <f t="shared" si="241"/>
        <v>8.4514089696242429</v>
      </c>
      <c r="BB83" s="10" t="s">
        <v>77</v>
      </c>
      <c r="BC83" s="1">
        <f>H83</f>
        <v>183550217</v>
      </c>
      <c r="BD83" s="1">
        <f>Z83</f>
        <v>81096219</v>
      </c>
      <c r="BE83" s="1">
        <f>AQ83</f>
        <v>10046597</v>
      </c>
      <c r="BF83" s="1">
        <f>SUM(BC83:BE83)</f>
        <v>274693033</v>
      </c>
      <c r="BG83" s="1">
        <f>BC83/$BF83*100</f>
        <v>66.820120989380911</v>
      </c>
      <c r="BH83" s="1">
        <f t="shared" si="242"/>
        <v>29.522488471704339</v>
      </c>
      <c r="BI83" s="1">
        <f t="shared" si="243"/>
        <v>3.6573905389147598</v>
      </c>
      <c r="BK83" s="16"/>
      <c r="BL83" s="1">
        <f>((BG83*1.0749)/(BG83*1.0749+BH83*1.0493+BI83*1.5556))*100</f>
        <v>66.202787584742808</v>
      </c>
      <c r="BM83" s="1">
        <f>((BH83*1.0493)/(BG83*1.0749+BH83*1.0493+BI83*1.5556))*100</f>
        <v>28.5531213156627</v>
      </c>
      <c r="BN83" s="1">
        <f>((BI83*1.5556)/(BG83*1.0749+BH83*1.0493+BI83*1.5556))*100</f>
        <v>5.2440910995944963</v>
      </c>
    </row>
    <row r="84" spans="1:66" x14ac:dyDescent="0.3">
      <c r="B84" s="90" t="s">
        <v>100</v>
      </c>
      <c r="C84" s="90"/>
      <c r="D84" s="90"/>
      <c r="E84" s="90"/>
      <c r="F84" s="90"/>
      <c r="G84" s="90"/>
      <c r="H84" s="90"/>
      <c r="J84" s="8" t="s">
        <v>64</v>
      </c>
      <c r="K84" s="3">
        <f>AVERAGE(K81:K83)</f>
        <v>36.069880483147806</v>
      </c>
      <c r="L84" s="3">
        <f t="shared" ref="L84:P84" si="246">AVERAGE(L81:L83)</f>
        <v>40.341182956479301</v>
      </c>
      <c r="M84" s="3">
        <f t="shared" si="246"/>
        <v>12.092760470770068</v>
      </c>
      <c r="N84" s="3">
        <f t="shared" si="246"/>
        <v>5.5111855044047191</v>
      </c>
      <c r="O84" s="3">
        <f t="shared" si="246"/>
        <v>5.4320422399986219</v>
      </c>
      <c r="P84" s="3">
        <f t="shared" si="246"/>
        <v>0.55294834519948743</v>
      </c>
      <c r="Q84" s="2" t="s">
        <v>77</v>
      </c>
      <c r="U84" s="90" t="s">
        <v>100</v>
      </c>
      <c r="V84" s="90"/>
      <c r="W84" s="90"/>
      <c r="X84" s="90"/>
      <c r="Y84" s="90"/>
      <c r="Z84" s="90"/>
      <c r="AB84" s="8" t="s">
        <v>64</v>
      </c>
      <c r="AC84" s="3">
        <f>AVERAGE(AC81:AC83)</f>
        <v>25.644243121239686</v>
      </c>
      <c r="AD84" s="3">
        <f t="shared" ref="AD84:AG84" si="247">AVERAGE(AD81:AD83)</f>
        <v>57.174124768204166</v>
      </c>
      <c r="AE84" s="3">
        <f t="shared" si="247"/>
        <v>12.439555008422142</v>
      </c>
      <c r="AF84" s="3">
        <f t="shared" si="247"/>
        <v>2.1420561837609511</v>
      </c>
      <c r="AG84" s="3">
        <f t="shared" si="247"/>
        <v>2.6000209183730516</v>
      </c>
      <c r="AH84" s="2" t="s">
        <v>77</v>
      </c>
      <c r="AL84" s="90" t="s">
        <v>100</v>
      </c>
      <c r="AM84" s="90"/>
      <c r="AN84" s="90"/>
      <c r="AO84" s="90"/>
      <c r="AP84" s="90"/>
      <c r="AQ84" s="90"/>
      <c r="AS84" s="8" t="s">
        <v>64</v>
      </c>
      <c r="AT84" s="3">
        <f>AVERAGE(AT81:AT83)</f>
        <v>12.476666440376489</v>
      </c>
      <c r="AU84" s="3">
        <f t="shared" ref="AU84:AX84" si="248">AVERAGE(AU81:AU83)</f>
        <v>51.968567743283039</v>
      </c>
      <c r="AV84" s="3">
        <f t="shared" si="248"/>
        <v>23.051840925560224</v>
      </c>
      <c r="AW84" s="3">
        <f t="shared" si="248"/>
        <v>3.8466986760311257</v>
      </c>
      <c r="AX84" s="3">
        <f t="shared" si="248"/>
        <v>8.6562262147491236</v>
      </c>
      <c r="AY84" s="2" t="s">
        <v>77</v>
      </c>
      <c r="BC84" s="87" t="s">
        <v>105</v>
      </c>
      <c r="BD84" s="88"/>
      <c r="BE84" s="88"/>
      <c r="BF84" s="89"/>
      <c r="BG84" s="12">
        <f>AVERAGE(BG81:BG83)</f>
        <v>66.304538293012499</v>
      </c>
      <c r="BH84" s="12">
        <f t="shared" ref="BH84:BI84" si="249">AVERAGE(BH81:BH83)</f>
        <v>29.939277675511804</v>
      </c>
      <c r="BI84" s="12">
        <f t="shared" si="249"/>
        <v>3.7561840314757031</v>
      </c>
      <c r="BJ84" s="2" t="s">
        <v>77</v>
      </c>
      <c r="BK84" s="10" t="s">
        <v>259</v>
      </c>
      <c r="BL84" s="12">
        <f>AVERAGE(BL81:BL83)</f>
        <v>65.669774161423845</v>
      </c>
      <c r="BM84" s="12">
        <f>AVERAGE(BM81:BM83)</f>
        <v>28.946335388841685</v>
      </c>
      <c r="BN84" s="12">
        <f>AVERAGE(BN81:BN83)</f>
        <v>5.3838904497344595</v>
      </c>
    </row>
    <row r="85" spans="1:66" x14ac:dyDescent="0.3">
      <c r="A85" s="2" t="s">
        <v>55</v>
      </c>
      <c r="B85" s="2" t="s">
        <v>56</v>
      </c>
      <c r="C85" s="2" t="s">
        <v>57</v>
      </c>
      <c r="D85" s="2" t="s">
        <v>58</v>
      </c>
      <c r="E85" s="2" t="s">
        <v>59</v>
      </c>
      <c r="F85" s="2" t="s">
        <v>60</v>
      </c>
      <c r="G85" s="2" t="s">
        <v>61</v>
      </c>
      <c r="H85" s="2" t="s">
        <v>62</v>
      </c>
      <c r="J85" s="8" t="s">
        <v>65</v>
      </c>
      <c r="K85" s="3">
        <f>_xlfn.STDEV.S(K81:K83)</f>
        <v>0.34215128324609884</v>
      </c>
      <c r="L85" s="3">
        <f t="shared" ref="L85:P85" si="250">_xlfn.STDEV.S(L81:L83)</f>
        <v>0.36658380091870846</v>
      </c>
      <c r="M85" s="3">
        <f t="shared" si="250"/>
        <v>5.0229866686662447E-2</v>
      </c>
      <c r="N85" s="3">
        <f t="shared" si="250"/>
        <v>6.7257517974713285E-2</v>
      </c>
      <c r="O85" s="3">
        <f t="shared" si="250"/>
        <v>1.6015415320521916E-2</v>
      </c>
      <c r="P85" s="3">
        <f t="shared" si="250"/>
        <v>5.1382033175846373E-2</v>
      </c>
      <c r="Q85" s="2" t="s">
        <v>77</v>
      </c>
      <c r="T85" s="2" t="s">
        <v>55</v>
      </c>
      <c r="U85" s="2" t="s">
        <v>56</v>
      </c>
      <c r="V85" s="2" t="s">
        <v>57</v>
      </c>
      <c r="W85" s="2" t="s">
        <v>58</v>
      </c>
      <c r="X85" s="2" t="s">
        <v>59</v>
      </c>
      <c r="Y85" s="2" t="s">
        <v>60</v>
      </c>
      <c r="Z85" s="2" t="s">
        <v>62</v>
      </c>
      <c r="AB85" s="8" t="s">
        <v>65</v>
      </c>
      <c r="AC85" s="3">
        <f>_xlfn.STDEV.S(AC81:AC83)</f>
        <v>0.12971938050181045</v>
      </c>
      <c r="AD85" s="3">
        <f t="shared" ref="AD85:AG85" si="251">_xlfn.STDEV.S(AD81:AD83)</f>
        <v>6.4349375963223238E-2</v>
      </c>
      <c r="AE85" s="3">
        <f t="shared" si="251"/>
        <v>0.15883824558643556</v>
      </c>
      <c r="AF85" s="3">
        <f t="shared" si="251"/>
        <v>6.9205576921975362E-2</v>
      </c>
      <c r="AG85" s="3">
        <f t="shared" si="251"/>
        <v>0.20065079641998659</v>
      </c>
      <c r="AH85" s="2" t="s">
        <v>77</v>
      </c>
      <c r="AK85" s="10" t="s">
        <v>55</v>
      </c>
      <c r="AL85" s="2" t="s">
        <v>56</v>
      </c>
      <c r="AM85" s="2" t="s">
        <v>57</v>
      </c>
      <c r="AN85" s="2" t="s">
        <v>58</v>
      </c>
      <c r="AO85" s="2" t="s">
        <v>59</v>
      </c>
      <c r="AP85" s="2" t="s">
        <v>60</v>
      </c>
      <c r="AQ85" s="2" t="s">
        <v>62</v>
      </c>
      <c r="AS85" s="8" t="s">
        <v>65</v>
      </c>
      <c r="AT85" s="3">
        <f>_xlfn.STDEV.S(AT81:AT83)</f>
        <v>0.30256567794043054</v>
      </c>
      <c r="AU85" s="3">
        <f t="shared" ref="AU85:AX85" si="252">_xlfn.STDEV.S(AU81:AU83)</f>
        <v>0.71124340382530116</v>
      </c>
      <c r="AV85" s="3">
        <f t="shared" si="252"/>
        <v>1.1216709550780286</v>
      </c>
      <c r="AW85" s="3">
        <f t="shared" si="252"/>
        <v>0.76188863212064339</v>
      </c>
      <c r="AX85" s="3">
        <f t="shared" si="252"/>
        <v>0.26236502533383593</v>
      </c>
      <c r="AY85" s="2" t="s">
        <v>77</v>
      </c>
      <c r="BB85" s="10" t="s">
        <v>55</v>
      </c>
      <c r="BC85" s="12" t="s">
        <v>101</v>
      </c>
      <c r="BD85" s="12" t="s">
        <v>102</v>
      </c>
      <c r="BE85" s="12" t="s">
        <v>103</v>
      </c>
      <c r="BF85" s="12" t="s">
        <v>104</v>
      </c>
      <c r="BG85" s="12">
        <f>_xlfn.STDEV.S(BG81:BG83)</f>
        <v>0.44711229384297696</v>
      </c>
      <c r="BH85" s="12">
        <f t="shared" ref="BH85:BI85" si="253">_xlfn.STDEV.S(BH81:BH83)</f>
        <v>0.36097708975636683</v>
      </c>
      <c r="BI85" s="12">
        <f t="shared" si="253"/>
        <v>8.9918547158146303E-2</v>
      </c>
      <c r="BJ85" s="2" t="s">
        <v>77</v>
      </c>
      <c r="BK85" s="10" t="s">
        <v>65</v>
      </c>
      <c r="BL85" s="12">
        <f>_xlfn.STDEV.S(BL81:BL83)</f>
        <v>0.46264947332813783</v>
      </c>
      <c r="BM85" s="12">
        <f>_xlfn.STDEV.S(BM81:BM83)</f>
        <v>0.34062436048750827</v>
      </c>
      <c r="BN85" s="12">
        <f>_xlfn.STDEV.S(BN81:BN83)</f>
        <v>0.1271870429781872</v>
      </c>
    </row>
    <row r="86" spans="1:66" x14ac:dyDescent="0.3">
      <c r="A86" s="2" t="s">
        <v>78</v>
      </c>
      <c r="B86" s="1">
        <v>68007944</v>
      </c>
      <c r="C86" s="1">
        <v>75081044</v>
      </c>
      <c r="D86" s="1">
        <v>20768218</v>
      </c>
      <c r="E86" s="1">
        <v>8311536</v>
      </c>
      <c r="F86" s="1">
        <v>8722161</v>
      </c>
      <c r="G86" s="1">
        <v>1007735</v>
      </c>
      <c r="H86" s="1">
        <f>SUM(B86:G86)</f>
        <v>181898638</v>
      </c>
      <c r="K86" s="1">
        <f t="shared" ref="K86:P88" si="254">B86/$H86*100</f>
        <v>37.387824751057238</v>
      </c>
      <c r="L86" s="1">
        <f t="shared" si="254"/>
        <v>41.276309061753395</v>
      </c>
      <c r="M86" s="1">
        <f t="shared" si="254"/>
        <v>11.417467567844021</v>
      </c>
      <c r="N86" s="1">
        <f t="shared" si="254"/>
        <v>4.5693228335222607</v>
      </c>
      <c r="O86" s="1">
        <f t="shared" si="254"/>
        <v>4.7950666898341483</v>
      </c>
      <c r="P86" s="1">
        <f t="shared" si="254"/>
        <v>0.55400909598894299</v>
      </c>
      <c r="T86" s="10" t="s">
        <v>78</v>
      </c>
      <c r="U86" s="1">
        <v>22737629</v>
      </c>
      <c r="V86" s="1">
        <v>44112951</v>
      </c>
      <c r="W86" s="1">
        <v>8810831</v>
      </c>
      <c r="X86" s="1">
        <v>1385752</v>
      </c>
      <c r="Y86" s="1">
        <v>1684110</v>
      </c>
      <c r="Z86" s="1">
        <f>SUM(U86:Y86)</f>
        <v>78731273</v>
      </c>
      <c r="AC86" s="1">
        <f>U86/$Z86*100</f>
        <v>28.880047449505863</v>
      </c>
      <c r="AD86" s="1">
        <f t="shared" ref="AD86:AE88" si="255">V86/$Z86*100</f>
        <v>56.02976977140964</v>
      </c>
      <c r="AE86" s="1">
        <f>W86/$Z86*100</f>
        <v>11.191018085024487</v>
      </c>
      <c r="AF86" s="1">
        <f t="shared" ref="AF86:AG88" si="256">X86/$Z86*100</f>
        <v>1.7601036375977306</v>
      </c>
      <c r="AG86" s="1">
        <f t="shared" si="256"/>
        <v>2.1390610564622778</v>
      </c>
      <c r="AK86" s="10" t="s">
        <v>78</v>
      </c>
      <c r="AL86" s="1">
        <v>1668255</v>
      </c>
      <c r="AM86" s="1">
        <v>6417946</v>
      </c>
      <c r="AN86" s="1">
        <v>3027924</v>
      </c>
      <c r="AO86" s="1">
        <v>371431</v>
      </c>
      <c r="AP86" s="1">
        <v>1156882</v>
      </c>
      <c r="AQ86" s="1">
        <f>SUM(AL86:AP86)</f>
        <v>12642438</v>
      </c>
      <c r="AT86" s="1">
        <f>AL86/$AQ86*100</f>
        <v>13.195674758302156</v>
      </c>
      <c r="AU86" s="1">
        <f t="shared" ref="AU86:AX88" si="257">AM86/$AQ86*100</f>
        <v>50.765097681317485</v>
      </c>
      <c r="AV86" s="1">
        <f t="shared" si="257"/>
        <v>23.950475375081925</v>
      </c>
      <c r="AW86" s="1">
        <f t="shared" si="257"/>
        <v>2.9379697175497324</v>
      </c>
      <c r="AX86" s="1">
        <f t="shared" si="257"/>
        <v>9.1507824677487051</v>
      </c>
      <c r="BB86" s="10" t="s">
        <v>78</v>
      </c>
      <c r="BC86" s="1">
        <f>H86</f>
        <v>181898638</v>
      </c>
      <c r="BD86" s="1">
        <f>Z86</f>
        <v>78731273</v>
      </c>
      <c r="BE86" s="1">
        <f>AQ86</f>
        <v>12642438</v>
      </c>
      <c r="BF86" s="1">
        <f>SUM(BC86:BE86)</f>
        <v>273272349</v>
      </c>
      <c r="BG86" s="1">
        <f>BC86/$BF86*100</f>
        <v>66.563133323086404</v>
      </c>
      <c r="BH86" s="1">
        <f t="shared" ref="BH86:BH88" si="258">BD86/$BF86*100</f>
        <v>28.810552288991374</v>
      </c>
      <c r="BI86" s="1">
        <f t="shared" ref="BI86:BI88" si="259">BE86/$BF86*100</f>
        <v>4.6263143879222115</v>
      </c>
      <c r="BK86" s="16"/>
      <c r="BL86" s="1">
        <f>((BG86*1.0749)/(BG86*1.0749+BH86*1.0493+BI86*1.5556))*100</f>
        <v>65.655284140920884</v>
      </c>
      <c r="BM86" s="1">
        <f>((BH86*1.0493)/(BG86*1.0749+BH86*1.0493+BI86*1.5556))*100</f>
        <v>27.740808959399523</v>
      </c>
      <c r="BN86" s="1">
        <f>((BI86*1.5556)/(BG86*1.0749+BH86*1.0493+BI86*1.5556))*100</f>
        <v>6.6039068996795933</v>
      </c>
    </row>
    <row r="87" spans="1:66" x14ac:dyDescent="0.3">
      <c r="A87" s="2" t="s">
        <v>78</v>
      </c>
      <c r="B87" s="1">
        <v>65640599</v>
      </c>
      <c r="C87" s="1">
        <v>71594791</v>
      </c>
      <c r="D87" s="1">
        <v>19522626</v>
      </c>
      <c r="E87" s="1">
        <v>8141123</v>
      </c>
      <c r="F87" s="1">
        <v>8546928</v>
      </c>
      <c r="G87" s="1">
        <v>746718</v>
      </c>
      <c r="H87" s="1">
        <f>SUM(B87:G87)</f>
        <v>174192785</v>
      </c>
      <c r="K87" s="1">
        <f t="shared" si="254"/>
        <v>37.682731233673081</v>
      </c>
      <c r="L87" s="1">
        <f t="shared" si="254"/>
        <v>41.10089347271186</v>
      </c>
      <c r="M87" s="1">
        <f t="shared" si="254"/>
        <v>11.207482560199034</v>
      </c>
      <c r="N87" s="1">
        <f t="shared" si="254"/>
        <v>4.6736281298906839</v>
      </c>
      <c r="O87" s="1">
        <f t="shared" si="254"/>
        <v>4.9065912804597502</v>
      </c>
      <c r="P87" s="1">
        <f t="shared" si="254"/>
        <v>0.42867332306559086</v>
      </c>
      <c r="T87" s="10" t="s">
        <v>78</v>
      </c>
      <c r="U87" s="1">
        <v>20784868</v>
      </c>
      <c r="V87" s="1">
        <v>42017490</v>
      </c>
      <c r="W87" s="1">
        <v>8435119</v>
      </c>
      <c r="X87" s="1">
        <v>1200054</v>
      </c>
      <c r="Y87" s="1">
        <v>1503124</v>
      </c>
      <c r="Z87" s="1">
        <f t="shared" ref="Z87:Z88" si="260">SUM(U87:Y87)</f>
        <v>73940655</v>
      </c>
      <c r="AC87" s="1">
        <f>U87/$Z87*100</f>
        <v>28.11020270242399</v>
      </c>
      <c r="AD87" s="1">
        <f t="shared" si="255"/>
        <v>56.825964011273634</v>
      </c>
      <c r="AE87" s="1">
        <f t="shared" si="255"/>
        <v>11.407958179434576</v>
      </c>
      <c r="AF87" s="1">
        <f t="shared" si="256"/>
        <v>1.6229961717271777</v>
      </c>
      <c r="AG87" s="1">
        <f t="shared" si="256"/>
        <v>2.0328789351406207</v>
      </c>
      <c r="AK87" s="10" t="s">
        <v>78</v>
      </c>
      <c r="AL87" s="1">
        <v>1219503</v>
      </c>
      <c r="AM87" s="1">
        <v>5705247</v>
      </c>
      <c r="AN87" s="1">
        <v>2734485</v>
      </c>
      <c r="AO87" s="1">
        <v>385172</v>
      </c>
      <c r="AP87" s="1">
        <v>867067</v>
      </c>
      <c r="AQ87" s="1">
        <f>SUM(AL87:AP87)</f>
        <v>10911474</v>
      </c>
      <c r="AT87" s="1">
        <f>AL87/$AQ87*100</f>
        <v>11.176336029394379</v>
      </c>
      <c r="AU87" s="1">
        <f>AM87/$AQ87*100</f>
        <v>52.286675475742328</v>
      </c>
      <c r="AV87" s="1">
        <f t="shared" si="257"/>
        <v>25.060638003628107</v>
      </c>
      <c r="AW87" s="1">
        <f>AO87/$AQ87*100</f>
        <v>3.5299722109038618</v>
      </c>
      <c r="AX87" s="1">
        <f t="shared" si="257"/>
        <v>7.946378280331329</v>
      </c>
      <c r="BB87" s="10" t="s">
        <v>78</v>
      </c>
      <c r="BC87" s="1">
        <f>H87</f>
        <v>174192785</v>
      </c>
      <c r="BD87" s="1">
        <f>Z87</f>
        <v>73940655</v>
      </c>
      <c r="BE87" s="1">
        <f>AQ87</f>
        <v>10911474</v>
      </c>
      <c r="BF87" s="1">
        <f>SUM(BC87:BE87)</f>
        <v>259044914</v>
      </c>
      <c r="BG87" s="1">
        <f>BC87/$BF87*100</f>
        <v>67.244240510354132</v>
      </c>
      <c r="BH87" s="1">
        <f t="shared" si="258"/>
        <v>28.543565615034623</v>
      </c>
      <c r="BI87" s="1">
        <f t="shared" si="259"/>
        <v>4.2121938746112582</v>
      </c>
      <c r="BK87" s="16"/>
      <c r="BL87" s="1">
        <f>((BG87*1.0749)/(BG87*1.0749+BH87*1.0493+BI87*1.5556))*100</f>
        <v>66.444308696734666</v>
      </c>
      <c r="BM87" s="1">
        <f>((BH87*1.0493)/(BG87*1.0749+BH87*1.0493+BI87*1.5556))*100</f>
        <v>27.532302209087934</v>
      </c>
      <c r="BN87" s="1">
        <f>((BI87*1.5556)/(BG87*1.0749+BH87*1.0493+BI87*1.5556))*100</f>
        <v>6.0233890941774053</v>
      </c>
    </row>
    <row r="88" spans="1:66" x14ac:dyDescent="0.3">
      <c r="A88" s="2" t="s">
        <v>78</v>
      </c>
      <c r="B88" s="1">
        <v>62988844</v>
      </c>
      <c r="C88" s="1">
        <v>67996865</v>
      </c>
      <c r="D88" s="1">
        <v>19933228</v>
      </c>
      <c r="E88" s="1">
        <v>7654432</v>
      </c>
      <c r="F88" s="1">
        <v>7928546</v>
      </c>
      <c r="G88" s="1">
        <v>794507</v>
      </c>
      <c r="H88" s="1">
        <f>SUM(B88:G88)</f>
        <v>167296422</v>
      </c>
      <c r="K88" s="1">
        <f t="shared" si="254"/>
        <v>37.651040737739152</v>
      </c>
      <c r="L88" s="1">
        <f t="shared" si="254"/>
        <v>40.644542296308046</v>
      </c>
      <c r="M88" s="1">
        <f t="shared" si="254"/>
        <v>11.914915908960683</v>
      </c>
      <c r="N88" s="1">
        <f t="shared" si="254"/>
        <v>4.5753710142109316</v>
      </c>
      <c r="O88" s="1">
        <f t="shared" si="254"/>
        <v>4.7392203044246815</v>
      </c>
      <c r="P88" s="1">
        <f t="shared" si="254"/>
        <v>0.47490973835650829</v>
      </c>
      <c r="T88" s="10" t="s">
        <v>78</v>
      </c>
      <c r="U88" s="1">
        <v>18959207</v>
      </c>
      <c r="V88" s="1">
        <v>37550010</v>
      </c>
      <c r="W88" s="1">
        <v>7493814</v>
      </c>
      <c r="X88" s="1">
        <v>1015430</v>
      </c>
      <c r="Y88" s="1">
        <v>1400116</v>
      </c>
      <c r="Z88" s="1">
        <f t="shared" si="260"/>
        <v>66418577</v>
      </c>
      <c r="AC88" s="1">
        <f>U88/$Z88*100</f>
        <v>28.545036428588343</v>
      </c>
      <c r="AD88" s="1">
        <f t="shared" si="255"/>
        <v>56.535402738303176</v>
      </c>
      <c r="AE88" s="1">
        <f t="shared" si="255"/>
        <v>11.282707848438246</v>
      </c>
      <c r="AF88" s="1">
        <f t="shared" si="256"/>
        <v>1.5288343199523833</v>
      </c>
      <c r="AG88" s="1">
        <f t="shared" si="256"/>
        <v>2.1080186647178545</v>
      </c>
      <c r="AK88" s="10" t="s">
        <v>78</v>
      </c>
      <c r="AL88" s="1">
        <v>1110903</v>
      </c>
      <c r="AM88" s="1">
        <v>5214906</v>
      </c>
      <c r="AN88" s="1">
        <v>2400371</v>
      </c>
      <c r="AO88" s="1">
        <v>431853</v>
      </c>
      <c r="AP88" s="1">
        <v>796072</v>
      </c>
      <c r="AQ88" s="1">
        <f>SUM(AL88:AP88)</f>
        <v>9954105</v>
      </c>
      <c r="AT88" s="1">
        <f>AL88/$AQ88*100</f>
        <v>11.160249967224576</v>
      </c>
      <c r="AU88" s="1">
        <f t="shared" ref="AU88" si="261">AM88/$AQ88*100</f>
        <v>52.38950161767432</v>
      </c>
      <c r="AV88" s="1">
        <f t="shared" si="257"/>
        <v>24.114382960597663</v>
      </c>
      <c r="AW88" s="1">
        <f>AO88/$AQ88*100</f>
        <v>4.3384412762372913</v>
      </c>
      <c r="AX88" s="1">
        <f t="shared" si="257"/>
        <v>7.9974241782661517</v>
      </c>
      <c r="BB88" s="10" t="s">
        <v>78</v>
      </c>
      <c r="BC88" s="1">
        <f>H88</f>
        <v>167296422</v>
      </c>
      <c r="BD88" s="1">
        <f>Z88</f>
        <v>66418577</v>
      </c>
      <c r="BE88" s="1">
        <f>AQ88</f>
        <v>9954105</v>
      </c>
      <c r="BF88" s="1">
        <f>SUM(BC88:BE88)</f>
        <v>243669104</v>
      </c>
      <c r="BG88" s="1">
        <f>BC88/$BF88*100</f>
        <v>68.657215565581097</v>
      </c>
      <c r="BH88" s="1">
        <f t="shared" si="258"/>
        <v>27.257693285563196</v>
      </c>
      <c r="BI88" s="1">
        <f t="shared" si="259"/>
        <v>4.085091148855704</v>
      </c>
      <c r="BK88" s="16"/>
      <c r="BL88" s="1">
        <f>((BG88*1.0749)/(BG88*1.0749+BH88*1.0493+BI88*1.5556))*100</f>
        <v>67.858053393721889</v>
      </c>
      <c r="BM88" s="1">
        <f>((BH88*1.0493)/(BG88*1.0749+BH88*1.0493+BI88*1.5556))*100</f>
        <v>26.298799320366896</v>
      </c>
      <c r="BN88" s="1">
        <f>((BI88*1.5556)/(BG88*1.0749+BH88*1.0493+BI88*1.5556))*100</f>
        <v>5.8431472859112032</v>
      </c>
    </row>
    <row r="89" spans="1:66" x14ac:dyDescent="0.3">
      <c r="B89" s="90" t="s">
        <v>100</v>
      </c>
      <c r="C89" s="90"/>
      <c r="D89" s="90"/>
      <c r="E89" s="90"/>
      <c r="F89" s="90"/>
      <c r="G89" s="90"/>
      <c r="H89" s="90"/>
      <c r="J89" s="8" t="s">
        <v>64</v>
      </c>
      <c r="K89" s="3">
        <f>AVERAGE(K86:K88)</f>
        <v>37.573865574156493</v>
      </c>
      <c r="L89" s="3">
        <f t="shared" ref="L89:P89" si="262">AVERAGE(L86:L88)</f>
        <v>41.007248276924436</v>
      </c>
      <c r="M89" s="3">
        <f t="shared" si="262"/>
        <v>11.513288679001244</v>
      </c>
      <c r="N89" s="3">
        <f t="shared" si="262"/>
        <v>4.6061073258746257</v>
      </c>
      <c r="O89" s="3">
        <f t="shared" si="262"/>
        <v>4.8136260915728597</v>
      </c>
      <c r="P89" s="3">
        <f t="shared" si="262"/>
        <v>0.48586405247034731</v>
      </c>
      <c r="Q89" s="2" t="s">
        <v>78</v>
      </c>
      <c r="U89" s="90" t="s">
        <v>100</v>
      </c>
      <c r="V89" s="90"/>
      <c r="W89" s="90"/>
      <c r="X89" s="90"/>
      <c r="Y89" s="90"/>
      <c r="Z89" s="90"/>
      <c r="AB89" s="8" t="s">
        <v>64</v>
      </c>
      <c r="AC89" s="3">
        <f t="shared" ref="AC89:AG89" si="263">AVERAGE(AC86:AC88)</f>
        <v>28.511762193506069</v>
      </c>
      <c r="AD89" s="3">
        <f t="shared" si="263"/>
        <v>56.463712173662145</v>
      </c>
      <c r="AE89" s="3">
        <f t="shared" si="263"/>
        <v>11.293894704299101</v>
      </c>
      <c r="AF89" s="3">
        <f t="shared" si="263"/>
        <v>1.6373113764257639</v>
      </c>
      <c r="AG89" s="3">
        <f t="shared" si="263"/>
        <v>2.0933195521069177</v>
      </c>
      <c r="AH89" s="2" t="s">
        <v>78</v>
      </c>
      <c r="AL89" s="90" t="s">
        <v>100</v>
      </c>
      <c r="AM89" s="90"/>
      <c r="AN89" s="90"/>
      <c r="AO89" s="90"/>
      <c r="AP89" s="90"/>
      <c r="AQ89" s="90"/>
      <c r="AS89" s="8" t="s">
        <v>64</v>
      </c>
      <c r="AT89" s="3">
        <f t="shared" ref="AT89:AX89" si="264">AVERAGE(AT86:AT88)</f>
        <v>11.844086918307037</v>
      </c>
      <c r="AU89" s="3">
        <f t="shared" si="264"/>
        <v>51.813758258244711</v>
      </c>
      <c r="AV89" s="3">
        <f t="shared" si="264"/>
        <v>24.375165446435901</v>
      </c>
      <c r="AW89" s="3">
        <f t="shared" si="264"/>
        <v>3.6021277348969618</v>
      </c>
      <c r="AX89" s="3">
        <f t="shared" si="264"/>
        <v>8.364861642115395</v>
      </c>
      <c r="AY89" s="2" t="s">
        <v>78</v>
      </c>
      <c r="BC89" s="87" t="s">
        <v>105</v>
      </c>
      <c r="BD89" s="88"/>
      <c r="BE89" s="88"/>
      <c r="BF89" s="89"/>
      <c r="BG89" s="12">
        <f>AVERAGE(BG86:BG88)</f>
        <v>67.48819646634054</v>
      </c>
      <c r="BH89" s="12">
        <f t="shared" ref="BH89:BI89" si="265">AVERAGE(BH86:BH88)</f>
        <v>28.203937063196395</v>
      </c>
      <c r="BI89" s="12">
        <f t="shared" si="265"/>
        <v>4.3078664704630576</v>
      </c>
      <c r="BJ89" s="2" t="s">
        <v>78</v>
      </c>
      <c r="BK89" s="10" t="s">
        <v>259</v>
      </c>
      <c r="BL89" s="12">
        <f>AVERAGE(BL86:BL88)</f>
        <v>66.65254874379248</v>
      </c>
      <c r="BM89" s="12">
        <f>AVERAGE(BM86:BM88)</f>
        <v>27.190636829618118</v>
      </c>
      <c r="BN89" s="12">
        <f>AVERAGE(BN86:BN88)</f>
        <v>6.1568144265894</v>
      </c>
    </row>
    <row r="90" spans="1:66" x14ac:dyDescent="0.3">
      <c r="A90" s="2" t="s">
        <v>55</v>
      </c>
      <c r="B90" s="2" t="s">
        <v>56</v>
      </c>
      <c r="C90" s="2" t="s">
        <v>57</v>
      </c>
      <c r="D90" s="2" t="s">
        <v>58</v>
      </c>
      <c r="E90" s="2" t="s">
        <v>59</v>
      </c>
      <c r="F90" s="2" t="s">
        <v>60</v>
      </c>
      <c r="G90" s="2" t="s">
        <v>61</v>
      </c>
      <c r="H90" s="2" t="s">
        <v>62</v>
      </c>
      <c r="J90" s="8" t="s">
        <v>65</v>
      </c>
      <c r="K90" s="3">
        <f>_xlfn.STDEV.S(K86:K88)</f>
        <v>0.16189336854151898</v>
      </c>
      <c r="L90" s="3">
        <f t="shared" ref="L90:P90" si="266">_xlfn.STDEV.S(L86:L88)</f>
        <v>0.32612785606395023</v>
      </c>
      <c r="M90" s="3">
        <f t="shared" si="266"/>
        <v>0.36332045048769845</v>
      </c>
      <c r="N90" s="3">
        <f t="shared" si="266"/>
        <v>5.8552876561633917E-2</v>
      </c>
      <c r="O90" s="3">
        <f t="shared" si="266"/>
        <v>8.5215018919243712E-2</v>
      </c>
      <c r="P90" s="3">
        <f t="shared" si="266"/>
        <v>6.3381872344165369E-2</v>
      </c>
      <c r="Q90" s="2" t="s">
        <v>78</v>
      </c>
      <c r="T90" s="2" t="s">
        <v>55</v>
      </c>
      <c r="U90" s="2" t="s">
        <v>56</v>
      </c>
      <c r="V90" s="2" t="s">
        <v>57</v>
      </c>
      <c r="W90" s="2" t="s">
        <v>58</v>
      </c>
      <c r="X90" s="2" t="s">
        <v>59</v>
      </c>
      <c r="Y90" s="2" t="s">
        <v>60</v>
      </c>
      <c r="Z90" s="2" t="s">
        <v>62</v>
      </c>
      <c r="AB90" s="8" t="s">
        <v>65</v>
      </c>
      <c r="AC90" s="3">
        <f t="shared" ref="AC90:AG90" si="267">_xlfn.STDEV.S(AC86:AC88)</f>
        <v>0.38599950089685509</v>
      </c>
      <c r="AD90" s="3">
        <f t="shared" si="267"/>
        <v>0.40290938148926547</v>
      </c>
      <c r="AE90" s="3">
        <f t="shared" si="267"/>
        <v>0.10890183859193261</v>
      </c>
      <c r="AF90" s="3">
        <f t="shared" si="267"/>
        <v>0.1162973264319002</v>
      </c>
      <c r="AG90" s="3">
        <f t="shared" si="267"/>
        <v>5.4595866654477895E-2</v>
      </c>
      <c r="AH90" s="2" t="s">
        <v>78</v>
      </c>
      <c r="AK90" s="10" t="s">
        <v>55</v>
      </c>
      <c r="AL90" s="2" t="s">
        <v>56</v>
      </c>
      <c r="AM90" s="2" t="s">
        <v>57</v>
      </c>
      <c r="AN90" s="2" t="s">
        <v>58</v>
      </c>
      <c r="AO90" s="2" t="s">
        <v>59</v>
      </c>
      <c r="AP90" s="2" t="s">
        <v>60</v>
      </c>
      <c r="AQ90" s="2" t="s">
        <v>62</v>
      </c>
      <c r="AS90" s="8" t="s">
        <v>65</v>
      </c>
      <c r="AT90" s="3">
        <f t="shared" ref="AT90:AX90" si="268">_xlfn.STDEV.S(AT86:AT88)</f>
        <v>1.1705370379727569</v>
      </c>
      <c r="AU90" s="3">
        <f t="shared" si="268"/>
        <v>0.90962083203231514</v>
      </c>
      <c r="AV90" s="3">
        <f t="shared" si="268"/>
        <v>0.59926696400278789</v>
      </c>
      <c r="AW90" s="3">
        <f t="shared" si="268"/>
        <v>0.70301846448384964</v>
      </c>
      <c r="AX90" s="3">
        <f t="shared" si="268"/>
        <v>0.68110577669485428</v>
      </c>
      <c r="AY90" s="2" t="s">
        <v>78</v>
      </c>
      <c r="BB90" s="10" t="s">
        <v>55</v>
      </c>
      <c r="BC90" s="12" t="s">
        <v>101</v>
      </c>
      <c r="BD90" s="12" t="s">
        <v>102</v>
      </c>
      <c r="BE90" s="12" t="s">
        <v>103</v>
      </c>
      <c r="BF90" s="12" t="s">
        <v>104</v>
      </c>
      <c r="BG90" s="12">
        <f>_xlfn.STDEV.S(BG86:BG88)</f>
        <v>1.0681437126757962</v>
      </c>
      <c r="BH90" s="12">
        <f t="shared" ref="BH90:BI90" si="269">_xlfn.STDEV.S(BH86:BH88)</f>
        <v>0.83027310931390907</v>
      </c>
      <c r="BI90" s="12">
        <f t="shared" si="269"/>
        <v>0.28301163019243014</v>
      </c>
      <c r="BJ90" s="2" t="s">
        <v>78</v>
      </c>
      <c r="BK90" s="10" t="s">
        <v>65</v>
      </c>
      <c r="BL90" s="12">
        <f>_xlfn.STDEV.S(BL86:BL88)</f>
        <v>1.1160515369687705</v>
      </c>
      <c r="BM90" s="12">
        <f>_xlfn.STDEV.S(BM86:BM88)</f>
        <v>0.77935830874633116</v>
      </c>
      <c r="BN90" s="12">
        <f>_xlfn.STDEV.S(BN86:BN88)</f>
        <v>0.39754312594006214</v>
      </c>
    </row>
    <row r="91" spans="1:66" x14ac:dyDescent="0.3">
      <c r="A91" s="2" t="s">
        <v>79</v>
      </c>
      <c r="B91" s="1">
        <v>65607182</v>
      </c>
      <c r="C91" s="1">
        <v>64175687</v>
      </c>
      <c r="D91" s="1">
        <v>17350754</v>
      </c>
      <c r="E91" s="1">
        <v>8328090</v>
      </c>
      <c r="F91" s="1">
        <v>7470508</v>
      </c>
      <c r="G91" s="1">
        <v>745752</v>
      </c>
      <c r="H91" s="1">
        <f>SUM(B91:G91)</f>
        <v>163677973</v>
      </c>
      <c r="K91" s="1">
        <f t="shared" ref="K91:P93" si="270">B91/$H91*100</f>
        <v>40.083085584154929</v>
      </c>
      <c r="L91" s="1">
        <f t="shared" si="270"/>
        <v>39.208505471899997</v>
      </c>
      <c r="M91" s="1">
        <f t="shared" si="270"/>
        <v>10.60054305535663</v>
      </c>
      <c r="N91" s="1">
        <f t="shared" si="270"/>
        <v>5.0880945354815701</v>
      </c>
      <c r="O91" s="1">
        <f t="shared" si="270"/>
        <v>4.564149874949881</v>
      </c>
      <c r="P91" s="1">
        <f t="shared" si="270"/>
        <v>0.45562147815699061</v>
      </c>
      <c r="T91" s="10" t="s">
        <v>79</v>
      </c>
      <c r="U91" s="1">
        <v>28443573</v>
      </c>
      <c r="V91" s="1">
        <v>48652773</v>
      </c>
      <c r="W91" s="1">
        <v>9278645</v>
      </c>
      <c r="X91" s="1">
        <v>1475867</v>
      </c>
      <c r="Y91" s="1">
        <v>1537735</v>
      </c>
      <c r="Z91" s="1">
        <f>SUM(U91:Y91)</f>
        <v>89388593</v>
      </c>
      <c r="AC91" s="1">
        <f>U91/$Z91*100</f>
        <v>31.820137274115055</v>
      </c>
      <c r="AD91" s="1">
        <f t="shared" ref="AD91:AE93" si="271">V91/$Z91*100</f>
        <v>54.428391103549423</v>
      </c>
      <c r="AE91" s="1">
        <f>W91/$Z91*100</f>
        <v>10.380121991628172</v>
      </c>
      <c r="AF91" s="1">
        <f t="shared" ref="AF91:AG93" si="272">X91/$Z91*100</f>
        <v>1.6510686100630314</v>
      </c>
      <c r="AG91" s="1">
        <f t="shared" si="272"/>
        <v>1.7202810206443233</v>
      </c>
      <c r="AK91" s="10" t="s">
        <v>79</v>
      </c>
      <c r="AL91" s="1">
        <v>1913385</v>
      </c>
      <c r="AM91" s="1">
        <v>6702066</v>
      </c>
      <c r="AN91" s="1">
        <v>2857826</v>
      </c>
      <c r="AO91" s="1">
        <v>539248</v>
      </c>
      <c r="AP91" s="1">
        <v>990945</v>
      </c>
      <c r="AQ91" s="1">
        <f>SUM(AL91:AP91)</f>
        <v>13003470</v>
      </c>
      <c r="AT91" s="1">
        <f>AL91/$AQ91*100</f>
        <v>14.714418535975396</v>
      </c>
      <c r="AU91" s="1">
        <f t="shared" ref="AU91:AX93" si="273">AM91/$AQ91*100</f>
        <v>51.540596471557208</v>
      </c>
      <c r="AV91" s="1">
        <f t="shared" si="273"/>
        <v>21.977410645004756</v>
      </c>
      <c r="AW91" s="1">
        <f t="shared" si="273"/>
        <v>4.1469546205743546</v>
      </c>
      <c r="AX91" s="1">
        <f t="shared" si="273"/>
        <v>7.6206197268882852</v>
      </c>
      <c r="BB91" s="10" t="s">
        <v>79</v>
      </c>
      <c r="BC91" s="1">
        <f>H91</f>
        <v>163677973</v>
      </c>
      <c r="BD91" s="1">
        <f>Z91</f>
        <v>89388593</v>
      </c>
      <c r="BE91" s="1">
        <f>AQ91</f>
        <v>13003470</v>
      </c>
      <c r="BF91" s="1">
        <f>SUM(BC91:BE91)</f>
        <v>266070036</v>
      </c>
      <c r="BG91" s="1">
        <f>BC91/$BF91*100</f>
        <v>61.516875579330552</v>
      </c>
      <c r="BH91" s="1">
        <f t="shared" ref="BH91:BH93" si="274">BD91/$BF91*100</f>
        <v>33.595888640387898</v>
      </c>
      <c r="BI91" s="1">
        <f t="shared" ref="BI91:BI93" si="275">BE91/$BF91*100</f>
        <v>4.8872357802815491</v>
      </c>
      <c r="BK91" s="16"/>
      <c r="BL91" s="1">
        <f>((BG91*1.0749)/(BG91*1.0749+BH91*1.0493+BI91*1.5556))*100</f>
        <v>60.676225921043404</v>
      </c>
      <c r="BM91" s="1">
        <f>((BH91*1.0493)/(BG91*1.0749+BH91*1.0493+BI91*1.5556))*100</f>
        <v>32.347597684849369</v>
      </c>
      <c r="BN91" s="1">
        <f>((BI91*1.5556)/(BG91*1.0749+BH91*1.0493+BI91*1.5556))*100</f>
        <v>6.9761763941072186</v>
      </c>
    </row>
    <row r="92" spans="1:66" x14ac:dyDescent="0.3">
      <c r="A92" s="2" t="s">
        <v>79</v>
      </c>
      <c r="B92" s="1">
        <v>64796447</v>
      </c>
      <c r="C92" s="1">
        <v>63707457</v>
      </c>
      <c r="D92" s="1">
        <v>17382116</v>
      </c>
      <c r="E92" s="1">
        <v>8283661</v>
      </c>
      <c r="F92" s="1">
        <v>7910448</v>
      </c>
      <c r="G92" s="1">
        <v>754909</v>
      </c>
      <c r="H92" s="1">
        <f>SUM(B92:G92)</f>
        <v>162835038</v>
      </c>
      <c r="K92" s="1">
        <f t="shared" si="270"/>
        <v>39.792693142614674</v>
      </c>
      <c r="L92" s="1">
        <f t="shared" si="270"/>
        <v>39.123924299388193</v>
      </c>
      <c r="M92" s="1">
        <f t="shared" si="270"/>
        <v>10.674678013708574</v>
      </c>
      <c r="N92" s="1">
        <f t="shared" si="270"/>
        <v>5.0871489955374347</v>
      </c>
      <c r="O92" s="1">
        <f t="shared" si="270"/>
        <v>4.8579520090755901</v>
      </c>
      <c r="P92" s="1">
        <f t="shared" si="270"/>
        <v>0.46360353967553347</v>
      </c>
      <c r="T92" s="10" t="s">
        <v>79</v>
      </c>
      <c r="U92" s="1">
        <v>26682530</v>
      </c>
      <c r="V92" s="1">
        <v>46336904</v>
      </c>
      <c r="W92" s="1">
        <v>8852748</v>
      </c>
      <c r="X92" s="1">
        <v>1647919</v>
      </c>
      <c r="Y92" s="1">
        <v>1483570</v>
      </c>
      <c r="Z92" s="1">
        <f t="shared" ref="Z92:Z93" si="276">SUM(U92:Y92)</f>
        <v>85003671</v>
      </c>
      <c r="AC92" s="1">
        <f>U92/$Z92*100</f>
        <v>31.389856092215123</v>
      </c>
      <c r="AD92" s="1">
        <f t="shared" si="271"/>
        <v>54.511650443896706</v>
      </c>
      <c r="AE92" s="1">
        <f t="shared" si="271"/>
        <v>10.414547861115315</v>
      </c>
      <c r="AF92" s="1">
        <f t="shared" si="272"/>
        <v>1.9386445086589259</v>
      </c>
      <c r="AG92" s="1">
        <f t="shared" si="272"/>
        <v>1.7453010941139238</v>
      </c>
      <c r="AK92" s="10" t="s">
        <v>79</v>
      </c>
      <c r="AL92" s="1">
        <v>1770204</v>
      </c>
      <c r="AM92" s="1">
        <v>6339597</v>
      </c>
      <c r="AN92" s="1">
        <v>2928435</v>
      </c>
      <c r="AO92" s="1">
        <v>622527</v>
      </c>
      <c r="AP92" s="1">
        <v>946403</v>
      </c>
      <c r="AQ92" s="1">
        <f>SUM(AL92:AP92)</f>
        <v>12607166</v>
      </c>
      <c r="AT92" s="1">
        <f>AL92/$AQ92*100</f>
        <v>14.041252411525317</v>
      </c>
      <c r="AU92" s="1">
        <f>AM92/$AQ92*100</f>
        <v>50.285662931700905</v>
      </c>
      <c r="AV92" s="1">
        <f t="shared" si="273"/>
        <v>23.228336963279457</v>
      </c>
      <c r="AW92" s="1">
        <f>AO92/$AQ92*100</f>
        <v>4.9378821536894177</v>
      </c>
      <c r="AX92" s="1">
        <f t="shared" si="273"/>
        <v>7.5068655398049007</v>
      </c>
      <c r="BB92" s="10" t="s">
        <v>79</v>
      </c>
      <c r="BC92" s="1">
        <f>H92</f>
        <v>162835038</v>
      </c>
      <c r="BD92" s="1">
        <f>Z92</f>
        <v>85003671</v>
      </c>
      <c r="BE92" s="1">
        <f>AQ92</f>
        <v>12607166</v>
      </c>
      <c r="BF92" s="1">
        <f>SUM(BC92:BE92)</f>
        <v>260445875</v>
      </c>
      <c r="BG92" s="1">
        <f>BC92/$BF92*100</f>
        <v>62.521642164614818</v>
      </c>
      <c r="BH92" s="1">
        <f t="shared" si="274"/>
        <v>32.637749014070586</v>
      </c>
      <c r="BI92" s="1">
        <f t="shared" si="275"/>
        <v>4.8406088213146017</v>
      </c>
      <c r="BK92" s="16"/>
      <c r="BL92" s="1">
        <f>((BG92*1.0749)/(BG92*1.0749+BH92*1.0493+BI92*1.5556))*100</f>
        <v>61.666065358848435</v>
      </c>
      <c r="BM92" s="1">
        <f>((BH92*1.0493)/(BG92*1.0749+BH92*1.0493+BI92*1.5556))*100</f>
        <v>31.42444894812159</v>
      </c>
      <c r="BN92" s="1">
        <f>((BI92*1.5556)/(BG92*1.0749+BH92*1.0493+BI92*1.5556))*100</f>
        <v>6.9094856930299695</v>
      </c>
    </row>
    <row r="93" spans="1:66" x14ac:dyDescent="0.3">
      <c r="A93" s="2" t="s">
        <v>79</v>
      </c>
      <c r="B93" s="1">
        <v>58482447</v>
      </c>
      <c r="C93" s="1">
        <v>58989563</v>
      </c>
      <c r="D93" s="1">
        <v>16101810</v>
      </c>
      <c r="E93" s="1">
        <v>7917304</v>
      </c>
      <c r="F93" s="1">
        <v>6784533</v>
      </c>
      <c r="G93" s="1">
        <v>753204</v>
      </c>
      <c r="H93" s="1">
        <f>SUM(B93:G93)</f>
        <v>149028861</v>
      </c>
      <c r="K93" s="1">
        <f t="shared" si="270"/>
        <v>39.242363262777666</v>
      </c>
      <c r="L93" s="1">
        <f t="shared" si="270"/>
        <v>39.582643659874712</v>
      </c>
      <c r="M93" s="1">
        <f t="shared" si="270"/>
        <v>10.804491084448401</v>
      </c>
      <c r="N93" s="1">
        <f t="shared" si="270"/>
        <v>5.3125978061390402</v>
      </c>
      <c r="O93" s="1">
        <f t="shared" si="270"/>
        <v>4.5524960430315575</v>
      </c>
      <c r="P93" s="1">
        <f t="shared" si="270"/>
        <v>0.50540814372861642</v>
      </c>
      <c r="T93" s="10" t="s">
        <v>79</v>
      </c>
      <c r="U93" s="1">
        <v>23001885</v>
      </c>
      <c r="V93" s="1">
        <v>39767044</v>
      </c>
      <c r="W93" s="1">
        <v>7415098</v>
      </c>
      <c r="X93" s="1">
        <v>1163851</v>
      </c>
      <c r="Y93" s="1">
        <v>1482848</v>
      </c>
      <c r="Z93" s="1">
        <f t="shared" si="276"/>
        <v>72830726</v>
      </c>
      <c r="AC93" s="1">
        <f>U93/$Z93*100</f>
        <v>31.582666085190475</v>
      </c>
      <c r="AD93" s="1">
        <f t="shared" si="271"/>
        <v>54.602015089071067</v>
      </c>
      <c r="AE93" s="1">
        <f t="shared" si="271"/>
        <v>10.18127706155229</v>
      </c>
      <c r="AF93" s="1">
        <f t="shared" si="272"/>
        <v>1.5980219667177287</v>
      </c>
      <c r="AG93" s="1">
        <f t="shared" si="272"/>
        <v>2.0360197974684477</v>
      </c>
      <c r="AK93" s="10" t="s">
        <v>79</v>
      </c>
      <c r="AL93" s="1">
        <v>1443041</v>
      </c>
      <c r="AM93" s="1">
        <v>5464274</v>
      </c>
      <c r="AN93" s="1">
        <v>2187369</v>
      </c>
      <c r="AO93" s="1">
        <v>690948</v>
      </c>
      <c r="AP93" s="1">
        <v>856526</v>
      </c>
      <c r="AQ93" s="1">
        <f>SUM(AL93:AP93)</f>
        <v>10642158</v>
      </c>
      <c r="AT93" s="1">
        <f>AL93/$AQ93*100</f>
        <v>13.559665248345306</v>
      </c>
      <c r="AU93" s="1">
        <f t="shared" ref="AU93" si="277">AM93/$AQ93*100</f>
        <v>51.345544766390425</v>
      </c>
      <c r="AV93" s="1">
        <f t="shared" si="273"/>
        <v>20.553810608713007</v>
      </c>
      <c r="AW93" s="1">
        <f>AO93/$AQ93*100</f>
        <v>6.4925553633013156</v>
      </c>
      <c r="AX93" s="1">
        <f t="shared" si="273"/>
        <v>8.0484240132499441</v>
      </c>
      <c r="BB93" s="10" t="s">
        <v>79</v>
      </c>
      <c r="BC93" s="1">
        <f>H93</f>
        <v>149028861</v>
      </c>
      <c r="BD93" s="1">
        <f>Z93</f>
        <v>72830726</v>
      </c>
      <c r="BE93" s="1">
        <f>AQ93</f>
        <v>10642158</v>
      </c>
      <c r="BF93" s="1">
        <f>SUM(BC93:BE93)</f>
        <v>232501745</v>
      </c>
      <c r="BG93" s="1">
        <f>BC93/$BF93*100</f>
        <v>64.097953759443826</v>
      </c>
      <c r="BH93" s="1">
        <f t="shared" si="274"/>
        <v>31.324808336384745</v>
      </c>
      <c r="BI93" s="1">
        <f t="shared" si="275"/>
        <v>4.5772379041714286</v>
      </c>
      <c r="BK93" s="16"/>
      <c r="BL93" s="1">
        <f>((BG93*1.0749)/(BG93*1.0749+BH93*1.0493+BI93*1.5556))*100</f>
        <v>63.274796766187912</v>
      </c>
      <c r="BM93" s="1">
        <f>((BH93*1.0493)/(BG93*1.0749+BH93*1.0493+BI93*1.5556))*100</f>
        <v>30.186073544810672</v>
      </c>
      <c r="BN93" s="1">
        <f>((BI93*1.5556)/(BG93*1.0749+BH93*1.0493+BI93*1.5556))*100</f>
        <v>6.5391296890014186</v>
      </c>
    </row>
    <row r="94" spans="1:66" x14ac:dyDescent="0.3">
      <c r="B94" s="90" t="s">
        <v>100</v>
      </c>
      <c r="C94" s="90"/>
      <c r="D94" s="90"/>
      <c r="E94" s="90"/>
      <c r="F94" s="90"/>
      <c r="G94" s="90"/>
      <c r="H94" s="90"/>
      <c r="J94" s="8" t="s">
        <v>64</v>
      </c>
      <c r="K94" s="3">
        <f>AVERAGE(K91:K93)</f>
        <v>39.706047329849092</v>
      </c>
      <c r="L94" s="3">
        <f t="shared" ref="L94:P94" si="278">AVERAGE(L91:L93)</f>
        <v>39.305024477054303</v>
      </c>
      <c r="M94" s="3">
        <f t="shared" si="278"/>
        <v>10.693237384504535</v>
      </c>
      <c r="N94" s="3">
        <f t="shared" si="278"/>
        <v>5.1626137790526814</v>
      </c>
      <c r="O94" s="3">
        <f t="shared" si="278"/>
        <v>4.6581993090190101</v>
      </c>
      <c r="P94" s="3">
        <f t="shared" si="278"/>
        <v>0.47487772052038019</v>
      </c>
      <c r="Q94" s="2" t="s">
        <v>79</v>
      </c>
      <c r="U94" s="90" t="s">
        <v>100</v>
      </c>
      <c r="V94" s="90"/>
      <c r="W94" s="90"/>
      <c r="X94" s="90"/>
      <c r="Y94" s="90"/>
      <c r="Z94" s="90"/>
      <c r="AB94" s="8" t="s">
        <v>64</v>
      </c>
      <c r="AC94" s="3">
        <f t="shared" ref="AC94:AG94" si="279">AVERAGE(AC91:AC93)</f>
        <v>31.597553150506883</v>
      </c>
      <c r="AD94" s="3">
        <f t="shared" si="279"/>
        <v>54.514018878839067</v>
      </c>
      <c r="AE94" s="3">
        <f t="shared" si="279"/>
        <v>10.325315638098592</v>
      </c>
      <c r="AF94" s="3">
        <f t="shared" si="279"/>
        <v>1.7292450284798953</v>
      </c>
      <c r="AG94" s="3">
        <f t="shared" si="279"/>
        <v>1.8338673040755651</v>
      </c>
      <c r="AH94" s="2" t="s">
        <v>79</v>
      </c>
      <c r="AL94" s="90" t="s">
        <v>100</v>
      </c>
      <c r="AM94" s="90"/>
      <c r="AN94" s="90"/>
      <c r="AO94" s="90"/>
      <c r="AP94" s="90"/>
      <c r="AQ94" s="90"/>
      <c r="AS94" s="8" t="s">
        <v>64</v>
      </c>
      <c r="AT94" s="3">
        <f t="shared" ref="AT94:AX94" si="280">AVERAGE(AT91:AT93)</f>
        <v>14.105112065282006</v>
      </c>
      <c r="AU94" s="3">
        <f t="shared" si="280"/>
        <v>51.057268056549511</v>
      </c>
      <c r="AV94" s="3">
        <f t="shared" si="280"/>
        <v>21.919852738999072</v>
      </c>
      <c r="AW94" s="3">
        <f t="shared" si="280"/>
        <v>5.1924640458550293</v>
      </c>
      <c r="AX94" s="3">
        <f t="shared" si="280"/>
        <v>7.725303093314376</v>
      </c>
      <c r="AY94" s="2" t="s">
        <v>79</v>
      </c>
      <c r="BC94" s="87" t="s">
        <v>105</v>
      </c>
      <c r="BD94" s="88"/>
      <c r="BE94" s="88"/>
      <c r="BF94" s="89"/>
      <c r="BG94" s="12">
        <f>AVERAGE(BG91:BG93)</f>
        <v>62.712157167796398</v>
      </c>
      <c r="BH94" s="12">
        <f t="shared" ref="BH94:BI94" si="281">AVERAGE(BH91:BH93)</f>
        <v>32.519481996947739</v>
      </c>
      <c r="BI94" s="12">
        <f t="shared" si="281"/>
        <v>4.7683608352558595</v>
      </c>
      <c r="BJ94" s="2" t="s">
        <v>79</v>
      </c>
      <c r="BK94" s="10" t="s">
        <v>259</v>
      </c>
      <c r="BL94" s="12">
        <f>AVERAGE(BL91:BL93)</f>
        <v>61.872362682026584</v>
      </c>
      <c r="BM94" s="12">
        <f>AVERAGE(BM91:BM93)</f>
        <v>31.319373392593874</v>
      </c>
      <c r="BN94" s="12">
        <f>AVERAGE(BN91:BN93)</f>
        <v>6.808263925379535</v>
      </c>
    </row>
    <row r="95" spans="1:66" x14ac:dyDescent="0.3">
      <c r="A95" s="2" t="s">
        <v>55</v>
      </c>
      <c r="B95" s="2" t="s">
        <v>56</v>
      </c>
      <c r="C95" s="2" t="s">
        <v>57</v>
      </c>
      <c r="D95" s="2" t="s">
        <v>58</v>
      </c>
      <c r="E95" s="2" t="s">
        <v>59</v>
      </c>
      <c r="F95" s="2" t="s">
        <v>60</v>
      </c>
      <c r="G95" s="2" t="s">
        <v>61</v>
      </c>
      <c r="H95" s="2" t="s">
        <v>62</v>
      </c>
      <c r="J95" s="8" t="s">
        <v>65</v>
      </c>
      <c r="K95" s="3">
        <f>_xlfn.STDEV.S(K91:K93)</f>
        <v>0.42700600472106987</v>
      </c>
      <c r="L95" s="3">
        <f t="shared" ref="L95:P95" si="282">_xlfn.STDEV.S(L91:L93)</f>
        <v>0.24411636915264953</v>
      </c>
      <c r="M95" s="3">
        <f t="shared" si="282"/>
        <v>0.1032329275273203</v>
      </c>
      <c r="N95" s="3">
        <f t="shared" si="282"/>
        <v>0.12989083800340823</v>
      </c>
      <c r="O95" s="3">
        <f t="shared" si="282"/>
        <v>0.17308901997098433</v>
      </c>
      <c r="P95" s="3">
        <f t="shared" si="282"/>
        <v>2.67396406572145E-2</v>
      </c>
      <c r="Q95" s="2" t="s">
        <v>79</v>
      </c>
      <c r="T95" s="2" t="s">
        <v>55</v>
      </c>
      <c r="U95" s="2" t="s">
        <v>56</v>
      </c>
      <c r="V95" s="2" t="s">
        <v>57</v>
      </c>
      <c r="W95" s="2" t="s">
        <v>58</v>
      </c>
      <c r="X95" s="2" t="s">
        <v>59</v>
      </c>
      <c r="Y95" s="2" t="s">
        <v>60</v>
      </c>
      <c r="Z95" s="2" t="s">
        <v>62</v>
      </c>
      <c r="AB95" s="8" t="s">
        <v>65</v>
      </c>
      <c r="AC95" s="3">
        <f t="shared" ref="AC95:AG95" si="283">_xlfn.STDEV.S(AC91:AC93)</f>
        <v>0.21552654687903749</v>
      </c>
      <c r="AD95" s="3">
        <f t="shared" si="283"/>
        <v>8.6836220554340954E-2</v>
      </c>
      <c r="AE95" s="3">
        <f t="shared" si="283"/>
        <v>0.125923066880537</v>
      </c>
      <c r="AF95" s="3">
        <f t="shared" si="283"/>
        <v>0.1832746390447601</v>
      </c>
      <c r="AG95" s="3">
        <f t="shared" si="283"/>
        <v>0.17551559462858476</v>
      </c>
      <c r="AH95" s="2" t="s">
        <v>79</v>
      </c>
      <c r="AK95" s="10" t="s">
        <v>55</v>
      </c>
      <c r="AL95" s="2" t="s">
        <v>56</v>
      </c>
      <c r="AM95" s="2" t="s">
        <v>57</v>
      </c>
      <c r="AN95" s="2" t="s">
        <v>58</v>
      </c>
      <c r="AO95" s="2" t="s">
        <v>59</v>
      </c>
      <c r="AP95" s="2" t="s">
        <v>60</v>
      </c>
      <c r="AQ95" s="2" t="s">
        <v>62</v>
      </c>
      <c r="AS95" s="8" t="s">
        <v>65</v>
      </c>
      <c r="AT95" s="3">
        <f t="shared" ref="AT95:AX95" si="284">_xlfn.STDEV.S(AT91:AT93)</f>
        <v>0.58001924998793652</v>
      </c>
      <c r="AU95" s="3">
        <f t="shared" si="284"/>
        <v>0.67530892444983581</v>
      </c>
      <c r="AV95" s="3">
        <f t="shared" si="284"/>
        <v>1.3381918732847859</v>
      </c>
      <c r="AW95" s="3">
        <f t="shared" si="284"/>
        <v>1.1933439009498825</v>
      </c>
      <c r="AX95" s="3">
        <f t="shared" si="284"/>
        <v>0.28555271044897462</v>
      </c>
      <c r="AY95" s="2" t="s">
        <v>79</v>
      </c>
      <c r="BB95" s="10" t="s">
        <v>55</v>
      </c>
      <c r="BC95" s="12" t="s">
        <v>101</v>
      </c>
      <c r="BD95" s="12" t="s">
        <v>102</v>
      </c>
      <c r="BE95" s="12" t="s">
        <v>103</v>
      </c>
      <c r="BF95" s="12" t="s">
        <v>104</v>
      </c>
      <c r="BG95" s="12">
        <f>_xlfn.STDEV.S(BG91:BG93)</f>
        <v>1.3010430883687789</v>
      </c>
      <c r="BH95" s="12">
        <f t="shared" ref="BH95:BI95" si="285">_xlfn.STDEV.S(BH91:BH93)</f>
        <v>1.1401498815121258</v>
      </c>
      <c r="BI95" s="12">
        <f t="shared" si="285"/>
        <v>0.16715112747257951</v>
      </c>
      <c r="BJ95" s="2" t="s">
        <v>79</v>
      </c>
      <c r="BK95" s="10" t="s">
        <v>65</v>
      </c>
      <c r="BL95" s="12">
        <f>_xlfn.STDEV.S(BL91:BL93)</f>
        <v>1.3115111697853024</v>
      </c>
      <c r="BM95" s="12">
        <f>_xlfn.STDEV.S(BM91:BM93)</f>
        <v>1.0845862373594828</v>
      </c>
      <c r="BN95" s="12">
        <f>_xlfn.STDEV.S(BN91:BN93)</f>
        <v>0.23545029262175032</v>
      </c>
    </row>
    <row r="96" spans="1:66" x14ac:dyDescent="0.3">
      <c r="A96" s="2" t="s">
        <v>385</v>
      </c>
      <c r="B96" s="1">
        <v>60470449</v>
      </c>
      <c r="C96" s="1">
        <v>69561529</v>
      </c>
      <c r="D96" s="1">
        <v>22203456</v>
      </c>
      <c r="E96" s="1">
        <v>10015390</v>
      </c>
      <c r="F96" s="1">
        <v>10960602</v>
      </c>
      <c r="G96" s="1">
        <v>1239417</v>
      </c>
      <c r="H96" s="1">
        <f>SUM(B96:G96)</f>
        <v>174450843</v>
      </c>
      <c r="K96" s="1">
        <f t="shared" ref="K96:P98" si="286">B96/$H96*100</f>
        <v>34.663317161499755</v>
      </c>
      <c r="L96" s="1">
        <f t="shared" si="286"/>
        <v>39.874573148379682</v>
      </c>
      <c r="M96" s="1">
        <f t="shared" si="286"/>
        <v>12.727628951612461</v>
      </c>
      <c r="N96" s="1">
        <f t="shared" si="286"/>
        <v>5.7410957882272884</v>
      </c>
      <c r="O96" s="1">
        <f t="shared" si="286"/>
        <v>6.2829171883107495</v>
      </c>
      <c r="P96" s="1">
        <f t="shared" si="286"/>
        <v>0.71046776197005823</v>
      </c>
      <c r="T96" s="2" t="s">
        <v>385</v>
      </c>
      <c r="U96" s="1">
        <v>2553218</v>
      </c>
      <c r="V96" s="1">
        <v>5030383</v>
      </c>
      <c r="W96" s="1">
        <v>1014831</v>
      </c>
      <c r="X96" s="1">
        <v>178077</v>
      </c>
      <c r="Y96" s="1">
        <v>226751</v>
      </c>
      <c r="Z96" s="1">
        <f>SUM(U96:Y96)</f>
        <v>9003260</v>
      </c>
      <c r="AC96" s="1">
        <f>U96/$Z96*100</f>
        <v>28.358816695285931</v>
      </c>
      <c r="AD96" s="1">
        <f t="shared" ref="AD96:AE98" si="287">V96/$Z96*100</f>
        <v>55.872906036257973</v>
      </c>
      <c r="AE96" s="1">
        <f>W96/$Z96*100</f>
        <v>11.27181709736251</v>
      </c>
      <c r="AF96" s="1">
        <f t="shared" ref="AF96:AG98" si="288">X96/$Z96*100</f>
        <v>1.9779168878828337</v>
      </c>
      <c r="AG96" s="1">
        <f t="shared" si="288"/>
        <v>2.5185432832107479</v>
      </c>
      <c r="AK96" s="2" t="s">
        <v>385</v>
      </c>
      <c r="AL96" s="1">
        <v>1082001</v>
      </c>
      <c r="AM96" s="1">
        <v>3534497</v>
      </c>
      <c r="AN96" s="1">
        <v>1332387</v>
      </c>
      <c r="AO96" s="1">
        <v>259029</v>
      </c>
      <c r="AP96" s="1">
        <v>537232</v>
      </c>
      <c r="AQ96" s="1">
        <f>SUM(AL96:AP96)</f>
        <v>6745146</v>
      </c>
      <c r="AT96" s="1">
        <f>AL96/$AQ96*100</f>
        <v>16.041179835099197</v>
      </c>
      <c r="AU96" s="1">
        <f t="shared" ref="AU96:AX98" si="289">AM96/$AQ96*100</f>
        <v>52.40060037247526</v>
      </c>
      <c r="AV96" s="1">
        <f t="shared" si="289"/>
        <v>19.753271463656976</v>
      </c>
      <c r="AW96" s="1">
        <f t="shared" si="289"/>
        <v>3.8402282174470352</v>
      </c>
      <c r="AX96" s="1">
        <f t="shared" si="289"/>
        <v>7.964720111321534</v>
      </c>
      <c r="BB96" s="2" t="s">
        <v>385</v>
      </c>
      <c r="BC96" s="1">
        <f>H96</f>
        <v>174450843</v>
      </c>
      <c r="BD96" s="1">
        <f>Z96</f>
        <v>9003260</v>
      </c>
      <c r="BE96" s="1">
        <f>AQ96</f>
        <v>6745146</v>
      </c>
      <c r="BF96" s="1">
        <f>SUM(BC96:BE96)</f>
        <v>190199249</v>
      </c>
      <c r="BG96" s="1">
        <f>BC96/$BF96*100</f>
        <v>91.720048274217945</v>
      </c>
      <c r="BH96" s="1">
        <f t="shared" ref="BH96:BH98" si="290">BD96/$BF96*100</f>
        <v>4.7335938744952673</v>
      </c>
      <c r="BI96" s="1">
        <f t="shared" ref="BI96:BI98" si="291">BE96/$BF96*100</f>
        <v>3.5463578512867842</v>
      </c>
      <c r="BK96" s="16"/>
      <c r="BL96" s="1">
        <f>((BG96*1.0749)/(BG96*1.0749+BH96*1.0493+BI96*1.5556))*100</f>
        <v>90.388436132542552</v>
      </c>
      <c r="BM96" s="1">
        <f>((BH96*1.0493)/(BG96*1.0749+BH96*1.0493+BI96*1.5556))*100</f>
        <v>4.553771157649348</v>
      </c>
      <c r="BN96" s="1">
        <f>((BI96*1.5556)/(BG96*1.0749+BH96*1.0493+BI96*1.5556))*100</f>
        <v>5.0577927098081075</v>
      </c>
    </row>
    <row r="97" spans="1:66" x14ac:dyDescent="0.3">
      <c r="A97" s="2" t="s">
        <v>385</v>
      </c>
      <c r="B97" s="1">
        <v>58859644</v>
      </c>
      <c r="C97" s="1">
        <v>68561178</v>
      </c>
      <c r="D97" s="1">
        <v>21852220</v>
      </c>
      <c r="E97" s="1">
        <v>9911710</v>
      </c>
      <c r="F97" s="1">
        <v>10529584</v>
      </c>
      <c r="G97" s="1">
        <v>1206750</v>
      </c>
      <c r="H97" s="1">
        <f>SUM(B97:G97)</f>
        <v>170921086</v>
      </c>
      <c r="K97" s="1">
        <f t="shared" si="286"/>
        <v>34.436736494875767</v>
      </c>
      <c r="L97" s="1">
        <f t="shared" si="286"/>
        <v>40.11276759615253</v>
      </c>
      <c r="M97" s="1">
        <f t="shared" si="286"/>
        <v>12.784976102948468</v>
      </c>
      <c r="N97" s="1">
        <f t="shared" si="286"/>
        <v>5.7989977901263741</v>
      </c>
      <c r="O97" s="1">
        <f t="shared" si="286"/>
        <v>6.1604944401067048</v>
      </c>
      <c r="P97" s="1">
        <f t="shared" si="286"/>
        <v>0.70602757579015141</v>
      </c>
      <c r="T97" s="2" t="s">
        <v>385</v>
      </c>
      <c r="U97" s="1">
        <v>2310670</v>
      </c>
      <c r="V97" s="1">
        <v>4938796</v>
      </c>
      <c r="W97" s="1">
        <v>895733</v>
      </c>
      <c r="X97" s="1">
        <v>164954</v>
      </c>
      <c r="Y97" s="1">
        <v>148878</v>
      </c>
      <c r="Z97" s="1">
        <f t="shared" ref="Z97:Z98" si="292">SUM(U97:Y97)</f>
        <v>8459031</v>
      </c>
      <c r="AC97" s="1">
        <f>U97/$Z97*100</f>
        <v>27.316012909752903</v>
      </c>
      <c r="AD97" s="1">
        <f t="shared" si="287"/>
        <v>58.384890657097721</v>
      </c>
      <c r="AE97" s="1">
        <f t="shared" si="287"/>
        <v>10.589073382045768</v>
      </c>
      <c r="AF97" s="1">
        <f t="shared" si="288"/>
        <v>1.9500342296889561</v>
      </c>
      <c r="AG97" s="1">
        <f t="shared" si="288"/>
        <v>1.7599888214146513</v>
      </c>
      <c r="AK97" s="2" t="s">
        <v>385</v>
      </c>
      <c r="AL97" s="1">
        <v>1027424</v>
      </c>
      <c r="AM97" s="1">
        <v>3316110</v>
      </c>
      <c r="AN97" s="1">
        <v>1326280</v>
      </c>
      <c r="AO97" s="1">
        <v>238803</v>
      </c>
      <c r="AP97" s="1">
        <v>547988</v>
      </c>
      <c r="AQ97" s="1">
        <f>SUM(AL97:AP97)</f>
        <v>6456605</v>
      </c>
      <c r="AT97" s="1">
        <f>AL97/$AQ97*100</f>
        <v>15.912759104823666</v>
      </c>
      <c r="AU97" s="1">
        <f>AM97/$AQ97*100</f>
        <v>51.359963943899309</v>
      </c>
      <c r="AV97" s="1">
        <f t="shared" si="289"/>
        <v>20.541445542974984</v>
      </c>
      <c r="AW97" s="1">
        <f>AO97/$AQ97*100</f>
        <v>3.698584627679717</v>
      </c>
      <c r="AX97" s="1">
        <f t="shared" si="289"/>
        <v>8.4872467806223231</v>
      </c>
      <c r="BB97" s="2" t="s">
        <v>385</v>
      </c>
      <c r="BC97" s="1">
        <f>H97</f>
        <v>170921086</v>
      </c>
      <c r="BD97" s="1">
        <f>Z97</f>
        <v>8459031</v>
      </c>
      <c r="BE97" s="1">
        <f>AQ97</f>
        <v>6456605</v>
      </c>
      <c r="BF97" s="1">
        <f>SUM(BC97:BE97)</f>
        <v>185836722</v>
      </c>
      <c r="BG97" s="1">
        <f>BC97/$BF97*100</f>
        <v>91.9737951469032</v>
      </c>
      <c r="BH97" s="1">
        <f t="shared" si="290"/>
        <v>4.5518619296351988</v>
      </c>
      <c r="BI97" s="1">
        <f t="shared" si="291"/>
        <v>3.4743429234615966</v>
      </c>
      <c r="BK97" s="16"/>
      <c r="BL97" s="1">
        <f>((BG97*1.0749)/(BG97*1.0749+BH97*1.0493+BI97*1.5556))*100</f>
        <v>90.663406560686838</v>
      </c>
      <c r="BM97" s="1">
        <f>((BH97*1.0493)/(BG97*1.0749+BH97*1.0493+BI97*1.5556))*100</f>
        <v>4.3801462951974344</v>
      </c>
      <c r="BN97" s="1">
        <f>((BI97*1.5556)/(BG97*1.0749+BH97*1.0493+BI97*1.5556))*100</f>
        <v>4.9564471441157094</v>
      </c>
    </row>
    <row r="98" spans="1:66" x14ac:dyDescent="0.3">
      <c r="A98" s="2" t="s">
        <v>385</v>
      </c>
      <c r="B98" s="1">
        <v>55674323</v>
      </c>
      <c r="C98" s="1">
        <v>65976271</v>
      </c>
      <c r="D98" s="1">
        <v>20879330</v>
      </c>
      <c r="E98" s="1">
        <v>9966050</v>
      </c>
      <c r="F98" s="1">
        <v>10195171</v>
      </c>
      <c r="G98" s="1">
        <v>1245683</v>
      </c>
      <c r="H98" s="1">
        <f>SUM(B98:G98)</f>
        <v>163936828</v>
      </c>
      <c r="K98" s="1">
        <f t="shared" si="286"/>
        <v>33.960839476532996</v>
      </c>
      <c r="L98" s="1">
        <f t="shared" si="286"/>
        <v>40.244935689496202</v>
      </c>
      <c r="M98" s="1">
        <f t="shared" si="286"/>
        <v>12.736204704412115</v>
      </c>
      <c r="N98" s="1">
        <f t="shared" si="286"/>
        <v>6.0792014348356185</v>
      </c>
      <c r="O98" s="1">
        <f t="shared" si="286"/>
        <v>6.2189631972139905</v>
      </c>
      <c r="P98" s="1">
        <f t="shared" si="286"/>
        <v>0.7598554975090771</v>
      </c>
      <c r="T98" s="2" t="s">
        <v>385</v>
      </c>
      <c r="U98" s="1">
        <v>2134599</v>
      </c>
      <c r="V98" s="1">
        <v>4484352</v>
      </c>
      <c r="W98" s="1">
        <v>908151</v>
      </c>
      <c r="X98" s="1">
        <v>185292</v>
      </c>
      <c r="Y98" s="1">
        <v>148839</v>
      </c>
      <c r="Z98" s="1">
        <f t="shared" si="292"/>
        <v>7861233</v>
      </c>
      <c r="AC98" s="1">
        <f>U98/$Z98*100</f>
        <v>27.153488517640934</v>
      </c>
      <c r="AD98" s="1">
        <f t="shared" si="287"/>
        <v>57.043875941598479</v>
      </c>
      <c r="AE98" s="1">
        <f t="shared" si="287"/>
        <v>11.552271761948793</v>
      </c>
      <c r="AF98" s="1">
        <f t="shared" si="288"/>
        <v>2.3570348315588663</v>
      </c>
      <c r="AG98" s="1">
        <f t="shared" si="288"/>
        <v>1.8933289472529309</v>
      </c>
      <c r="AK98" s="2" t="s">
        <v>385</v>
      </c>
      <c r="AL98" s="1">
        <v>957438</v>
      </c>
      <c r="AM98" s="1">
        <v>2982975</v>
      </c>
      <c r="AN98" s="1">
        <v>1259764</v>
      </c>
      <c r="AO98" s="1">
        <v>131954</v>
      </c>
      <c r="AP98" s="1">
        <v>457377</v>
      </c>
      <c r="AQ98" s="1">
        <f>SUM(AL98:AP98)</f>
        <v>5789508</v>
      </c>
      <c r="AT98" s="1">
        <f>AL98/$AQ98*100</f>
        <v>16.537467432465764</v>
      </c>
      <c r="AU98" s="1">
        <f t="shared" ref="AU98" si="293">AM98/$AQ98*100</f>
        <v>51.523808240700241</v>
      </c>
      <c r="AV98" s="1">
        <f t="shared" si="289"/>
        <v>21.75943102591792</v>
      </c>
      <c r="AW98" s="1">
        <f>AO98/$AQ98*100</f>
        <v>2.2791919451531979</v>
      </c>
      <c r="AX98" s="1">
        <f t="shared" si="289"/>
        <v>7.9001013557628728</v>
      </c>
      <c r="BB98" s="2" t="s">
        <v>385</v>
      </c>
      <c r="BC98" s="1">
        <f>H98</f>
        <v>163936828</v>
      </c>
      <c r="BD98" s="1">
        <f>Z98</f>
        <v>7861233</v>
      </c>
      <c r="BE98" s="1">
        <f>AQ98</f>
        <v>5789508</v>
      </c>
      <c r="BF98" s="1">
        <f>SUM(BC98:BE98)</f>
        <v>177587569</v>
      </c>
      <c r="BG98" s="1">
        <f>BC98/$BF98*100</f>
        <v>92.313233929115839</v>
      </c>
      <c r="BH98" s="1">
        <f t="shared" si="290"/>
        <v>4.4266797750916904</v>
      </c>
      <c r="BI98" s="1">
        <f t="shared" si="291"/>
        <v>3.2600862957924721</v>
      </c>
      <c r="BK98" s="16"/>
      <c r="BL98" s="1">
        <f>((BG98*1.0749)/(BG98*1.0749+BH98*1.0493+BI98*1.5556))*100</f>
        <v>91.08136003433323</v>
      </c>
      <c r="BM98" s="1">
        <f>((BH98*1.0493)/(BG98*1.0749+BH98*1.0493+BI98*1.5556))*100</f>
        <v>4.2635882606741271</v>
      </c>
      <c r="BN98" s="1">
        <f>((BI98*1.5556)/(BG98*1.0749+BH98*1.0493+BI98*1.5556))*100</f>
        <v>4.6550517049926361</v>
      </c>
    </row>
    <row r="99" spans="1:66" x14ac:dyDescent="0.3">
      <c r="B99" s="90" t="s">
        <v>100</v>
      </c>
      <c r="C99" s="90"/>
      <c r="D99" s="90"/>
      <c r="E99" s="90"/>
      <c r="F99" s="90"/>
      <c r="G99" s="90"/>
      <c r="H99" s="90"/>
      <c r="J99" s="8" t="s">
        <v>64</v>
      </c>
      <c r="K99" s="3">
        <f>AVERAGE(K96:K98)</f>
        <v>34.353631044302837</v>
      </c>
      <c r="L99" s="3">
        <f t="shared" ref="L99:P99" si="294">AVERAGE(L96:L98)</f>
        <v>40.077425478009474</v>
      </c>
      <c r="M99" s="3">
        <f t="shared" si="294"/>
        <v>12.749603252991015</v>
      </c>
      <c r="N99" s="3">
        <f t="shared" si="294"/>
        <v>5.8730983377297603</v>
      </c>
      <c r="O99" s="3">
        <f t="shared" si="294"/>
        <v>6.2207916085438155</v>
      </c>
      <c r="P99" s="3">
        <f t="shared" si="294"/>
        <v>0.72545027842309562</v>
      </c>
      <c r="Q99" s="2" t="s">
        <v>385</v>
      </c>
      <c r="U99" s="90" t="s">
        <v>100</v>
      </c>
      <c r="V99" s="90"/>
      <c r="W99" s="90"/>
      <c r="X99" s="90"/>
      <c r="Y99" s="90"/>
      <c r="Z99" s="90"/>
      <c r="AB99" s="3" t="s">
        <v>64</v>
      </c>
      <c r="AC99" s="3">
        <f t="shared" ref="AC99:AG99" si="295">AVERAGE(AC96:AC98)</f>
        <v>27.609439374226593</v>
      </c>
      <c r="AD99" s="3">
        <f t="shared" si="295"/>
        <v>57.100557544984724</v>
      </c>
      <c r="AE99" s="3">
        <f t="shared" si="295"/>
        <v>11.137720747119024</v>
      </c>
      <c r="AF99" s="3">
        <f t="shared" si="295"/>
        <v>2.0949953163768851</v>
      </c>
      <c r="AG99" s="3">
        <f t="shared" si="295"/>
        <v>2.0572870172927766</v>
      </c>
      <c r="AH99" s="2" t="s">
        <v>385</v>
      </c>
      <c r="AL99" s="90" t="s">
        <v>100</v>
      </c>
      <c r="AM99" s="90"/>
      <c r="AN99" s="90"/>
      <c r="AO99" s="90"/>
      <c r="AP99" s="90"/>
      <c r="AQ99" s="90"/>
      <c r="AS99" s="3" t="s">
        <v>64</v>
      </c>
      <c r="AT99" s="3">
        <f t="shared" ref="AT99:AX99" si="296">AVERAGE(AT96:AT98)</f>
        <v>16.163802124129543</v>
      </c>
      <c r="AU99" s="3">
        <f t="shared" si="296"/>
        <v>51.761457519024937</v>
      </c>
      <c r="AV99" s="3">
        <f t="shared" si="296"/>
        <v>20.684716010849957</v>
      </c>
      <c r="AW99" s="3">
        <f t="shared" si="296"/>
        <v>3.2726682634266502</v>
      </c>
      <c r="AX99" s="3">
        <f t="shared" si="296"/>
        <v>8.1173560825689108</v>
      </c>
      <c r="AY99" s="2" t="s">
        <v>385</v>
      </c>
      <c r="BC99" s="87" t="s">
        <v>105</v>
      </c>
      <c r="BD99" s="88"/>
      <c r="BE99" s="88"/>
      <c r="BF99" s="89"/>
      <c r="BG99" s="12">
        <f>AVERAGE(BG96:BG98)</f>
        <v>92.002359116745652</v>
      </c>
      <c r="BH99" s="12">
        <f t="shared" ref="BH99:BI99" si="297">AVERAGE(BH96:BH98)</f>
        <v>4.5707118597407188</v>
      </c>
      <c r="BI99" s="12">
        <f t="shared" si="297"/>
        <v>3.4269290235136176</v>
      </c>
      <c r="BJ99" s="2" t="s">
        <v>385</v>
      </c>
      <c r="BK99" s="10" t="s">
        <v>259</v>
      </c>
      <c r="BL99" s="12">
        <f>AVERAGE(BL96:BL98)</f>
        <v>90.711067575854202</v>
      </c>
      <c r="BM99" s="12">
        <f>AVERAGE(BM96:BM98)</f>
        <v>4.3991685711736359</v>
      </c>
      <c r="BN99" s="12">
        <f>AVERAGE(BN96:BN98)</f>
        <v>4.889763852972151</v>
      </c>
    </row>
    <row r="100" spans="1:66" x14ac:dyDescent="0.3">
      <c r="A100" s="2" t="s">
        <v>55</v>
      </c>
      <c r="B100" s="2" t="s">
        <v>56</v>
      </c>
      <c r="C100" s="2" t="s">
        <v>57</v>
      </c>
      <c r="D100" s="2" t="s">
        <v>58</v>
      </c>
      <c r="E100" s="2" t="s">
        <v>59</v>
      </c>
      <c r="F100" s="2" t="s">
        <v>60</v>
      </c>
      <c r="G100" s="2" t="s">
        <v>61</v>
      </c>
      <c r="H100" s="2" t="s">
        <v>62</v>
      </c>
      <c r="J100" s="8" t="s">
        <v>65</v>
      </c>
      <c r="K100" s="3">
        <f>_xlfn.STDEV.S(K96:K98)</f>
        <v>0.35853676437049131</v>
      </c>
      <c r="L100" s="3">
        <f t="shared" ref="L100:P100" si="298">_xlfn.STDEV.S(L96:L98)</f>
        <v>0.18769363854883317</v>
      </c>
      <c r="M100" s="3">
        <f t="shared" si="298"/>
        <v>3.0932422627472398E-2</v>
      </c>
      <c r="N100" s="3">
        <f t="shared" si="298"/>
        <v>0.18082318831789945</v>
      </c>
      <c r="O100" s="3">
        <f t="shared" si="298"/>
        <v>6.1231851478221758E-2</v>
      </c>
      <c r="P100" s="3">
        <f t="shared" si="298"/>
        <v>2.9878389156610324E-2</v>
      </c>
      <c r="Q100" s="2" t="s">
        <v>385</v>
      </c>
      <c r="T100" s="2" t="s">
        <v>55</v>
      </c>
      <c r="U100" s="2" t="s">
        <v>56</v>
      </c>
      <c r="V100" s="2" t="s">
        <v>57</v>
      </c>
      <c r="W100" s="2" t="s">
        <v>58</v>
      </c>
      <c r="X100" s="2" t="s">
        <v>59</v>
      </c>
      <c r="Y100" s="2" t="s">
        <v>60</v>
      </c>
      <c r="Z100" s="2" t="s">
        <v>62</v>
      </c>
      <c r="AB100" s="3" t="s">
        <v>65</v>
      </c>
      <c r="AC100" s="3">
        <f t="shared" ref="AC100:AG100" si="299">_xlfn.STDEV.S(AC96:AC98)</f>
        <v>0.65404764466848897</v>
      </c>
      <c r="AD100" s="3">
        <f t="shared" si="299"/>
        <v>1.2569511871809818</v>
      </c>
      <c r="AE100" s="3">
        <f t="shared" si="299"/>
        <v>0.49540302090663585</v>
      </c>
      <c r="AF100" s="3">
        <f t="shared" si="299"/>
        <v>0.22736070745534473</v>
      </c>
      <c r="AG100" s="3">
        <f t="shared" si="299"/>
        <v>0.40498506691739344</v>
      </c>
      <c r="AH100" s="2" t="s">
        <v>385</v>
      </c>
      <c r="AK100" s="10" t="s">
        <v>55</v>
      </c>
      <c r="AL100" s="2" t="s">
        <v>56</v>
      </c>
      <c r="AM100" s="2" t="s">
        <v>57</v>
      </c>
      <c r="AN100" s="2" t="s">
        <v>58</v>
      </c>
      <c r="AO100" s="2" t="s">
        <v>59</v>
      </c>
      <c r="AP100" s="2" t="s">
        <v>60</v>
      </c>
      <c r="AQ100" s="2" t="s">
        <v>62</v>
      </c>
      <c r="AS100" s="3" t="s">
        <v>65</v>
      </c>
      <c r="AT100" s="3">
        <f t="shared" ref="AT100:AX100" si="300">_xlfn.STDEV.S(AT96:AT98)</f>
        <v>0.32991255353749122</v>
      </c>
      <c r="AU100" s="3">
        <f t="shared" si="300"/>
        <v>0.5595435003071827</v>
      </c>
      <c r="AV100" s="3">
        <f t="shared" si="300"/>
        <v>1.0107244270999842</v>
      </c>
      <c r="AW100" s="3">
        <f t="shared" si="300"/>
        <v>0.86328565542245161</v>
      </c>
      <c r="AX100" s="3">
        <f t="shared" si="300"/>
        <v>0.32196000104410244</v>
      </c>
      <c r="AY100" s="2" t="s">
        <v>385</v>
      </c>
      <c r="BB100" s="10" t="s">
        <v>55</v>
      </c>
      <c r="BC100" s="12" t="s">
        <v>101</v>
      </c>
      <c r="BD100" s="12" t="s">
        <v>102</v>
      </c>
      <c r="BE100" s="12" t="s">
        <v>103</v>
      </c>
      <c r="BF100" s="12" t="s">
        <v>104</v>
      </c>
      <c r="BG100" s="12">
        <f>_xlfn.STDEV.S(BG96:BG98)</f>
        <v>0.29762263115232296</v>
      </c>
      <c r="BH100" s="12">
        <f t="shared" ref="BH100:BI100" si="301">_xlfn.STDEV.S(BH96:BH98)</f>
        <v>0.15432289526157292</v>
      </c>
      <c r="BI100" s="12">
        <f t="shared" si="301"/>
        <v>0.14890906386950045</v>
      </c>
      <c r="BJ100" s="2" t="s">
        <v>385</v>
      </c>
      <c r="BK100" s="10" t="s">
        <v>65</v>
      </c>
      <c r="BL100" s="12">
        <f>_xlfn.STDEV.S(BL96:BL98)</f>
        <v>0.34891196983378547</v>
      </c>
      <c r="BM100" s="12">
        <f>_xlfn.STDEV.S(BM96:BM98)</f>
        <v>0.14602367500415478</v>
      </c>
      <c r="BN100" s="12">
        <f>_xlfn.STDEV.S(BN96:BN98)</f>
        <v>0.20948764934536432</v>
      </c>
    </row>
    <row r="101" spans="1:66" x14ac:dyDescent="0.3">
      <c r="A101" s="2" t="s">
        <v>386</v>
      </c>
      <c r="B101" s="1">
        <v>74805509</v>
      </c>
      <c r="C101" s="1">
        <v>80619373</v>
      </c>
      <c r="D101" s="1">
        <v>24743002</v>
      </c>
      <c r="E101" s="1">
        <v>11825089</v>
      </c>
      <c r="F101" s="1">
        <v>11793402</v>
      </c>
      <c r="G101" s="1">
        <v>1421467</v>
      </c>
      <c r="H101" s="1">
        <f>SUM(B101:G101)</f>
        <v>205207842</v>
      </c>
      <c r="K101" s="1">
        <f t="shared" ref="K101:P103" si="302">B101/$H101*100</f>
        <v>36.453533291383671</v>
      </c>
      <c r="L101" s="1">
        <f t="shared" si="302"/>
        <v>39.286692074857449</v>
      </c>
      <c r="M101" s="1">
        <f t="shared" si="302"/>
        <v>12.057532382217635</v>
      </c>
      <c r="N101" s="1">
        <f t="shared" si="302"/>
        <v>5.7624937160052587</v>
      </c>
      <c r="O101" s="1">
        <f t="shared" si="302"/>
        <v>5.7470522983229859</v>
      </c>
      <c r="P101" s="1">
        <f t="shared" si="302"/>
        <v>0.69269623721300078</v>
      </c>
      <c r="T101" s="2" t="s">
        <v>386</v>
      </c>
      <c r="U101" s="1">
        <v>3766782</v>
      </c>
      <c r="V101" s="1">
        <v>6142307</v>
      </c>
      <c r="W101" s="1">
        <v>1140628</v>
      </c>
      <c r="X101" s="1">
        <v>226149</v>
      </c>
      <c r="Y101" s="1">
        <v>114574</v>
      </c>
      <c r="Z101" s="1">
        <f>SUM(U101:Y101)</f>
        <v>11390440</v>
      </c>
      <c r="AC101" s="1">
        <f>U101/$Z101*100</f>
        <v>33.069679485603714</v>
      </c>
      <c r="AD101" s="1">
        <f t="shared" ref="AD101:AE103" si="303">V101/$Z101*100</f>
        <v>53.925107370742488</v>
      </c>
      <c r="AE101" s="1">
        <f>W101/$Z101*100</f>
        <v>10.013906398699261</v>
      </c>
      <c r="AF101" s="1">
        <f t="shared" ref="AF101:AG103" si="304">X101/$Z101*100</f>
        <v>1.9854281309589445</v>
      </c>
      <c r="AG101" s="1">
        <f t="shared" si="304"/>
        <v>1.0058786139955964</v>
      </c>
      <c r="AK101" s="2" t="s">
        <v>386</v>
      </c>
      <c r="AL101" s="1">
        <v>536488</v>
      </c>
      <c r="AM101" s="1">
        <v>3078286</v>
      </c>
      <c r="AN101" s="1">
        <v>1386806</v>
      </c>
      <c r="AO101" s="1">
        <v>259167</v>
      </c>
      <c r="AP101" s="1">
        <v>419796</v>
      </c>
      <c r="AQ101" s="1">
        <f>SUM(AL101:AP101)</f>
        <v>5680543</v>
      </c>
      <c r="AT101" s="1">
        <f>AL101/$AQ101*100</f>
        <v>9.4443084050239552</v>
      </c>
      <c r="AU101" s="1">
        <f t="shared" ref="AU101:AX103" si="305">AM101/$AQ101*100</f>
        <v>54.189995569085561</v>
      </c>
      <c r="AV101" s="1">
        <f t="shared" si="305"/>
        <v>24.41326471782715</v>
      </c>
      <c r="AW101" s="1">
        <f t="shared" si="305"/>
        <v>4.5623631402843001</v>
      </c>
      <c r="AX101" s="1">
        <f t="shared" si="305"/>
        <v>7.390068167779031</v>
      </c>
      <c r="BB101" s="2" t="s">
        <v>386</v>
      </c>
      <c r="BC101" s="1">
        <f>H101</f>
        <v>205207842</v>
      </c>
      <c r="BD101" s="1">
        <f>Z101</f>
        <v>11390440</v>
      </c>
      <c r="BE101" s="1">
        <f>AQ101</f>
        <v>5680543</v>
      </c>
      <c r="BF101" s="1">
        <f>SUM(BC101:BE101)</f>
        <v>222278825</v>
      </c>
      <c r="BG101" s="1">
        <f>BC101/$BF101*100</f>
        <v>92.320013838475163</v>
      </c>
      <c r="BH101" s="1">
        <f t="shared" ref="BH101:BH103" si="306">BD101/$BF101*100</f>
        <v>5.1243927531108735</v>
      </c>
      <c r="BI101" s="1">
        <f t="shared" ref="BI101:BI103" si="307">BE101/$BF101*100</f>
        <v>2.5555934084139595</v>
      </c>
      <c r="BK101" s="16"/>
      <c r="BL101" s="1">
        <f>((BG101*1.0749)/(BG101*1.0749+BH101*1.0493+BI101*1.5556))*100</f>
        <v>91.387107568002321</v>
      </c>
      <c r="BM101" s="1">
        <f>((BH101*1.0493)/(BG101*1.0749+BH101*1.0493+BI101*1.5556))*100</f>
        <v>4.9517999304090923</v>
      </c>
      <c r="BN101" s="1">
        <f>((BI101*1.5556)/(BG101*1.0749+BH101*1.0493+BI101*1.5556))*100</f>
        <v>3.6610925015885858</v>
      </c>
    </row>
    <row r="102" spans="1:66" x14ac:dyDescent="0.3">
      <c r="A102" s="2" t="s">
        <v>386</v>
      </c>
      <c r="B102" s="1">
        <v>76361324</v>
      </c>
      <c r="C102" s="1">
        <v>81684560</v>
      </c>
      <c r="D102" s="1">
        <v>25764720</v>
      </c>
      <c r="E102" s="1">
        <v>11757023</v>
      </c>
      <c r="F102" s="1">
        <v>12879477</v>
      </c>
      <c r="G102" s="1">
        <v>1599679</v>
      </c>
      <c r="H102" s="1">
        <f>SUM(B102:G102)</f>
        <v>210046783</v>
      </c>
      <c r="K102" s="1">
        <f t="shared" si="302"/>
        <v>36.35443633526156</v>
      </c>
      <c r="L102" s="1">
        <f t="shared" si="302"/>
        <v>38.888746037114977</v>
      </c>
      <c r="M102" s="1">
        <f t="shared" si="302"/>
        <v>12.2661816724896</v>
      </c>
      <c r="N102" s="1">
        <f t="shared" si="302"/>
        <v>5.5973354278889387</v>
      </c>
      <c r="O102" s="1">
        <f t="shared" si="302"/>
        <v>6.1317182848737088</v>
      </c>
      <c r="P102" s="1">
        <f t="shared" si="302"/>
        <v>0.76158224237121497</v>
      </c>
      <c r="T102" s="2" t="s">
        <v>386</v>
      </c>
      <c r="U102" s="1">
        <v>3770633</v>
      </c>
      <c r="V102" s="1">
        <v>6258491</v>
      </c>
      <c r="W102" s="1">
        <v>1113222</v>
      </c>
      <c r="X102" s="1">
        <v>197215</v>
      </c>
      <c r="Y102" s="1">
        <v>128716</v>
      </c>
      <c r="Z102" s="1">
        <f t="shared" ref="Z102:Z103" si="308">SUM(U102:Y102)</f>
        <v>11468277</v>
      </c>
      <c r="AC102" s="1">
        <f>U102/$Z102*100</f>
        <v>32.878809955497239</v>
      </c>
      <c r="AD102" s="1">
        <f t="shared" si="303"/>
        <v>54.572199468150274</v>
      </c>
      <c r="AE102" s="1">
        <f t="shared" si="303"/>
        <v>9.7069681871130236</v>
      </c>
      <c r="AF102" s="1">
        <f t="shared" si="304"/>
        <v>1.7196567540180623</v>
      </c>
      <c r="AG102" s="1">
        <f t="shared" si="304"/>
        <v>1.1223656352214026</v>
      </c>
      <c r="AK102" s="2" t="s">
        <v>386</v>
      </c>
      <c r="AL102" s="1">
        <v>664637</v>
      </c>
      <c r="AM102" s="1">
        <v>3161574</v>
      </c>
      <c r="AN102" s="1">
        <v>1269603</v>
      </c>
      <c r="AO102" s="1">
        <v>303026</v>
      </c>
      <c r="AP102" s="1">
        <v>467215</v>
      </c>
      <c r="AQ102" s="1">
        <f>SUM(AL102:AP102)</f>
        <v>5866055</v>
      </c>
      <c r="AT102" s="1">
        <f>AL102/$AQ102*100</f>
        <v>11.330221077027065</v>
      </c>
      <c r="AU102" s="1">
        <f>AM102/$AQ102*100</f>
        <v>53.896085188427314</v>
      </c>
      <c r="AV102" s="1">
        <f t="shared" si="305"/>
        <v>21.643216778567538</v>
      </c>
      <c r="AW102" s="1">
        <f>AO102/$AQ102*100</f>
        <v>5.1657544976990506</v>
      </c>
      <c r="AX102" s="1">
        <f t="shared" si="305"/>
        <v>7.9647224582790308</v>
      </c>
      <c r="BB102" s="2" t="s">
        <v>386</v>
      </c>
      <c r="BC102" s="1">
        <f>H102</f>
        <v>210046783</v>
      </c>
      <c r="BD102" s="1">
        <f>Z102</f>
        <v>11468277</v>
      </c>
      <c r="BE102" s="1">
        <f>AQ102</f>
        <v>5866055</v>
      </c>
      <c r="BF102" s="1">
        <f>SUM(BC102:BE102)</f>
        <v>227381115</v>
      </c>
      <c r="BG102" s="1">
        <f>BC102/$BF102*100</f>
        <v>92.376529598775164</v>
      </c>
      <c r="BH102" s="1">
        <f t="shared" si="306"/>
        <v>5.043636539472506</v>
      </c>
      <c r="BI102" s="1">
        <f t="shared" si="307"/>
        <v>2.5798338617523271</v>
      </c>
      <c r="BK102" s="16"/>
      <c r="BL102" s="1">
        <f>((BG102*1.0749)/(BG102*1.0749+BH102*1.0493+BI102*1.5556))*100</f>
        <v>91.431500076930845</v>
      </c>
      <c r="BM102" s="1">
        <f>((BH102*1.0493)/(BG102*1.0749+BH102*1.0493+BI102*1.5556))*100</f>
        <v>4.873147927037218</v>
      </c>
      <c r="BN102" s="1">
        <f>((BI102*1.5556)/(BG102*1.0749+BH102*1.0493+BI102*1.5556))*100</f>
        <v>3.6953519960319312</v>
      </c>
    </row>
    <row r="103" spans="1:66" x14ac:dyDescent="0.3">
      <c r="A103" s="2" t="s">
        <v>386</v>
      </c>
      <c r="B103" s="1">
        <v>72130452</v>
      </c>
      <c r="C103" s="1">
        <v>77773102</v>
      </c>
      <c r="D103" s="1">
        <v>24159918</v>
      </c>
      <c r="E103" s="1">
        <v>11214638</v>
      </c>
      <c r="F103" s="1">
        <v>11696130</v>
      </c>
      <c r="G103" s="1">
        <v>1528486</v>
      </c>
      <c r="H103" s="1">
        <f>SUM(B103:G103)</f>
        <v>198502726</v>
      </c>
      <c r="K103" s="1">
        <f t="shared" si="302"/>
        <v>36.337260174452211</v>
      </c>
      <c r="L103" s="1">
        <f t="shared" si="302"/>
        <v>39.179865973225979</v>
      </c>
      <c r="M103" s="1">
        <f t="shared" si="302"/>
        <v>12.17107617957851</v>
      </c>
      <c r="N103" s="1">
        <f t="shared" si="302"/>
        <v>5.6496141015212054</v>
      </c>
      <c r="O103" s="1">
        <f t="shared" si="302"/>
        <v>5.8921760097138414</v>
      </c>
      <c r="P103" s="1">
        <f t="shared" si="302"/>
        <v>0.77000756150824845</v>
      </c>
      <c r="T103" s="2" t="s">
        <v>386</v>
      </c>
      <c r="U103" s="1">
        <v>3302796</v>
      </c>
      <c r="V103" s="1">
        <v>5568572</v>
      </c>
      <c r="W103" s="1">
        <v>984512</v>
      </c>
      <c r="X103" s="1">
        <v>203228</v>
      </c>
      <c r="Y103" s="1">
        <v>190965</v>
      </c>
      <c r="Z103" s="1">
        <f t="shared" si="308"/>
        <v>10250073</v>
      </c>
      <c r="AC103" s="1">
        <f>U103/$Z103*100</f>
        <v>32.222170515273405</v>
      </c>
      <c r="AD103" s="1">
        <f t="shared" si="303"/>
        <v>54.32714479204197</v>
      </c>
      <c r="AE103" s="1">
        <f t="shared" si="303"/>
        <v>9.6049267161316809</v>
      </c>
      <c r="AF103" s="1">
        <f t="shared" si="304"/>
        <v>1.9826980744429821</v>
      </c>
      <c r="AG103" s="1">
        <f t="shared" si="304"/>
        <v>1.8630599021099654</v>
      </c>
      <c r="AK103" s="2" t="s">
        <v>386</v>
      </c>
      <c r="AL103" s="1">
        <v>515293</v>
      </c>
      <c r="AM103" s="1">
        <v>2667422</v>
      </c>
      <c r="AN103" s="1">
        <v>1045695</v>
      </c>
      <c r="AO103" s="1">
        <v>243483</v>
      </c>
      <c r="AP103" s="1">
        <v>459964</v>
      </c>
      <c r="AQ103" s="1">
        <f>SUM(AL103:AP103)</f>
        <v>4931857</v>
      </c>
      <c r="AT103" s="1">
        <f>AL103/$AQ103*100</f>
        <v>10.448255089310173</v>
      </c>
      <c r="AU103" s="1">
        <f t="shared" ref="AU103" si="309">AM103/$AQ103*100</f>
        <v>54.085550331244391</v>
      </c>
      <c r="AV103" s="1">
        <f t="shared" si="305"/>
        <v>21.202865370995145</v>
      </c>
      <c r="AW103" s="1">
        <f>AO103/$AQ103*100</f>
        <v>4.9369436299552074</v>
      </c>
      <c r="AX103" s="1">
        <f t="shared" si="305"/>
        <v>9.3263855784950778</v>
      </c>
      <c r="BB103" s="2" t="s">
        <v>386</v>
      </c>
      <c r="BC103" s="1">
        <f>H103</f>
        <v>198502726</v>
      </c>
      <c r="BD103" s="1">
        <f>Z103</f>
        <v>10250073</v>
      </c>
      <c r="BE103" s="1">
        <f>AQ103</f>
        <v>4931857</v>
      </c>
      <c r="BF103" s="1">
        <f>SUM(BC103:BE103)</f>
        <v>213684656</v>
      </c>
      <c r="BG103" s="1">
        <f>BC103/$BF103*100</f>
        <v>92.895170722974143</v>
      </c>
      <c r="BH103" s="1">
        <f t="shared" si="306"/>
        <v>4.7968221920435878</v>
      </c>
      <c r="BI103" s="1">
        <f t="shared" si="307"/>
        <v>2.308007084982274</v>
      </c>
      <c r="BK103" s="16"/>
      <c r="BL103" s="1">
        <f>((BG103*1.0749)/(BG103*1.0749+BH103*1.0493+BI103*1.5556))*100</f>
        <v>92.050233369022763</v>
      </c>
      <c r="BM103" s="1">
        <f>((BH103*1.0493)/(BG103*1.0749+BH103*1.0493+BI103*1.5556))*100</f>
        <v>4.6399893852900025</v>
      </c>
      <c r="BN103" s="1">
        <f>((BI103*1.5556)/(BG103*1.0749+BH103*1.0493+BI103*1.5556))*100</f>
        <v>3.3097772456872434</v>
      </c>
    </row>
    <row r="104" spans="1:66" x14ac:dyDescent="0.3">
      <c r="B104" s="90" t="s">
        <v>100</v>
      </c>
      <c r="C104" s="90"/>
      <c r="D104" s="90"/>
      <c r="E104" s="90"/>
      <c r="F104" s="90"/>
      <c r="G104" s="90"/>
      <c r="H104" s="90"/>
      <c r="J104" s="8" t="s">
        <v>64</v>
      </c>
      <c r="K104" s="3">
        <f>AVERAGE(K101:K103)</f>
        <v>36.381743267032483</v>
      </c>
      <c r="L104" s="3">
        <f t="shared" ref="L104:P104" si="310">AVERAGE(L101:L103)</f>
        <v>39.118434695066135</v>
      </c>
      <c r="M104" s="3">
        <f t="shared" si="310"/>
        <v>12.164930078095248</v>
      </c>
      <c r="N104" s="3">
        <f t="shared" si="310"/>
        <v>5.6698144151384682</v>
      </c>
      <c r="O104" s="3">
        <f t="shared" si="310"/>
        <v>5.9236488643035115</v>
      </c>
      <c r="P104" s="3">
        <f t="shared" si="310"/>
        <v>0.74142868036415477</v>
      </c>
      <c r="Q104" s="2" t="s">
        <v>386</v>
      </c>
      <c r="U104" s="90" t="s">
        <v>100</v>
      </c>
      <c r="V104" s="90"/>
      <c r="W104" s="90"/>
      <c r="X104" s="90"/>
      <c r="Y104" s="90"/>
      <c r="Z104" s="90"/>
      <c r="AB104" s="8" t="s">
        <v>64</v>
      </c>
      <c r="AC104" s="3">
        <f>AVERAGE(AC101:AC103)</f>
        <v>32.723553318791453</v>
      </c>
      <c r="AD104" s="3">
        <f t="shared" ref="AD104:AG104" si="311">AVERAGE(AD101:AD103)</f>
        <v>54.274817210311575</v>
      </c>
      <c r="AE104" s="3">
        <f t="shared" si="311"/>
        <v>9.7752671006479872</v>
      </c>
      <c r="AF104" s="3">
        <f t="shared" si="311"/>
        <v>1.8959276531399964</v>
      </c>
      <c r="AG104" s="3">
        <f t="shared" si="311"/>
        <v>1.3304347171089883</v>
      </c>
      <c r="AH104" s="2" t="s">
        <v>386</v>
      </c>
      <c r="AL104" s="90" t="s">
        <v>100</v>
      </c>
      <c r="AM104" s="90"/>
      <c r="AN104" s="90"/>
      <c r="AO104" s="90"/>
      <c r="AP104" s="90"/>
      <c r="AQ104" s="90"/>
      <c r="AS104" s="8" t="s">
        <v>64</v>
      </c>
      <c r="AT104" s="3">
        <f>AVERAGE(AT101:AT103)</f>
        <v>10.407594857120399</v>
      </c>
      <c r="AU104" s="3">
        <f t="shared" ref="AU104:AX104" si="312">AVERAGE(AU101:AU103)</f>
        <v>54.057210362919086</v>
      </c>
      <c r="AV104" s="3">
        <f t="shared" si="312"/>
        <v>22.419782289129945</v>
      </c>
      <c r="AW104" s="3">
        <f t="shared" si="312"/>
        <v>4.8883537559795194</v>
      </c>
      <c r="AX104" s="3">
        <f t="shared" si="312"/>
        <v>8.2270587348510471</v>
      </c>
      <c r="AY104" s="2" t="s">
        <v>386</v>
      </c>
      <c r="BC104" s="87" t="s">
        <v>105</v>
      </c>
      <c r="BD104" s="88"/>
      <c r="BE104" s="88"/>
      <c r="BF104" s="89"/>
      <c r="BG104" s="12">
        <f>AVERAGE(BG101:BG103)</f>
        <v>92.530571386741485</v>
      </c>
      <c r="BH104" s="12">
        <f t="shared" ref="BH104:BI104" si="313">AVERAGE(BH101:BH103)</f>
        <v>4.9882838282089894</v>
      </c>
      <c r="BI104" s="12">
        <f t="shared" si="313"/>
        <v>2.4811447850495205</v>
      </c>
      <c r="BJ104" s="2" t="s">
        <v>386</v>
      </c>
      <c r="BK104" s="10" t="s">
        <v>259</v>
      </c>
      <c r="BL104" s="12">
        <f>AVERAGE(BL101:BL103)</f>
        <v>91.622947004651976</v>
      </c>
      <c r="BM104" s="12">
        <f>AVERAGE(BM101:BM103)</f>
        <v>4.8216457475787715</v>
      </c>
      <c r="BN104" s="12">
        <f>AVERAGE(BN101:BN103)</f>
        <v>3.5554072477692533</v>
      </c>
    </row>
    <row r="105" spans="1:66" x14ac:dyDescent="0.3">
      <c r="A105" s="2" t="s">
        <v>55</v>
      </c>
      <c r="B105" s="2" t="s">
        <v>56</v>
      </c>
      <c r="C105" s="2" t="s">
        <v>57</v>
      </c>
      <c r="D105" s="2" t="s">
        <v>58</v>
      </c>
      <c r="E105" s="2" t="s">
        <v>59</v>
      </c>
      <c r="F105" s="2" t="s">
        <v>60</v>
      </c>
      <c r="G105" s="2" t="s">
        <v>61</v>
      </c>
      <c r="H105" s="2" t="s">
        <v>62</v>
      </c>
      <c r="J105" s="8" t="s">
        <v>65</v>
      </c>
      <c r="K105" s="3">
        <f>_xlfn.STDEV.S(K101:K103)</f>
        <v>6.2762336016878056E-2</v>
      </c>
      <c r="L105" s="3">
        <f t="shared" ref="L105:P105" si="314">_xlfn.STDEV.S(L101:L103)</f>
        <v>0.20596265120404053</v>
      </c>
      <c r="M105" s="3">
        <f t="shared" si="314"/>
        <v>0.10446033938931318</v>
      </c>
      <c r="N105" s="3">
        <f t="shared" si="314"/>
        <v>8.4411815144890462E-2</v>
      </c>
      <c r="O105" s="3">
        <f t="shared" si="314"/>
        <v>0.19425469295303308</v>
      </c>
      <c r="P105" s="3">
        <f t="shared" si="314"/>
        <v>4.24132616318358E-2</v>
      </c>
      <c r="Q105" s="2" t="s">
        <v>386</v>
      </c>
      <c r="T105" s="2" t="s">
        <v>55</v>
      </c>
      <c r="U105" s="2" t="s">
        <v>56</v>
      </c>
      <c r="V105" s="2" t="s">
        <v>57</v>
      </c>
      <c r="W105" s="2" t="s">
        <v>58</v>
      </c>
      <c r="X105" s="2" t="s">
        <v>59</v>
      </c>
      <c r="Y105" s="2" t="s">
        <v>60</v>
      </c>
      <c r="Z105" s="2" t="s">
        <v>62</v>
      </c>
      <c r="AB105" s="8" t="s">
        <v>65</v>
      </c>
      <c r="AC105" s="3">
        <f>_xlfn.STDEV.S(AC101:AC103)</f>
        <v>0.44457432576396033</v>
      </c>
      <c r="AD105" s="3">
        <f t="shared" ref="AD105:AG105" si="315">_xlfn.STDEV.S(AD101:AD103)</f>
        <v>0.32670426610195191</v>
      </c>
      <c r="AE105" s="3">
        <f t="shared" si="315"/>
        <v>0.21287238285135071</v>
      </c>
      <c r="AF105" s="3">
        <f t="shared" si="315"/>
        <v>0.15266117944679441</v>
      </c>
      <c r="AG105" s="3">
        <f t="shared" si="315"/>
        <v>0.46492956165585886</v>
      </c>
      <c r="AH105" s="2" t="s">
        <v>386</v>
      </c>
      <c r="AK105" s="10" t="s">
        <v>55</v>
      </c>
      <c r="AL105" s="2" t="s">
        <v>56</v>
      </c>
      <c r="AM105" s="2" t="s">
        <v>57</v>
      </c>
      <c r="AN105" s="2" t="s">
        <v>58</v>
      </c>
      <c r="AO105" s="2" t="s">
        <v>59</v>
      </c>
      <c r="AP105" s="2" t="s">
        <v>60</v>
      </c>
      <c r="AQ105" s="2" t="s">
        <v>62</v>
      </c>
      <c r="AS105" s="8" t="s">
        <v>65</v>
      </c>
      <c r="AT105" s="3">
        <f>_xlfn.STDEV.S(AT101:AT103)</f>
        <v>0.94361358217586744</v>
      </c>
      <c r="AU105" s="3">
        <f t="shared" ref="AU105:AX105" si="316">_xlfn.STDEV.S(AU101:AU103)</f>
        <v>0.14899058130693441</v>
      </c>
      <c r="AV105" s="3">
        <f t="shared" si="316"/>
        <v>1.7403897510848338</v>
      </c>
      <c r="AW105" s="3">
        <f t="shared" si="316"/>
        <v>0.30461617560535703</v>
      </c>
      <c r="AX105" s="3">
        <f t="shared" si="316"/>
        <v>0.99445790271120871</v>
      </c>
      <c r="AY105" s="2" t="s">
        <v>386</v>
      </c>
      <c r="BB105" s="10" t="s">
        <v>55</v>
      </c>
      <c r="BC105" s="12" t="s">
        <v>101</v>
      </c>
      <c r="BD105" s="12" t="s">
        <v>102</v>
      </c>
      <c r="BE105" s="12" t="s">
        <v>103</v>
      </c>
      <c r="BF105" s="12" t="s">
        <v>104</v>
      </c>
      <c r="BG105" s="12">
        <f>_xlfn.STDEV.S(BG101:BG103)</f>
        <v>0.31701421857156536</v>
      </c>
      <c r="BH105" s="12">
        <f t="shared" ref="BH105:BI105" si="317">_xlfn.STDEV.S(BH101:BH103)</f>
        <v>0.17065626300446984</v>
      </c>
      <c r="BI105" s="12">
        <f t="shared" si="317"/>
        <v>0.15043070591785498</v>
      </c>
      <c r="BJ105" s="2" t="s">
        <v>386</v>
      </c>
      <c r="BK105" s="10" t="s">
        <v>65</v>
      </c>
      <c r="BL105" s="12">
        <f>_xlfn.STDEV.S(BL101:BL103)</f>
        <v>0.37070595030987252</v>
      </c>
      <c r="BM105" s="12">
        <f>_xlfn.STDEV.S(BM101:BM103)</f>
        <v>0.16215982818994829</v>
      </c>
      <c r="BN105" s="12">
        <f>_xlfn.STDEV.S(BN101:BN103)</f>
        <v>0.21341040668623593</v>
      </c>
    </row>
    <row r="106" spans="1:66" x14ac:dyDescent="0.3">
      <c r="A106" s="2" t="s">
        <v>387</v>
      </c>
      <c r="B106" s="1">
        <v>60184098</v>
      </c>
      <c r="C106" s="1">
        <v>73429376</v>
      </c>
      <c r="D106" s="1">
        <v>22756711</v>
      </c>
      <c r="E106" s="1">
        <v>10414859</v>
      </c>
      <c r="F106" s="1">
        <v>11197694</v>
      </c>
      <c r="G106" s="1">
        <v>1392686</v>
      </c>
      <c r="H106" s="1">
        <f>SUM(B106:G106)</f>
        <v>179375424</v>
      </c>
      <c r="K106" s="1">
        <f t="shared" ref="K106:P108" si="318">B106/$H106*100</f>
        <v>33.552031074223407</v>
      </c>
      <c r="L106" s="1">
        <f t="shared" si="318"/>
        <v>40.936140727951674</v>
      </c>
      <c r="M106" s="1">
        <f t="shared" si="318"/>
        <v>12.686638165103375</v>
      </c>
      <c r="N106" s="1">
        <f t="shared" si="318"/>
        <v>5.8061794462991765</v>
      </c>
      <c r="O106" s="1">
        <f t="shared" si="318"/>
        <v>6.2426021080791987</v>
      </c>
      <c r="P106" s="1">
        <f t="shared" si="318"/>
        <v>0.77640847834316473</v>
      </c>
      <c r="T106" s="2" t="s">
        <v>387</v>
      </c>
      <c r="U106" s="1">
        <v>4056871</v>
      </c>
      <c r="V106" s="1">
        <v>7897422</v>
      </c>
      <c r="W106" s="1">
        <v>1416190</v>
      </c>
      <c r="X106" s="1">
        <v>226508</v>
      </c>
      <c r="Y106" s="1">
        <v>292515</v>
      </c>
      <c r="Z106" s="1">
        <f>SUM(U106:Y106)</f>
        <v>13889506</v>
      </c>
      <c r="AC106" s="1">
        <f>U106/$Z106*100</f>
        <v>29.208173422438495</v>
      </c>
      <c r="AD106" s="1">
        <f t="shared" ref="AD106:AE108" si="319">V106/$Z106*100</f>
        <v>56.858912044820023</v>
      </c>
      <c r="AE106" s="1">
        <f>W106/$Z106*100</f>
        <v>10.196114966219822</v>
      </c>
      <c r="AF106" s="1">
        <f t="shared" ref="AF106:AG108" si="320">X106/$Z106*100</f>
        <v>1.630785140954617</v>
      </c>
      <c r="AG106" s="1">
        <f t="shared" si="320"/>
        <v>2.106014425567043</v>
      </c>
      <c r="AK106" s="2" t="s">
        <v>387</v>
      </c>
      <c r="AL106" s="1">
        <v>1188817</v>
      </c>
      <c r="AM106" s="1">
        <v>4433150</v>
      </c>
      <c r="AN106" s="1">
        <v>1788804</v>
      </c>
      <c r="AO106" s="1">
        <v>249877</v>
      </c>
      <c r="AP106" s="1">
        <v>567321</v>
      </c>
      <c r="AQ106" s="1">
        <f>SUM(AL106:AP106)</f>
        <v>8227969</v>
      </c>
      <c r="AT106" s="1">
        <f>AL106/$AQ106*100</f>
        <v>14.448486619237382</v>
      </c>
      <c r="AU106" s="1">
        <f t="shared" ref="AU106:AX108" si="321">AM106/$AQ106*100</f>
        <v>53.879031386724961</v>
      </c>
      <c r="AV106" s="1">
        <f t="shared" si="321"/>
        <v>21.740529163393784</v>
      </c>
      <c r="AW106" s="1">
        <f t="shared" si="321"/>
        <v>3.036921991320094</v>
      </c>
      <c r="AX106" s="1">
        <f t="shared" si="321"/>
        <v>6.8950308393237751</v>
      </c>
      <c r="BB106" s="2" t="s">
        <v>387</v>
      </c>
      <c r="BC106" s="1">
        <f>H106</f>
        <v>179375424</v>
      </c>
      <c r="BD106" s="1">
        <f>Z106</f>
        <v>13889506</v>
      </c>
      <c r="BE106" s="1">
        <f>AQ106</f>
        <v>8227969</v>
      </c>
      <c r="BF106" s="1">
        <f>SUM(BC106:BE106)</f>
        <v>201492899</v>
      </c>
      <c r="BG106" s="1">
        <f>BC106/$BF106*100</f>
        <v>89.023198777838815</v>
      </c>
      <c r="BH106" s="1">
        <f t="shared" ref="BH106:BH108" si="322">BD106/$BF106*100</f>
        <v>6.8932980114599474</v>
      </c>
      <c r="BI106" s="1">
        <f t="shared" ref="BI106:BI108" si="323">BE106/$BF106*100</f>
        <v>4.0835032107012363</v>
      </c>
      <c r="BK106" s="16"/>
      <c r="BL106" s="1">
        <f>((BG106*1.0749)/(BG106*1.0749+BH106*1.0493+BI106*1.5556))*100</f>
        <v>87.56783138811447</v>
      </c>
      <c r="BM106" s="1">
        <f>((BH106*1.0493)/(BG106*1.0749+BH106*1.0493+BI106*1.5556))*100</f>
        <v>6.6191170888688919</v>
      </c>
      <c r="BN106" s="1">
        <f>((BI106*1.5556)/(BG106*1.0749+BH106*1.0493+BI106*1.5556))*100</f>
        <v>5.8130515230166369</v>
      </c>
    </row>
    <row r="107" spans="1:66" x14ac:dyDescent="0.3">
      <c r="A107" s="2" t="s">
        <v>387</v>
      </c>
      <c r="B107" s="1">
        <v>56287665</v>
      </c>
      <c r="C107" s="1">
        <v>67668197</v>
      </c>
      <c r="D107" s="1">
        <v>21391742</v>
      </c>
      <c r="E107" s="1">
        <v>10000101</v>
      </c>
      <c r="F107" s="1">
        <v>10145268</v>
      </c>
      <c r="G107" s="1">
        <v>1345307</v>
      </c>
      <c r="H107" s="1">
        <f>SUM(B107:G107)</f>
        <v>166838280</v>
      </c>
      <c r="K107" s="1">
        <f t="shared" si="318"/>
        <v>33.737859800520596</v>
      </c>
      <c r="L107" s="1">
        <f t="shared" si="318"/>
        <v>40.559155249023185</v>
      </c>
      <c r="M107" s="1">
        <f t="shared" si="318"/>
        <v>12.821842804900649</v>
      </c>
      <c r="N107" s="1">
        <f t="shared" si="318"/>
        <v>5.9938888125674756</v>
      </c>
      <c r="O107" s="1">
        <f t="shared" si="318"/>
        <v>6.0808994194857444</v>
      </c>
      <c r="P107" s="1">
        <f t="shared" si="318"/>
        <v>0.80635391350234487</v>
      </c>
      <c r="T107" s="2" t="s">
        <v>387</v>
      </c>
      <c r="U107" s="1">
        <v>3600865</v>
      </c>
      <c r="V107" s="1">
        <v>7027722</v>
      </c>
      <c r="W107" s="1">
        <v>1288550</v>
      </c>
      <c r="X107" s="1">
        <v>215458</v>
      </c>
      <c r="Y107" s="1">
        <v>215963</v>
      </c>
      <c r="Z107" s="1">
        <f t="shared" ref="Z107:Z108" si="324">SUM(U107:Y107)</f>
        <v>12348558</v>
      </c>
      <c r="AC107" s="1">
        <f>U107/$Z107*100</f>
        <v>29.160206398188354</v>
      </c>
      <c r="AD107" s="1">
        <f t="shared" si="319"/>
        <v>56.911276604118477</v>
      </c>
      <c r="AE107" s="1">
        <f t="shared" si="319"/>
        <v>10.434821620467751</v>
      </c>
      <c r="AF107" s="1">
        <f t="shared" si="320"/>
        <v>1.7448029154497229</v>
      </c>
      <c r="AG107" s="1">
        <f t="shared" si="320"/>
        <v>1.7488924617756987</v>
      </c>
      <c r="AK107" s="2" t="s">
        <v>387</v>
      </c>
      <c r="AL107" s="1">
        <v>1032358</v>
      </c>
      <c r="AM107" s="1">
        <v>3909652</v>
      </c>
      <c r="AN107" s="1">
        <v>1539745</v>
      </c>
      <c r="AO107" s="1">
        <v>210053</v>
      </c>
      <c r="AP107" s="1">
        <v>504264</v>
      </c>
      <c r="AQ107" s="1">
        <f>SUM(AL107:AP107)</f>
        <v>7196072</v>
      </c>
      <c r="AT107" s="1">
        <f>AL107/$AQ107*100</f>
        <v>14.346132167660357</v>
      </c>
      <c r="AU107" s="1">
        <f>AM107/$AQ107*100</f>
        <v>54.330362453293965</v>
      </c>
      <c r="AV107" s="1">
        <f t="shared" si="321"/>
        <v>21.397020485620487</v>
      </c>
      <c r="AW107" s="1">
        <f>AO107/$AQ107*100</f>
        <v>2.9189952518540672</v>
      </c>
      <c r="AX107" s="1">
        <f t="shared" si="321"/>
        <v>7.0074896415711239</v>
      </c>
      <c r="BB107" s="2" t="s">
        <v>387</v>
      </c>
      <c r="BC107" s="1">
        <f>H107</f>
        <v>166838280</v>
      </c>
      <c r="BD107" s="1">
        <f>Z107</f>
        <v>12348558</v>
      </c>
      <c r="BE107" s="1">
        <f>AQ107</f>
        <v>7196072</v>
      </c>
      <c r="BF107" s="1">
        <f>SUM(BC107:BE107)</f>
        <v>186382910</v>
      </c>
      <c r="BG107" s="1">
        <f>BC107/$BF107*100</f>
        <v>89.513722046726286</v>
      </c>
      <c r="BH107" s="1">
        <f t="shared" si="322"/>
        <v>6.625370319628554</v>
      </c>
      <c r="BI107" s="1">
        <f t="shared" si="323"/>
        <v>3.8609076336451666</v>
      </c>
      <c r="BK107" s="16"/>
      <c r="BL107" s="1">
        <f>((BG107*1.0749)/(BG107*1.0749+BH107*1.0493+BI107*1.5556))*100</f>
        <v>88.131100274739509</v>
      </c>
      <c r="BM107" s="1">
        <f>((BH107*1.0493)/(BG107*1.0749+BH107*1.0493+BI107*1.5556))*100</f>
        <v>6.3676816683330308</v>
      </c>
      <c r="BN107" s="1">
        <f>((BI107*1.5556)/(BG107*1.0749+BH107*1.0493+BI107*1.5556))*100</f>
        <v>5.5012180569274607</v>
      </c>
    </row>
    <row r="108" spans="1:66" x14ac:dyDescent="0.3">
      <c r="A108" s="2" t="s">
        <v>387</v>
      </c>
      <c r="B108" s="1">
        <v>56244806</v>
      </c>
      <c r="C108" s="1">
        <v>67369616</v>
      </c>
      <c r="D108" s="1">
        <v>21750281</v>
      </c>
      <c r="E108" s="1">
        <v>9105416</v>
      </c>
      <c r="F108" s="1">
        <v>10593360</v>
      </c>
      <c r="G108" s="1">
        <v>1309880</v>
      </c>
      <c r="H108" s="1">
        <f>SUM(B108:G108)</f>
        <v>166373359</v>
      </c>
      <c r="K108" s="1">
        <f t="shared" si="318"/>
        <v>33.806377618426275</v>
      </c>
      <c r="L108" s="1">
        <f t="shared" si="318"/>
        <v>40.493031098807116</v>
      </c>
      <c r="M108" s="1">
        <f t="shared" si="318"/>
        <v>13.073175375391683</v>
      </c>
      <c r="N108" s="1">
        <f t="shared" si="318"/>
        <v>5.472881027785224</v>
      </c>
      <c r="O108" s="1">
        <f t="shared" si="318"/>
        <v>6.3672213289869326</v>
      </c>
      <c r="P108" s="1">
        <f t="shared" si="318"/>
        <v>0.78731355060277408</v>
      </c>
      <c r="T108" s="2" t="s">
        <v>387</v>
      </c>
      <c r="U108" s="1">
        <v>3348361</v>
      </c>
      <c r="V108" s="1">
        <v>6496638</v>
      </c>
      <c r="W108" s="1">
        <v>1104450</v>
      </c>
      <c r="X108" s="1">
        <v>254437</v>
      </c>
      <c r="Y108" s="1">
        <v>185319</v>
      </c>
      <c r="Z108" s="1">
        <f t="shared" si="324"/>
        <v>11389205</v>
      </c>
      <c r="AC108" s="1">
        <f>U108/$Z108*100</f>
        <v>29.399426913467618</v>
      </c>
      <c r="AD108" s="1">
        <f t="shared" si="319"/>
        <v>57.042067466517629</v>
      </c>
      <c r="AE108" s="1">
        <f t="shared" si="319"/>
        <v>9.6973405957659029</v>
      </c>
      <c r="AF108" s="1">
        <f t="shared" si="320"/>
        <v>2.2340189679613283</v>
      </c>
      <c r="AG108" s="1">
        <f t="shared" si="320"/>
        <v>1.6271460562875109</v>
      </c>
      <c r="AK108" s="2" t="s">
        <v>387</v>
      </c>
      <c r="AL108" s="1">
        <v>925733</v>
      </c>
      <c r="AM108" s="1">
        <v>3641934</v>
      </c>
      <c r="AN108" s="1">
        <v>1406515</v>
      </c>
      <c r="AO108" s="1">
        <v>199184</v>
      </c>
      <c r="AP108" s="1">
        <v>553807</v>
      </c>
      <c r="AQ108" s="1">
        <f>SUM(AL108:AP108)</f>
        <v>6727173</v>
      </c>
      <c r="AT108" s="1">
        <f>AL108/$AQ108*100</f>
        <v>13.761099944954589</v>
      </c>
      <c r="AU108" s="1">
        <f t="shared" ref="AU108" si="325">AM108/$AQ108*100</f>
        <v>54.137659310976538</v>
      </c>
      <c r="AV108" s="1">
        <f t="shared" si="321"/>
        <v>20.907965351864743</v>
      </c>
      <c r="AW108" s="1">
        <f>AO108/$AQ108*100</f>
        <v>2.9608871363944407</v>
      </c>
      <c r="AX108" s="1">
        <f t="shared" si="321"/>
        <v>8.2323882558096848</v>
      </c>
      <c r="BB108" s="2" t="s">
        <v>387</v>
      </c>
      <c r="BC108" s="1">
        <f>H108</f>
        <v>166373359</v>
      </c>
      <c r="BD108" s="1">
        <f>Z108</f>
        <v>11389205</v>
      </c>
      <c r="BE108" s="1">
        <f>AQ108</f>
        <v>6727173</v>
      </c>
      <c r="BF108" s="1">
        <f>SUM(BC108:BE108)</f>
        <v>184489737</v>
      </c>
      <c r="BG108" s="1">
        <f>BC108/$BF108*100</f>
        <v>90.180278700272638</v>
      </c>
      <c r="BH108" s="1">
        <f t="shared" si="322"/>
        <v>6.1733542392116911</v>
      </c>
      <c r="BI108" s="1">
        <f t="shared" si="323"/>
        <v>3.6463670605156753</v>
      </c>
      <c r="BK108" s="16"/>
      <c r="BL108" s="1">
        <f>((BG108*1.0749)/(BG108*1.0749+BH108*1.0493+BI108*1.5556))*100</f>
        <v>88.861883179523659</v>
      </c>
      <c r="BM108" s="1">
        <f>((BH108*1.0493)/(BG108*1.0749+BH108*1.0493+BI108*1.5556))*100</f>
        <v>5.9382263509719388</v>
      </c>
      <c r="BN108" s="1">
        <f>((BI108*1.5556)/(BG108*1.0749+BH108*1.0493+BI108*1.5556))*100</f>
        <v>5.1998904695044059</v>
      </c>
    </row>
    <row r="109" spans="1:66" x14ac:dyDescent="0.3">
      <c r="B109" s="90" t="s">
        <v>100</v>
      </c>
      <c r="C109" s="90"/>
      <c r="D109" s="90"/>
      <c r="E109" s="90"/>
      <c r="F109" s="90"/>
      <c r="G109" s="90"/>
      <c r="H109" s="90"/>
      <c r="J109" s="8" t="s">
        <v>64</v>
      </c>
      <c r="K109" s="3">
        <f>AVERAGE(K106:K108)</f>
        <v>33.69875616439009</v>
      </c>
      <c r="L109" s="3">
        <f t="shared" ref="L109:P109" si="326">AVERAGE(L106:L108)</f>
        <v>40.662775691927322</v>
      </c>
      <c r="M109" s="3">
        <f t="shared" si="326"/>
        <v>12.860552115131902</v>
      </c>
      <c r="N109" s="3">
        <f t="shared" si="326"/>
        <v>5.7576497622172917</v>
      </c>
      <c r="O109" s="3">
        <f t="shared" si="326"/>
        <v>6.2302409521839586</v>
      </c>
      <c r="P109" s="3">
        <f t="shared" si="326"/>
        <v>0.79002531414942789</v>
      </c>
      <c r="Q109" s="2" t="s">
        <v>387</v>
      </c>
      <c r="U109" s="90" t="s">
        <v>100</v>
      </c>
      <c r="V109" s="90"/>
      <c r="W109" s="90"/>
      <c r="X109" s="90"/>
      <c r="Y109" s="90"/>
      <c r="Z109" s="90"/>
      <c r="AB109" s="8" t="s">
        <v>64</v>
      </c>
      <c r="AC109" s="3">
        <f t="shared" ref="AC109:AG109" si="327">AVERAGE(AC106:AC108)</f>
        <v>29.255935578031487</v>
      </c>
      <c r="AD109" s="3">
        <f t="shared" si="327"/>
        <v>56.937418705152048</v>
      </c>
      <c r="AE109" s="3">
        <f t="shared" si="327"/>
        <v>10.109425727484492</v>
      </c>
      <c r="AF109" s="3">
        <f t="shared" si="327"/>
        <v>1.8698690081218894</v>
      </c>
      <c r="AG109" s="3">
        <f t="shared" si="327"/>
        <v>1.8273509812100841</v>
      </c>
      <c r="AH109" s="2" t="s">
        <v>387</v>
      </c>
      <c r="AL109" s="90" t="s">
        <v>100</v>
      </c>
      <c r="AM109" s="90"/>
      <c r="AN109" s="90"/>
      <c r="AO109" s="90"/>
      <c r="AP109" s="90"/>
      <c r="AQ109" s="90"/>
      <c r="AS109" s="8" t="s">
        <v>64</v>
      </c>
      <c r="AT109" s="3">
        <f t="shared" ref="AT109:AX109" si="328">AVERAGE(AT106:AT108)</f>
        <v>14.18523957728411</v>
      </c>
      <c r="AU109" s="3">
        <f t="shared" si="328"/>
        <v>54.115684383665155</v>
      </c>
      <c r="AV109" s="3">
        <f t="shared" si="328"/>
        <v>21.348505000293006</v>
      </c>
      <c r="AW109" s="3">
        <f t="shared" si="328"/>
        <v>2.972268126522867</v>
      </c>
      <c r="AX109" s="3">
        <f t="shared" si="328"/>
        <v>7.3783029122348616</v>
      </c>
      <c r="AY109" s="2" t="s">
        <v>387</v>
      </c>
      <c r="BC109" s="87" t="s">
        <v>105</v>
      </c>
      <c r="BD109" s="88"/>
      <c r="BE109" s="88"/>
      <c r="BF109" s="89"/>
      <c r="BG109" s="12">
        <f>AVERAGE(BG106:BG108)</f>
        <v>89.57239984161258</v>
      </c>
      <c r="BH109" s="12">
        <f t="shared" ref="BH109:BI109" si="329">AVERAGE(BH106:BH108)</f>
        <v>6.5640075234333972</v>
      </c>
      <c r="BI109" s="12">
        <f t="shared" si="329"/>
        <v>3.8635926349540259</v>
      </c>
      <c r="BJ109" s="2" t="s">
        <v>387</v>
      </c>
      <c r="BK109" s="10" t="s">
        <v>259</v>
      </c>
      <c r="BL109" s="12">
        <f>AVERAGE(BL106:BL108)</f>
        <v>88.186938280792546</v>
      </c>
      <c r="BM109" s="12">
        <f>AVERAGE(BM106:BM108)</f>
        <v>6.3083417027246211</v>
      </c>
      <c r="BN109" s="12">
        <f>AVERAGE(BN106:BN108)</f>
        <v>5.5047200164828345</v>
      </c>
    </row>
    <row r="110" spans="1:66" x14ac:dyDescent="0.3">
      <c r="A110" s="2" t="s">
        <v>55</v>
      </c>
      <c r="B110" s="2" t="s">
        <v>56</v>
      </c>
      <c r="C110" s="2" t="s">
        <v>57</v>
      </c>
      <c r="D110" s="2" t="s">
        <v>58</v>
      </c>
      <c r="E110" s="2" t="s">
        <v>59</v>
      </c>
      <c r="F110" s="2" t="s">
        <v>60</v>
      </c>
      <c r="G110" s="2" t="s">
        <v>61</v>
      </c>
      <c r="H110" s="2" t="s">
        <v>62</v>
      </c>
      <c r="J110" s="8" t="s">
        <v>65</v>
      </c>
      <c r="K110" s="3">
        <f>_xlfn.STDEV.S(K106:K108)</f>
        <v>0.13160494635824072</v>
      </c>
      <c r="L110" s="3">
        <f t="shared" ref="L110:P110" si="330">_xlfn.STDEV.S(L106:L108)</f>
        <v>0.23903855965281967</v>
      </c>
      <c r="M110" s="3">
        <f t="shared" si="330"/>
        <v>0.19615443344034184</v>
      </c>
      <c r="N110" s="3">
        <f t="shared" si="330"/>
        <v>0.26387236617111481</v>
      </c>
      <c r="O110" s="3">
        <f t="shared" si="330"/>
        <v>0.14356064083306913</v>
      </c>
      <c r="P110" s="3">
        <f t="shared" si="330"/>
        <v>1.5155775066550895E-2</v>
      </c>
      <c r="Q110" s="2" t="s">
        <v>387</v>
      </c>
      <c r="T110" s="2" t="s">
        <v>55</v>
      </c>
      <c r="U110" s="2" t="s">
        <v>56</v>
      </c>
      <c r="V110" s="2" t="s">
        <v>57</v>
      </c>
      <c r="W110" s="2" t="s">
        <v>58</v>
      </c>
      <c r="X110" s="2" t="s">
        <v>59</v>
      </c>
      <c r="Y110" s="2" t="s">
        <v>60</v>
      </c>
      <c r="Z110" s="2" t="s">
        <v>62</v>
      </c>
      <c r="AB110" s="8" t="s">
        <v>65</v>
      </c>
      <c r="AC110" s="3">
        <f t="shared" ref="AC110:AG110" si="331">_xlfn.STDEV.S(AC106:AC108)</f>
        <v>0.1265603862303927</v>
      </c>
      <c r="AD110" s="3">
        <f t="shared" si="331"/>
        <v>9.433469250039378E-2</v>
      </c>
      <c r="AE110" s="3">
        <f t="shared" si="331"/>
        <v>0.37630550558449893</v>
      </c>
      <c r="AF110" s="3">
        <f t="shared" si="331"/>
        <v>0.32047450470123612</v>
      </c>
      <c r="AG110" s="3">
        <f t="shared" si="331"/>
        <v>0.24888859601835275</v>
      </c>
      <c r="AH110" s="2" t="s">
        <v>387</v>
      </c>
      <c r="AK110" s="10" t="s">
        <v>55</v>
      </c>
      <c r="AL110" s="2" t="s">
        <v>56</v>
      </c>
      <c r="AM110" s="2" t="s">
        <v>57</v>
      </c>
      <c r="AN110" s="2" t="s">
        <v>58</v>
      </c>
      <c r="AO110" s="2" t="s">
        <v>59</v>
      </c>
      <c r="AP110" s="2" t="s">
        <v>60</v>
      </c>
      <c r="AQ110" s="2" t="s">
        <v>62</v>
      </c>
      <c r="AS110" s="8" t="s">
        <v>65</v>
      </c>
      <c r="AT110" s="3">
        <f t="shared" ref="AT110:AX110" si="332">_xlfn.STDEV.S(AT106:AT108)</f>
        <v>0.37086376100109059</v>
      </c>
      <c r="AU110" s="3">
        <f t="shared" si="332"/>
        <v>0.22646656703658086</v>
      </c>
      <c r="AV110" s="3">
        <f t="shared" si="332"/>
        <v>0.41839686818182842</v>
      </c>
      <c r="AW110" s="3">
        <f t="shared" si="332"/>
        <v>5.9781470143344173E-2</v>
      </c>
      <c r="AX110" s="3">
        <f t="shared" si="332"/>
        <v>0.74179382319666187</v>
      </c>
      <c r="AY110" s="2" t="s">
        <v>387</v>
      </c>
      <c r="BB110" s="10" t="s">
        <v>55</v>
      </c>
      <c r="BC110" s="12" t="s">
        <v>101</v>
      </c>
      <c r="BD110" s="12" t="s">
        <v>102</v>
      </c>
      <c r="BE110" s="12" t="s">
        <v>103</v>
      </c>
      <c r="BF110" s="12" t="s">
        <v>104</v>
      </c>
      <c r="BG110" s="12">
        <f>_xlfn.STDEV.S(BG106:BG108)</f>
        <v>0.58076742284188421</v>
      </c>
      <c r="BH110" s="12">
        <f t="shared" ref="BH110:BI110" si="333">_xlfn.STDEV.S(BH106:BH108)</f>
        <v>0.36387333423518203</v>
      </c>
      <c r="BI110" s="12">
        <f t="shared" si="333"/>
        <v>0.21858044371302934</v>
      </c>
      <c r="BJ110" s="2" t="s">
        <v>387</v>
      </c>
      <c r="BK110" s="10" t="s">
        <v>65</v>
      </c>
      <c r="BL110" s="12">
        <f>_xlfn.STDEV.S(BL106:BL108)</f>
        <v>0.64883042615333375</v>
      </c>
      <c r="BM110" s="12">
        <f>_xlfn.STDEV.S(BM106:BM108)</f>
        <v>0.344302153460111</v>
      </c>
      <c r="BN110" s="12">
        <f>_xlfn.STDEV.S(BN106:BN108)</f>
        <v>0.30659552700031817</v>
      </c>
    </row>
    <row r="111" spans="1:66" x14ac:dyDescent="0.3">
      <c r="A111" s="2" t="s">
        <v>388</v>
      </c>
      <c r="B111" s="1">
        <v>62239101</v>
      </c>
      <c r="C111" s="1">
        <v>64577014</v>
      </c>
      <c r="D111" s="1">
        <v>18490395</v>
      </c>
      <c r="E111" s="1">
        <v>9293295</v>
      </c>
      <c r="F111" s="1">
        <v>8711185</v>
      </c>
      <c r="G111" s="1">
        <v>1151751</v>
      </c>
      <c r="H111" s="1">
        <f>SUM(B111:G111)</f>
        <v>164462741</v>
      </c>
      <c r="K111" s="1">
        <f t="shared" ref="K111:P113" si="334">B111/$H111*100</f>
        <v>37.843891340714066</v>
      </c>
      <c r="L111" s="1">
        <f t="shared" si="334"/>
        <v>39.265437026858258</v>
      </c>
      <c r="M111" s="1">
        <f t="shared" si="334"/>
        <v>11.242908203749321</v>
      </c>
      <c r="N111" s="1">
        <f t="shared" si="334"/>
        <v>5.6506993276975725</v>
      </c>
      <c r="O111" s="1">
        <f t="shared" si="334"/>
        <v>5.2967528979709755</v>
      </c>
      <c r="P111" s="1">
        <f t="shared" si="334"/>
        <v>0.70031120300980509</v>
      </c>
      <c r="T111" s="2" t="s">
        <v>388</v>
      </c>
      <c r="U111" s="1">
        <v>3915957</v>
      </c>
      <c r="V111" s="1">
        <v>7429743</v>
      </c>
      <c r="W111" s="1">
        <v>1394095</v>
      </c>
      <c r="X111" s="1">
        <v>235529</v>
      </c>
      <c r="Y111" s="1">
        <v>289920</v>
      </c>
      <c r="Z111" s="1">
        <f>SUM(U111:Y111)</f>
        <v>13265244</v>
      </c>
      <c r="AC111" s="1">
        <f>U111/$Z111*100</f>
        <v>29.520429477211273</v>
      </c>
      <c r="AD111" s="1">
        <f t="shared" ref="AD111:AE113" si="335">V111/$Z111*100</f>
        <v>56.009094141050099</v>
      </c>
      <c r="AE111" s="1">
        <f>W111/$Z111*100</f>
        <v>10.509380754700025</v>
      </c>
      <c r="AF111" s="1">
        <f t="shared" ref="AF111:AG113" si="336">X111/$Z111*100</f>
        <v>1.7755346226575253</v>
      </c>
      <c r="AG111" s="1">
        <f t="shared" si="336"/>
        <v>2.1855610043810727</v>
      </c>
      <c r="AK111" s="2" t="s">
        <v>388</v>
      </c>
      <c r="AL111" s="1">
        <v>1483839</v>
      </c>
      <c r="AM111" s="1">
        <v>4893023</v>
      </c>
      <c r="AN111" s="1">
        <v>2243698</v>
      </c>
      <c r="AO111" s="1">
        <v>413506</v>
      </c>
      <c r="AP111" s="1">
        <v>682519</v>
      </c>
      <c r="AQ111" s="1">
        <f>SUM(AL111:AP111)</f>
        <v>9716585</v>
      </c>
      <c r="AT111" s="1">
        <f>AL111/$AQ111*100</f>
        <v>15.27119867731307</v>
      </c>
      <c r="AU111" s="1">
        <f t="shared" ref="AU111:AX113" si="337">AM111/$AQ111*100</f>
        <v>50.357435251171069</v>
      </c>
      <c r="AV111" s="1">
        <f t="shared" si="337"/>
        <v>23.091425639769529</v>
      </c>
      <c r="AW111" s="1">
        <f t="shared" si="337"/>
        <v>4.2556721317211759</v>
      </c>
      <c r="AX111" s="1">
        <f t="shared" si="337"/>
        <v>7.0242683000251631</v>
      </c>
      <c r="BB111" s="2" t="s">
        <v>388</v>
      </c>
      <c r="BC111" s="1">
        <f>H111</f>
        <v>164462741</v>
      </c>
      <c r="BD111" s="1">
        <f>Z111</f>
        <v>13265244</v>
      </c>
      <c r="BE111" s="1">
        <f>AQ111</f>
        <v>9716585</v>
      </c>
      <c r="BF111" s="1">
        <f>SUM(BC111:BE111)</f>
        <v>187444570</v>
      </c>
      <c r="BG111" s="1">
        <f>BC111/$BF111*100</f>
        <v>87.73939997301602</v>
      </c>
      <c r="BH111" s="1">
        <f t="shared" ref="BH111:BH113" si="338">BD111/$BF111*100</f>
        <v>7.076888917080927</v>
      </c>
      <c r="BI111" s="1">
        <f t="shared" ref="BI111:BI113" si="339">BE111/$BF111*100</f>
        <v>5.1837111099030508</v>
      </c>
      <c r="BK111" s="16"/>
      <c r="BL111" s="1">
        <f>((BG111*1.0749)/(BG111*1.0749+BH111*1.0493+BI111*1.5556))*100</f>
        <v>85.893014538732601</v>
      </c>
      <c r="BM111" s="1">
        <f>((BH111*1.0493)/(BG111*1.0749+BH111*1.0493+BI111*1.5556))*100</f>
        <v>6.7629655293692457</v>
      </c>
      <c r="BN111" s="1">
        <f>((BI111*1.5556)/(BG111*1.0749+BH111*1.0493+BI111*1.5556))*100</f>
        <v>7.3440199318981412</v>
      </c>
    </row>
    <row r="112" spans="1:66" x14ac:dyDescent="0.3">
      <c r="A112" s="2" t="s">
        <v>388</v>
      </c>
      <c r="B112" s="1">
        <v>59034275</v>
      </c>
      <c r="C112" s="1">
        <v>62763242</v>
      </c>
      <c r="D112" s="1">
        <v>18193937</v>
      </c>
      <c r="E112" s="1">
        <v>9136716</v>
      </c>
      <c r="F112" s="1">
        <v>8494657</v>
      </c>
      <c r="G112" s="1">
        <v>1034720</v>
      </c>
      <c r="H112" s="1">
        <f>SUM(B112:G112)</f>
        <v>158657547</v>
      </c>
      <c r="K112" s="1">
        <f t="shared" si="334"/>
        <v>37.208614475805554</v>
      </c>
      <c r="L112" s="1">
        <f t="shared" si="334"/>
        <v>39.558938850857182</v>
      </c>
      <c r="M112" s="1">
        <f t="shared" si="334"/>
        <v>11.467426128805585</v>
      </c>
      <c r="N112" s="1">
        <f t="shared" si="334"/>
        <v>5.7587654497141569</v>
      </c>
      <c r="O112" s="1">
        <f t="shared" si="334"/>
        <v>5.3540831562207378</v>
      </c>
      <c r="P112" s="1">
        <f t="shared" si="334"/>
        <v>0.65217193859678169</v>
      </c>
      <c r="T112" s="2" t="s">
        <v>388</v>
      </c>
      <c r="U112" s="1">
        <v>3545855</v>
      </c>
      <c r="V112" s="1">
        <v>6793211</v>
      </c>
      <c r="W112" s="1">
        <v>1273459</v>
      </c>
      <c r="X112" s="1">
        <v>323638</v>
      </c>
      <c r="Y112" s="1">
        <v>202944</v>
      </c>
      <c r="Z112" s="1">
        <f t="shared" ref="Z112:Z113" si="340">SUM(U112:Y112)</f>
        <v>12139107</v>
      </c>
      <c r="AC112" s="1">
        <f>U112/$Z112*100</f>
        <v>29.210179958047984</v>
      </c>
      <c r="AD112" s="1">
        <f t="shared" si="335"/>
        <v>55.961373435459464</v>
      </c>
      <c r="AE112" s="1">
        <f t="shared" si="335"/>
        <v>10.490549263631996</v>
      </c>
      <c r="AF112" s="1">
        <f t="shared" si="336"/>
        <v>2.6660774964748231</v>
      </c>
      <c r="AG112" s="1">
        <f t="shared" si="336"/>
        <v>1.6718198463857348</v>
      </c>
      <c r="AK112" s="2" t="s">
        <v>388</v>
      </c>
      <c r="AL112" s="1">
        <v>1396708</v>
      </c>
      <c r="AM112" s="1">
        <v>4660056</v>
      </c>
      <c r="AN112" s="1">
        <v>1932135</v>
      </c>
      <c r="AO112" s="1">
        <v>271271</v>
      </c>
      <c r="AP112" s="1">
        <v>698997</v>
      </c>
      <c r="AQ112" s="1">
        <f>SUM(AL112:AP112)</f>
        <v>8959167</v>
      </c>
      <c r="AT112" s="1">
        <f>AL112/$AQ112*100</f>
        <v>15.589708284263482</v>
      </c>
      <c r="AU112" s="1">
        <f>AM112/$AQ112*100</f>
        <v>52.014389284182336</v>
      </c>
      <c r="AV112" s="1">
        <f t="shared" si="337"/>
        <v>21.566011661575232</v>
      </c>
      <c r="AW112" s="1">
        <f>AO112/$AQ112*100</f>
        <v>3.0278596213241702</v>
      </c>
      <c r="AX112" s="1">
        <f t="shared" si="337"/>
        <v>7.8020311486547795</v>
      </c>
      <c r="BB112" s="2" t="s">
        <v>388</v>
      </c>
      <c r="BC112" s="1">
        <f>H112</f>
        <v>158657547</v>
      </c>
      <c r="BD112" s="1">
        <f>Z112</f>
        <v>12139107</v>
      </c>
      <c r="BE112" s="1">
        <f>AQ112</f>
        <v>8959167</v>
      </c>
      <c r="BF112" s="1">
        <f>SUM(BC112:BE112)</f>
        <v>179755821</v>
      </c>
      <c r="BG112" s="1">
        <f>BC112/$BF112*100</f>
        <v>88.262814587795745</v>
      </c>
      <c r="BH112" s="1">
        <f t="shared" si="338"/>
        <v>6.7531092637050119</v>
      </c>
      <c r="BI112" s="1">
        <f t="shared" si="339"/>
        <v>4.9840761484992466</v>
      </c>
      <c r="BK112" s="16"/>
      <c r="BL112" s="1">
        <f>((BG112*1.0749)/(BG112*1.0749+BH112*1.0493+BI112*1.5556))*100</f>
        <v>86.474464255157542</v>
      </c>
      <c r="BM112" s="1">
        <f>((BH112*1.0493)/(BG112*1.0749+BH112*1.0493+BI112*1.5556))*100</f>
        <v>6.4587056764494184</v>
      </c>
      <c r="BN112" s="1">
        <f>((BI112*1.5556)/(BG112*1.0749+BH112*1.0493+BI112*1.5556))*100</f>
        <v>7.0668300683930374</v>
      </c>
    </row>
    <row r="113" spans="1:66" x14ac:dyDescent="0.3">
      <c r="A113" s="2" t="s">
        <v>388</v>
      </c>
      <c r="B113" s="1">
        <v>56130883</v>
      </c>
      <c r="C113" s="1">
        <v>59624074</v>
      </c>
      <c r="D113" s="1">
        <v>17394608</v>
      </c>
      <c r="E113" s="1">
        <v>8789637</v>
      </c>
      <c r="F113" s="1">
        <v>8200510</v>
      </c>
      <c r="G113" s="1">
        <v>1118996</v>
      </c>
      <c r="H113" s="1">
        <f>SUM(B113:G113)</f>
        <v>151258708</v>
      </c>
      <c r="K113" s="1">
        <f t="shared" si="334"/>
        <v>37.10919109529879</v>
      </c>
      <c r="L113" s="1">
        <f t="shared" si="334"/>
        <v>39.418605902676362</v>
      </c>
      <c r="M113" s="1">
        <f t="shared" si="334"/>
        <v>11.499905182318496</v>
      </c>
      <c r="N113" s="1">
        <f t="shared" si="334"/>
        <v>5.8109956882614648</v>
      </c>
      <c r="O113" s="1">
        <f t="shared" si="334"/>
        <v>5.4215126576381971</v>
      </c>
      <c r="P113" s="1">
        <f t="shared" si="334"/>
        <v>0.73978947380669147</v>
      </c>
      <c r="T113" s="2" t="s">
        <v>388</v>
      </c>
      <c r="U113" s="1">
        <v>3349110</v>
      </c>
      <c r="V113" s="1">
        <v>6558522</v>
      </c>
      <c r="W113" s="1">
        <v>1223403</v>
      </c>
      <c r="X113" s="1">
        <v>255822</v>
      </c>
      <c r="Y113" s="1">
        <v>250869</v>
      </c>
      <c r="Z113" s="1">
        <f t="shared" si="340"/>
        <v>11637726</v>
      </c>
      <c r="AC113" s="1">
        <f>U113/$Z113*100</f>
        <v>28.778044782975641</v>
      </c>
      <c r="AD113" s="1">
        <f t="shared" si="335"/>
        <v>56.355700417762023</v>
      </c>
      <c r="AE113" s="1">
        <f t="shared" si="335"/>
        <v>10.512388760484653</v>
      </c>
      <c r="AF113" s="1">
        <f t="shared" si="336"/>
        <v>2.1982129498494807</v>
      </c>
      <c r="AG113" s="1">
        <f t="shared" si="336"/>
        <v>2.1556530889281977</v>
      </c>
      <c r="AK113" s="2" t="s">
        <v>388</v>
      </c>
      <c r="AL113" s="1">
        <v>1111028</v>
      </c>
      <c r="AM113" s="1">
        <v>4249423</v>
      </c>
      <c r="AN113" s="1">
        <v>1782701</v>
      </c>
      <c r="AO113" s="1">
        <v>322004</v>
      </c>
      <c r="AP113" s="1">
        <v>691987</v>
      </c>
      <c r="AQ113" s="1">
        <f>SUM(AL113:AP113)</f>
        <v>8157143</v>
      </c>
      <c r="AT113" s="1">
        <f>AL113/$AQ113*100</f>
        <v>13.620307992639088</v>
      </c>
      <c r="AU113" s="1">
        <f t="shared" ref="AU113" si="341">AM113/$AQ113*100</f>
        <v>52.094501714632187</v>
      </c>
      <c r="AV113" s="1">
        <f t="shared" si="337"/>
        <v>21.854477725841022</v>
      </c>
      <c r="AW113" s="1">
        <f>AO113/$AQ113*100</f>
        <v>3.9475095630909007</v>
      </c>
      <c r="AX113" s="1">
        <f t="shared" si="337"/>
        <v>8.4832030037967954</v>
      </c>
      <c r="BB113" s="2" t="s">
        <v>388</v>
      </c>
      <c r="BC113" s="1">
        <f>H113</f>
        <v>151258708</v>
      </c>
      <c r="BD113" s="1">
        <f>Z113</f>
        <v>11637726</v>
      </c>
      <c r="BE113" s="1">
        <f>AQ113</f>
        <v>8157143</v>
      </c>
      <c r="BF113" s="1">
        <f>SUM(BC113:BE113)</f>
        <v>171053577</v>
      </c>
      <c r="BG113" s="1">
        <f>BC113/$BF113*100</f>
        <v>88.427679007262157</v>
      </c>
      <c r="BH113" s="1">
        <f t="shared" si="338"/>
        <v>6.8035560577607805</v>
      </c>
      <c r="BI113" s="1">
        <f t="shared" si="339"/>
        <v>4.7687649349770682</v>
      </c>
      <c r="BK113" s="16"/>
      <c r="BL113" s="1">
        <f>((BG113*1.0749)/(BG113*1.0749+BH113*1.0493+BI113*1.5556))*100</f>
        <v>86.718817094325061</v>
      </c>
      <c r="BM113" s="1">
        <f>((BH113*1.0493)/(BG113*1.0749+BH113*1.0493+BI113*1.5556))*100</f>
        <v>6.513174239977042</v>
      </c>
      <c r="BN113" s="1">
        <f>((BI113*1.5556)/(BG113*1.0749+BH113*1.0493+BI113*1.5556))*100</f>
        <v>6.7680086656978986</v>
      </c>
    </row>
    <row r="114" spans="1:66" x14ac:dyDescent="0.3">
      <c r="B114" s="90" t="s">
        <v>100</v>
      </c>
      <c r="C114" s="90"/>
      <c r="D114" s="90"/>
      <c r="E114" s="90"/>
      <c r="F114" s="90"/>
      <c r="G114" s="90"/>
      <c r="H114" s="90"/>
      <c r="J114" s="8" t="s">
        <v>64</v>
      </c>
      <c r="K114" s="3">
        <f>AVERAGE(K111:K113)</f>
        <v>37.38723230393947</v>
      </c>
      <c r="L114" s="3">
        <f>AVERAGE(L111:L113)</f>
        <v>39.414327260130598</v>
      </c>
      <c r="M114" s="3">
        <f>AVERAGE(M111:M113)</f>
        <v>11.40341317162447</v>
      </c>
      <c r="N114" s="3">
        <f t="shared" ref="N114:P114" si="342">AVERAGE(N111:N113)</f>
        <v>5.7401534885577314</v>
      </c>
      <c r="O114" s="3">
        <f t="shared" si="342"/>
        <v>5.3574495706099698</v>
      </c>
      <c r="P114" s="3">
        <f t="shared" si="342"/>
        <v>0.69742420513775938</v>
      </c>
      <c r="Q114" s="2" t="s">
        <v>388</v>
      </c>
      <c r="U114" s="90" t="s">
        <v>100</v>
      </c>
      <c r="V114" s="90"/>
      <c r="W114" s="90"/>
      <c r="X114" s="90"/>
      <c r="Y114" s="90"/>
      <c r="Z114" s="90"/>
      <c r="AB114" s="8" t="s">
        <v>64</v>
      </c>
      <c r="AC114" s="3">
        <f t="shared" ref="AC114:AG114" si="343">AVERAGE(AC111:AC113)</f>
        <v>29.169551406078298</v>
      </c>
      <c r="AD114" s="3">
        <f t="shared" si="343"/>
        <v>56.108722664757202</v>
      </c>
      <c r="AE114" s="3">
        <f t="shared" si="343"/>
        <v>10.504106259605559</v>
      </c>
      <c r="AF114" s="3">
        <f t="shared" si="343"/>
        <v>2.2132750229939431</v>
      </c>
      <c r="AG114" s="3">
        <f t="shared" si="343"/>
        <v>2.0043446465650017</v>
      </c>
      <c r="AH114" s="2" t="s">
        <v>388</v>
      </c>
      <c r="AL114" s="90" t="s">
        <v>100</v>
      </c>
      <c r="AM114" s="90"/>
      <c r="AN114" s="90"/>
      <c r="AO114" s="90"/>
      <c r="AP114" s="90"/>
      <c r="AQ114" s="90"/>
      <c r="AS114" s="8" t="s">
        <v>64</v>
      </c>
      <c r="AT114" s="3">
        <f t="shared" ref="AT114:AX114" si="344">AVERAGE(AT111:AT113)</f>
        <v>14.827071651405214</v>
      </c>
      <c r="AU114" s="3">
        <f t="shared" si="344"/>
        <v>51.488775416661859</v>
      </c>
      <c r="AV114" s="3">
        <f t="shared" si="344"/>
        <v>22.170638342395261</v>
      </c>
      <c r="AW114" s="3">
        <f t="shared" si="344"/>
        <v>3.7436804387120826</v>
      </c>
      <c r="AX114" s="3">
        <f t="shared" si="344"/>
        <v>7.7698341508255799</v>
      </c>
      <c r="AY114" s="2" t="s">
        <v>388</v>
      </c>
      <c r="BC114" s="87" t="s">
        <v>105</v>
      </c>
      <c r="BD114" s="88"/>
      <c r="BE114" s="88"/>
      <c r="BF114" s="89"/>
      <c r="BG114" s="12">
        <f>AVERAGE(BG111:BG113)</f>
        <v>88.143297856024631</v>
      </c>
      <c r="BH114" s="12">
        <f t="shared" ref="BH114:BI114" si="345">AVERAGE(BH111:BH113)</f>
        <v>6.8778514128489059</v>
      </c>
      <c r="BI114" s="12">
        <f t="shared" si="345"/>
        <v>4.9788507311264558</v>
      </c>
      <c r="BJ114" s="2" t="s">
        <v>388</v>
      </c>
      <c r="BK114" s="10" t="s">
        <v>259</v>
      </c>
      <c r="BL114" s="12">
        <f>AVERAGE(BL111:BL113)</f>
        <v>86.362098629405068</v>
      </c>
      <c r="BM114" s="12">
        <f>AVERAGE(BM111:BM113)</f>
        <v>6.5782818152652354</v>
      </c>
      <c r="BN114" s="12">
        <f>AVERAGE(BN111:BN113)</f>
        <v>7.0596195553296921</v>
      </c>
    </row>
    <row r="115" spans="1:66" x14ac:dyDescent="0.3">
      <c r="A115" s="2" t="s">
        <v>55</v>
      </c>
      <c r="B115" s="2" t="s">
        <v>56</v>
      </c>
      <c r="C115" s="2" t="s">
        <v>57</v>
      </c>
      <c r="D115" s="2" t="s">
        <v>58</v>
      </c>
      <c r="E115" s="2" t="s">
        <v>59</v>
      </c>
      <c r="F115" s="2" t="s">
        <v>60</v>
      </c>
      <c r="G115" s="2" t="s">
        <v>61</v>
      </c>
      <c r="H115" s="2" t="s">
        <v>62</v>
      </c>
      <c r="J115" s="8" t="s">
        <v>65</v>
      </c>
      <c r="K115" s="3">
        <f>_xlfn.STDEV.S(K111:K113)</f>
        <v>0.39859046532597153</v>
      </c>
      <c r="L115" s="3">
        <f t="shared" ref="L115:P115" si="346">_xlfn.STDEV.S(L111:L113)</f>
        <v>0.14679768478828112</v>
      </c>
      <c r="M115" s="3">
        <f t="shared" si="346"/>
        <v>0.13994679618956951</v>
      </c>
      <c r="N115" s="3">
        <f t="shared" si="346"/>
        <v>8.1752887570247693E-2</v>
      </c>
      <c r="O115" s="3">
        <f t="shared" si="346"/>
        <v>6.2447970082587539E-2</v>
      </c>
      <c r="P115" s="3">
        <f t="shared" si="346"/>
        <v>4.3880054541896849E-2</v>
      </c>
      <c r="Q115" s="2" t="s">
        <v>388</v>
      </c>
      <c r="T115" s="2" t="s">
        <v>55</v>
      </c>
      <c r="U115" s="2" t="s">
        <v>56</v>
      </c>
      <c r="V115" s="2" t="s">
        <v>57</v>
      </c>
      <c r="W115" s="2" t="s">
        <v>58</v>
      </c>
      <c r="X115" s="2" t="s">
        <v>59</v>
      </c>
      <c r="Y115" s="2" t="s">
        <v>60</v>
      </c>
      <c r="Z115" s="2" t="s">
        <v>62</v>
      </c>
      <c r="AB115" s="8" t="s">
        <v>65</v>
      </c>
      <c r="AC115" s="3">
        <f t="shared" ref="AC115:AG115" si="347">_xlfn.STDEV.S(AC111:AC113)</f>
        <v>0.37285622964515192</v>
      </c>
      <c r="AD115" s="3">
        <f t="shared" si="347"/>
        <v>0.21521576218995261</v>
      </c>
      <c r="AE115" s="3">
        <f t="shared" si="347"/>
        <v>1.1836643509478139E-2</v>
      </c>
      <c r="AF115" s="3">
        <f t="shared" si="347"/>
        <v>0.44546245864522588</v>
      </c>
      <c r="AG115" s="3">
        <f t="shared" si="347"/>
        <v>0.28836292740638675</v>
      </c>
      <c r="AH115" s="2" t="s">
        <v>388</v>
      </c>
      <c r="AK115" s="10" t="s">
        <v>55</v>
      </c>
      <c r="AL115" s="2" t="s">
        <v>56</v>
      </c>
      <c r="AM115" s="2" t="s">
        <v>57</v>
      </c>
      <c r="AN115" s="2" t="s">
        <v>58</v>
      </c>
      <c r="AO115" s="2" t="s">
        <v>59</v>
      </c>
      <c r="AP115" s="2" t="s">
        <v>60</v>
      </c>
      <c r="AQ115" s="2" t="s">
        <v>62</v>
      </c>
      <c r="AS115" s="8" t="s">
        <v>65</v>
      </c>
      <c r="AT115" s="3">
        <f t="shared" ref="AT115:AX115" si="348">_xlfn.STDEV.S(AT111:AT113)</f>
        <v>1.0571523014773607</v>
      </c>
      <c r="AU115" s="3">
        <f t="shared" si="348"/>
        <v>0.98058779714908795</v>
      </c>
      <c r="AV115" s="3">
        <f t="shared" si="348"/>
        <v>0.81036417912726466</v>
      </c>
      <c r="AW115" s="3">
        <f t="shared" si="348"/>
        <v>0.63878057588707582</v>
      </c>
      <c r="AX115" s="3">
        <f t="shared" si="348"/>
        <v>0.73000007018439061</v>
      </c>
      <c r="AY115" s="2" t="s">
        <v>388</v>
      </c>
      <c r="BB115" s="10" t="s">
        <v>55</v>
      </c>
      <c r="BC115" s="12" t="s">
        <v>101</v>
      </c>
      <c r="BD115" s="12" t="s">
        <v>102</v>
      </c>
      <c r="BE115" s="12" t="s">
        <v>103</v>
      </c>
      <c r="BF115" s="12" t="s">
        <v>104</v>
      </c>
      <c r="BG115" s="12">
        <f>_xlfn.STDEV.S(BG111:BG113)</f>
        <v>0.35936777001511011</v>
      </c>
      <c r="BH115" s="12">
        <f t="shared" ref="BH115:BI115" si="349">_xlfn.STDEV.S(BH111:BH113)</f>
        <v>0.17420724963620196</v>
      </c>
      <c r="BI115" s="12">
        <f t="shared" si="349"/>
        <v>0.20752243435702547</v>
      </c>
      <c r="BJ115" s="2" t="s">
        <v>388</v>
      </c>
      <c r="BK115" s="10" t="s">
        <v>65</v>
      </c>
      <c r="BL115" s="12">
        <f>_xlfn.STDEV.S(BL111:BL113)</f>
        <v>0.42421337861248376</v>
      </c>
      <c r="BM115" s="12">
        <f>_xlfn.STDEV.S(BM111:BM113)</f>
        <v>0.16224290984394221</v>
      </c>
      <c r="BN115" s="12">
        <f>_xlfn.STDEV.S(BN111:BN113)</f>
        <v>0.28807332108575967</v>
      </c>
    </row>
    <row r="116" spans="1:66" x14ac:dyDescent="0.3">
      <c r="A116" s="2" t="s">
        <v>80</v>
      </c>
      <c r="B116" s="1">
        <v>61351470</v>
      </c>
      <c r="C116" s="1">
        <v>69169265</v>
      </c>
      <c r="D116" s="1">
        <v>21648498</v>
      </c>
      <c r="E116" s="1">
        <v>10336581</v>
      </c>
      <c r="F116" s="1">
        <v>10230383</v>
      </c>
      <c r="G116" s="1">
        <v>855600</v>
      </c>
      <c r="H116" s="1">
        <f>SUM(B116:G116)</f>
        <v>173591797</v>
      </c>
      <c r="K116" s="1">
        <f t="shared" ref="K116:P118" si="350">B116/$H116*100</f>
        <v>35.342378534165412</v>
      </c>
      <c r="L116" s="1">
        <f t="shared" si="350"/>
        <v>39.845929470964577</v>
      </c>
      <c r="M116" s="1">
        <f t="shared" si="350"/>
        <v>12.470922229118925</v>
      </c>
      <c r="N116" s="1">
        <f t="shared" si="350"/>
        <v>5.9545330935193901</v>
      </c>
      <c r="O116" s="1">
        <f t="shared" si="350"/>
        <v>5.8933562396384431</v>
      </c>
      <c r="P116" s="1">
        <f t="shared" si="350"/>
        <v>0.49288043259325209</v>
      </c>
      <c r="T116" s="10" t="s">
        <v>80</v>
      </c>
      <c r="U116" s="1">
        <v>22071071</v>
      </c>
      <c r="V116" s="1">
        <v>51539841</v>
      </c>
      <c r="W116" s="1">
        <v>11628860</v>
      </c>
      <c r="X116" s="1">
        <v>2094742</v>
      </c>
      <c r="Y116" s="1">
        <v>2628423</v>
      </c>
      <c r="Z116" s="1">
        <f>SUM(U116:Y116)</f>
        <v>89962937</v>
      </c>
      <c r="AC116" s="1">
        <f>U116/$Z116*100</f>
        <v>24.533515396457098</v>
      </c>
      <c r="AD116" s="1">
        <f t="shared" ref="AD116:AE118" si="351">V116/$Z116*100</f>
        <v>57.290082692609289</v>
      </c>
      <c r="AE116" s="1">
        <f>W116/$Z116*100</f>
        <v>12.926278740766323</v>
      </c>
      <c r="AF116" s="1">
        <f t="shared" ref="AF116:AG118" si="352">X116/$Z116*100</f>
        <v>2.3284499926897673</v>
      </c>
      <c r="AG116" s="1">
        <f t="shared" si="352"/>
        <v>2.9216731774775204</v>
      </c>
      <c r="AK116" s="10" t="s">
        <v>80</v>
      </c>
      <c r="AL116" s="1">
        <v>1167950</v>
      </c>
      <c r="AM116" s="1">
        <v>4938367</v>
      </c>
      <c r="AN116" s="1">
        <v>2101549</v>
      </c>
      <c r="AO116" s="1">
        <v>325449</v>
      </c>
      <c r="AP116" s="1">
        <v>762058</v>
      </c>
      <c r="AQ116" s="1">
        <f>SUM(AL116:AP116)</f>
        <v>9295373</v>
      </c>
      <c r="AT116" s="1">
        <f>AL116/$AQ116*100</f>
        <v>12.564853502920217</v>
      </c>
      <c r="AU116" s="1">
        <f t="shared" ref="AU116:AX118" si="353">AM116/$AQ116*100</f>
        <v>53.127152616683595</v>
      </c>
      <c r="AV116" s="1">
        <f t="shared" si="353"/>
        <v>22.608549436370119</v>
      </c>
      <c r="AW116" s="1">
        <f t="shared" si="353"/>
        <v>3.5011935508128618</v>
      </c>
      <c r="AX116" s="1">
        <f t="shared" si="353"/>
        <v>8.1982508932132152</v>
      </c>
      <c r="BB116" s="10" t="s">
        <v>80</v>
      </c>
      <c r="BC116" s="1">
        <f>H116</f>
        <v>173591797</v>
      </c>
      <c r="BD116" s="1">
        <f>Z116</f>
        <v>89962937</v>
      </c>
      <c r="BE116" s="1">
        <f>AQ116</f>
        <v>9295373</v>
      </c>
      <c r="BF116" s="1">
        <f>SUM(BC116:BE116)</f>
        <v>272850107</v>
      </c>
      <c r="BG116" s="1">
        <f>BC116/$BF116*100</f>
        <v>63.621670853880218</v>
      </c>
      <c r="BH116" s="1">
        <f t="shared" ref="BH116:BH118" si="354">BD116/$BF116*100</f>
        <v>32.971560095448304</v>
      </c>
      <c r="BI116" s="1">
        <f t="shared" ref="BI116:BI118" si="355">BE116/$BF116*100</f>
        <v>3.4067690506714738</v>
      </c>
      <c r="BK116" s="16"/>
      <c r="BL116" s="1">
        <f>((BG116*1.0749)/(BG116*1.0749+BH116*1.0493+BI116*1.5556))*100</f>
        <v>63.155415995705368</v>
      </c>
      <c r="BM116" s="1">
        <f>((BH116*1.0493)/(BG116*1.0749+BH116*1.0493+BI116*1.5556))*100</f>
        <v>31.950424780058185</v>
      </c>
      <c r="BN116" s="1">
        <f>((BI116*1.5556)/(BG116*1.0749+BH116*1.0493+BI116*1.5556))*100</f>
        <v>4.8941592242364411</v>
      </c>
    </row>
    <row r="117" spans="1:66" x14ac:dyDescent="0.3">
      <c r="A117" s="2" t="s">
        <v>80</v>
      </c>
      <c r="B117" s="1">
        <v>60599729</v>
      </c>
      <c r="C117" s="1">
        <v>68986316</v>
      </c>
      <c r="D117" s="1">
        <v>21425981</v>
      </c>
      <c r="E117" s="1">
        <v>10641420</v>
      </c>
      <c r="F117" s="1">
        <v>10764950</v>
      </c>
      <c r="G117" s="1">
        <v>1136201</v>
      </c>
      <c r="H117" s="1">
        <f>SUM(B117:G117)</f>
        <v>173554597</v>
      </c>
      <c r="K117" s="1">
        <f t="shared" si="350"/>
        <v>34.916810068707079</v>
      </c>
      <c r="L117" s="1">
        <f t="shared" si="350"/>
        <v>39.74905717997202</v>
      </c>
      <c r="M117" s="1">
        <f t="shared" si="350"/>
        <v>12.3453837411175</v>
      </c>
      <c r="N117" s="1">
        <f t="shared" si="350"/>
        <v>6.1314538387018347</v>
      </c>
      <c r="O117" s="1">
        <f t="shared" si="350"/>
        <v>6.2026302881507656</v>
      </c>
      <c r="P117" s="1">
        <f t="shared" si="350"/>
        <v>0.65466488335079942</v>
      </c>
      <c r="T117" s="10" t="s">
        <v>80</v>
      </c>
      <c r="U117" s="1">
        <v>21303360</v>
      </c>
      <c r="V117" s="1">
        <v>50468827</v>
      </c>
      <c r="W117" s="1">
        <v>10849380</v>
      </c>
      <c r="X117" s="1">
        <v>2013931</v>
      </c>
      <c r="Y117" s="1">
        <v>2315836</v>
      </c>
      <c r="Z117" s="1">
        <f>SUM(U117:Y117)</f>
        <v>86951334</v>
      </c>
      <c r="AC117" s="1">
        <f>U117/$Z117*100</f>
        <v>24.500325664928845</v>
      </c>
      <c r="AD117" s="1">
        <f t="shared" si="351"/>
        <v>58.042613814297553</v>
      </c>
      <c r="AE117" s="1">
        <f t="shared" si="351"/>
        <v>12.477531397045617</v>
      </c>
      <c r="AF117" s="1">
        <f t="shared" si="352"/>
        <v>2.3161588297196225</v>
      </c>
      <c r="AG117" s="1">
        <f t="shared" si="352"/>
        <v>2.6633702940083706</v>
      </c>
      <c r="AK117" s="10" t="s">
        <v>80</v>
      </c>
      <c r="AL117" s="1">
        <v>1167768</v>
      </c>
      <c r="AM117" s="1">
        <v>4678863</v>
      </c>
      <c r="AN117" s="1">
        <v>2111075</v>
      </c>
      <c r="AO117" s="1">
        <v>393079</v>
      </c>
      <c r="AP117" s="1">
        <v>767531</v>
      </c>
      <c r="AQ117" s="1">
        <f>SUM(AL117:AP117)</f>
        <v>9118316</v>
      </c>
      <c r="AT117" s="1">
        <f>AL117/$AQ117*100</f>
        <v>12.806838455697303</v>
      </c>
      <c r="AU117" s="1">
        <f>AM117/$AQ117*100</f>
        <v>51.312797231418607</v>
      </c>
      <c r="AV117" s="1">
        <f t="shared" si="353"/>
        <v>23.152027194495123</v>
      </c>
      <c r="AW117" s="1">
        <f>AO117/$AQ117*100</f>
        <v>4.3108727532583861</v>
      </c>
      <c r="AX117" s="1">
        <f t="shared" si="353"/>
        <v>8.4174643651305789</v>
      </c>
      <c r="BB117" s="10" t="s">
        <v>80</v>
      </c>
      <c r="BC117" s="1">
        <f>H117</f>
        <v>173554597</v>
      </c>
      <c r="BD117" s="1">
        <f>Z117</f>
        <v>86951334</v>
      </c>
      <c r="BE117" s="1">
        <f>AQ117</f>
        <v>9118316</v>
      </c>
      <c r="BF117" s="1">
        <f>SUM(BC117:BE117)</f>
        <v>269624247</v>
      </c>
      <c r="BG117" s="1">
        <f>BC117/$BF117*100</f>
        <v>64.369061362645169</v>
      </c>
      <c r="BH117" s="1">
        <f t="shared" si="354"/>
        <v>32.249078103127722</v>
      </c>
      <c r="BI117" s="1">
        <f t="shared" si="355"/>
        <v>3.3818605342271018</v>
      </c>
      <c r="BK117" s="16"/>
      <c r="BL117" s="1">
        <f>((BG117*1.0749)/(BG117*1.0749+BH117*1.0493+BI117*1.5556))*100</f>
        <v>63.893480851554017</v>
      </c>
      <c r="BM117" s="1">
        <f>((BH117*1.0493)/(BG117*1.0749+BH117*1.0493+BI117*1.5556))*100</f>
        <v>31.248436067618506</v>
      </c>
      <c r="BN117" s="1">
        <f>((BI117*1.5556)/(BG117*1.0749+BH117*1.0493+BI117*1.5556))*100</f>
        <v>4.8580830808274795</v>
      </c>
    </row>
    <row r="118" spans="1:66" x14ac:dyDescent="0.3">
      <c r="A118" s="2" t="s">
        <v>80</v>
      </c>
      <c r="B118" s="1">
        <v>57599968</v>
      </c>
      <c r="C118" s="1">
        <v>66180451</v>
      </c>
      <c r="D118" s="1">
        <v>20575771</v>
      </c>
      <c r="E118" s="1">
        <v>9923675</v>
      </c>
      <c r="F118" s="1">
        <v>10087580</v>
      </c>
      <c r="G118" s="1">
        <v>1197059</v>
      </c>
      <c r="H118" s="1">
        <f>SUM(B118:G118)</f>
        <v>165564504</v>
      </c>
      <c r="K118" s="1">
        <f t="shared" si="350"/>
        <v>34.790046542826595</v>
      </c>
      <c r="L118" s="1">
        <f t="shared" si="350"/>
        <v>39.972608500672344</v>
      </c>
      <c r="M118" s="1">
        <f t="shared" si="350"/>
        <v>12.427646326896253</v>
      </c>
      <c r="N118" s="1">
        <f t="shared" si="350"/>
        <v>5.9938421341811283</v>
      </c>
      <c r="O118" s="1">
        <f t="shared" si="350"/>
        <v>6.0928398033916737</v>
      </c>
      <c r="P118" s="1">
        <f t="shared" si="350"/>
        <v>0.72301669203200702</v>
      </c>
      <c r="T118" s="10" t="s">
        <v>80</v>
      </c>
      <c r="U118" s="1">
        <v>18893569</v>
      </c>
      <c r="V118" s="1">
        <v>45020870</v>
      </c>
      <c r="W118" s="1">
        <v>10158516</v>
      </c>
      <c r="X118" s="1">
        <v>1702553</v>
      </c>
      <c r="Y118" s="1">
        <v>2230671</v>
      </c>
      <c r="Z118" s="1">
        <f t="shared" ref="Z118" si="356">SUM(U118:Y118)</f>
        <v>78006179</v>
      </c>
      <c r="AC118" s="1">
        <f>U118/$Z118*100</f>
        <v>24.220605652277879</v>
      </c>
      <c r="AD118" s="1">
        <f t="shared" si="351"/>
        <v>57.714492078890309</v>
      </c>
      <c r="AE118" s="1">
        <f t="shared" si="351"/>
        <v>13.022706829416681</v>
      </c>
      <c r="AF118" s="1">
        <f t="shared" si="352"/>
        <v>2.1825873563169913</v>
      </c>
      <c r="AG118" s="1">
        <f t="shared" si="352"/>
        <v>2.8596080830981347</v>
      </c>
      <c r="AK118" s="10" t="s">
        <v>80</v>
      </c>
      <c r="AL118" s="1">
        <v>1095365</v>
      </c>
      <c r="AM118" s="1">
        <v>4340027</v>
      </c>
      <c r="AN118" s="1">
        <v>2069008</v>
      </c>
      <c r="AO118" s="1">
        <v>362334</v>
      </c>
      <c r="AP118" s="1">
        <v>770616</v>
      </c>
      <c r="AQ118" s="1">
        <f>SUM(AL118:AP118)</f>
        <v>8637350</v>
      </c>
      <c r="AT118" s="1">
        <f>AL118/$AQ118*100</f>
        <v>12.681725297689686</v>
      </c>
      <c r="AU118" s="1">
        <f t="shared" ref="AU118" si="357">AM118/$AQ118*100</f>
        <v>50.247205450745888</v>
      </c>
      <c r="AV118" s="1">
        <f t="shared" si="353"/>
        <v>23.95419891517653</v>
      </c>
      <c r="AW118" s="1">
        <f>AO118/$AQ118*100</f>
        <v>4.1949672063769556</v>
      </c>
      <c r="AX118" s="1">
        <f t="shared" si="353"/>
        <v>8.921903130010941</v>
      </c>
      <c r="BB118" s="10" t="s">
        <v>80</v>
      </c>
      <c r="BC118" s="1">
        <f>H118</f>
        <v>165564504</v>
      </c>
      <c r="BD118" s="1">
        <f>Z118</f>
        <v>78006179</v>
      </c>
      <c r="BE118" s="1">
        <f>AQ118</f>
        <v>8637350</v>
      </c>
      <c r="BF118" s="1">
        <f>SUM(BC118:BE118)</f>
        <v>252208033</v>
      </c>
      <c r="BG118" s="1">
        <f>BC118/$BF118*100</f>
        <v>65.646007397393248</v>
      </c>
      <c r="BH118" s="1">
        <f t="shared" si="354"/>
        <v>30.92929994026003</v>
      </c>
      <c r="BI118" s="1">
        <f t="shared" si="355"/>
        <v>3.4246926623467226</v>
      </c>
      <c r="BK118" s="16"/>
      <c r="BL118" s="1">
        <f>((BG118*1.0749)/(BG118*1.0749+BH118*1.0493+BI118*1.5556))*100</f>
        <v>65.128289491733454</v>
      </c>
      <c r="BM118" s="1">
        <f>((BH118*1.0493)/(BG118*1.0749+BH118*1.0493+BI118*1.5556))*100</f>
        <v>29.954567609525768</v>
      </c>
      <c r="BN118" s="1">
        <f>((BI118*1.5556)/(BG118*1.0749+BH118*1.0493+BI118*1.5556))*100</f>
        <v>4.9171428987407637</v>
      </c>
    </row>
    <row r="119" spans="1:66" x14ac:dyDescent="0.3">
      <c r="B119" s="90" t="s">
        <v>100</v>
      </c>
      <c r="C119" s="90"/>
      <c r="D119" s="90"/>
      <c r="E119" s="90"/>
      <c r="F119" s="90"/>
      <c r="G119" s="90"/>
      <c r="H119" s="90"/>
      <c r="J119" s="8" t="s">
        <v>64</v>
      </c>
      <c r="K119" s="3">
        <f>AVERAGE(K116:K118)</f>
        <v>35.016411715233026</v>
      </c>
      <c r="L119" s="3">
        <f t="shared" ref="L119:P119" si="358">AVERAGE(L116:L118)</f>
        <v>39.855865050536316</v>
      </c>
      <c r="M119" s="3">
        <f t="shared" si="358"/>
        <v>12.414650765710894</v>
      </c>
      <c r="N119" s="3">
        <f t="shared" si="358"/>
        <v>6.026609688800785</v>
      </c>
      <c r="O119" s="3">
        <f t="shared" si="358"/>
        <v>6.0629421103936272</v>
      </c>
      <c r="P119" s="3">
        <f t="shared" si="358"/>
        <v>0.62352066932535288</v>
      </c>
      <c r="Q119" s="2" t="s">
        <v>80</v>
      </c>
      <c r="U119" s="90" t="s">
        <v>100</v>
      </c>
      <c r="V119" s="90"/>
      <c r="W119" s="90"/>
      <c r="X119" s="90"/>
      <c r="Y119" s="90"/>
      <c r="Z119" s="90"/>
      <c r="AB119" s="8" t="s">
        <v>64</v>
      </c>
      <c r="AC119" s="3">
        <f>AVERAGE(AC116:AC118)</f>
        <v>24.418148904554609</v>
      </c>
      <c r="AD119" s="3">
        <f t="shared" ref="AD119:AG119" si="359">AVERAGE(AD116:AD118)</f>
        <v>57.682396195265717</v>
      </c>
      <c r="AE119" s="3">
        <f t="shared" si="359"/>
        <v>12.808838989076207</v>
      </c>
      <c r="AF119" s="3">
        <f t="shared" si="359"/>
        <v>2.2757320595754607</v>
      </c>
      <c r="AG119" s="3">
        <f t="shared" si="359"/>
        <v>2.8148838515280086</v>
      </c>
      <c r="AH119" s="2" t="s">
        <v>80</v>
      </c>
      <c r="AL119" s="90" t="s">
        <v>100</v>
      </c>
      <c r="AM119" s="90"/>
      <c r="AN119" s="90"/>
      <c r="AO119" s="90"/>
      <c r="AP119" s="90"/>
      <c r="AQ119" s="90"/>
      <c r="AS119" s="8" t="s">
        <v>64</v>
      </c>
      <c r="AT119" s="3">
        <f>AVERAGE(AT116:AT118)</f>
        <v>12.684472418769069</v>
      </c>
      <c r="AU119" s="3">
        <f t="shared" ref="AU119:AX119" si="360">AVERAGE(AU116:AU118)</f>
        <v>51.56238509961603</v>
      </c>
      <c r="AV119" s="3">
        <f t="shared" si="360"/>
        <v>23.238258515347258</v>
      </c>
      <c r="AW119" s="3">
        <f t="shared" si="360"/>
        <v>4.0023445034827345</v>
      </c>
      <c r="AX119" s="3">
        <f t="shared" si="360"/>
        <v>8.5125394627849129</v>
      </c>
      <c r="AY119" s="2" t="s">
        <v>80</v>
      </c>
      <c r="BC119" s="87" t="s">
        <v>105</v>
      </c>
      <c r="BD119" s="88"/>
      <c r="BE119" s="88"/>
      <c r="BF119" s="89"/>
      <c r="BG119" s="12">
        <f>AVERAGE(BG116:BG118)</f>
        <v>64.545579871306202</v>
      </c>
      <c r="BH119" s="12">
        <f t="shared" ref="BH119:BI119" si="361">AVERAGE(BH116:BH118)</f>
        <v>32.049979379612019</v>
      </c>
      <c r="BI119" s="12">
        <f t="shared" si="361"/>
        <v>3.4044407490817661</v>
      </c>
      <c r="BJ119" s="2" t="s">
        <v>80</v>
      </c>
      <c r="BK119" s="10" t="s">
        <v>259</v>
      </c>
      <c r="BL119" s="12">
        <f>AVERAGE(BL116:BL118)</f>
        <v>64.059062112997609</v>
      </c>
      <c r="BM119" s="12">
        <f>AVERAGE(BM116:BM118)</f>
        <v>31.05114281906749</v>
      </c>
      <c r="BN119" s="12">
        <f>AVERAGE(BN116:BN118)</f>
        <v>4.8897950679348945</v>
      </c>
    </row>
    <row r="120" spans="1:66" x14ac:dyDescent="0.3">
      <c r="A120" s="2" t="s">
        <v>55</v>
      </c>
      <c r="B120" s="2" t="s">
        <v>56</v>
      </c>
      <c r="C120" s="2" t="s">
        <v>57</v>
      </c>
      <c r="D120" s="2" t="s">
        <v>58</v>
      </c>
      <c r="E120" s="2" t="s">
        <v>59</v>
      </c>
      <c r="F120" s="2" t="s">
        <v>60</v>
      </c>
      <c r="G120" s="2" t="s">
        <v>61</v>
      </c>
      <c r="H120" s="2" t="s">
        <v>62</v>
      </c>
      <c r="J120" s="8" t="s">
        <v>65</v>
      </c>
      <c r="K120" s="3">
        <f>_xlfn.STDEV.S(K116:K118)</f>
        <v>0.28932338854141421</v>
      </c>
      <c r="L120" s="3">
        <f t="shared" ref="L120:P120" si="362">_xlfn.STDEV.S(L116:L118)</f>
        <v>0.11210635598744824</v>
      </c>
      <c r="M120" s="3">
        <f t="shared" si="362"/>
        <v>6.377022385340049E-2</v>
      </c>
      <c r="N120" s="3">
        <f t="shared" si="362"/>
        <v>9.2900602774104654E-2</v>
      </c>
      <c r="O120" s="3">
        <f t="shared" si="362"/>
        <v>0.15678971045880102</v>
      </c>
      <c r="P120" s="3">
        <f t="shared" si="362"/>
        <v>0.11818691140546222</v>
      </c>
      <c r="Q120" s="2" t="s">
        <v>80</v>
      </c>
      <c r="T120" s="2" t="s">
        <v>55</v>
      </c>
      <c r="U120" s="2" t="s">
        <v>56</v>
      </c>
      <c r="V120" s="2" t="s">
        <v>57</v>
      </c>
      <c r="W120" s="2" t="s">
        <v>58</v>
      </c>
      <c r="X120" s="2" t="s">
        <v>59</v>
      </c>
      <c r="Y120" s="2" t="s">
        <v>60</v>
      </c>
      <c r="Z120" s="2" t="s">
        <v>62</v>
      </c>
      <c r="AB120" s="8" t="s">
        <v>65</v>
      </c>
      <c r="AC120" s="3">
        <f>_xlfn.STDEV.S(AC116:AC118)</f>
        <v>0.17188045834177809</v>
      </c>
      <c r="AD120" s="3">
        <f t="shared" ref="AD120:AG120" si="363">_xlfn.STDEV.S(AD116:AD118)</f>
        <v>0.37729084482211039</v>
      </c>
      <c r="AE120" s="3">
        <f t="shared" si="363"/>
        <v>0.29094352454217159</v>
      </c>
      <c r="AF120" s="3">
        <f t="shared" si="363"/>
        <v>8.0899443636040264E-2</v>
      </c>
      <c r="AG120" s="3">
        <f t="shared" si="363"/>
        <v>0.13483429670997291</v>
      </c>
      <c r="AH120" s="2" t="s">
        <v>80</v>
      </c>
      <c r="AK120" s="10" t="s">
        <v>55</v>
      </c>
      <c r="AL120" s="2" t="s">
        <v>56</v>
      </c>
      <c r="AM120" s="2" t="s">
        <v>57</v>
      </c>
      <c r="AN120" s="2" t="s">
        <v>58</v>
      </c>
      <c r="AO120" s="2" t="s">
        <v>59</v>
      </c>
      <c r="AP120" s="2" t="s">
        <v>60</v>
      </c>
      <c r="AQ120" s="2" t="s">
        <v>62</v>
      </c>
      <c r="AS120" s="8" t="s">
        <v>65</v>
      </c>
      <c r="AT120" s="3">
        <f>_xlfn.STDEV.S(AT116:AT118)</f>
        <v>0.12101586403567401</v>
      </c>
      <c r="AU120" s="3">
        <f t="shared" ref="AU120:AX120" si="364">_xlfn.STDEV.S(AU116:AU118)</f>
        <v>1.4561059362600164</v>
      </c>
      <c r="AV120" s="3">
        <f t="shared" si="364"/>
        <v>0.67695643174056586</v>
      </c>
      <c r="AW120" s="3">
        <f t="shared" si="364"/>
        <v>0.43786154429329788</v>
      </c>
      <c r="AX120" s="3">
        <f t="shared" si="364"/>
        <v>0.37107626655591119</v>
      </c>
      <c r="AY120" s="2" t="s">
        <v>80</v>
      </c>
      <c r="BB120" s="10" t="s">
        <v>55</v>
      </c>
      <c r="BC120" s="12" t="s">
        <v>101</v>
      </c>
      <c r="BD120" s="12" t="s">
        <v>102</v>
      </c>
      <c r="BE120" s="12" t="s">
        <v>103</v>
      </c>
      <c r="BF120" s="12" t="s">
        <v>104</v>
      </c>
      <c r="BG120" s="12">
        <f>_xlfn.STDEV.S(BG116:BG118)</f>
        <v>1.0236472528539846</v>
      </c>
      <c r="BH120" s="12">
        <f t="shared" ref="BH120:BI120" si="365">_xlfn.STDEV.S(BH116:BH118)</f>
        <v>1.0355852749274657</v>
      </c>
      <c r="BI120" s="12">
        <f t="shared" si="365"/>
        <v>2.151077732285334E-2</v>
      </c>
      <c r="BJ120" s="2" t="s">
        <v>80</v>
      </c>
      <c r="BK120" s="10" t="s">
        <v>65</v>
      </c>
      <c r="BL120" s="12">
        <f>_xlfn.STDEV.S(BL116:BL118)</f>
        <v>0.99680505789169227</v>
      </c>
      <c r="BM120" s="12">
        <f>_xlfn.STDEV.S(BM116:BM118)</f>
        <v>1.0124499645583864</v>
      </c>
      <c r="BN120" s="12">
        <f>_xlfn.STDEV.S(BN116:BN118)</f>
        <v>2.9770789679748434E-2</v>
      </c>
    </row>
    <row r="121" spans="1:66" x14ac:dyDescent="0.3">
      <c r="A121" s="2" t="s">
        <v>81</v>
      </c>
      <c r="B121" s="1">
        <v>58783850</v>
      </c>
      <c r="C121" s="1">
        <v>70609650</v>
      </c>
      <c r="D121" s="1">
        <v>22650693</v>
      </c>
      <c r="E121" s="1">
        <v>9723248</v>
      </c>
      <c r="F121" s="1">
        <v>10816218</v>
      </c>
      <c r="G121" s="1">
        <v>1193417</v>
      </c>
      <c r="H121" s="1">
        <f>SUM(B121:G121)</f>
        <v>173777076</v>
      </c>
      <c r="K121" s="1">
        <f t="shared" ref="K121:P123" si="366">B121/$H121*100</f>
        <v>33.827160263647201</v>
      </c>
      <c r="L121" s="1">
        <f t="shared" si="366"/>
        <v>40.632315622573834</v>
      </c>
      <c r="M121" s="1">
        <f t="shared" si="366"/>
        <v>13.034338890591069</v>
      </c>
      <c r="N121" s="1">
        <f t="shared" si="366"/>
        <v>5.5952420329595141</v>
      </c>
      <c r="O121" s="1">
        <f t="shared" si="366"/>
        <v>6.2241915038321851</v>
      </c>
      <c r="P121" s="1">
        <f t="shared" si="366"/>
        <v>0.68675168639619655</v>
      </c>
      <c r="T121" s="10" t="s">
        <v>81</v>
      </c>
      <c r="U121" s="1">
        <v>27596954</v>
      </c>
      <c r="V121" s="1">
        <v>57210409</v>
      </c>
      <c r="W121" s="1">
        <v>11658761</v>
      </c>
      <c r="X121" s="1">
        <v>1722828</v>
      </c>
      <c r="Y121" s="1">
        <v>2302674</v>
      </c>
      <c r="Z121" s="1">
        <f>SUM(U121:Y121)</f>
        <v>100491626</v>
      </c>
      <c r="AC121" s="1">
        <f>U121/$Z121*100</f>
        <v>27.46194394346848</v>
      </c>
      <c r="AD121" s="1">
        <f t="shared" ref="AD121:AE123" si="367">V121/$Z121*100</f>
        <v>56.930523743341553</v>
      </c>
      <c r="AE121" s="1">
        <f>W121/$Z121*100</f>
        <v>11.601723908816044</v>
      </c>
      <c r="AF121" s="1">
        <f t="shared" ref="AF121:AG123" si="368">X121/$Z121*100</f>
        <v>1.7143995659897073</v>
      </c>
      <c r="AG121" s="1">
        <f t="shared" si="368"/>
        <v>2.2914088383842053</v>
      </c>
      <c r="AK121" s="10" t="s">
        <v>81</v>
      </c>
      <c r="AL121" s="1">
        <v>1218309</v>
      </c>
      <c r="AM121" s="1">
        <v>6479112</v>
      </c>
      <c r="AN121" s="1">
        <v>3261902</v>
      </c>
      <c r="AO121" s="1">
        <v>461238</v>
      </c>
      <c r="AP121" s="1">
        <v>952883</v>
      </c>
      <c r="AQ121" s="1">
        <f>SUM(AL121:AP121)</f>
        <v>12373444</v>
      </c>
      <c r="AT121" s="1">
        <f>AL121/$AQ121*100</f>
        <v>9.8461592423257418</v>
      </c>
      <c r="AU121" s="1">
        <f t="shared" ref="AU121:AX123" si="369">AM121/$AQ121*100</f>
        <v>52.363044597769225</v>
      </c>
      <c r="AV121" s="1">
        <f t="shared" si="369"/>
        <v>26.36211874398106</v>
      </c>
      <c r="AW121" s="1">
        <f t="shared" si="369"/>
        <v>3.7276444618006108</v>
      </c>
      <c r="AX121" s="1">
        <f t="shared" si="369"/>
        <v>7.7010329541233631</v>
      </c>
      <c r="BB121" s="10" t="s">
        <v>81</v>
      </c>
      <c r="BC121" s="1">
        <f>H121</f>
        <v>173777076</v>
      </c>
      <c r="BD121" s="1">
        <f>Z121</f>
        <v>100491626</v>
      </c>
      <c r="BE121" s="1">
        <f>AQ121</f>
        <v>12373444</v>
      </c>
      <c r="BF121" s="1">
        <f>SUM(BC121:BE121)</f>
        <v>286642146</v>
      </c>
      <c r="BG121" s="1">
        <f>BC121/$BF121*100</f>
        <v>60.625095934078018</v>
      </c>
      <c r="BH121" s="1">
        <f t="shared" ref="BH121:BH123" si="370">BD121/$BF121*100</f>
        <v>35.058217154151507</v>
      </c>
      <c r="BI121" s="1">
        <f t="shared" ref="BI121:BI123" si="371">BE121/$BF121*100</f>
        <v>4.3166869117704696</v>
      </c>
      <c r="BK121" s="16"/>
      <c r="BL121" s="1">
        <f>((BG121*1.0749)/(BG121*1.0749+BH121*1.0493+BI121*1.5556))*100</f>
        <v>59.968151479518554</v>
      </c>
      <c r="BM121" s="1">
        <f>((BH121*1.0493)/(BG121*1.0749+BH121*1.0493+BI121*1.5556))*100</f>
        <v>33.852415273235117</v>
      </c>
      <c r="BN121" s="1">
        <f>((BI121*1.5556)/(BG121*1.0749+BH121*1.0493+BI121*1.5556))*100</f>
        <v>6.1794332472463367</v>
      </c>
    </row>
    <row r="122" spans="1:66" x14ac:dyDescent="0.3">
      <c r="A122" s="2" t="s">
        <v>81</v>
      </c>
      <c r="B122" s="1">
        <v>59229473</v>
      </c>
      <c r="C122" s="1">
        <v>70317873</v>
      </c>
      <c r="D122" s="1">
        <v>22640167</v>
      </c>
      <c r="E122" s="1">
        <v>9273008</v>
      </c>
      <c r="F122" s="1">
        <v>11259874</v>
      </c>
      <c r="G122" s="1">
        <v>1085484</v>
      </c>
      <c r="H122" s="1">
        <f>SUM(B122:G122)</f>
        <v>173805879</v>
      </c>
      <c r="K122" s="1">
        <f t="shared" si="366"/>
        <v>34.077945660284598</v>
      </c>
      <c r="L122" s="1">
        <f t="shared" si="366"/>
        <v>40.457706842010793</v>
      </c>
      <c r="M122" s="1">
        <f t="shared" si="366"/>
        <v>13.02612266642603</v>
      </c>
      <c r="N122" s="1">
        <f t="shared" si="366"/>
        <v>5.3352671689546245</v>
      </c>
      <c r="O122" s="1">
        <f t="shared" si="366"/>
        <v>6.4784195245777623</v>
      </c>
      <c r="P122" s="1">
        <f t="shared" si="366"/>
        <v>0.62453813774619216</v>
      </c>
      <c r="T122" s="10" t="s">
        <v>81</v>
      </c>
      <c r="U122" s="1">
        <v>26913778</v>
      </c>
      <c r="V122" s="1">
        <v>56827167</v>
      </c>
      <c r="W122" s="1">
        <v>11795526</v>
      </c>
      <c r="X122" s="1">
        <v>1611440</v>
      </c>
      <c r="Y122" s="1">
        <v>2177435</v>
      </c>
      <c r="Z122" s="1">
        <f t="shared" ref="Z122:Z123" si="372">SUM(U122:Y122)</f>
        <v>99325346</v>
      </c>
      <c r="AC122" s="1">
        <f>U122/$Z122*100</f>
        <v>27.096586202679831</v>
      </c>
      <c r="AD122" s="1">
        <f t="shared" si="367"/>
        <v>57.213157858015421</v>
      </c>
      <c r="AE122" s="1">
        <f t="shared" si="367"/>
        <v>11.8756455175097</v>
      </c>
      <c r="AF122" s="1">
        <f t="shared" si="368"/>
        <v>1.6223854885942204</v>
      </c>
      <c r="AG122" s="1">
        <f t="shared" si="368"/>
        <v>2.1922249332008366</v>
      </c>
      <c r="AK122" s="10" t="s">
        <v>81</v>
      </c>
      <c r="AL122" s="1">
        <v>1342270</v>
      </c>
      <c r="AM122" s="1">
        <v>6741856</v>
      </c>
      <c r="AN122" s="1">
        <v>3289642</v>
      </c>
      <c r="AO122" s="1">
        <v>432588</v>
      </c>
      <c r="AP122" s="1">
        <v>1183928</v>
      </c>
      <c r="AQ122" s="1">
        <f>SUM(AL122:AP122)</f>
        <v>12990284</v>
      </c>
      <c r="AT122" s="1">
        <f>AL122/$AQ122*100</f>
        <v>10.33287647906697</v>
      </c>
      <c r="AU122" s="1">
        <f>AM122/$AQ122*100</f>
        <v>51.899219447396227</v>
      </c>
      <c r="AV122" s="1">
        <f t="shared" si="369"/>
        <v>25.323865128737754</v>
      </c>
      <c r="AW122" s="1">
        <f>AO122/$AQ122*100</f>
        <v>3.33008885717972</v>
      </c>
      <c r="AX122" s="1">
        <f t="shared" si="369"/>
        <v>9.1139500876193313</v>
      </c>
      <c r="BB122" s="10" t="s">
        <v>81</v>
      </c>
      <c r="BC122" s="1">
        <f>H122</f>
        <v>173805879</v>
      </c>
      <c r="BD122" s="1">
        <f>Z122</f>
        <v>99325346</v>
      </c>
      <c r="BE122" s="1">
        <f>AQ122</f>
        <v>12990284</v>
      </c>
      <c r="BF122" s="1">
        <f>SUM(BC122:BE122)</f>
        <v>286121509</v>
      </c>
      <c r="BG122" s="1">
        <f>BC122/$BF122*100</f>
        <v>60.745478243650673</v>
      </c>
      <c r="BH122" s="1">
        <f t="shared" si="370"/>
        <v>34.714393317420956</v>
      </c>
      <c r="BI122" s="1">
        <f t="shared" si="371"/>
        <v>4.540128438928372</v>
      </c>
      <c r="BK122" s="16"/>
      <c r="BL122" s="1">
        <f>((BG122*1.0749)/(BG122*1.0749+BH122*1.0493+BI122*1.5556))*100</f>
        <v>60.02304002280394</v>
      </c>
      <c r="BM122" s="1">
        <f>((BH122*1.0493)/(BG122*1.0749+BH122*1.0493+BI122*1.5556))*100</f>
        <v>33.484608208631464</v>
      </c>
      <c r="BN122" s="1">
        <f>((BI122*1.5556)/(BG122*1.0749+BH122*1.0493+BI122*1.5556))*100</f>
        <v>6.4923517685645944</v>
      </c>
    </row>
    <row r="123" spans="1:66" x14ac:dyDescent="0.3">
      <c r="A123" s="2" t="s">
        <v>81</v>
      </c>
      <c r="B123" s="1">
        <v>56422298</v>
      </c>
      <c r="C123" s="1">
        <v>67302617</v>
      </c>
      <c r="D123" s="1">
        <v>21974393</v>
      </c>
      <c r="E123" s="1">
        <v>8476935</v>
      </c>
      <c r="F123" s="1">
        <v>10705633</v>
      </c>
      <c r="G123" s="1">
        <v>999321</v>
      </c>
      <c r="H123" s="1">
        <f>SUM(B123:G123)</f>
        <v>165881197</v>
      </c>
      <c r="K123" s="1">
        <f t="shared" si="366"/>
        <v>34.013679079009776</v>
      </c>
      <c r="L123" s="1">
        <f t="shared" si="366"/>
        <v>40.57278233891693</v>
      </c>
      <c r="M123" s="1">
        <f t="shared" si="366"/>
        <v>13.247066814932618</v>
      </c>
      <c r="N123" s="1">
        <f t="shared" si="366"/>
        <v>5.1102446529849921</v>
      </c>
      <c r="O123" s="1">
        <f t="shared" si="366"/>
        <v>6.4537953629548506</v>
      </c>
      <c r="P123" s="1">
        <f t="shared" si="366"/>
        <v>0.60243175120083081</v>
      </c>
      <c r="T123" s="10" t="s">
        <v>81</v>
      </c>
      <c r="U123" s="1">
        <v>23953474</v>
      </c>
      <c r="V123" s="1">
        <v>50975548</v>
      </c>
      <c r="W123" s="1">
        <v>10141797</v>
      </c>
      <c r="X123" s="1">
        <v>1574945</v>
      </c>
      <c r="Y123" s="1">
        <v>1732359</v>
      </c>
      <c r="Z123" s="1">
        <f t="shared" si="372"/>
        <v>88378123</v>
      </c>
      <c r="AC123" s="1">
        <f>U123/$Z123*100</f>
        <v>27.103397522936756</v>
      </c>
      <c r="AD123" s="1">
        <f t="shared" si="367"/>
        <v>57.678921286889064</v>
      </c>
      <c r="AE123" s="1">
        <f t="shared" si="367"/>
        <v>11.475460957685195</v>
      </c>
      <c r="AF123" s="1">
        <f t="shared" si="368"/>
        <v>1.7820530087519511</v>
      </c>
      <c r="AG123" s="1">
        <f t="shared" si="368"/>
        <v>1.9601672237370329</v>
      </c>
      <c r="AK123" s="10" t="s">
        <v>81</v>
      </c>
      <c r="AL123" s="1">
        <v>1266346</v>
      </c>
      <c r="AM123" s="1">
        <v>5880485</v>
      </c>
      <c r="AN123" s="1">
        <v>3009245</v>
      </c>
      <c r="AO123" s="1">
        <v>433953</v>
      </c>
      <c r="AP123" s="1">
        <v>1006101</v>
      </c>
      <c r="AQ123" s="1">
        <f>SUM(AL123:AP123)</f>
        <v>11596130</v>
      </c>
      <c r="AT123" s="1">
        <f>AL123/$AQ123*100</f>
        <v>10.92041913983372</v>
      </c>
      <c r="AU123" s="1">
        <f t="shared" ref="AU123" si="373">AM123/$AQ123*100</f>
        <v>50.710754363740321</v>
      </c>
      <c r="AV123" s="1">
        <f t="shared" si="369"/>
        <v>25.950424840011276</v>
      </c>
      <c r="AW123" s="1">
        <f>AO123/$AQ123*100</f>
        <v>3.7422226208226363</v>
      </c>
      <c r="AX123" s="1">
        <f t="shared" si="369"/>
        <v>8.6761790355920461</v>
      </c>
      <c r="BB123" s="10" t="s">
        <v>81</v>
      </c>
      <c r="BC123" s="1">
        <f>H123</f>
        <v>165881197</v>
      </c>
      <c r="BD123" s="1">
        <f>Z123</f>
        <v>88378123</v>
      </c>
      <c r="BE123" s="1">
        <f>AQ123</f>
        <v>11596130</v>
      </c>
      <c r="BF123" s="1">
        <f>SUM(BC123:BE123)</f>
        <v>265855450</v>
      </c>
      <c r="BG123" s="1">
        <f>BC123/$BF123*100</f>
        <v>62.395259153047263</v>
      </c>
      <c r="BH123" s="1">
        <f t="shared" si="370"/>
        <v>33.242923174980994</v>
      </c>
      <c r="BI123" s="1">
        <f t="shared" si="371"/>
        <v>4.3618176719717425</v>
      </c>
      <c r="BK123" s="16"/>
      <c r="BL123" s="1">
        <f>((BG123*1.0749)/(BG123*1.0749+BH123*1.0493+BI123*1.5556))*100</f>
        <v>61.680441468914125</v>
      </c>
      <c r="BM123" s="1">
        <f>((BH123*1.0493)/(BG123*1.0749+BH123*1.0493+BI123*1.5556))*100</f>
        <v>32.07943395507224</v>
      </c>
      <c r="BN123" s="1">
        <f>((BI123*1.5556)/(BG123*1.0749+BH123*1.0493+BI123*1.5556))*100</f>
        <v>6.2401245760136295</v>
      </c>
    </row>
    <row r="124" spans="1:66" x14ac:dyDescent="0.3">
      <c r="B124" s="90" t="s">
        <v>100</v>
      </c>
      <c r="C124" s="90"/>
      <c r="D124" s="90"/>
      <c r="E124" s="90"/>
      <c r="F124" s="90"/>
      <c r="G124" s="90"/>
      <c r="H124" s="90"/>
      <c r="J124" s="8" t="s">
        <v>64</v>
      </c>
      <c r="K124" s="3">
        <f>AVERAGE(K121:K123)</f>
        <v>33.972928334313856</v>
      </c>
      <c r="L124" s="3">
        <f t="shared" ref="L124:P124" si="374">AVERAGE(L121:L123)</f>
        <v>40.554268267833855</v>
      </c>
      <c r="M124" s="3">
        <f t="shared" si="374"/>
        <v>13.102509457316572</v>
      </c>
      <c r="N124" s="3">
        <f t="shared" si="374"/>
        <v>5.346917951633043</v>
      </c>
      <c r="O124" s="3">
        <f t="shared" si="374"/>
        <v>6.3854687971215993</v>
      </c>
      <c r="P124" s="3">
        <f t="shared" si="374"/>
        <v>0.63790719178107314</v>
      </c>
      <c r="Q124" s="2" t="s">
        <v>81</v>
      </c>
      <c r="U124" s="90" t="s">
        <v>100</v>
      </c>
      <c r="V124" s="90"/>
      <c r="W124" s="90"/>
      <c r="X124" s="90"/>
      <c r="Y124" s="90"/>
      <c r="Z124" s="90"/>
      <c r="AB124" s="8" t="s">
        <v>64</v>
      </c>
      <c r="AC124" s="3">
        <f t="shared" ref="AC124:AG124" si="375">AVERAGE(AC121:AC123)</f>
        <v>27.220642556361692</v>
      </c>
      <c r="AD124" s="3">
        <f t="shared" si="375"/>
        <v>57.274200962748672</v>
      </c>
      <c r="AE124" s="3">
        <f t="shared" si="375"/>
        <v>11.650943461336979</v>
      </c>
      <c r="AF124" s="3">
        <f t="shared" si="375"/>
        <v>1.706279354445293</v>
      </c>
      <c r="AG124" s="3">
        <f t="shared" si="375"/>
        <v>2.1479336651073582</v>
      </c>
      <c r="AH124" s="2" t="s">
        <v>81</v>
      </c>
      <c r="AL124" s="90" t="s">
        <v>100</v>
      </c>
      <c r="AM124" s="90"/>
      <c r="AN124" s="90"/>
      <c r="AO124" s="90"/>
      <c r="AP124" s="90"/>
      <c r="AQ124" s="90"/>
      <c r="AS124" s="8" t="s">
        <v>64</v>
      </c>
      <c r="AT124" s="3">
        <f t="shared" ref="AT124:AX124" si="376">AVERAGE(AT121:AT123)</f>
        <v>10.366484953742145</v>
      </c>
      <c r="AU124" s="3">
        <f t="shared" si="376"/>
        <v>51.657672802968591</v>
      </c>
      <c r="AV124" s="3">
        <f t="shared" si="376"/>
        <v>25.878802904243361</v>
      </c>
      <c r="AW124" s="3">
        <f t="shared" si="376"/>
        <v>3.5999853132676556</v>
      </c>
      <c r="AX124" s="3">
        <f t="shared" si="376"/>
        <v>8.4970540257782456</v>
      </c>
      <c r="AY124" s="2" t="s">
        <v>81</v>
      </c>
      <c r="BC124" s="87" t="s">
        <v>105</v>
      </c>
      <c r="BD124" s="88"/>
      <c r="BE124" s="88"/>
      <c r="BF124" s="89"/>
      <c r="BG124" s="12">
        <f>AVERAGE(BG121:BG123)</f>
        <v>61.255277776925311</v>
      </c>
      <c r="BH124" s="12">
        <f t="shared" ref="BH124:BI124" si="377">AVERAGE(BH121:BH123)</f>
        <v>34.338511215517819</v>
      </c>
      <c r="BI124" s="12">
        <f t="shared" si="377"/>
        <v>4.4062110075568617</v>
      </c>
      <c r="BJ124" s="2" t="s">
        <v>81</v>
      </c>
      <c r="BK124" s="10" t="s">
        <v>259</v>
      </c>
      <c r="BL124" s="12">
        <f>AVERAGE(BL121:BL123)</f>
        <v>60.557210990412209</v>
      </c>
      <c r="BM124" s="12">
        <f>AVERAGE(BM121:BM123)</f>
        <v>33.138819145646274</v>
      </c>
      <c r="BN124" s="12">
        <f>AVERAGE(BN121:BN123)</f>
        <v>6.3039698639415205</v>
      </c>
    </row>
    <row r="125" spans="1:66" x14ac:dyDescent="0.3">
      <c r="A125" s="2" t="s">
        <v>55</v>
      </c>
      <c r="B125" s="2" t="s">
        <v>56</v>
      </c>
      <c r="C125" s="2" t="s">
        <v>57</v>
      </c>
      <c r="D125" s="2" t="s">
        <v>58</v>
      </c>
      <c r="E125" s="2" t="s">
        <v>59</v>
      </c>
      <c r="F125" s="2" t="s">
        <v>60</v>
      </c>
      <c r="G125" s="2" t="s">
        <v>61</v>
      </c>
      <c r="H125" s="2" t="s">
        <v>62</v>
      </c>
      <c r="J125" s="8" t="s">
        <v>65</v>
      </c>
      <c r="K125" s="3">
        <f>_xlfn.STDEV.S(K121:K123)</f>
        <v>0.13026433198154458</v>
      </c>
      <c r="L125" s="3">
        <f t="shared" ref="L125:P125" si="378">_xlfn.STDEV.S(L121:L123)</f>
        <v>8.8764489991662671E-2</v>
      </c>
      <c r="M125" s="3">
        <f t="shared" si="378"/>
        <v>0.12525772956421674</v>
      </c>
      <c r="N125" s="3">
        <f t="shared" si="378"/>
        <v>0.24270850870602481</v>
      </c>
      <c r="O125" s="3">
        <f t="shared" si="378"/>
        <v>0.14021184447819526</v>
      </c>
      <c r="P125" s="3">
        <f t="shared" si="378"/>
        <v>4.3720836819282696E-2</v>
      </c>
      <c r="Q125" s="2" t="s">
        <v>81</v>
      </c>
      <c r="T125" s="2" t="s">
        <v>55</v>
      </c>
      <c r="U125" s="2" t="s">
        <v>56</v>
      </c>
      <c r="V125" s="2" t="s">
        <v>57</v>
      </c>
      <c r="W125" s="2" t="s">
        <v>58</v>
      </c>
      <c r="X125" s="2" t="s">
        <v>59</v>
      </c>
      <c r="Y125" s="2" t="s">
        <v>60</v>
      </c>
      <c r="Z125" s="2" t="s">
        <v>62</v>
      </c>
      <c r="AB125" s="8" t="s">
        <v>65</v>
      </c>
      <c r="AC125" s="3">
        <f t="shared" ref="AC125:AG125" si="379">_xlfn.STDEV.S(AC121:AC123)</f>
        <v>0.20900088058584029</v>
      </c>
      <c r="AD125" s="3">
        <f t="shared" si="379"/>
        <v>0.37791456213487468</v>
      </c>
      <c r="AE125" s="3">
        <f t="shared" si="379"/>
        <v>0.20458211980340296</v>
      </c>
      <c r="AF125" s="3">
        <f t="shared" si="379"/>
        <v>8.0142888798535108E-2</v>
      </c>
      <c r="AG125" s="3">
        <f t="shared" si="379"/>
        <v>0.17000452682359002</v>
      </c>
      <c r="AH125" s="2" t="s">
        <v>81</v>
      </c>
      <c r="AK125" s="10" t="s">
        <v>55</v>
      </c>
      <c r="AL125" s="2" t="s">
        <v>56</v>
      </c>
      <c r="AM125" s="2" t="s">
        <v>57</v>
      </c>
      <c r="AN125" s="2" t="s">
        <v>58</v>
      </c>
      <c r="AO125" s="2" t="s">
        <v>59</v>
      </c>
      <c r="AP125" s="2" t="s">
        <v>60</v>
      </c>
      <c r="AQ125" s="2" t="s">
        <v>62</v>
      </c>
      <c r="AS125" s="8" t="s">
        <v>65</v>
      </c>
      <c r="AT125" s="3">
        <f t="shared" ref="AT125:AX125" si="380">_xlfn.STDEV.S(AT121:AT123)</f>
        <v>0.53791795752322402</v>
      </c>
      <c r="AU125" s="3">
        <f t="shared" si="380"/>
        <v>0.85221730822749109</v>
      </c>
      <c r="AV125" s="3">
        <f t="shared" si="380"/>
        <v>0.52281920264447634</v>
      </c>
      <c r="AW125" s="3">
        <f t="shared" si="380"/>
        <v>0.2338508144880794</v>
      </c>
      <c r="AX125" s="3">
        <f t="shared" si="380"/>
        <v>0.7232897299058042</v>
      </c>
      <c r="AY125" s="2" t="s">
        <v>81</v>
      </c>
      <c r="BB125" s="10" t="s">
        <v>55</v>
      </c>
      <c r="BC125" s="12" t="s">
        <v>101</v>
      </c>
      <c r="BD125" s="12" t="s">
        <v>102</v>
      </c>
      <c r="BE125" s="12" t="s">
        <v>103</v>
      </c>
      <c r="BF125" s="12" t="s">
        <v>104</v>
      </c>
      <c r="BG125" s="12">
        <f>_xlfn.STDEV.S(BG121:BG123)</f>
        <v>0.98908600664612267</v>
      </c>
      <c r="BH125" s="12">
        <f t="shared" ref="BH125:BI125" si="381">_xlfn.STDEV.S(BH121:BH123)</f>
        <v>0.96425545038725013</v>
      </c>
      <c r="BI125" s="12">
        <f t="shared" si="381"/>
        <v>0.11815077315846752</v>
      </c>
      <c r="BJ125" s="2" t="s">
        <v>81</v>
      </c>
      <c r="BK125" s="10" t="s">
        <v>65</v>
      </c>
      <c r="BL125" s="12">
        <f>_xlfn.STDEV.S(BL121:BL123)</f>
        <v>0.97313319690715283</v>
      </c>
      <c r="BM125" s="12">
        <f>_xlfn.STDEV.S(BM121:BM123)</f>
        <v>0.93570467867739937</v>
      </c>
      <c r="BN125" s="12">
        <f>_xlfn.STDEV.S(BN121:BN123)</f>
        <v>0.16594175435660452</v>
      </c>
    </row>
    <row r="126" spans="1:66" x14ac:dyDescent="0.3">
      <c r="A126" s="2" t="s">
        <v>82</v>
      </c>
      <c r="B126" s="1">
        <v>68611384</v>
      </c>
      <c r="C126" s="1">
        <v>72412115</v>
      </c>
      <c r="D126" s="1">
        <v>20841392</v>
      </c>
      <c r="E126" s="1">
        <v>9665330</v>
      </c>
      <c r="F126" s="1">
        <v>9679959</v>
      </c>
      <c r="G126" s="1">
        <v>971990</v>
      </c>
      <c r="H126" s="1">
        <f>SUM(B126:G126)</f>
        <v>182182170</v>
      </c>
      <c r="K126" s="1">
        <f t="shared" ref="K126:P128" si="382">B126/$H126*100</f>
        <v>37.660866593037071</v>
      </c>
      <c r="L126" s="1">
        <f t="shared" si="382"/>
        <v>39.747092155066547</v>
      </c>
      <c r="M126" s="1">
        <f t="shared" si="382"/>
        <v>11.439863736390889</v>
      </c>
      <c r="N126" s="1">
        <f t="shared" si="382"/>
        <v>5.3053106129979684</v>
      </c>
      <c r="O126" s="1">
        <f t="shared" si="382"/>
        <v>5.3133404877107351</v>
      </c>
      <c r="P126" s="1">
        <f t="shared" si="382"/>
        <v>0.53352641479679375</v>
      </c>
      <c r="T126" s="10" t="s">
        <v>82</v>
      </c>
      <c r="U126" s="1">
        <v>23117809</v>
      </c>
      <c r="V126" s="1">
        <v>45592284</v>
      </c>
      <c r="W126" s="1">
        <v>9204398</v>
      </c>
      <c r="X126" s="1">
        <v>1446028</v>
      </c>
      <c r="Y126" s="1">
        <v>1779376</v>
      </c>
      <c r="Z126" s="1">
        <f>SUM(U126:Y126)</f>
        <v>81139895</v>
      </c>
      <c r="AC126" s="1">
        <f>U126/$Z126*100</f>
        <v>28.491297653269086</v>
      </c>
      <c r="AD126" s="1">
        <f t="shared" ref="AD126:AE128" si="383">V126/$Z126*100</f>
        <v>56.189725165407225</v>
      </c>
      <c r="AE126" s="1">
        <f>W126/$Z126*100</f>
        <v>11.343862350327173</v>
      </c>
      <c r="AF126" s="1">
        <f t="shared" ref="AF126:AG128" si="384">X126/$Z126*100</f>
        <v>1.7821418181524638</v>
      </c>
      <c r="AG126" s="1">
        <f t="shared" si="384"/>
        <v>2.1929730128440514</v>
      </c>
      <c r="AK126" s="10" t="s">
        <v>82</v>
      </c>
      <c r="AL126" s="1">
        <v>1172415</v>
      </c>
      <c r="AM126" s="1">
        <v>5124254</v>
      </c>
      <c r="AN126" s="1">
        <v>2298557</v>
      </c>
      <c r="AO126" s="1">
        <v>393679</v>
      </c>
      <c r="AP126" s="1">
        <v>683647</v>
      </c>
      <c r="AQ126" s="1">
        <f>SUM(AL126:AP126)</f>
        <v>9672552</v>
      </c>
      <c r="AT126" s="1">
        <f>AL126/$AQ126*100</f>
        <v>12.121051404014164</v>
      </c>
      <c r="AU126" s="1">
        <f t="shared" ref="AU126:AX128" si="385">AM126/$AQ126*100</f>
        <v>52.977270114443428</v>
      </c>
      <c r="AV126" s="1">
        <f t="shared" si="385"/>
        <v>23.763707861172524</v>
      </c>
      <c r="AW126" s="1">
        <f t="shared" si="385"/>
        <v>4.0700634124272481</v>
      </c>
      <c r="AX126" s="1">
        <f t="shared" si="385"/>
        <v>7.0679072079426408</v>
      </c>
      <c r="BB126" s="10" t="s">
        <v>82</v>
      </c>
      <c r="BC126" s="1">
        <f>H126</f>
        <v>182182170</v>
      </c>
      <c r="BD126" s="1">
        <f>Z126</f>
        <v>81139895</v>
      </c>
      <c r="BE126" s="1">
        <f>AQ126</f>
        <v>9672552</v>
      </c>
      <c r="BF126" s="1">
        <f>SUM(BC126:BE126)</f>
        <v>272994617</v>
      </c>
      <c r="BG126" s="1">
        <f>BC126/$BF126*100</f>
        <v>66.734711476014198</v>
      </c>
      <c r="BH126" s="1">
        <f t="shared" ref="BH126:BH128" si="386">BD126/$BF126*100</f>
        <v>29.722159320086522</v>
      </c>
      <c r="BI126" s="1">
        <f t="shared" ref="BI126:BI128" si="387">BE126/$BF126*100</f>
        <v>3.5431292038992841</v>
      </c>
      <c r="BK126" s="16"/>
      <c r="BL126" s="1">
        <f>((BG126*1.0749)/(BG126*1.0749+BH126*1.0493+BI126*1.5556))*100</f>
        <v>66.154775578678965</v>
      </c>
      <c r="BM126" s="1">
        <f>((BH126*1.0493)/(BG126*1.0749+BH126*1.0493+BI126*1.5556))*100</f>
        <v>28.762152267256518</v>
      </c>
      <c r="BN126" s="1">
        <f>((BI126*1.5556)/(BG126*1.0749+BH126*1.0493+BI126*1.5556))*100</f>
        <v>5.0830721540645252</v>
      </c>
    </row>
    <row r="127" spans="1:66" x14ac:dyDescent="0.3">
      <c r="A127" s="2" t="s">
        <v>82</v>
      </c>
      <c r="B127" s="1">
        <v>68002042</v>
      </c>
      <c r="C127" s="1">
        <v>70790275</v>
      </c>
      <c r="D127" s="1">
        <v>20188391</v>
      </c>
      <c r="E127" s="1">
        <v>9399585</v>
      </c>
      <c r="F127" s="1">
        <v>9566058</v>
      </c>
      <c r="G127" s="1">
        <v>1020497</v>
      </c>
      <c r="H127" s="1">
        <f>SUM(B127:G127)</f>
        <v>178966848</v>
      </c>
      <c r="K127" s="1">
        <f t="shared" si="382"/>
        <v>37.997004897800963</v>
      </c>
      <c r="L127" s="1">
        <f t="shared" si="382"/>
        <v>39.554965509589799</v>
      </c>
      <c r="M127" s="1">
        <f t="shared" si="382"/>
        <v>11.280519954176093</v>
      </c>
      <c r="N127" s="1">
        <f t="shared" si="382"/>
        <v>5.2521375355507178</v>
      </c>
      <c r="O127" s="1">
        <f t="shared" si="382"/>
        <v>5.3451564392529276</v>
      </c>
      <c r="P127" s="1">
        <f t="shared" si="382"/>
        <v>0.57021566362950082</v>
      </c>
      <c r="T127" s="10" t="s">
        <v>82</v>
      </c>
      <c r="U127" s="1">
        <v>21928223</v>
      </c>
      <c r="V127" s="1">
        <v>42888817</v>
      </c>
      <c r="W127" s="1">
        <v>8595735</v>
      </c>
      <c r="X127" s="1">
        <v>1475743</v>
      </c>
      <c r="Y127" s="1">
        <v>1689899</v>
      </c>
      <c r="Z127" s="1">
        <f t="shared" ref="Z127:Z128" si="388">SUM(U127:Y127)</f>
        <v>76578417</v>
      </c>
      <c r="AC127" s="1">
        <f>U127/$Z127*100</f>
        <v>28.634991240416994</v>
      </c>
      <c r="AD127" s="1">
        <f t="shared" si="383"/>
        <v>56.006403214106662</v>
      </c>
      <c r="AE127" s="1">
        <f t="shared" si="383"/>
        <v>11.224748874085501</v>
      </c>
      <c r="AF127" s="1">
        <f t="shared" si="384"/>
        <v>1.9271004256982749</v>
      </c>
      <c r="AG127" s="1">
        <f t="shared" si="384"/>
        <v>2.2067562456925689</v>
      </c>
      <c r="AK127" s="10" t="s">
        <v>82</v>
      </c>
      <c r="AL127" s="1">
        <v>1161702</v>
      </c>
      <c r="AM127" s="1">
        <v>4929269</v>
      </c>
      <c r="AN127" s="1">
        <v>2148191</v>
      </c>
      <c r="AO127" s="1">
        <v>401318</v>
      </c>
      <c r="AP127" s="1">
        <v>726355</v>
      </c>
      <c r="AQ127" s="1">
        <f>SUM(AL127:AP127)</f>
        <v>9366835</v>
      </c>
      <c r="AT127" s="1">
        <f>AL127/$AQ127*100</f>
        <v>12.402289567393895</v>
      </c>
      <c r="AU127" s="1">
        <f>AM127/$AQ127*100</f>
        <v>52.62470194040997</v>
      </c>
      <c r="AV127" s="1">
        <f t="shared" si="385"/>
        <v>22.934011328266166</v>
      </c>
      <c r="AW127" s="1">
        <f>AO127/$AQ127*100</f>
        <v>4.284456809584027</v>
      </c>
      <c r="AX127" s="1">
        <f t="shared" si="385"/>
        <v>7.7545403543459459</v>
      </c>
      <c r="BB127" s="10" t="s">
        <v>82</v>
      </c>
      <c r="BC127" s="1">
        <f>H127</f>
        <v>178966848</v>
      </c>
      <c r="BD127" s="1">
        <f>Z127</f>
        <v>76578417</v>
      </c>
      <c r="BE127" s="1">
        <f>AQ127</f>
        <v>9366835</v>
      </c>
      <c r="BF127" s="1">
        <f>SUM(BC127:BE127)</f>
        <v>264912100</v>
      </c>
      <c r="BG127" s="1">
        <f>BC127/$BF127*100</f>
        <v>67.557068174688879</v>
      </c>
      <c r="BH127" s="1">
        <f t="shared" si="386"/>
        <v>28.907104281004909</v>
      </c>
      <c r="BI127" s="1">
        <f t="shared" si="387"/>
        <v>3.5358275443062053</v>
      </c>
      <c r="BK127" s="16"/>
      <c r="BL127" s="1">
        <f>((BG127*1.0749)/(BG127*1.0749+BH127*1.0493+BI127*1.5556))*100</f>
        <v>66.959268464590963</v>
      </c>
      <c r="BM127" s="1">
        <f>((BH127*1.0493)/(BG127*1.0749+BH127*1.0493+BI127*1.5556))*100</f>
        <v>27.968946328111787</v>
      </c>
      <c r="BN127" s="1">
        <f>((BI127*1.5556)/(BG127*1.0749+BH127*1.0493+BI127*1.5556))*100</f>
        <v>5.0717852072972658</v>
      </c>
    </row>
    <row r="128" spans="1:66" x14ac:dyDescent="0.3">
      <c r="A128" s="2" t="s">
        <v>82</v>
      </c>
      <c r="B128" s="1">
        <v>60818566</v>
      </c>
      <c r="C128" s="1">
        <v>65784300</v>
      </c>
      <c r="D128" s="1">
        <v>18786185</v>
      </c>
      <c r="E128" s="1">
        <v>8881760</v>
      </c>
      <c r="F128" s="1">
        <v>9001255</v>
      </c>
      <c r="G128" s="1">
        <v>889887</v>
      </c>
      <c r="H128" s="1">
        <f>SUM(B128:G128)</f>
        <v>164161953</v>
      </c>
      <c r="K128" s="1">
        <f t="shared" si="382"/>
        <v>37.047905978555214</v>
      </c>
      <c r="L128" s="1">
        <f t="shared" si="382"/>
        <v>40.072805420388733</v>
      </c>
      <c r="M128" s="1">
        <f t="shared" si="382"/>
        <v>11.443690000447303</v>
      </c>
      <c r="N128" s="1">
        <f t="shared" si="382"/>
        <v>5.4103644831759521</v>
      </c>
      <c r="O128" s="1">
        <f t="shared" si="382"/>
        <v>5.4831554056864809</v>
      </c>
      <c r="P128" s="1">
        <f t="shared" si="382"/>
        <v>0.54207871174632039</v>
      </c>
      <c r="T128" s="10" t="s">
        <v>82</v>
      </c>
      <c r="U128" s="1">
        <v>18490295</v>
      </c>
      <c r="V128" s="1">
        <v>37977275</v>
      </c>
      <c r="W128" s="1">
        <v>7671536</v>
      </c>
      <c r="X128" s="1">
        <v>1092651</v>
      </c>
      <c r="Y128" s="1">
        <v>1333240</v>
      </c>
      <c r="Z128" s="1">
        <f t="shared" si="388"/>
        <v>66564997</v>
      </c>
      <c r="AC128" s="1">
        <f>U128/$Z128*100</f>
        <v>27.777804902477499</v>
      </c>
      <c r="AD128" s="1">
        <f t="shared" si="383"/>
        <v>57.052920771558057</v>
      </c>
      <c r="AE128" s="1">
        <f t="shared" si="383"/>
        <v>11.524879960559451</v>
      </c>
      <c r="AF128" s="1">
        <f t="shared" si="384"/>
        <v>1.6414798306082699</v>
      </c>
      <c r="AG128" s="1">
        <f t="shared" si="384"/>
        <v>2.002914534796719</v>
      </c>
      <c r="AK128" s="10" t="s">
        <v>82</v>
      </c>
      <c r="AL128" s="1">
        <v>916962</v>
      </c>
      <c r="AM128" s="1">
        <v>4194496</v>
      </c>
      <c r="AN128" s="1">
        <v>1908662</v>
      </c>
      <c r="AO128" s="1">
        <v>334557</v>
      </c>
      <c r="AP128" s="1">
        <v>698265</v>
      </c>
      <c r="AQ128" s="1">
        <f>SUM(AL128:AP128)</f>
        <v>8052942</v>
      </c>
      <c r="AT128" s="1">
        <f>AL128/$AQ128*100</f>
        <v>11.38667085892336</v>
      </c>
      <c r="AU128" s="1">
        <f t="shared" ref="AU128" si="389">AM128/$AQ128*100</f>
        <v>52.08650453461604</v>
      </c>
      <c r="AV128" s="1">
        <f t="shared" si="385"/>
        <v>23.701424895398475</v>
      </c>
      <c r="AW128" s="1">
        <f>AO128/$AQ128*100</f>
        <v>4.1544692610477014</v>
      </c>
      <c r="AX128" s="1">
        <f t="shared" si="385"/>
        <v>8.6709304500144171</v>
      </c>
      <c r="BB128" s="10" t="s">
        <v>82</v>
      </c>
      <c r="BC128" s="1">
        <f>H128</f>
        <v>164161953</v>
      </c>
      <c r="BD128" s="1">
        <f>Z128</f>
        <v>66564997</v>
      </c>
      <c r="BE128" s="1">
        <f>AQ128</f>
        <v>8052942</v>
      </c>
      <c r="BF128" s="1">
        <f>SUM(BC128:BE128)</f>
        <v>238779892</v>
      </c>
      <c r="BG128" s="1">
        <f>BC128/$BF128*100</f>
        <v>68.750325508983806</v>
      </c>
      <c r="BH128" s="1">
        <f t="shared" si="386"/>
        <v>27.877136739805547</v>
      </c>
      <c r="BI128" s="1">
        <f t="shared" si="387"/>
        <v>3.372537751210642</v>
      </c>
      <c r="BK128" s="16"/>
      <c r="BL128" s="1">
        <f>((BG128*1.0749)/(BG128*1.0749+BH128*1.0493+BI128*1.5556))*100</f>
        <v>68.174735020391424</v>
      </c>
      <c r="BM128" s="1">
        <f>((BH128*1.0493)/(BG128*1.0749+BH128*1.0493+BI128*1.5556))*100</f>
        <v>26.985376094070517</v>
      </c>
      <c r="BN128" s="1">
        <f>((BI128*1.5556)/(BG128*1.0749+BH128*1.0493+BI128*1.5556))*100</f>
        <v>4.8398888855380555</v>
      </c>
    </row>
    <row r="129" spans="1:66" x14ac:dyDescent="0.3">
      <c r="B129" s="90" t="s">
        <v>100</v>
      </c>
      <c r="C129" s="90"/>
      <c r="D129" s="90"/>
      <c r="E129" s="90"/>
      <c r="F129" s="90"/>
      <c r="G129" s="90"/>
      <c r="H129" s="90"/>
      <c r="J129" s="8" t="s">
        <v>64</v>
      </c>
      <c r="K129" s="3">
        <f>AVERAGE(K126:K128)</f>
        <v>37.568592489797744</v>
      </c>
      <c r="L129" s="3">
        <f t="shared" ref="L129:P129" si="390">AVERAGE(L126:L128)</f>
        <v>39.791621028348359</v>
      </c>
      <c r="M129" s="3">
        <f t="shared" si="390"/>
        <v>11.388024563671429</v>
      </c>
      <c r="N129" s="3">
        <f t="shared" si="390"/>
        <v>5.3226042105748794</v>
      </c>
      <c r="O129" s="3">
        <f t="shared" si="390"/>
        <v>5.3805507775500478</v>
      </c>
      <c r="P129" s="3">
        <f t="shared" si="390"/>
        <v>0.54860693005753836</v>
      </c>
      <c r="Q129" s="2" t="s">
        <v>82</v>
      </c>
      <c r="U129" s="90" t="s">
        <v>100</v>
      </c>
      <c r="V129" s="90"/>
      <c r="W129" s="90"/>
      <c r="X129" s="90"/>
      <c r="Y129" s="90"/>
      <c r="Z129" s="90"/>
      <c r="AB129" s="8" t="s">
        <v>64</v>
      </c>
      <c r="AC129" s="3">
        <f t="shared" ref="AC129:AG129" si="391">AVERAGE(AC126:AC128)</f>
        <v>28.301364598721193</v>
      </c>
      <c r="AD129" s="3">
        <f t="shared" si="391"/>
        <v>56.416349717023984</v>
      </c>
      <c r="AE129" s="3">
        <f t="shared" si="391"/>
        <v>11.364497061657374</v>
      </c>
      <c r="AF129" s="3">
        <f t="shared" si="391"/>
        <v>1.7835740248196694</v>
      </c>
      <c r="AG129" s="3">
        <f t="shared" si="391"/>
        <v>2.1342145977777798</v>
      </c>
      <c r="AH129" s="2" t="s">
        <v>82</v>
      </c>
      <c r="AL129" s="90" t="s">
        <v>100</v>
      </c>
      <c r="AM129" s="90"/>
      <c r="AN129" s="90"/>
      <c r="AO129" s="90"/>
      <c r="AP129" s="90"/>
      <c r="AQ129" s="90"/>
      <c r="AS129" s="8" t="s">
        <v>64</v>
      </c>
      <c r="AT129" s="3">
        <f t="shared" ref="AT129:AX129" si="392">AVERAGE(AT126:AT128)</f>
        <v>11.970003943443807</v>
      </c>
      <c r="AU129" s="3">
        <f t="shared" si="392"/>
        <v>52.562825529823151</v>
      </c>
      <c r="AV129" s="3">
        <f t="shared" si="392"/>
        <v>23.466381361612388</v>
      </c>
      <c r="AW129" s="3">
        <f t="shared" si="392"/>
        <v>4.1696631610196588</v>
      </c>
      <c r="AX129" s="3">
        <f t="shared" si="392"/>
        <v>7.8311260041010016</v>
      </c>
      <c r="AY129" s="2" t="s">
        <v>82</v>
      </c>
      <c r="BC129" s="87" t="s">
        <v>105</v>
      </c>
      <c r="BD129" s="88"/>
      <c r="BE129" s="88"/>
      <c r="BF129" s="89"/>
      <c r="BG129" s="12">
        <f>AVERAGE(BG126:BG128)</f>
        <v>67.680701719895623</v>
      </c>
      <c r="BH129" s="12">
        <f t="shared" ref="BH129:BI129" si="393">AVERAGE(BH126:BH128)</f>
        <v>28.83546678029899</v>
      </c>
      <c r="BI129" s="12">
        <f t="shared" si="393"/>
        <v>3.4838314998053774</v>
      </c>
      <c r="BJ129" s="2" t="s">
        <v>82</v>
      </c>
      <c r="BK129" s="10" t="s">
        <v>259</v>
      </c>
      <c r="BL129" s="12">
        <f>AVERAGE(BL126:BL128)</f>
        <v>67.096259687887127</v>
      </c>
      <c r="BM129" s="12">
        <f>AVERAGE(BM126:BM128)</f>
        <v>27.905491563146274</v>
      </c>
      <c r="BN129" s="12">
        <f>AVERAGE(BN126:BN128)</f>
        <v>4.9982487489666161</v>
      </c>
    </row>
    <row r="130" spans="1:66" x14ac:dyDescent="0.3">
      <c r="A130" s="2" t="s">
        <v>55</v>
      </c>
      <c r="B130" s="2" t="s">
        <v>56</v>
      </c>
      <c r="C130" s="2" t="s">
        <v>57</v>
      </c>
      <c r="D130" s="2" t="s">
        <v>58</v>
      </c>
      <c r="E130" s="2" t="s">
        <v>59</v>
      </c>
      <c r="F130" s="2" t="s">
        <v>60</v>
      </c>
      <c r="G130" s="2" t="s">
        <v>61</v>
      </c>
      <c r="H130" s="2" t="s">
        <v>62</v>
      </c>
      <c r="J130" s="8" t="s">
        <v>65</v>
      </c>
      <c r="K130" s="3">
        <f>_xlfn.STDEV.S(K126:K128)</f>
        <v>0.48123078894105265</v>
      </c>
      <c r="L130" s="3">
        <f t="shared" ref="L130:P130" si="394">_xlfn.STDEV.S(L126:L128)</f>
        <v>0.26177597048024226</v>
      </c>
      <c r="M130" s="3">
        <f t="shared" si="394"/>
        <v>9.3121377090417595E-2</v>
      </c>
      <c r="N130" s="3">
        <f t="shared" si="394"/>
        <v>8.0518588702011937E-2</v>
      </c>
      <c r="O130" s="3">
        <f t="shared" si="394"/>
        <v>9.0270958671078483E-2</v>
      </c>
      <c r="P130" s="3">
        <f t="shared" si="394"/>
        <v>1.9196053519311338E-2</v>
      </c>
      <c r="Q130" s="2" t="s">
        <v>82</v>
      </c>
      <c r="T130" s="2" t="s">
        <v>55</v>
      </c>
      <c r="U130" s="2" t="s">
        <v>56</v>
      </c>
      <c r="V130" s="2" t="s">
        <v>57</v>
      </c>
      <c r="W130" s="2" t="s">
        <v>58</v>
      </c>
      <c r="X130" s="2" t="s">
        <v>59</v>
      </c>
      <c r="Y130" s="2" t="s">
        <v>60</v>
      </c>
      <c r="Z130" s="2" t="s">
        <v>62</v>
      </c>
      <c r="AB130" s="8" t="s">
        <v>65</v>
      </c>
      <c r="AC130" s="3">
        <f t="shared" ref="AC130:AG130" si="395">_xlfn.STDEV.S(AC126:AC128)</f>
        <v>0.45907300987419253</v>
      </c>
      <c r="AD130" s="3">
        <f t="shared" si="395"/>
        <v>0.55885486940719264</v>
      </c>
      <c r="AE130" s="3">
        <f t="shared" si="395"/>
        <v>0.15112581100119532</v>
      </c>
      <c r="AF130" s="3">
        <f t="shared" si="395"/>
        <v>0.14281568365150007</v>
      </c>
      <c r="AG130" s="3">
        <f t="shared" si="395"/>
        <v>0.11391784004738682</v>
      </c>
      <c r="AH130" s="2" t="s">
        <v>82</v>
      </c>
      <c r="AK130" s="10" t="s">
        <v>55</v>
      </c>
      <c r="AL130" s="2" t="s">
        <v>56</v>
      </c>
      <c r="AM130" s="2" t="s">
        <v>57</v>
      </c>
      <c r="AN130" s="2" t="s">
        <v>58</v>
      </c>
      <c r="AO130" s="2" t="s">
        <v>59</v>
      </c>
      <c r="AP130" s="2" t="s">
        <v>60</v>
      </c>
      <c r="AQ130" s="2" t="s">
        <v>62</v>
      </c>
      <c r="AS130" s="8" t="s">
        <v>65</v>
      </c>
      <c r="AT130" s="3">
        <f t="shared" ref="AT130:AX130" si="396">_xlfn.STDEV.S(AT126:AT128)</f>
        <v>0.5243871105942679</v>
      </c>
      <c r="AU130" s="3">
        <f t="shared" si="396"/>
        <v>0.44859485863263926</v>
      </c>
      <c r="AV130" s="3">
        <f t="shared" si="396"/>
        <v>0.46209650643582667</v>
      </c>
      <c r="AW130" s="3">
        <f t="shared" si="396"/>
        <v>0.10800126449896068</v>
      </c>
      <c r="AX130" s="3">
        <f t="shared" si="396"/>
        <v>0.80425114234726469</v>
      </c>
      <c r="AY130" s="2" t="s">
        <v>82</v>
      </c>
      <c r="BB130" s="10" t="s">
        <v>55</v>
      </c>
      <c r="BC130" s="12" t="s">
        <v>101</v>
      </c>
      <c r="BD130" s="12" t="s">
        <v>102</v>
      </c>
      <c r="BE130" s="12" t="s">
        <v>103</v>
      </c>
      <c r="BF130" s="12" t="s">
        <v>104</v>
      </c>
      <c r="BG130" s="12">
        <f>_xlfn.STDEV.S(BG126:BG128)</f>
        <v>1.0134786246395602</v>
      </c>
      <c r="BH130" s="12">
        <f t="shared" ref="BH130:BI130" si="397">_xlfn.STDEV.S(BH126:BH128)</f>
        <v>0.92459506221221499</v>
      </c>
      <c r="BI130" s="12">
        <f t="shared" si="397"/>
        <v>9.6452332348183151E-2</v>
      </c>
      <c r="BJ130" s="2" t="s">
        <v>82</v>
      </c>
      <c r="BK130" s="10" t="s">
        <v>65</v>
      </c>
      <c r="BL130" s="12">
        <f>_xlfn.STDEV.S(BL126:BL128)</f>
        <v>1.0169237842562044</v>
      </c>
      <c r="BM130" s="12">
        <f>_xlfn.STDEV.S(BM126:BM128)</f>
        <v>0.89008610414835343</v>
      </c>
      <c r="BN130" s="12">
        <f>_xlfn.STDEV.S(BN126:BN128)</f>
        <v>0.13725973025860813</v>
      </c>
    </row>
    <row r="131" spans="1:66" x14ac:dyDescent="0.3">
      <c r="A131" s="2" t="s">
        <v>83</v>
      </c>
      <c r="B131" s="1">
        <v>43702319</v>
      </c>
      <c r="C131" s="1">
        <v>50514059</v>
      </c>
      <c r="D131" s="1">
        <v>16074280</v>
      </c>
      <c r="E131" s="1">
        <v>7104381</v>
      </c>
      <c r="F131" s="1">
        <v>8147751</v>
      </c>
      <c r="G131" s="1">
        <v>872903</v>
      </c>
      <c r="H131" s="1">
        <f>SUM(B131:G131)</f>
        <v>126415693</v>
      </c>
      <c r="K131" s="1">
        <f t="shared" ref="K131:P133" si="398">B131/$H131*100</f>
        <v>34.570327435534445</v>
      </c>
      <c r="L131" s="1">
        <f t="shared" si="398"/>
        <v>39.95869326128679</v>
      </c>
      <c r="M131" s="1">
        <f t="shared" si="398"/>
        <v>12.71541500785033</v>
      </c>
      <c r="N131" s="1">
        <f t="shared" si="398"/>
        <v>5.6198568638151594</v>
      </c>
      <c r="O131" s="1">
        <f t="shared" si="398"/>
        <v>6.4452053432954726</v>
      </c>
      <c r="P131" s="1">
        <f t="shared" si="398"/>
        <v>0.69050208821779746</v>
      </c>
      <c r="T131" s="10" t="s">
        <v>83</v>
      </c>
      <c r="U131" s="1">
        <v>37570030</v>
      </c>
      <c r="V131" s="1">
        <v>72739321</v>
      </c>
      <c r="W131" s="1">
        <v>13662786</v>
      </c>
      <c r="X131" s="1">
        <v>2365278</v>
      </c>
      <c r="Y131" s="1">
        <v>2561155</v>
      </c>
      <c r="Z131" s="1">
        <f>SUM(U131:Y131)</f>
        <v>128898570</v>
      </c>
      <c r="AC131" s="1">
        <f>U131/$Z131*100</f>
        <v>29.146971917531744</v>
      </c>
      <c r="AD131" s="1">
        <f t="shared" ref="AD131:AE133" si="399">V131/$Z131*100</f>
        <v>56.43144140388835</v>
      </c>
      <c r="AE131" s="1">
        <f>W131/$Z131*100</f>
        <v>10.599641252808313</v>
      </c>
      <c r="AF131" s="1">
        <f t="shared" ref="AF131:AG133" si="400">X131/$Z131*100</f>
        <v>1.8349916527390491</v>
      </c>
      <c r="AG131" s="1">
        <f t="shared" si="400"/>
        <v>1.9869537730325479</v>
      </c>
      <c r="AK131" s="10" t="s">
        <v>83</v>
      </c>
      <c r="AL131" s="1">
        <v>879471</v>
      </c>
      <c r="AM131" s="1">
        <v>5046268</v>
      </c>
      <c r="AN131" s="1">
        <v>2555105</v>
      </c>
      <c r="AO131" s="1">
        <v>481453</v>
      </c>
      <c r="AP131" s="1">
        <v>894408</v>
      </c>
      <c r="AQ131" s="1">
        <f>SUM(AL131:AP131)</f>
        <v>9856705</v>
      </c>
      <c r="AT131" s="1">
        <f>AL131/$AQ131*100</f>
        <v>8.9225659081812836</v>
      </c>
      <c r="AU131" s="1">
        <f t="shared" ref="AU131:AX133" si="401">AM131/$AQ131*100</f>
        <v>51.196297342773263</v>
      </c>
      <c r="AV131" s="1">
        <f t="shared" si="401"/>
        <v>25.922506557718833</v>
      </c>
      <c r="AW131" s="1">
        <f t="shared" si="401"/>
        <v>4.8845227690186528</v>
      </c>
      <c r="AX131" s="1">
        <f t="shared" si="401"/>
        <v>9.0741074223079607</v>
      </c>
      <c r="BB131" s="10" t="s">
        <v>83</v>
      </c>
      <c r="BC131" s="1">
        <f>H131</f>
        <v>126415693</v>
      </c>
      <c r="BD131" s="1">
        <f>Z131</f>
        <v>128898570</v>
      </c>
      <c r="BE131" s="1">
        <f>AQ131</f>
        <v>9856705</v>
      </c>
      <c r="BF131" s="1">
        <f>SUM(BC131:BE131)</f>
        <v>265170968</v>
      </c>
      <c r="BG131" s="1">
        <f>BC131/$BF131*100</f>
        <v>47.673278094304806</v>
      </c>
      <c r="BH131" s="1">
        <f t="shared" ref="BH131:BH133" si="402">BD131/$BF131*100</f>
        <v>48.609608726095537</v>
      </c>
      <c r="BI131" s="1">
        <f t="shared" ref="BI131:BI133" si="403">BE131/$BF131*100</f>
        <v>3.7171131795996613</v>
      </c>
      <c r="BK131" s="16"/>
      <c r="BL131" s="1">
        <f>((BG131*1.0749)/(BG131*1.0749+BH131*1.0493+BI131*1.5556))*100</f>
        <v>47.433919571737256</v>
      </c>
      <c r="BM131" s="1">
        <f>((BH131*1.0493)/(BG131*1.0749+BH131*1.0493+BI131*1.5556))*100</f>
        <v>47.213666976643907</v>
      </c>
      <c r="BN131" s="1">
        <f>((BI131*1.5556)/(BG131*1.0749+BH131*1.0493+BI131*1.5556))*100</f>
        <v>5.3524134516188493</v>
      </c>
    </row>
    <row r="132" spans="1:66" x14ac:dyDescent="0.3">
      <c r="A132" s="2" t="s">
        <v>83</v>
      </c>
      <c r="B132" s="1">
        <v>44114391</v>
      </c>
      <c r="C132" s="1">
        <v>53028664</v>
      </c>
      <c r="D132" s="1">
        <v>16614419</v>
      </c>
      <c r="E132" s="1">
        <v>7419466</v>
      </c>
      <c r="F132" s="1">
        <v>8632171</v>
      </c>
      <c r="G132" s="1">
        <v>1075882</v>
      </c>
      <c r="H132" s="1">
        <f>SUM(B132:G132)</f>
        <v>130884993</v>
      </c>
      <c r="K132" s="1">
        <f t="shared" si="398"/>
        <v>33.704697527851799</v>
      </c>
      <c r="L132" s="1">
        <f t="shared" si="398"/>
        <v>40.515465359729973</v>
      </c>
      <c r="M132" s="1">
        <f t="shared" si="398"/>
        <v>12.693906779671829</v>
      </c>
      <c r="N132" s="1">
        <f t="shared" si="398"/>
        <v>5.6686911386395531</v>
      </c>
      <c r="O132" s="1">
        <f t="shared" si="398"/>
        <v>6.5952335727289997</v>
      </c>
      <c r="P132" s="1">
        <f t="shared" si="398"/>
        <v>0.82200562137784583</v>
      </c>
      <c r="T132" s="10" t="s">
        <v>83</v>
      </c>
      <c r="U132" s="1">
        <v>36422560</v>
      </c>
      <c r="V132" s="1">
        <v>71380844</v>
      </c>
      <c r="W132" s="1">
        <v>13321866</v>
      </c>
      <c r="X132" s="1">
        <v>2225544</v>
      </c>
      <c r="Y132" s="1">
        <v>2312854</v>
      </c>
      <c r="Z132" s="1">
        <f t="shared" ref="Z132:Z133" si="404">SUM(U132:Y132)</f>
        <v>125663668</v>
      </c>
      <c r="AC132" s="1">
        <f>U132/$Z132*100</f>
        <v>28.984161118072727</v>
      </c>
      <c r="AD132" s="1">
        <f t="shared" si="399"/>
        <v>56.80308806519956</v>
      </c>
      <c r="AE132" s="1">
        <f t="shared" si="399"/>
        <v>10.601207343398571</v>
      </c>
      <c r="AF132" s="1">
        <f t="shared" si="400"/>
        <v>1.7710321809164444</v>
      </c>
      <c r="AG132" s="1">
        <f t="shared" si="400"/>
        <v>1.8405112924126963</v>
      </c>
      <c r="AK132" s="10" t="s">
        <v>83</v>
      </c>
      <c r="AL132" s="1">
        <v>863652</v>
      </c>
      <c r="AM132" s="1">
        <v>5241188</v>
      </c>
      <c r="AN132" s="1">
        <v>2596891</v>
      </c>
      <c r="AO132" s="1">
        <v>453055</v>
      </c>
      <c r="AP132" s="1">
        <v>880761</v>
      </c>
      <c r="AQ132" s="1">
        <f>SUM(AL132:AP132)</f>
        <v>10035547</v>
      </c>
      <c r="AT132" s="1">
        <f>AL132/$AQ132*100</f>
        <v>8.6059285059399357</v>
      </c>
      <c r="AU132" s="1">
        <f>AM132/$AQ132*100</f>
        <v>52.22623141518843</v>
      </c>
      <c r="AV132" s="1">
        <f t="shared" si="401"/>
        <v>25.87692529365863</v>
      </c>
      <c r="AW132" s="1">
        <f>AO132/$AQ132*100</f>
        <v>4.5145022986788863</v>
      </c>
      <c r="AX132" s="1">
        <f t="shared" si="401"/>
        <v>8.7764124865341167</v>
      </c>
      <c r="BB132" s="10" t="s">
        <v>83</v>
      </c>
      <c r="BC132" s="1">
        <f>H132</f>
        <v>130884993</v>
      </c>
      <c r="BD132" s="1">
        <f>Z132</f>
        <v>125663668</v>
      </c>
      <c r="BE132" s="1">
        <f>AQ132</f>
        <v>10035547</v>
      </c>
      <c r="BF132" s="1">
        <f>SUM(BC132:BE132)</f>
        <v>266584208</v>
      </c>
      <c r="BG132" s="1">
        <f>BC132/$BF132*100</f>
        <v>49.097054166089237</v>
      </c>
      <c r="BH132" s="1">
        <f t="shared" si="402"/>
        <v>47.138451652019839</v>
      </c>
      <c r="BI132" s="1">
        <f t="shared" si="403"/>
        <v>3.7644941818909241</v>
      </c>
      <c r="BK132" s="16"/>
      <c r="BL132" s="1">
        <f>((BG132*1.0749)/(BG132*1.0749+BH132*1.0493+BI132*1.5556))*100</f>
        <v>48.823233455326402</v>
      </c>
      <c r="BM132" s="1">
        <f>((BH132*1.0493)/(BG132*1.0749+BH132*1.0493+BI132*1.5556))*100</f>
        <v>45.759158203148374</v>
      </c>
      <c r="BN132" s="1">
        <f>((BI132*1.5556)/(BG132*1.0749+BH132*1.0493+BI132*1.5556))*100</f>
        <v>5.4176083415252245</v>
      </c>
    </row>
    <row r="133" spans="1:66" x14ac:dyDescent="0.3">
      <c r="A133" s="2" t="s">
        <v>83</v>
      </c>
      <c r="B133" s="1">
        <v>42605787</v>
      </c>
      <c r="C133" s="1">
        <v>50563448</v>
      </c>
      <c r="D133" s="1">
        <v>16345404</v>
      </c>
      <c r="E133" s="1">
        <v>7167391</v>
      </c>
      <c r="F133" s="1">
        <v>7998332</v>
      </c>
      <c r="G133" s="1">
        <v>856122</v>
      </c>
      <c r="H133" s="1">
        <f>SUM(B133:G133)</f>
        <v>125536484</v>
      </c>
      <c r="K133" s="1">
        <f t="shared" si="398"/>
        <v>33.938967893986899</v>
      </c>
      <c r="L133" s="1">
        <f t="shared" si="398"/>
        <v>40.277890848050198</v>
      </c>
      <c r="M133" s="1">
        <f t="shared" si="398"/>
        <v>13.02044113327246</v>
      </c>
      <c r="N133" s="1">
        <f t="shared" si="398"/>
        <v>5.7094087484559468</v>
      </c>
      <c r="O133" s="1">
        <f t="shared" si="398"/>
        <v>6.3713207070543731</v>
      </c>
      <c r="P133" s="1">
        <f t="shared" si="398"/>
        <v>0.68197066918012461</v>
      </c>
      <c r="T133" s="10" t="s">
        <v>83</v>
      </c>
      <c r="U133" s="1">
        <v>33930910</v>
      </c>
      <c r="V133" s="1">
        <v>66025665</v>
      </c>
      <c r="W133" s="1">
        <v>12806186</v>
      </c>
      <c r="X133" s="1">
        <v>2029033</v>
      </c>
      <c r="Y133" s="1">
        <v>2391737</v>
      </c>
      <c r="Z133" s="1">
        <f t="shared" si="404"/>
        <v>117183531</v>
      </c>
      <c r="AC133" s="1">
        <f>U133/$Z133*100</f>
        <v>28.955357216535827</v>
      </c>
      <c r="AD133" s="1">
        <f t="shared" si="399"/>
        <v>56.34380909720155</v>
      </c>
      <c r="AE133" s="1">
        <f t="shared" si="399"/>
        <v>10.928315515599202</v>
      </c>
      <c r="AF133" s="1">
        <f t="shared" si="400"/>
        <v>1.7315001371651788</v>
      </c>
      <c r="AG133" s="1">
        <f t="shared" si="400"/>
        <v>2.0410180334982395</v>
      </c>
      <c r="AK133" s="10" t="s">
        <v>83</v>
      </c>
      <c r="AL133" s="1">
        <v>853292</v>
      </c>
      <c r="AM133" s="1">
        <v>4704658</v>
      </c>
      <c r="AN133" s="1">
        <v>2538262</v>
      </c>
      <c r="AO133" s="1">
        <v>450625</v>
      </c>
      <c r="AP133" s="1">
        <v>781442</v>
      </c>
      <c r="AQ133" s="1">
        <f>SUM(AL133:AP133)</f>
        <v>9328279</v>
      </c>
      <c r="AT133" s="1">
        <f>AL133/$AQ133*100</f>
        <v>9.1473679121304148</v>
      </c>
      <c r="AU133" s="1">
        <f t="shared" ref="AU133" si="405">AM133/$AQ133*100</f>
        <v>50.434362008254688</v>
      </c>
      <c r="AV133" s="1">
        <f t="shared" si="401"/>
        <v>27.210399688945841</v>
      </c>
      <c r="AW133" s="1">
        <f>AO133/$AQ133*100</f>
        <v>4.8307410187881388</v>
      </c>
      <c r="AX133" s="1">
        <f t="shared" si="401"/>
        <v>8.3771293718809225</v>
      </c>
      <c r="BB133" s="10" t="s">
        <v>83</v>
      </c>
      <c r="BC133" s="1">
        <f>H133</f>
        <v>125536484</v>
      </c>
      <c r="BD133" s="1">
        <f>Z133</f>
        <v>117183531</v>
      </c>
      <c r="BE133" s="1">
        <f>AQ133</f>
        <v>9328279</v>
      </c>
      <c r="BF133" s="1">
        <f>SUM(BC133:BE133)</f>
        <v>252048294</v>
      </c>
      <c r="BG133" s="1">
        <f>BC133/$BF133*100</f>
        <v>49.806520015564956</v>
      </c>
      <c r="BH133" s="1">
        <f t="shared" si="402"/>
        <v>46.492491236619912</v>
      </c>
      <c r="BI133" s="1">
        <f t="shared" si="403"/>
        <v>3.7009887478151309</v>
      </c>
      <c r="BK133" s="16"/>
      <c r="BL133" s="1">
        <f>((BG133*1.0749)/(BG133*1.0749+BH133*1.0493+BI133*1.5556))*100</f>
        <v>49.53515386401434</v>
      </c>
      <c r="BM133" s="1">
        <f>((BH133*1.0493)/(BG133*1.0749+BH133*1.0493+BI133*1.5556))*100</f>
        <v>45.137941107145984</v>
      </c>
      <c r="BN133" s="1">
        <f>((BI133*1.5556)/(BG133*1.0749+BH133*1.0493+BI133*1.5556))*100</f>
        <v>5.3269050288396649</v>
      </c>
    </row>
    <row r="134" spans="1:66" x14ac:dyDescent="0.3">
      <c r="B134" s="90" t="s">
        <v>100</v>
      </c>
      <c r="C134" s="90"/>
      <c r="D134" s="90"/>
      <c r="E134" s="90"/>
      <c r="F134" s="90"/>
      <c r="G134" s="90"/>
      <c r="H134" s="90"/>
      <c r="J134" s="8" t="s">
        <v>64</v>
      </c>
      <c r="K134" s="3">
        <f>AVERAGE(K131:K133)</f>
        <v>34.071330952457714</v>
      </c>
      <c r="L134" s="3">
        <f t="shared" ref="L134:P134" si="406">AVERAGE(L131:L133)</f>
        <v>40.250683156355649</v>
      </c>
      <c r="M134" s="3">
        <f t="shared" si="406"/>
        <v>12.809920973598205</v>
      </c>
      <c r="N134" s="3">
        <f t="shared" si="406"/>
        <v>5.6659855836368864</v>
      </c>
      <c r="O134" s="3">
        <f t="shared" si="406"/>
        <v>6.4705865410262815</v>
      </c>
      <c r="P134" s="3">
        <f t="shared" si="406"/>
        <v>0.73149279292525604</v>
      </c>
      <c r="Q134" s="2" t="s">
        <v>83</v>
      </c>
      <c r="U134" s="90" t="s">
        <v>100</v>
      </c>
      <c r="V134" s="90"/>
      <c r="W134" s="90"/>
      <c r="X134" s="90"/>
      <c r="Y134" s="90"/>
      <c r="Z134" s="90"/>
      <c r="AB134" s="3" t="s">
        <v>64</v>
      </c>
      <c r="AC134" s="3">
        <f t="shared" ref="AC134:AG134" si="407">AVERAGE(AC131:AC133)</f>
        <v>29.028830084046763</v>
      </c>
      <c r="AD134" s="3">
        <f t="shared" si="407"/>
        <v>56.526112855429822</v>
      </c>
      <c r="AE134" s="3">
        <f t="shared" si="407"/>
        <v>10.709721370602027</v>
      </c>
      <c r="AF134" s="3">
        <f t="shared" si="407"/>
        <v>1.7791746569402243</v>
      </c>
      <c r="AG134" s="3">
        <f t="shared" si="407"/>
        <v>1.9561610329811614</v>
      </c>
      <c r="AH134" s="2" t="s">
        <v>83</v>
      </c>
      <c r="AL134" s="90" t="s">
        <v>100</v>
      </c>
      <c r="AM134" s="90"/>
      <c r="AN134" s="90"/>
      <c r="AO134" s="90"/>
      <c r="AP134" s="90"/>
      <c r="AQ134" s="90"/>
      <c r="AS134" s="3" t="s">
        <v>64</v>
      </c>
      <c r="AT134" s="3">
        <f t="shared" ref="AT134:AX134" si="408">AVERAGE(AT131:AT133)</f>
        <v>8.8919541087505447</v>
      </c>
      <c r="AU134" s="3">
        <f t="shared" si="408"/>
        <v>51.285630255405458</v>
      </c>
      <c r="AV134" s="3">
        <f t="shared" si="408"/>
        <v>26.336610513441101</v>
      </c>
      <c r="AW134" s="3">
        <f t="shared" si="408"/>
        <v>4.7432553621618929</v>
      </c>
      <c r="AX134" s="3">
        <f t="shared" si="408"/>
        <v>8.7425497602409994</v>
      </c>
      <c r="AY134" s="2" t="s">
        <v>83</v>
      </c>
      <c r="BC134" s="87" t="s">
        <v>105</v>
      </c>
      <c r="BD134" s="88"/>
      <c r="BE134" s="88"/>
      <c r="BF134" s="89"/>
      <c r="BG134" s="12">
        <f>AVERAGE(BG131:BG133)</f>
        <v>48.858950758653002</v>
      </c>
      <c r="BH134" s="12">
        <f t="shared" ref="BH134:BI134" si="409">AVERAGE(BH131:BH133)</f>
        <v>47.413517204911763</v>
      </c>
      <c r="BI134" s="12">
        <f t="shared" si="409"/>
        <v>3.7275320364352389</v>
      </c>
      <c r="BJ134" s="2" t="s">
        <v>83</v>
      </c>
      <c r="BK134" s="10" t="s">
        <v>259</v>
      </c>
      <c r="BL134" s="12">
        <f>AVERAGE(BL131:BL133)</f>
        <v>48.597435630359335</v>
      </c>
      <c r="BM134" s="12">
        <f>AVERAGE(BM131:BM133)</f>
        <v>46.036922095646084</v>
      </c>
      <c r="BN134" s="12">
        <f>AVERAGE(BN131:BN133)</f>
        <v>5.3656422739945802</v>
      </c>
    </row>
    <row r="135" spans="1:66" x14ac:dyDescent="0.3">
      <c r="A135" s="2" t="s">
        <v>55</v>
      </c>
      <c r="B135" s="2" t="s">
        <v>56</v>
      </c>
      <c r="C135" s="2" t="s">
        <v>57</v>
      </c>
      <c r="D135" s="2" t="s">
        <v>58</v>
      </c>
      <c r="E135" s="2" t="s">
        <v>59</v>
      </c>
      <c r="F135" s="2" t="s">
        <v>60</v>
      </c>
      <c r="G135" s="2" t="s">
        <v>61</v>
      </c>
      <c r="H135" s="2" t="s">
        <v>62</v>
      </c>
      <c r="J135" s="8" t="s">
        <v>65</v>
      </c>
      <c r="K135" s="3">
        <f>_xlfn.STDEV.S(K131:K133)</f>
        <v>0.44773738810208585</v>
      </c>
      <c r="L135" s="3">
        <f t="shared" ref="L135:P135" si="410">_xlfn.STDEV.S(L131:L133)</f>
        <v>0.27938143507884594</v>
      </c>
      <c r="M135" s="3">
        <f t="shared" si="410"/>
        <v>0.18263270296362424</v>
      </c>
      <c r="N135" s="3">
        <f t="shared" si="410"/>
        <v>4.4837205885108034E-2</v>
      </c>
      <c r="O135" s="3">
        <f t="shared" si="410"/>
        <v>0.11409380680976362</v>
      </c>
      <c r="P135" s="3">
        <f t="shared" si="410"/>
        <v>7.8502390814325279E-2</v>
      </c>
      <c r="Q135" s="2" t="s">
        <v>83</v>
      </c>
      <c r="T135" s="2" t="s">
        <v>55</v>
      </c>
      <c r="U135" s="2" t="s">
        <v>56</v>
      </c>
      <c r="V135" s="2" t="s">
        <v>57</v>
      </c>
      <c r="W135" s="2" t="s">
        <v>58</v>
      </c>
      <c r="X135" s="2" t="s">
        <v>59</v>
      </c>
      <c r="Y135" s="2" t="s">
        <v>60</v>
      </c>
      <c r="Z135" s="2" t="s">
        <v>62</v>
      </c>
      <c r="AB135" s="3" t="s">
        <v>65</v>
      </c>
      <c r="AC135" s="3">
        <f t="shared" ref="AC135:AG135" si="411">_xlfn.STDEV.S(AC131:AC133)</f>
        <v>0.1033224844858612</v>
      </c>
      <c r="AD135" s="3">
        <f t="shared" si="411"/>
        <v>0.24383663673463019</v>
      </c>
      <c r="AE135" s="3">
        <f t="shared" si="411"/>
        <v>0.18930970215553719</v>
      </c>
      <c r="AF135" s="3">
        <f t="shared" si="411"/>
        <v>5.2224021156863511E-2</v>
      </c>
      <c r="AG135" s="3">
        <f t="shared" si="411"/>
        <v>0.10373949554094851</v>
      </c>
      <c r="AH135" s="2" t="s">
        <v>83</v>
      </c>
      <c r="AK135" s="10" t="s">
        <v>55</v>
      </c>
      <c r="AL135" s="2" t="s">
        <v>56</v>
      </c>
      <c r="AM135" s="2" t="s">
        <v>57</v>
      </c>
      <c r="AN135" s="2" t="s">
        <v>58</v>
      </c>
      <c r="AO135" s="2" t="s">
        <v>59</v>
      </c>
      <c r="AP135" s="2" t="s">
        <v>60</v>
      </c>
      <c r="AQ135" s="2" t="s">
        <v>62</v>
      </c>
      <c r="AS135" s="3" t="s">
        <v>65</v>
      </c>
      <c r="AT135" s="3">
        <f t="shared" ref="AT135:AX135" si="412">_xlfn.STDEV.S(AT131:AT133)</f>
        <v>0.27201464913174345</v>
      </c>
      <c r="AU135" s="3">
        <f t="shared" si="412"/>
        <v>0.89926874172061821</v>
      </c>
      <c r="AV135" s="3">
        <f t="shared" si="412"/>
        <v>0.75706674430348053</v>
      </c>
      <c r="AW135" s="3">
        <f t="shared" si="412"/>
        <v>0.19992271557806929</v>
      </c>
      <c r="AX135" s="3">
        <f t="shared" si="412"/>
        <v>0.34972076556628812</v>
      </c>
      <c r="AY135" s="2" t="s">
        <v>83</v>
      </c>
      <c r="BB135" s="10" t="s">
        <v>55</v>
      </c>
      <c r="BC135" s="12" t="s">
        <v>101</v>
      </c>
      <c r="BD135" s="12" t="s">
        <v>102</v>
      </c>
      <c r="BE135" s="12" t="s">
        <v>103</v>
      </c>
      <c r="BF135" s="12" t="s">
        <v>104</v>
      </c>
      <c r="BG135" s="12">
        <f>_xlfn.STDEV.S(BG131:BG133)</f>
        <v>1.0863701938703882</v>
      </c>
      <c r="BH135" s="12">
        <f t="shared" ref="BH135:BI135" si="413">_xlfn.STDEV.S(BH131:BH133)</f>
        <v>1.0850310640030993</v>
      </c>
      <c r="BI135" s="12">
        <f t="shared" si="413"/>
        <v>3.3009839027310098E-2</v>
      </c>
      <c r="BJ135" s="2" t="s">
        <v>83</v>
      </c>
      <c r="BK135" s="10" t="s">
        <v>65</v>
      </c>
      <c r="BL135" s="12">
        <f>_xlfn.STDEV.S(BL131:BL133)</f>
        <v>1.0686603207194461</v>
      </c>
      <c r="BM135" s="12">
        <f>_xlfn.STDEV.S(BM131:BM133)</f>
        <v>1.0653750777577531</v>
      </c>
      <c r="BN135" s="12">
        <f>_xlfn.STDEV.S(BN131:BN133)</f>
        <v>4.6776319213038424E-2</v>
      </c>
    </row>
    <row r="136" spans="1:66" x14ac:dyDescent="0.3">
      <c r="A136" s="2" t="s">
        <v>84</v>
      </c>
      <c r="B136" s="1">
        <v>89989769</v>
      </c>
      <c r="C136" s="1">
        <v>100658071</v>
      </c>
      <c r="D136" s="1">
        <v>27697373</v>
      </c>
      <c r="E136" s="1">
        <v>11886299</v>
      </c>
      <c r="F136" s="1">
        <v>11362223</v>
      </c>
      <c r="G136" s="1">
        <v>1179573</v>
      </c>
      <c r="H136" s="1">
        <f>SUM(B136:G136)</f>
        <v>242773308</v>
      </c>
      <c r="K136" s="1">
        <f t="shared" ref="K136:P138" si="414">B136/$H136*100</f>
        <v>37.067406520654238</v>
      </c>
      <c r="L136" s="1">
        <f t="shared" si="414"/>
        <v>41.461753694932554</v>
      </c>
      <c r="M136" s="1">
        <f t="shared" si="414"/>
        <v>11.408738970595564</v>
      </c>
      <c r="N136" s="1">
        <f t="shared" si="414"/>
        <v>4.8960485392405664</v>
      </c>
      <c r="O136" s="1">
        <f t="shared" si="414"/>
        <v>4.680178020229472</v>
      </c>
      <c r="P136" s="1">
        <f t="shared" si="414"/>
        <v>0.48587425434759901</v>
      </c>
      <c r="T136" s="10" t="s">
        <v>84</v>
      </c>
      <c r="U136" s="1">
        <v>19124287</v>
      </c>
      <c r="V136" s="1">
        <v>40578088</v>
      </c>
      <c r="W136" s="1">
        <v>8344521</v>
      </c>
      <c r="X136" s="1">
        <v>1467843</v>
      </c>
      <c r="Y136" s="1">
        <v>1595545</v>
      </c>
      <c r="Z136" s="1">
        <f>SUM(U136:Y136)</f>
        <v>71110284</v>
      </c>
      <c r="AC136" s="1">
        <f>U136/$Z136*100</f>
        <v>26.893841402742812</v>
      </c>
      <c r="AD136" s="1">
        <f t="shared" ref="AD136:AE138" si="415">V136/$Z136*100</f>
        <v>57.06359997099716</v>
      </c>
      <c r="AE136" s="1">
        <f>W136/$Z136*100</f>
        <v>11.734619144538925</v>
      </c>
      <c r="AF136" s="1">
        <f t="shared" ref="AF136:AG138" si="416">X136/$Z136*100</f>
        <v>2.0641782277230112</v>
      </c>
      <c r="AG136" s="1">
        <f t="shared" si="416"/>
        <v>2.2437612539980853</v>
      </c>
      <c r="AK136" s="10" t="s">
        <v>84</v>
      </c>
      <c r="AL136" s="1">
        <v>93807</v>
      </c>
      <c r="AM136" s="1">
        <v>660521</v>
      </c>
      <c r="AN136" s="1">
        <v>399598</v>
      </c>
      <c r="AO136" s="1">
        <v>269964</v>
      </c>
      <c r="AP136" s="1">
        <v>297163</v>
      </c>
      <c r="AQ136" s="1">
        <f>SUM(AL136:AP136)</f>
        <v>1721053</v>
      </c>
      <c r="AT136" s="1">
        <f>AL136/$AQ136*100</f>
        <v>5.4505584662413069</v>
      </c>
      <c r="AU136" s="1">
        <f t="shared" ref="AU136:AX138" si="417">AM136/$AQ136*100</f>
        <v>38.378887808800776</v>
      </c>
      <c r="AV136" s="1">
        <f t="shared" si="417"/>
        <v>23.218227445639382</v>
      </c>
      <c r="AW136" s="1">
        <f t="shared" si="417"/>
        <v>15.685978293521465</v>
      </c>
      <c r="AX136" s="1">
        <f t="shared" si="417"/>
        <v>17.266347985797069</v>
      </c>
      <c r="BB136" s="10" t="s">
        <v>84</v>
      </c>
      <c r="BC136" s="1">
        <f>H136</f>
        <v>242773308</v>
      </c>
      <c r="BD136" s="1">
        <f>Z136</f>
        <v>71110284</v>
      </c>
      <c r="BE136" s="1">
        <f>AQ136</f>
        <v>1721053</v>
      </c>
      <c r="BF136" s="1">
        <f>SUM(BC136:BE136)</f>
        <v>315604645</v>
      </c>
      <c r="BG136" s="1">
        <f>BC136/$BF136*100</f>
        <v>76.923236665290531</v>
      </c>
      <c r="BH136" s="1">
        <f t="shared" ref="BH136:BH138" si="418">BD136/$BF136*100</f>
        <v>22.531444047662859</v>
      </c>
      <c r="BI136" s="1">
        <f t="shared" ref="BI136:BI138" si="419">BE136/$BF136*100</f>
        <v>0.54531928704661492</v>
      </c>
      <c r="BK136" s="16"/>
      <c r="BL136" s="1">
        <f>((BG136*1.0749)/(BG136*1.0749+BH136*1.0493+BI136*1.5556))*100</f>
        <v>77.149085597384953</v>
      </c>
      <c r="BM136" s="1">
        <f>((BH136*1.0493)/(BG136*1.0749+BH136*1.0493+BI136*1.5556))*100</f>
        <v>22.059408854816336</v>
      </c>
      <c r="BN136" s="1">
        <f>((BI136*1.5556)/(BG136*1.0749+BH136*1.0493+BI136*1.5556))*100</f>
        <v>0.79150554779870486</v>
      </c>
    </row>
    <row r="137" spans="1:66" x14ac:dyDescent="0.3">
      <c r="A137" s="2" t="s">
        <v>84</v>
      </c>
      <c r="B137" s="1">
        <v>92706444</v>
      </c>
      <c r="C137" s="1">
        <v>103810316</v>
      </c>
      <c r="D137" s="1">
        <v>28562916</v>
      </c>
      <c r="E137" s="1">
        <v>12446938</v>
      </c>
      <c r="F137" s="1">
        <v>11676556</v>
      </c>
      <c r="G137" s="1">
        <v>996793</v>
      </c>
      <c r="H137" s="1">
        <f>SUM(B137:G137)</f>
        <v>250199963</v>
      </c>
      <c r="K137" s="1">
        <f t="shared" si="414"/>
        <v>37.052940731250231</v>
      </c>
      <c r="L137" s="1">
        <f t="shared" si="414"/>
        <v>41.490939788828022</v>
      </c>
      <c r="M137" s="1">
        <f t="shared" si="414"/>
        <v>11.416035261364128</v>
      </c>
      <c r="N137" s="1">
        <f t="shared" si="414"/>
        <v>4.9747960993903106</v>
      </c>
      <c r="O137" s="1">
        <f t="shared" si="414"/>
        <v>4.666889579036428</v>
      </c>
      <c r="P137" s="1">
        <f t="shared" si="414"/>
        <v>0.39839854013087922</v>
      </c>
      <c r="T137" s="10" t="s">
        <v>84</v>
      </c>
      <c r="U137" s="1">
        <v>18900507</v>
      </c>
      <c r="V137" s="1">
        <v>39214017</v>
      </c>
      <c r="W137" s="1">
        <v>8275895</v>
      </c>
      <c r="X137" s="1">
        <v>1066280</v>
      </c>
      <c r="Y137" s="1">
        <v>1408381</v>
      </c>
      <c r="Z137" s="1">
        <f t="shared" ref="Z137:Z138" si="420">SUM(U137:Y137)</f>
        <v>68865080</v>
      </c>
      <c r="AC137" s="1">
        <f>U137/$Z137*100</f>
        <v>27.445705428643951</v>
      </c>
      <c r="AD137" s="1">
        <f t="shared" si="415"/>
        <v>56.943253387638549</v>
      </c>
      <c r="AE137" s="1">
        <f t="shared" si="415"/>
        <v>12.017549387875539</v>
      </c>
      <c r="AF137" s="1">
        <f t="shared" si="416"/>
        <v>1.5483609399713179</v>
      </c>
      <c r="AG137" s="1">
        <f t="shared" si="416"/>
        <v>2.0451308558706387</v>
      </c>
      <c r="AK137" s="10" t="s">
        <v>84</v>
      </c>
      <c r="AL137" s="1">
        <v>71115</v>
      </c>
      <c r="AM137" s="1">
        <v>536825</v>
      </c>
      <c r="AN137" s="1">
        <v>591602</v>
      </c>
      <c r="AO137" s="1">
        <v>189787</v>
      </c>
      <c r="AP137" s="1">
        <v>264556</v>
      </c>
      <c r="AQ137" s="1">
        <f>SUM(AL137:AP137)</f>
        <v>1653885</v>
      </c>
      <c r="AT137" s="1">
        <f>AL137/$AQ137*100</f>
        <v>4.2998757471045446</v>
      </c>
      <c r="AU137" s="1">
        <f>AM137/$AQ137*100</f>
        <v>32.458423650979363</v>
      </c>
      <c r="AV137" s="1">
        <f t="shared" si="417"/>
        <v>35.770443531442638</v>
      </c>
      <c r="AW137" s="1">
        <f>AO137/$AQ137*100</f>
        <v>11.475223488936654</v>
      </c>
      <c r="AX137" s="1">
        <f t="shared" si="417"/>
        <v>15.996033581536807</v>
      </c>
      <c r="BB137" s="10" t="s">
        <v>84</v>
      </c>
      <c r="BC137" s="1">
        <f>H137</f>
        <v>250199963</v>
      </c>
      <c r="BD137" s="1">
        <f>Z137</f>
        <v>68865080</v>
      </c>
      <c r="BE137" s="1">
        <f>AQ137</f>
        <v>1653885</v>
      </c>
      <c r="BF137" s="1">
        <f>SUM(BC137:BE137)</f>
        <v>320718928</v>
      </c>
      <c r="BG137" s="1">
        <f>BC137/$BF137*100</f>
        <v>78.012222278318404</v>
      </c>
      <c r="BH137" s="1">
        <f t="shared" si="418"/>
        <v>21.472097212796871</v>
      </c>
      <c r="BI137" s="1">
        <f t="shared" si="419"/>
        <v>0.51568050888471417</v>
      </c>
      <c r="BK137" s="16"/>
      <c r="BL137" s="1">
        <f>((BG137*1.0749)/(BG137*1.0749+BH137*1.0493+BI137*1.5556))*100</f>
        <v>78.231872739299263</v>
      </c>
      <c r="BM137" s="1">
        <f>((BH137*1.0493)/(BG137*1.0749+BH137*1.0493+BI137*1.5556))*100</f>
        <v>21.019730902554734</v>
      </c>
      <c r="BN137" s="1">
        <f>((BI137*1.5556)/(BG137*1.0749+BH137*1.0493+BI137*1.5556))*100</f>
        <v>0.74839635814599348</v>
      </c>
    </row>
    <row r="138" spans="1:66" x14ac:dyDescent="0.3">
      <c r="A138" s="2" t="s">
        <v>84</v>
      </c>
      <c r="B138" s="1">
        <v>82400831</v>
      </c>
      <c r="C138" s="1">
        <v>93238441</v>
      </c>
      <c r="D138" s="1">
        <v>26472778</v>
      </c>
      <c r="E138" s="1">
        <v>11067407</v>
      </c>
      <c r="F138" s="1">
        <v>10867424</v>
      </c>
      <c r="G138" s="1">
        <v>926275</v>
      </c>
      <c r="H138" s="1">
        <f>SUM(B138:G138)</f>
        <v>224973156</v>
      </c>
      <c r="K138" s="1">
        <f t="shared" si="414"/>
        <v>36.626961396229866</v>
      </c>
      <c r="L138" s="1">
        <f t="shared" si="414"/>
        <v>41.444251686632342</v>
      </c>
      <c r="M138" s="1">
        <f t="shared" si="414"/>
        <v>11.767083002560536</v>
      </c>
      <c r="N138" s="1">
        <f t="shared" si="414"/>
        <v>4.9194344768848781</v>
      </c>
      <c r="O138" s="1">
        <f t="shared" si="414"/>
        <v>4.8305425381506399</v>
      </c>
      <c r="P138" s="1">
        <f t="shared" si="414"/>
        <v>0.41172689954173913</v>
      </c>
      <c r="T138" s="10" t="s">
        <v>84</v>
      </c>
      <c r="U138" s="1">
        <v>16247304</v>
      </c>
      <c r="V138" s="1">
        <v>34293171</v>
      </c>
      <c r="W138" s="1">
        <v>7147126</v>
      </c>
      <c r="X138" s="1">
        <v>1061926</v>
      </c>
      <c r="Y138" s="1">
        <v>1158628</v>
      </c>
      <c r="Z138" s="1">
        <f t="shared" si="420"/>
        <v>59908155</v>
      </c>
      <c r="AC138" s="1">
        <f>U138/$Z138*100</f>
        <v>27.120354482624276</v>
      </c>
      <c r="AD138" s="1">
        <f t="shared" si="415"/>
        <v>57.242909583845467</v>
      </c>
      <c r="AE138" s="1">
        <f t="shared" si="415"/>
        <v>11.930138726522291</v>
      </c>
      <c r="AF138" s="1">
        <f t="shared" si="416"/>
        <v>1.7725900588993266</v>
      </c>
      <c r="AG138" s="1">
        <f t="shared" si="416"/>
        <v>1.9340071481086341</v>
      </c>
      <c r="AK138" s="10" t="s">
        <v>84</v>
      </c>
      <c r="AL138" s="1">
        <v>12757</v>
      </c>
      <c r="AM138" s="1">
        <v>491332</v>
      </c>
      <c r="AN138" s="1">
        <v>211793</v>
      </c>
      <c r="AO138" s="1">
        <v>154413</v>
      </c>
      <c r="AP138" s="1">
        <v>140323</v>
      </c>
      <c r="AQ138" s="1">
        <f>SUM(AL138:AP138)</f>
        <v>1010618</v>
      </c>
      <c r="AT138" s="1">
        <f>AL138/$AQ138*100</f>
        <v>1.262296931184681</v>
      </c>
      <c r="AU138" s="1">
        <f t="shared" ref="AU138" si="421">AM138/$AQ138*100</f>
        <v>48.616984854811612</v>
      </c>
      <c r="AV138" s="1">
        <f t="shared" si="417"/>
        <v>20.956780900399558</v>
      </c>
      <c r="AW138" s="1">
        <f>AO138/$AQ138*100</f>
        <v>15.279066867995622</v>
      </c>
      <c r="AX138" s="1">
        <f t="shared" si="417"/>
        <v>13.884870445608529</v>
      </c>
      <c r="BB138" s="10" t="s">
        <v>84</v>
      </c>
      <c r="BC138" s="1">
        <f>H138</f>
        <v>224973156</v>
      </c>
      <c r="BD138" s="1">
        <f>Z138</f>
        <v>59908155</v>
      </c>
      <c r="BE138" s="1">
        <f>AQ138</f>
        <v>1010618</v>
      </c>
      <c r="BF138" s="1">
        <f>SUM(BC138:BE138)</f>
        <v>285891929</v>
      </c>
      <c r="BG138" s="1">
        <f>BC138/$BF138*100</f>
        <v>78.691677931208758</v>
      </c>
      <c r="BH138" s="1">
        <f t="shared" si="418"/>
        <v>20.954825555778456</v>
      </c>
      <c r="BI138" s="1">
        <f t="shared" si="419"/>
        <v>0.3534965130127895</v>
      </c>
      <c r="BK138" s="16"/>
      <c r="BL138" s="1">
        <f>((BG138*1.0749)/(BG138*1.0749+BH138*1.0493+BI138*1.5556))*100</f>
        <v>78.960917662370093</v>
      </c>
      <c r="BM138" s="1">
        <f>((BH138*1.0493)/(BG138*1.0749+BH138*1.0493+BI138*1.5556))*100</f>
        <v>20.525750279946362</v>
      </c>
      <c r="BN138" s="1">
        <f>((BI138*1.5556)/(BG138*1.0749+BH138*1.0493+BI138*1.5556))*100</f>
        <v>0.51333205768355095</v>
      </c>
    </row>
    <row r="139" spans="1:66" x14ac:dyDescent="0.3">
      <c r="B139" s="90" t="s">
        <v>100</v>
      </c>
      <c r="C139" s="90"/>
      <c r="D139" s="90"/>
      <c r="E139" s="90"/>
      <c r="F139" s="90"/>
      <c r="G139" s="90"/>
      <c r="H139" s="90"/>
      <c r="J139" s="8" t="s">
        <v>64</v>
      </c>
      <c r="K139" s="3">
        <f>AVERAGE(K136:K138)</f>
        <v>36.915769549378105</v>
      </c>
      <c r="L139" s="3">
        <f t="shared" ref="L139:P139" si="422">AVERAGE(L136:L138)</f>
        <v>41.465648390130973</v>
      </c>
      <c r="M139" s="3">
        <f t="shared" si="422"/>
        <v>11.530619078173411</v>
      </c>
      <c r="N139" s="3">
        <f t="shared" si="422"/>
        <v>4.9300930385052517</v>
      </c>
      <c r="O139" s="3">
        <f t="shared" si="422"/>
        <v>4.7258700458055136</v>
      </c>
      <c r="P139" s="3">
        <f t="shared" si="422"/>
        <v>0.43199989800673916</v>
      </c>
      <c r="Q139" s="2" t="s">
        <v>84</v>
      </c>
      <c r="U139" s="90" t="s">
        <v>100</v>
      </c>
      <c r="V139" s="90"/>
      <c r="W139" s="90"/>
      <c r="X139" s="90"/>
      <c r="Y139" s="90"/>
      <c r="Z139" s="90"/>
      <c r="AB139" s="8" t="s">
        <v>64</v>
      </c>
      <c r="AC139" s="3">
        <f>AVERAGE(AC136:AC138)</f>
        <v>27.153300438003679</v>
      </c>
      <c r="AD139" s="3">
        <f t="shared" ref="AD139:AG139" si="423">AVERAGE(AD136:AD138)</f>
        <v>57.083254314160392</v>
      </c>
      <c r="AE139" s="3">
        <f t="shared" si="423"/>
        <v>11.894102419645586</v>
      </c>
      <c r="AF139" s="3">
        <f t="shared" si="423"/>
        <v>1.7950430755312186</v>
      </c>
      <c r="AG139" s="3">
        <f t="shared" si="423"/>
        <v>2.0742997526591194</v>
      </c>
      <c r="AH139" s="2" t="s">
        <v>84</v>
      </c>
      <c r="AL139" s="90" t="s">
        <v>100</v>
      </c>
      <c r="AM139" s="90"/>
      <c r="AN139" s="90"/>
      <c r="AO139" s="90"/>
      <c r="AP139" s="90"/>
      <c r="AQ139" s="90"/>
      <c r="AS139" s="8" t="s">
        <v>64</v>
      </c>
      <c r="AT139" s="3">
        <f>AVERAGE(AT136:AT138)</f>
        <v>3.6709103815101773</v>
      </c>
      <c r="AU139" s="3">
        <f t="shared" ref="AU139:AX139" si="424">AVERAGE(AU136:AU138)</f>
        <v>39.818098771530579</v>
      </c>
      <c r="AV139" s="3">
        <f t="shared" si="424"/>
        <v>26.648483959160529</v>
      </c>
      <c r="AW139" s="3">
        <f t="shared" si="424"/>
        <v>14.146756216817915</v>
      </c>
      <c r="AX139" s="3">
        <f t="shared" si="424"/>
        <v>15.715750670980801</v>
      </c>
      <c r="AY139" s="2" t="s">
        <v>84</v>
      </c>
      <c r="BC139" s="87" t="s">
        <v>105</v>
      </c>
      <c r="BD139" s="88"/>
      <c r="BE139" s="88"/>
      <c r="BF139" s="89"/>
      <c r="BG139" s="12">
        <f>AVERAGE(BG136:BG138)</f>
        <v>77.875712291605893</v>
      </c>
      <c r="BH139" s="12">
        <f t="shared" ref="BH139:BI139" si="425">AVERAGE(BH136:BH138)</f>
        <v>21.65278893874606</v>
      </c>
      <c r="BI139" s="12">
        <f t="shared" si="425"/>
        <v>0.4714987696480395</v>
      </c>
      <c r="BJ139" s="2" t="s">
        <v>84</v>
      </c>
      <c r="BK139" s="10" t="s">
        <v>259</v>
      </c>
      <c r="BL139" s="12">
        <f>AVERAGE(BL136:BL138)</f>
        <v>78.113958666351436</v>
      </c>
      <c r="BM139" s="12">
        <f>AVERAGE(BM136:BM138)</f>
        <v>21.201630012439143</v>
      </c>
      <c r="BN139" s="12">
        <f>AVERAGE(BN136:BN138)</f>
        <v>0.68441132120941639</v>
      </c>
    </row>
    <row r="140" spans="1:66" x14ac:dyDescent="0.3">
      <c r="A140" s="2" t="s">
        <v>55</v>
      </c>
      <c r="B140" s="2" t="s">
        <v>56</v>
      </c>
      <c r="C140" s="2" t="s">
        <v>57</v>
      </c>
      <c r="D140" s="2" t="s">
        <v>58</v>
      </c>
      <c r="E140" s="2" t="s">
        <v>59</v>
      </c>
      <c r="F140" s="2" t="s">
        <v>60</v>
      </c>
      <c r="G140" s="2" t="s">
        <v>61</v>
      </c>
      <c r="H140" s="2" t="s">
        <v>62</v>
      </c>
      <c r="J140" s="8" t="s">
        <v>65</v>
      </c>
      <c r="K140" s="3">
        <f>_xlfn.STDEV.S(K136:K138)</f>
        <v>0.25021975693267234</v>
      </c>
      <c r="L140" s="3">
        <f t="shared" ref="L140:P140" si="426">_xlfn.STDEV.S(L136:L138)</f>
        <v>2.3586462423920724E-2</v>
      </c>
      <c r="M140" s="3">
        <f t="shared" si="426"/>
        <v>0.20481625818563687</v>
      </c>
      <c r="N140" s="3">
        <f t="shared" si="426"/>
        <v>4.0441293985799633E-2</v>
      </c>
      <c r="O140" s="3">
        <f t="shared" si="426"/>
        <v>9.089220900407631E-2</v>
      </c>
      <c r="P140" s="3">
        <f t="shared" si="426"/>
        <v>4.7130096483061941E-2</v>
      </c>
      <c r="Q140" s="2" t="s">
        <v>84</v>
      </c>
      <c r="T140" s="2" t="s">
        <v>55</v>
      </c>
      <c r="U140" s="2" t="s">
        <v>56</v>
      </c>
      <c r="V140" s="2" t="s">
        <v>57</v>
      </c>
      <c r="W140" s="2" t="s">
        <v>58</v>
      </c>
      <c r="X140" s="2" t="s">
        <v>59</v>
      </c>
      <c r="Y140" s="2" t="s">
        <v>60</v>
      </c>
      <c r="Z140" s="2" t="s">
        <v>62</v>
      </c>
      <c r="AB140" s="8" t="s">
        <v>65</v>
      </c>
      <c r="AC140" s="3">
        <f>_xlfn.STDEV.S(AC136:AC138)</f>
        <v>0.27740323133094458</v>
      </c>
      <c r="AD140" s="3">
        <f t="shared" ref="AD140:AG140" si="427">_xlfn.STDEV.S(AD136:AD138)</f>
        <v>0.15079183958418738</v>
      </c>
      <c r="AE140" s="3">
        <f t="shared" si="427"/>
        <v>0.14486663594013949</v>
      </c>
      <c r="AF140" s="3">
        <f t="shared" si="427"/>
        <v>0.25864062336141597</v>
      </c>
      <c r="AG140" s="3">
        <f t="shared" si="427"/>
        <v>0.15692361177890385</v>
      </c>
      <c r="AH140" s="2" t="s">
        <v>84</v>
      </c>
      <c r="AK140" s="10" t="s">
        <v>55</v>
      </c>
      <c r="AL140" s="2" t="s">
        <v>56</v>
      </c>
      <c r="AM140" s="2" t="s">
        <v>57</v>
      </c>
      <c r="AN140" s="2" t="s">
        <v>58</v>
      </c>
      <c r="AO140" s="2" t="s">
        <v>59</v>
      </c>
      <c r="AP140" s="2" t="s">
        <v>60</v>
      </c>
      <c r="AQ140" s="2" t="s">
        <v>62</v>
      </c>
      <c r="AS140" s="8" t="s">
        <v>65</v>
      </c>
      <c r="AT140" s="3">
        <f>_xlfn.STDEV.S(AT136:AT138)</f>
        <v>2.1638118552329506</v>
      </c>
      <c r="AU140" s="3">
        <f t="shared" ref="AU140:AX140" si="428">_xlfn.STDEV.S(AU136:AU138)</f>
        <v>8.1748560348748427</v>
      </c>
      <c r="AV140" s="3">
        <f t="shared" si="428"/>
        <v>7.9803599510301479</v>
      </c>
      <c r="AW140" s="3">
        <f t="shared" si="428"/>
        <v>2.3225437701282128</v>
      </c>
      <c r="AX140" s="3">
        <f t="shared" si="428"/>
        <v>1.7080739068208357</v>
      </c>
      <c r="AY140" s="2" t="s">
        <v>84</v>
      </c>
      <c r="BB140" s="10" t="s">
        <v>55</v>
      </c>
      <c r="BC140" s="12" t="s">
        <v>101</v>
      </c>
      <c r="BD140" s="12" t="s">
        <v>102</v>
      </c>
      <c r="BE140" s="12" t="s">
        <v>103</v>
      </c>
      <c r="BF140" s="12" t="s">
        <v>104</v>
      </c>
      <c r="BG140" s="12">
        <f>_xlfn.STDEV.S(BG136:BG138)</f>
        <v>0.89208876245853586</v>
      </c>
      <c r="BH140" s="12">
        <f t="shared" ref="BH140:BI140" si="429">_xlfn.STDEV.S(BH136:BH138)</f>
        <v>0.8036906072039387</v>
      </c>
      <c r="BI140" s="12">
        <f t="shared" si="429"/>
        <v>0.10326186963730201</v>
      </c>
      <c r="BJ140" s="2" t="s">
        <v>84</v>
      </c>
      <c r="BK140" s="10" t="s">
        <v>65</v>
      </c>
      <c r="BL140" s="12">
        <f>_xlfn.STDEV.S(BL136:BL138)</f>
        <v>0.91165325336798864</v>
      </c>
      <c r="BM140" s="12">
        <f>_xlfn.STDEV.S(BM136:BM138)</f>
        <v>0.78284265385874696</v>
      </c>
      <c r="BN140" s="12">
        <f>_xlfn.STDEV.S(BN136:BN138)</f>
        <v>0.14971869076552477</v>
      </c>
    </row>
    <row r="141" spans="1:66" x14ac:dyDescent="0.3">
      <c r="A141" s="2" t="s">
        <v>85</v>
      </c>
      <c r="B141" s="1">
        <v>96339765</v>
      </c>
      <c r="C141" s="1">
        <v>99863216</v>
      </c>
      <c r="D141" s="1">
        <v>25857780</v>
      </c>
      <c r="E141" s="1">
        <v>9940295</v>
      </c>
      <c r="F141" s="1">
        <v>9725236</v>
      </c>
      <c r="G141" s="1">
        <v>807952</v>
      </c>
      <c r="H141" s="1">
        <f>SUM(B141:G141)</f>
        <v>242534244</v>
      </c>
      <c r="K141" s="1">
        <f t="shared" ref="K141:P143" si="430">B141/$H141*100</f>
        <v>39.722128888323091</v>
      </c>
      <c r="L141" s="1">
        <f t="shared" si="430"/>
        <v>41.174893224562545</v>
      </c>
      <c r="M141" s="1">
        <f t="shared" si="430"/>
        <v>10.661496526651304</v>
      </c>
      <c r="N141" s="1">
        <f t="shared" si="430"/>
        <v>4.0985119610573424</v>
      </c>
      <c r="O141" s="1">
        <f t="shared" si="430"/>
        <v>4.0098403588731992</v>
      </c>
      <c r="P141" s="1">
        <f t="shared" si="430"/>
        <v>0.33312904053251957</v>
      </c>
      <c r="T141" s="10" t="s">
        <v>85</v>
      </c>
      <c r="U141" s="1">
        <v>17088561</v>
      </c>
      <c r="V141" s="1">
        <v>32648258</v>
      </c>
      <c r="W141" s="1">
        <v>6141653</v>
      </c>
      <c r="X141" s="1">
        <v>672656</v>
      </c>
      <c r="Y141" s="1">
        <v>953767</v>
      </c>
      <c r="Z141" s="1">
        <f>SUM(U141:Y141)</f>
        <v>57504895</v>
      </c>
      <c r="AC141" s="1">
        <f>U141/$Z141*100</f>
        <v>29.716706725575275</v>
      </c>
      <c r="AD141" s="1">
        <f t="shared" ref="AD141:AE143" si="431">V141/$Z141*100</f>
        <v>56.77474587163406</v>
      </c>
      <c r="AE141" s="1">
        <f>W141/$Z141*100</f>
        <v>10.680226439853511</v>
      </c>
      <c r="AF141" s="1">
        <f t="shared" ref="AF141:AG143" si="432">X141/$Z141*100</f>
        <v>1.1697369415247172</v>
      </c>
      <c r="AG141" s="1">
        <f t="shared" si="432"/>
        <v>1.6585840214124379</v>
      </c>
      <c r="AK141" s="10" t="s">
        <v>85</v>
      </c>
      <c r="AL141" s="1">
        <v>347440</v>
      </c>
      <c r="AM141" s="1">
        <v>2080085</v>
      </c>
      <c r="AN141" s="1">
        <v>891058</v>
      </c>
      <c r="AO141" s="1">
        <v>348438</v>
      </c>
      <c r="AP141" s="1">
        <v>308754</v>
      </c>
      <c r="AQ141" s="1">
        <f>SUM(AL141:AP141)</f>
        <v>3975775</v>
      </c>
      <c r="AT141" s="1">
        <f>AL141/$AQ141*100</f>
        <v>8.7389251152291063</v>
      </c>
      <c r="AU141" s="1">
        <f t="shared" ref="AU141:AX143" si="433">AM141/$AQ141*100</f>
        <v>52.318981833730525</v>
      </c>
      <c r="AV141" s="1">
        <f t="shared" si="433"/>
        <v>22.412183788066478</v>
      </c>
      <c r="AW141" s="1">
        <f t="shared" si="433"/>
        <v>8.7640271393627671</v>
      </c>
      <c r="AX141" s="1">
        <f t="shared" si="433"/>
        <v>7.76588212361112</v>
      </c>
      <c r="BB141" s="10" t="s">
        <v>85</v>
      </c>
      <c r="BC141" s="1">
        <f>H141</f>
        <v>242534244</v>
      </c>
      <c r="BD141" s="1">
        <f>Z141</f>
        <v>57504895</v>
      </c>
      <c r="BE141" s="1">
        <f>AQ141</f>
        <v>3975775</v>
      </c>
      <c r="BF141" s="1">
        <f>SUM(BC141:BE141)</f>
        <v>304014914</v>
      </c>
      <c r="BG141" s="1">
        <f>BC141/$BF141*100</f>
        <v>79.777087514857897</v>
      </c>
      <c r="BH141" s="1">
        <f t="shared" ref="BH141:BH143" si="434">BD141/$BF141*100</f>
        <v>18.915155918962583</v>
      </c>
      <c r="BI141" s="1">
        <f t="shared" ref="BI141:BI143" si="435">BE141/$BF141*100</f>
        <v>1.3077565661795132</v>
      </c>
      <c r="BK141" s="16"/>
      <c r="BL141" s="1">
        <f>((BG141*1.0749)/(BG141*1.0749+BH141*1.0493+BI141*1.5556))*100</f>
        <v>79.670052448652129</v>
      </c>
      <c r="BM141" s="1">
        <f>((BH141*1.0493)/(BG141*1.0749+BH141*1.0493+BI141*1.5556))*100</f>
        <v>18.439895751741567</v>
      </c>
      <c r="BN141" s="1">
        <f>((BI141*1.5556)/(BG141*1.0749+BH141*1.0493+BI141*1.5556))*100</f>
        <v>1.890051799606302</v>
      </c>
    </row>
    <row r="142" spans="1:66" x14ac:dyDescent="0.3">
      <c r="A142" s="2" t="s">
        <v>85</v>
      </c>
      <c r="B142" s="1">
        <v>92435748</v>
      </c>
      <c r="C142" s="1">
        <v>96881221</v>
      </c>
      <c r="D142" s="1">
        <v>24708178</v>
      </c>
      <c r="E142" s="1">
        <v>9461003</v>
      </c>
      <c r="F142" s="1">
        <v>8958580</v>
      </c>
      <c r="G142" s="1">
        <v>789581</v>
      </c>
      <c r="H142" s="1">
        <f>SUM(B142:G142)</f>
        <v>233234311</v>
      </c>
      <c r="K142" s="1">
        <f t="shared" si="430"/>
        <v>39.632139715498376</v>
      </c>
      <c r="L142" s="1">
        <f t="shared" si="430"/>
        <v>41.538151305705618</v>
      </c>
      <c r="M142" s="1">
        <f t="shared" si="430"/>
        <v>10.593714918728232</v>
      </c>
      <c r="N142" s="1">
        <f t="shared" si="430"/>
        <v>4.0564370479779024</v>
      </c>
      <c r="O142" s="1">
        <f t="shared" si="430"/>
        <v>3.8410214867571519</v>
      </c>
      <c r="P142" s="1">
        <f t="shared" si="430"/>
        <v>0.33853552533272002</v>
      </c>
      <c r="T142" s="10" t="s">
        <v>85</v>
      </c>
      <c r="U142" s="1">
        <v>17178826</v>
      </c>
      <c r="V142" s="1">
        <v>32561117</v>
      </c>
      <c r="W142" s="1">
        <v>6111031</v>
      </c>
      <c r="X142" s="1">
        <v>700464</v>
      </c>
      <c r="Y142" s="1">
        <v>1062811</v>
      </c>
      <c r="Z142" s="1">
        <f t="shared" ref="Z142:Z143" si="436">SUM(U142:Y142)</f>
        <v>57614249</v>
      </c>
      <c r="AC142" s="1">
        <f>U142/$Z142*100</f>
        <v>29.816974616817447</v>
      </c>
      <c r="AD142" s="1">
        <f t="shared" si="431"/>
        <v>56.515736237401967</v>
      </c>
      <c r="AE142" s="1">
        <f t="shared" si="431"/>
        <v>10.606804924247125</v>
      </c>
      <c r="AF142" s="1">
        <f t="shared" si="432"/>
        <v>1.2157825748974009</v>
      </c>
      <c r="AG142" s="1">
        <f t="shared" si="432"/>
        <v>1.8447016466360604</v>
      </c>
      <c r="AK142" s="10" t="s">
        <v>85</v>
      </c>
      <c r="AL142" s="1">
        <v>289779</v>
      </c>
      <c r="AM142" s="1">
        <v>2126664</v>
      </c>
      <c r="AN142" s="1">
        <v>917354</v>
      </c>
      <c r="AO142" s="1">
        <v>255257</v>
      </c>
      <c r="AP142" s="1">
        <v>311267</v>
      </c>
      <c r="AQ142" s="1">
        <f>SUM(AL142:AP142)</f>
        <v>3900321</v>
      </c>
      <c r="AT142" s="1">
        <f>AL142/$AQ142*100</f>
        <v>7.429619254415214</v>
      </c>
      <c r="AU142" s="1">
        <f>AM142/$AQ142*100</f>
        <v>54.525358297432447</v>
      </c>
      <c r="AV142" s="1">
        <f t="shared" si="433"/>
        <v>23.519961562138093</v>
      </c>
      <c r="AW142" s="1">
        <f>AO142/$AQ142*100</f>
        <v>6.5445126183203888</v>
      </c>
      <c r="AX142" s="1">
        <f t="shared" si="433"/>
        <v>7.9805482676938642</v>
      </c>
      <c r="BB142" s="10" t="s">
        <v>85</v>
      </c>
      <c r="BC142" s="1">
        <f>H142</f>
        <v>233234311</v>
      </c>
      <c r="BD142" s="1">
        <f>Z142</f>
        <v>57614249</v>
      </c>
      <c r="BE142" s="1">
        <f>AQ142</f>
        <v>3900321</v>
      </c>
      <c r="BF142" s="1">
        <f>SUM(BC142:BE142)</f>
        <v>294748881</v>
      </c>
      <c r="BG142" s="1">
        <f>BC142/$BF142*100</f>
        <v>79.129837646440464</v>
      </c>
      <c r="BH142" s="1">
        <f t="shared" si="434"/>
        <v>19.546893207713314</v>
      </c>
      <c r="BI142" s="1">
        <f t="shared" si="435"/>
        <v>1.3232691458462229</v>
      </c>
      <c r="BK142" s="16"/>
      <c r="BL142" s="1">
        <f>((BG142*1.0749)/(BG142*1.0749+BH142*1.0493+BI142*1.5556))*100</f>
        <v>79.03007035303736</v>
      </c>
      <c r="BM142" s="1">
        <f>((BH142*1.0493)/(BG142*1.0749+BH142*1.0493+BI142*1.5556))*100</f>
        <v>19.0573032216064</v>
      </c>
      <c r="BN142" s="1">
        <f>((BI142*1.5556)/(BG142*1.0749+BH142*1.0493+BI142*1.5556))*100</f>
        <v>1.9126264253562377</v>
      </c>
    </row>
    <row r="143" spans="1:66" x14ac:dyDescent="0.3">
      <c r="A143" s="2" t="s">
        <v>85</v>
      </c>
      <c r="B143" s="1">
        <v>83747459</v>
      </c>
      <c r="C143" s="1">
        <v>88468165</v>
      </c>
      <c r="D143" s="1">
        <v>22754993</v>
      </c>
      <c r="E143" s="1">
        <v>8572768</v>
      </c>
      <c r="F143" s="1">
        <v>8673386</v>
      </c>
      <c r="G143" s="1">
        <v>636546</v>
      </c>
      <c r="H143" s="1">
        <f>SUM(B143:G143)</f>
        <v>212853317</v>
      </c>
      <c r="K143" s="1">
        <f t="shared" si="430"/>
        <v>39.345151008381983</v>
      </c>
      <c r="L143" s="1">
        <f t="shared" si="430"/>
        <v>41.562972213395199</v>
      </c>
      <c r="M143" s="1">
        <f t="shared" si="430"/>
        <v>10.690457316199588</v>
      </c>
      <c r="N143" s="1">
        <f t="shared" si="430"/>
        <v>4.0275472897610518</v>
      </c>
      <c r="O143" s="1">
        <f t="shared" si="430"/>
        <v>4.0748183407449554</v>
      </c>
      <c r="P143" s="1">
        <f t="shared" si="430"/>
        <v>0.29905383151722276</v>
      </c>
      <c r="T143" s="10" t="s">
        <v>85</v>
      </c>
      <c r="U143" s="1">
        <v>14589955</v>
      </c>
      <c r="V143" s="1">
        <v>28207833</v>
      </c>
      <c r="W143" s="1">
        <v>5368476</v>
      </c>
      <c r="X143" s="1">
        <v>646127</v>
      </c>
      <c r="Y143" s="1">
        <v>765315</v>
      </c>
      <c r="Z143" s="1">
        <f t="shared" si="436"/>
        <v>49577706</v>
      </c>
      <c r="AC143" s="1">
        <f>U143/$Z143*100</f>
        <v>29.42845923528612</v>
      </c>
      <c r="AD143" s="1">
        <f t="shared" si="431"/>
        <v>56.896204515795866</v>
      </c>
      <c r="AE143" s="1">
        <f t="shared" si="431"/>
        <v>10.828407429742716</v>
      </c>
      <c r="AF143" s="1">
        <f t="shared" si="432"/>
        <v>1.3032611875991196</v>
      </c>
      <c r="AG143" s="1">
        <f t="shared" si="432"/>
        <v>1.5436676315761766</v>
      </c>
      <c r="AK143" s="10" t="s">
        <v>85</v>
      </c>
      <c r="AL143" s="1">
        <v>216565</v>
      </c>
      <c r="AM143" s="1">
        <v>1817728</v>
      </c>
      <c r="AN143" s="1">
        <v>909212</v>
      </c>
      <c r="AO143" s="1">
        <v>200576</v>
      </c>
      <c r="AP143" s="1">
        <v>362800</v>
      </c>
      <c r="AQ143" s="1">
        <f>SUM(AL143:AP143)</f>
        <v>3506881</v>
      </c>
      <c r="AT143" s="1">
        <f>AL143/$AQ143*100</f>
        <v>6.1754305321452314</v>
      </c>
      <c r="AU143" s="1">
        <f t="shared" ref="AU143" si="437">AM143/$AQ143*100</f>
        <v>51.833181679104591</v>
      </c>
      <c r="AV143" s="1">
        <f t="shared" si="433"/>
        <v>25.926514187393302</v>
      </c>
      <c r="AW143" s="1">
        <f>AO143/$AQ143*100</f>
        <v>5.7194983234389767</v>
      </c>
      <c r="AX143" s="1">
        <f t="shared" si="433"/>
        <v>10.345375277917899</v>
      </c>
      <c r="BB143" s="10" t="s">
        <v>85</v>
      </c>
      <c r="BC143" s="1">
        <f>H143</f>
        <v>212853317</v>
      </c>
      <c r="BD143" s="1">
        <f>Z143</f>
        <v>49577706</v>
      </c>
      <c r="BE143" s="1">
        <f>AQ143</f>
        <v>3506881</v>
      </c>
      <c r="BF143" s="1">
        <f>SUM(BC143:BE143)</f>
        <v>265937904</v>
      </c>
      <c r="BG143" s="1">
        <f>BC143/$BF143*100</f>
        <v>80.038728514608437</v>
      </c>
      <c r="BH143" s="1">
        <f t="shared" si="434"/>
        <v>18.642587331213981</v>
      </c>
      <c r="BI143" s="1">
        <f t="shared" si="435"/>
        <v>1.3186841541775858</v>
      </c>
      <c r="BK143" s="16"/>
      <c r="BL143" s="1">
        <f>((BG143*1.0749)/(BG143*1.0749+BH143*1.0493+BI143*1.5556))*100</f>
        <v>79.922260733383922</v>
      </c>
      <c r="BM143" s="1">
        <f>((BH143*1.0493)/(BG143*1.0749+BH143*1.0493+BI143*1.5556))*100</f>
        <v>18.172110770769326</v>
      </c>
      <c r="BN143" s="1">
        <f>((BI143*1.5556)/(BG143*1.0749+BH143*1.0493+BI143*1.5556))*100</f>
        <v>1.9056284958467513</v>
      </c>
    </row>
    <row r="144" spans="1:66" x14ac:dyDescent="0.3">
      <c r="B144" s="90" t="s">
        <v>100</v>
      </c>
      <c r="C144" s="90"/>
      <c r="D144" s="90"/>
      <c r="E144" s="90"/>
      <c r="F144" s="90"/>
      <c r="G144" s="90"/>
      <c r="H144" s="90"/>
      <c r="J144" s="8" t="s">
        <v>64</v>
      </c>
      <c r="K144" s="3">
        <f>AVERAGE(K141:K143)</f>
        <v>39.566473204067819</v>
      </c>
      <c r="L144" s="3">
        <f t="shared" ref="L144:P144" si="438">AVERAGE(L141:L143)</f>
        <v>41.425338914554452</v>
      </c>
      <c r="M144" s="3">
        <f t="shared" si="438"/>
        <v>10.648556253859708</v>
      </c>
      <c r="N144" s="3">
        <f t="shared" si="438"/>
        <v>4.0608320995987661</v>
      </c>
      <c r="O144" s="3">
        <f t="shared" si="438"/>
        <v>3.9752267287917689</v>
      </c>
      <c r="P144" s="3">
        <f t="shared" si="438"/>
        <v>0.32357279912748743</v>
      </c>
      <c r="Q144" s="2" t="s">
        <v>85</v>
      </c>
      <c r="U144" s="90" t="s">
        <v>100</v>
      </c>
      <c r="V144" s="90"/>
      <c r="W144" s="90"/>
      <c r="X144" s="90"/>
      <c r="Y144" s="90"/>
      <c r="Z144" s="90"/>
      <c r="AB144" s="8" t="s">
        <v>64</v>
      </c>
      <c r="AC144" s="3">
        <f t="shared" ref="AC144:AG144" si="439">AVERAGE(AC141:AC143)</f>
        <v>29.65404685922628</v>
      </c>
      <c r="AD144" s="3">
        <f t="shared" si="439"/>
        <v>56.728895541610626</v>
      </c>
      <c r="AE144" s="3">
        <f t="shared" si="439"/>
        <v>10.70514626461445</v>
      </c>
      <c r="AF144" s="3">
        <f t="shared" si="439"/>
        <v>1.2295935680070791</v>
      </c>
      <c r="AG144" s="3">
        <f t="shared" si="439"/>
        <v>1.6823177665415583</v>
      </c>
      <c r="AH144" s="2" t="s">
        <v>85</v>
      </c>
      <c r="AL144" s="90" t="s">
        <v>100</v>
      </c>
      <c r="AM144" s="90"/>
      <c r="AN144" s="90"/>
      <c r="AO144" s="90"/>
      <c r="AP144" s="90"/>
      <c r="AQ144" s="90"/>
      <c r="AS144" s="8" t="s">
        <v>64</v>
      </c>
      <c r="AT144" s="3">
        <f t="shared" ref="AT144:AX144" si="440">AVERAGE(AT141:AT143)</f>
        <v>7.44799163392985</v>
      </c>
      <c r="AU144" s="3">
        <f t="shared" si="440"/>
        <v>52.89250727008919</v>
      </c>
      <c r="AV144" s="3">
        <f t="shared" si="440"/>
        <v>23.952886512532626</v>
      </c>
      <c r="AW144" s="3">
        <f t="shared" si="440"/>
        <v>7.0093460270407109</v>
      </c>
      <c r="AX144" s="3">
        <f t="shared" si="440"/>
        <v>8.6972685564076269</v>
      </c>
      <c r="AY144" s="2" t="s">
        <v>85</v>
      </c>
      <c r="BC144" s="87" t="s">
        <v>105</v>
      </c>
      <c r="BD144" s="88"/>
      <c r="BE144" s="88"/>
      <c r="BF144" s="89"/>
      <c r="BG144" s="12">
        <f>AVERAGE(BG141:BG143)</f>
        <v>79.64855122530227</v>
      </c>
      <c r="BH144" s="12">
        <f t="shared" ref="BH144:BI144" si="441">AVERAGE(BH141:BH143)</f>
        <v>19.034878819296626</v>
      </c>
      <c r="BI144" s="12">
        <f t="shared" si="441"/>
        <v>1.3165699554011072</v>
      </c>
      <c r="BJ144" s="2" t="s">
        <v>85</v>
      </c>
      <c r="BK144" s="10" t="s">
        <v>259</v>
      </c>
      <c r="BL144" s="12">
        <f>AVERAGE(BL141:BL143)</f>
        <v>79.540794511691132</v>
      </c>
      <c r="BM144" s="12">
        <f>AVERAGE(BM141:BM143)</f>
        <v>18.556436581372427</v>
      </c>
      <c r="BN144" s="12">
        <f>AVERAGE(BN141:BN143)</f>
        <v>1.9027689069364302</v>
      </c>
    </row>
    <row r="145" spans="1:66" x14ac:dyDescent="0.3">
      <c r="A145" s="2" t="s">
        <v>55</v>
      </c>
      <c r="B145" s="2" t="s">
        <v>56</v>
      </c>
      <c r="C145" s="2" t="s">
        <v>57</v>
      </c>
      <c r="D145" s="2" t="s">
        <v>58</v>
      </c>
      <c r="E145" s="2" t="s">
        <v>59</v>
      </c>
      <c r="F145" s="2" t="s">
        <v>60</v>
      </c>
      <c r="G145" s="2" t="s">
        <v>61</v>
      </c>
      <c r="H145" s="2" t="s">
        <v>62</v>
      </c>
      <c r="J145" s="8" t="s">
        <v>65</v>
      </c>
      <c r="K145" s="3">
        <f>_xlfn.STDEV.S(K141:K143)</f>
        <v>0.19688105173890663</v>
      </c>
      <c r="L145" s="3">
        <f t="shared" ref="L145:P145" si="442">_xlfn.STDEV.S(L141:L143)</f>
        <v>0.21724709915503149</v>
      </c>
      <c r="M145" s="3">
        <f t="shared" si="442"/>
        <v>4.9652400365613275E-2</v>
      </c>
      <c r="N145" s="3">
        <f t="shared" si="442"/>
        <v>3.5685900606684723E-2</v>
      </c>
      <c r="O145" s="3">
        <f t="shared" si="442"/>
        <v>0.12068065202926752</v>
      </c>
      <c r="P145" s="3">
        <f t="shared" si="442"/>
        <v>2.1405428026054666E-2</v>
      </c>
      <c r="Q145" s="2" t="s">
        <v>85</v>
      </c>
      <c r="T145" s="2" t="s">
        <v>55</v>
      </c>
      <c r="U145" s="2" t="s">
        <v>56</v>
      </c>
      <c r="V145" s="2" t="s">
        <v>57</v>
      </c>
      <c r="W145" s="2" t="s">
        <v>58</v>
      </c>
      <c r="X145" s="2" t="s">
        <v>59</v>
      </c>
      <c r="Y145" s="2" t="s">
        <v>60</v>
      </c>
      <c r="Z145" s="2" t="s">
        <v>62</v>
      </c>
      <c r="AB145" s="8" t="s">
        <v>65</v>
      </c>
      <c r="AC145" s="3">
        <f t="shared" ref="AC145:AG145" si="443">_xlfn.STDEV.S(AC141:AC143)</f>
        <v>0.20169468153564085</v>
      </c>
      <c r="AD145" s="3">
        <f t="shared" si="443"/>
        <v>0.19433403533207283</v>
      </c>
      <c r="AE145" s="3">
        <f t="shared" si="443"/>
        <v>0.11288341711725343</v>
      </c>
      <c r="AF145" s="3">
        <f t="shared" si="443"/>
        <v>6.7825059678861141E-2</v>
      </c>
      <c r="AG145" s="3">
        <f t="shared" si="443"/>
        <v>0.15191391492934123</v>
      </c>
      <c r="AH145" s="2" t="s">
        <v>85</v>
      </c>
      <c r="AK145" s="10" t="s">
        <v>55</v>
      </c>
      <c r="AL145" s="2" t="s">
        <v>56</v>
      </c>
      <c r="AM145" s="2" t="s">
        <v>57</v>
      </c>
      <c r="AN145" s="2" t="s">
        <v>58</v>
      </c>
      <c r="AO145" s="2" t="s">
        <v>59</v>
      </c>
      <c r="AP145" s="2" t="s">
        <v>60</v>
      </c>
      <c r="AQ145" s="2" t="s">
        <v>62</v>
      </c>
      <c r="AS145" s="8" t="s">
        <v>65</v>
      </c>
      <c r="AT145" s="3">
        <f t="shared" ref="AT145:AX145" si="444">_xlfn.STDEV.S(AT141:AT143)</f>
        <v>1.2818460428701517</v>
      </c>
      <c r="AU145" s="3">
        <f t="shared" si="444"/>
        <v>1.4348004410650976</v>
      </c>
      <c r="AV145" s="3">
        <f t="shared" si="444"/>
        <v>1.7967185501390412</v>
      </c>
      <c r="AW145" s="3">
        <f t="shared" si="444"/>
        <v>1.5745924873263206</v>
      </c>
      <c r="AX145" s="3">
        <f t="shared" si="444"/>
        <v>1.4313323207659847</v>
      </c>
      <c r="AY145" s="2" t="s">
        <v>85</v>
      </c>
      <c r="BB145" s="10" t="s">
        <v>55</v>
      </c>
      <c r="BC145" s="12" t="s">
        <v>101</v>
      </c>
      <c r="BD145" s="12" t="s">
        <v>102</v>
      </c>
      <c r="BE145" s="12" t="s">
        <v>103</v>
      </c>
      <c r="BF145" s="12" t="s">
        <v>104</v>
      </c>
      <c r="BG145" s="12">
        <f>_xlfn.STDEV.S(BG141:BG143)</f>
        <v>0.46788015117049953</v>
      </c>
      <c r="BH145" s="12">
        <f t="shared" ref="BH145:BI145" si="445">_xlfn.STDEV.S(BH141:BH143)</f>
        <v>0.46388841246155627</v>
      </c>
      <c r="BI145" s="12">
        <f t="shared" si="445"/>
        <v>7.9694673177604074E-3</v>
      </c>
      <c r="BJ145" s="2" t="s">
        <v>85</v>
      </c>
      <c r="BK145" s="10" t="s">
        <v>65</v>
      </c>
      <c r="BL145" s="12">
        <f>_xlfn.STDEV.S(BL141:BL143)</f>
        <v>0.45992567812234053</v>
      </c>
      <c r="BM145" s="12">
        <f>_xlfn.STDEV.S(BM141:BM143)</f>
        <v>0.45395786421541823</v>
      </c>
      <c r="BN145" s="12">
        <f>_xlfn.STDEV.S(BN141:BN143)</f>
        <v>1.1555793719578005E-2</v>
      </c>
    </row>
    <row r="146" spans="1:66" x14ac:dyDescent="0.3">
      <c r="A146" s="2" t="s">
        <v>86</v>
      </c>
      <c r="B146" s="1">
        <v>78766959</v>
      </c>
      <c r="C146" s="1">
        <v>73387531</v>
      </c>
      <c r="D146" s="1">
        <v>18348660</v>
      </c>
      <c r="E146" s="1">
        <v>8726441</v>
      </c>
      <c r="F146" s="1">
        <v>7213637</v>
      </c>
      <c r="G146" s="1">
        <v>616109</v>
      </c>
      <c r="H146" s="1">
        <f>SUM(B146:G146)</f>
        <v>187059337</v>
      </c>
      <c r="K146" s="1">
        <f t="shared" ref="K146:P148" si="446">B146/$H146*100</f>
        <v>42.108007150693574</v>
      </c>
      <c r="L146" s="1">
        <f t="shared" si="446"/>
        <v>39.23222020187103</v>
      </c>
      <c r="M146" s="1">
        <f t="shared" si="446"/>
        <v>9.8090051500610205</v>
      </c>
      <c r="N146" s="1">
        <f t="shared" si="446"/>
        <v>4.6650657165538867</v>
      </c>
      <c r="O146" s="1">
        <f t="shared" si="446"/>
        <v>3.8563362383776654</v>
      </c>
      <c r="P146" s="1">
        <f t="shared" si="446"/>
        <v>0.3293655424428239</v>
      </c>
      <c r="T146" s="10" t="s">
        <v>86</v>
      </c>
      <c r="U146" s="1">
        <v>33215871</v>
      </c>
      <c r="V146" s="1">
        <v>49799476</v>
      </c>
      <c r="W146" s="1">
        <v>8986912</v>
      </c>
      <c r="X146" s="1">
        <v>1276403</v>
      </c>
      <c r="Y146" s="1">
        <v>1160973</v>
      </c>
      <c r="Z146" s="1">
        <f>SUM(U146:Y146)</f>
        <v>94439635</v>
      </c>
      <c r="AC146" s="1">
        <f>U146/$Z146*100</f>
        <v>35.171536823495771</v>
      </c>
      <c r="AD146" s="1">
        <f t="shared" ref="AD146:AE148" si="447">V146/$Z146*100</f>
        <v>52.731542217417505</v>
      </c>
      <c r="AE146" s="1">
        <f>W146/$Z146*100</f>
        <v>9.5160384726179856</v>
      </c>
      <c r="AF146" s="1">
        <f t="shared" ref="AF146:AG148" si="448">X146/$Z146*100</f>
        <v>1.35155435532973</v>
      </c>
      <c r="AG146" s="1">
        <f t="shared" si="448"/>
        <v>1.2293281311390074</v>
      </c>
      <c r="AK146" s="10" t="s">
        <v>86</v>
      </c>
      <c r="AL146" s="1">
        <v>1171692</v>
      </c>
      <c r="AM146" s="1">
        <v>3082458</v>
      </c>
      <c r="AN146" s="1">
        <v>1347562</v>
      </c>
      <c r="AO146" s="1">
        <v>771815</v>
      </c>
      <c r="AP146" s="1">
        <v>312679</v>
      </c>
      <c r="AQ146" s="1">
        <f>SUM(AL146:AP146)</f>
        <v>6686206</v>
      </c>
      <c r="AT146" s="1">
        <f>AL146/$AQ146*100</f>
        <v>17.524018853143321</v>
      </c>
      <c r="AU146" s="1">
        <f t="shared" ref="AU146:AX148" si="449">AM146/$AQ146*100</f>
        <v>46.101750379811811</v>
      </c>
      <c r="AV146" s="1">
        <f t="shared" si="449"/>
        <v>20.15435958748504</v>
      </c>
      <c r="AW146" s="1">
        <f t="shared" si="449"/>
        <v>11.543392471006726</v>
      </c>
      <c r="AX146" s="1">
        <f t="shared" si="449"/>
        <v>4.6764787085531019</v>
      </c>
      <c r="BB146" s="10" t="s">
        <v>86</v>
      </c>
      <c r="BC146" s="1">
        <f>H146</f>
        <v>187059337</v>
      </c>
      <c r="BD146" s="1">
        <f>Z146</f>
        <v>94439635</v>
      </c>
      <c r="BE146" s="1">
        <f>AQ146</f>
        <v>6686206</v>
      </c>
      <c r="BF146" s="1">
        <f>SUM(BC146:BE146)</f>
        <v>288185178</v>
      </c>
      <c r="BG146" s="1">
        <f>BC146/$BF146*100</f>
        <v>64.909423273670242</v>
      </c>
      <c r="BH146" s="1">
        <f t="shared" ref="BH146:BH148" si="450">BD146/$BF146*100</f>
        <v>32.77046920157705</v>
      </c>
      <c r="BI146" s="1">
        <f t="shared" ref="BI146:BI148" si="451">BE146/$BF146*100</f>
        <v>2.320107524752713</v>
      </c>
      <c r="BK146" s="16"/>
      <c r="BL146" s="1">
        <f>((BG146*1.0749)/(BG146*1.0749+BH146*1.0493+BI146*1.5556))*100</f>
        <v>64.742972172707439</v>
      </c>
      <c r="BM146" s="1">
        <f>((BH146*1.0493)/(BG146*1.0749+BH146*1.0493+BI146*1.5556))*100</f>
        <v>31.907968302321301</v>
      </c>
      <c r="BN146" s="1">
        <f>((BI146*1.5556)/(BG146*1.0749+BH146*1.0493+BI146*1.5556))*100</f>
        <v>3.3490595249712665</v>
      </c>
    </row>
    <row r="147" spans="1:66" x14ac:dyDescent="0.3">
      <c r="A147" s="2" t="s">
        <v>86</v>
      </c>
      <c r="B147" s="1">
        <v>77896315</v>
      </c>
      <c r="C147" s="1">
        <v>72753747</v>
      </c>
      <c r="D147" s="1">
        <v>18018209</v>
      </c>
      <c r="E147" s="1">
        <v>8590066</v>
      </c>
      <c r="F147" s="1">
        <v>6957790</v>
      </c>
      <c r="G147" s="1">
        <v>504091</v>
      </c>
      <c r="H147" s="1">
        <f>SUM(B147:G147)</f>
        <v>184720218</v>
      </c>
      <c r="K147" s="1">
        <f t="shared" si="446"/>
        <v>42.169891224359638</v>
      </c>
      <c r="L147" s="1">
        <f t="shared" si="446"/>
        <v>39.385914431954596</v>
      </c>
      <c r="M147" s="1">
        <f t="shared" si="446"/>
        <v>9.7543242396996295</v>
      </c>
      <c r="N147" s="1">
        <f t="shared" si="446"/>
        <v>4.6503117487659091</v>
      </c>
      <c r="O147" s="1">
        <f t="shared" si="446"/>
        <v>3.7666640259162101</v>
      </c>
      <c r="P147" s="1">
        <f t="shared" si="446"/>
        <v>0.2728943293040072</v>
      </c>
      <c r="T147" s="10" t="s">
        <v>86</v>
      </c>
      <c r="U147" s="1">
        <v>32842970</v>
      </c>
      <c r="V147" s="1">
        <v>49009444</v>
      </c>
      <c r="W147" s="1">
        <v>8662894</v>
      </c>
      <c r="X147" s="1">
        <v>1116307</v>
      </c>
      <c r="Y147" s="1">
        <v>1075429</v>
      </c>
      <c r="Z147" s="1">
        <f t="shared" ref="Z147:Z148" si="452">SUM(U147:Y147)</f>
        <v>92707044</v>
      </c>
      <c r="AC147" s="1">
        <f>U147/$Z147*100</f>
        <v>35.426617636519616</v>
      </c>
      <c r="AD147" s="1">
        <f t="shared" si="447"/>
        <v>52.864854584296751</v>
      </c>
      <c r="AE147" s="1">
        <f t="shared" si="447"/>
        <v>9.3443751695933699</v>
      </c>
      <c r="AF147" s="1">
        <f t="shared" si="448"/>
        <v>1.2041231732078523</v>
      </c>
      <c r="AG147" s="1">
        <f t="shared" si="448"/>
        <v>1.1600294363824177</v>
      </c>
      <c r="AK147" s="10" t="s">
        <v>86</v>
      </c>
      <c r="AL147" s="1">
        <v>1125415</v>
      </c>
      <c r="AM147" s="1">
        <v>3449432</v>
      </c>
      <c r="AN147" s="1">
        <v>1385216</v>
      </c>
      <c r="AO147" s="1">
        <v>935810</v>
      </c>
      <c r="AP147" s="1">
        <v>338848</v>
      </c>
      <c r="AQ147" s="1">
        <f>SUM(AL147:AP147)</f>
        <v>7234721</v>
      </c>
      <c r="AT147" s="1">
        <f>AL147/$AQ147*100</f>
        <v>15.555748452497339</v>
      </c>
      <c r="AU147" s="1">
        <f>AM147/$AQ147*100</f>
        <v>47.678853130618307</v>
      </c>
      <c r="AV147" s="1">
        <f t="shared" si="449"/>
        <v>19.146778431400467</v>
      </c>
      <c r="AW147" s="1">
        <f>AO147/$AQ147*100</f>
        <v>12.934983947549602</v>
      </c>
      <c r="AX147" s="1">
        <f t="shared" si="449"/>
        <v>4.6836360379342894</v>
      </c>
      <c r="BB147" s="10" t="s">
        <v>86</v>
      </c>
      <c r="BC147" s="1">
        <f>H147</f>
        <v>184720218</v>
      </c>
      <c r="BD147" s="1">
        <f>Z147</f>
        <v>92707044</v>
      </c>
      <c r="BE147" s="1">
        <f>AQ147</f>
        <v>7234721</v>
      </c>
      <c r="BF147" s="1">
        <f>SUM(BC147:BE147)</f>
        <v>284661983</v>
      </c>
      <c r="BG147" s="1">
        <f>BC147/$BF147*100</f>
        <v>64.89107398651123</v>
      </c>
      <c r="BH147" s="1">
        <f t="shared" si="450"/>
        <v>32.567413120283085</v>
      </c>
      <c r="BI147" s="1">
        <f t="shared" si="451"/>
        <v>2.5415128932056938</v>
      </c>
      <c r="BK147" s="16"/>
      <c r="BL147" s="1">
        <f>((BG147*1.0749)/(BG147*1.0749+BH147*1.0493+BI147*1.5556))*100</f>
        <v>64.657695453296469</v>
      </c>
      <c r="BM147" s="1">
        <f>((BH147*1.0493)/(BG147*1.0749+BH147*1.0493+BI147*1.5556))*100</f>
        <v>31.677444047808883</v>
      </c>
      <c r="BN147" s="1">
        <f>((BI147*1.5556)/(BG147*1.0749+BH147*1.0493+BI147*1.5556))*100</f>
        <v>3.6648604988946456</v>
      </c>
    </row>
    <row r="148" spans="1:66" x14ac:dyDescent="0.3">
      <c r="A148" s="2" t="s">
        <v>86</v>
      </c>
      <c r="B148" s="1">
        <v>70270699</v>
      </c>
      <c r="C148" s="1">
        <v>66817473</v>
      </c>
      <c r="D148" s="1">
        <v>17201024</v>
      </c>
      <c r="E148" s="1">
        <v>7870680</v>
      </c>
      <c r="F148" s="1">
        <v>6484319</v>
      </c>
      <c r="G148" s="1">
        <v>493327</v>
      </c>
      <c r="H148" s="1">
        <f>SUM(B148:G148)</f>
        <v>169137522</v>
      </c>
      <c r="K148" s="1">
        <f t="shared" si="446"/>
        <v>41.546487242493711</v>
      </c>
      <c r="L148" s="1">
        <f t="shared" si="446"/>
        <v>39.504819634285525</v>
      </c>
      <c r="M148" s="1">
        <f t="shared" si="446"/>
        <v>10.169845103914907</v>
      </c>
      <c r="N148" s="1">
        <f t="shared" si="446"/>
        <v>4.6534204279048152</v>
      </c>
      <c r="O148" s="1">
        <f t="shared" si="446"/>
        <v>3.8337554691146534</v>
      </c>
      <c r="P148" s="1">
        <f t="shared" si="446"/>
        <v>0.29167212228638423</v>
      </c>
      <c r="T148" s="10" t="s">
        <v>86</v>
      </c>
      <c r="U148" s="1">
        <v>29577092</v>
      </c>
      <c r="V148" s="1">
        <v>44354504</v>
      </c>
      <c r="W148" s="1">
        <v>7709162</v>
      </c>
      <c r="X148" s="1">
        <v>998008</v>
      </c>
      <c r="Y148" s="1">
        <v>1016005</v>
      </c>
      <c r="Z148" s="1">
        <f t="shared" si="452"/>
        <v>83654771</v>
      </c>
      <c r="AC148" s="1">
        <f>U148/$Z148*100</f>
        <v>35.356132885714317</v>
      </c>
      <c r="AD148" s="1">
        <f t="shared" si="447"/>
        <v>53.020889866520584</v>
      </c>
      <c r="AE148" s="1">
        <f t="shared" si="447"/>
        <v>9.2154480944069519</v>
      </c>
      <c r="AF148" s="1">
        <f t="shared" si="448"/>
        <v>1.1930078680150831</v>
      </c>
      <c r="AG148" s="1">
        <f t="shared" si="448"/>
        <v>1.214521285343068</v>
      </c>
      <c r="AK148" s="10" t="s">
        <v>86</v>
      </c>
      <c r="AL148" s="1">
        <v>958029</v>
      </c>
      <c r="AM148" s="1">
        <v>2703612</v>
      </c>
      <c r="AN148" s="1">
        <v>1206359</v>
      </c>
      <c r="AO148" s="1">
        <v>762585</v>
      </c>
      <c r="AP148" s="1">
        <v>207343</v>
      </c>
      <c r="AQ148" s="1">
        <f>SUM(AL148:AP148)</f>
        <v>5837928</v>
      </c>
      <c r="AT148" s="1">
        <f>AL148/$AQ148*100</f>
        <v>16.410428494493249</v>
      </c>
      <c r="AU148" s="1">
        <f t="shared" ref="AU148" si="453">AM148/$AQ148*100</f>
        <v>46.311156972131208</v>
      </c>
      <c r="AV148" s="1">
        <f t="shared" si="449"/>
        <v>20.664163723841746</v>
      </c>
      <c r="AW148" s="1">
        <f>AO148/$AQ148*100</f>
        <v>13.062596866559506</v>
      </c>
      <c r="AX148" s="1">
        <f t="shared" si="449"/>
        <v>3.5516539429742879</v>
      </c>
      <c r="BB148" s="10" t="s">
        <v>86</v>
      </c>
      <c r="BC148" s="1">
        <f>H148</f>
        <v>169137522</v>
      </c>
      <c r="BD148" s="1">
        <f>Z148</f>
        <v>83654771</v>
      </c>
      <c r="BE148" s="1">
        <f>AQ148</f>
        <v>5837928</v>
      </c>
      <c r="BF148" s="1">
        <f>SUM(BC148:BE148)</f>
        <v>258630221</v>
      </c>
      <c r="BG148" s="1">
        <f>BC148/$BF148*100</f>
        <v>65.397431648175413</v>
      </c>
      <c r="BH148" s="1">
        <f t="shared" si="450"/>
        <v>32.345319381682003</v>
      </c>
      <c r="BI148" s="1">
        <f t="shared" si="451"/>
        <v>2.2572489701425882</v>
      </c>
      <c r="BK148" s="16"/>
      <c r="BL148" s="1">
        <f>((BG148*1.0749)/(BG148*1.0749+BH148*1.0493+BI148*1.5556))*100</f>
        <v>65.241432818845951</v>
      </c>
      <c r="BM148" s="1">
        <f>((BH148*1.0493)/(BG148*1.0749+BH148*1.0493+BI148*1.5556))*100</f>
        <v>31.499658937209869</v>
      </c>
      <c r="BN148" s="1">
        <f>((BI148*1.5556)/(BG148*1.0749+BH148*1.0493+BI148*1.5556))*100</f>
        <v>3.2589082439441834</v>
      </c>
    </row>
    <row r="149" spans="1:66" x14ac:dyDescent="0.3">
      <c r="B149" s="90" t="s">
        <v>100</v>
      </c>
      <c r="C149" s="90"/>
      <c r="D149" s="90"/>
      <c r="E149" s="90"/>
      <c r="F149" s="90"/>
      <c r="G149" s="90"/>
      <c r="H149" s="90"/>
      <c r="J149" s="8" t="s">
        <v>64</v>
      </c>
      <c r="K149" s="3">
        <f>AVERAGE(K146:K148)</f>
        <v>41.941461872515639</v>
      </c>
      <c r="L149" s="3">
        <f t="shared" ref="L149:P149" si="454">AVERAGE(L146:L148)</f>
        <v>39.374318089370384</v>
      </c>
      <c r="M149" s="3">
        <f t="shared" si="454"/>
        <v>9.9110581645585185</v>
      </c>
      <c r="N149" s="3">
        <f t="shared" si="454"/>
        <v>4.6562659644082034</v>
      </c>
      <c r="O149" s="3">
        <f t="shared" si="454"/>
        <v>3.8189185778028425</v>
      </c>
      <c r="P149" s="3">
        <f t="shared" si="454"/>
        <v>0.29797733134440513</v>
      </c>
      <c r="Q149" s="2" t="s">
        <v>86</v>
      </c>
      <c r="U149" s="90" t="s">
        <v>100</v>
      </c>
      <c r="V149" s="90"/>
      <c r="W149" s="90"/>
      <c r="X149" s="90"/>
      <c r="Y149" s="90"/>
      <c r="Z149" s="90"/>
      <c r="AB149" s="8" t="s">
        <v>64</v>
      </c>
      <c r="AC149" s="3">
        <f t="shared" ref="AC149:AG149" si="455">AVERAGE(AC146:AC148)</f>
        <v>35.318095781909904</v>
      </c>
      <c r="AD149" s="3">
        <f t="shared" si="455"/>
        <v>52.872428889411616</v>
      </c>
      <c r="AE149" s="3">
        <f t="shared" si="455"/>
        <v>9.3586205788727685</v>
      </c>
      <c r="AF149" s="3">
        <f t="shared" si="455"/>
        <v>1.2495617988508885</v>
      </c>
      <c r="AG149" s="3">
        <f t="shared" si="455"/>
        <v>1.2012929509548309</v>
      </c>
      <c r="AH149" s="2" t="s">
        <v>86</v>
      </c>
      <c r="AL149" s="90" t="s">
        <v>100</v>
      </c>
      <c r="AM149" s="90"/>
      <c r="AN149" s="90"/>
      <c r="AO149" s="90"/>
      <c r="AP149" s="90"/>
      <c r="AQ149" s="90"/>
      <c r="AS149" s="8" t="s">
        <v>64</v>
      </c>
      <c r="AT149" s="3">
        <f t="shared" ref="AT149:AX149" si="456">AVERAGE(AT146:AT148)</f>
        <v>16.496731933377969</v>
      </c>
      <c r="AU149" s="3">
        <f t="shared" si="456"/>
        <v>46.697253494187116</v>
      </c>
      <c r="AV149" s="3">
        <f t="shared" si="456"/>
        <v>19.988433914242417</v>
      </c>
      <c r="AW149" s="3">
        <f t="shared" si="456"/>
        <v>12.51365776170528</v>
      </c>
      <c r="AX149" s="3">
        <f t="shared" si="456"/>
        <v>4.3039228964872258</v>
      </c>
      <c r="AY149" s="2" t="s">
        <v>86</v>
      </c>
      <c r="BC149" s="87" t="s">
        <v>105</v>
      </c>
      <c r="BD149" s="88"/>
      <c r="BE149" s="88"/>
      <c r="BF149" s="89"/>
      <c r="BG149" s="12">
        <f>AVERAGE(BG146:BG148)</f>
        <v>65.065976302785643</v>
      </c>
      <c r="BH149" s="12">
        <f t="shared" ref="BH149:BI149" si="457">AVERAGE(BH146:BH148)</f>
        <v>32.561067234514049</v>
      </c>
      <c r="BI149" s="12">
        <f t="shared" si="457"/>
        <v>2.3729564627003317</v>
      </c>
      <c r="BJ149" s="2" t="s">
        <v>86</v>
      </c>
      <c r="BK149" s="10" t="s">
        <v>259</v>
      </c>
      <c r="BL149" s="12">
        <f>AVERAGE(BL146:BL148)</f>
        <v>64.880700148283282</v>
      </c>
      <c r="BM149" s="12">
        <f>AVERAGE(BM146:BM148)</f>
        <v>31.695023762446684</v>
      </c>
      <c r="BN149" s="12">
        <f>AVERAGE(BN146:BN148)</f>
        <v>3.4242760892700321</v>
      </c>
    </row>
    <row r="150" spans="1:66" x14ac:dyDescent="0.3">
      <c r="A150" s="2" t="s">
        <v>55</v>
      </c>
      <c r="B150" s="2" t="s">
        <v>56</v>
      </c>
      <c r="C150" s="2" t="s">
        <v>57</v>
      </c>
      <c r="D150" s="2" t="s">
        <v>58</v>
      </c>
      <c r="E150" s="2" t="s">
        <v>59</v>
      </c>
      <c r="F150" s="2" t="s">
        <v>60</v>
      </c>
      <c r="G150" s="2" t="s">
        <v>61</v>
      </c>
      <c r="H150" s="2" t="s">
        <v>62</v>
      </c>
      <c r="J150" s="8" t="s">
        <v>65</v>
      </c>
      <c r="K150" s="3">
        <f>_xlfn.STDEV.S(K146:K148)</f>
        <v>0.34345469630519976</v>
      </c>
      <c r="L150" s="3">
        <f t="shared" ref="L150:P150" si="458">_xlfn.STDEV.S(L146:L148)</f>
        <v>0.1366691955386217</v>
      </c>
      <c r="M150" s="3">
        <f t="shared" si="458"/>
        <v>0.22577756858371217</v>
      </c>
      <c r="N150" s="3">
        <f t="shared" si="458"/>
        <v>7.7777053085249306E-3</v>
      </c>
      <c r="O150" s="3">
        <f t="shared" si="458"/>
        <v>4.6640930841718317E-2</v>
      </c>
      <c r="P150" s="3">
        <f t="shared" si="458"/>
        <v>2.8758759088170466E-2</v>
      </c>
      <c r="Q150" s="2" t="s">
        <v>86</v>
      </c>
      <c r="T150" s="2" t="s">
        <v>55</v>
      </c>
      <c r="U150" s="2" t="s">
        <v>56</v>
      </c>
      <c r="V150" s="2" t="s">
        <v>57</v>
      </c>
      <c r="W150" s="2" t="s">
        <v>58</v>
      </c>
      <c r="X150" s="2" t="s">
        <v>59</v>
      </c>
      <c r="Y150" s="2" t="s">
        <v>60</v>
      </c>
      <c r="Z150" s="2" t="s">
        <v>62</v>
      </c>
      <c r="AB150" s="8" t="s">
        <v>65</v>
      </c>
      <c r="AC150" s="3">
        <f t="shared" ref="AC150:AG150" si="459">_xlfn.STDEV.S(AC146:AC148)</f>
        <v>0.13172574252057709</v>
      </c>
      <c r="AD150" s="3">
        <f t="shared" si="459"/>
        <v>0.14482245365912461</v>
      </c>
      <c r="AE150" s="3">
        <f t="shared" si="459"/>
        <v>0.15080067185664747</v>
      </c>
      <c r="AF150" s="3">
        <f t="shared" si="459"/>
        <v>8.8502817385659321E-2</v>
      </c>
      <c r="AG150" s="3">
        <f t="shared" si="459"/>
        <v>3.6494093998303438E-2</v>
      </c>
      <c r="AH150" s="2" t="s">
        <v>86</v>
      </c>
      <c r="AK150" s="10" t="s">
        <v>55</v>
      </c>
      <c r="AL150" s="2" t="s">
        <v>56</v>
      </c>
      <c r="AM150" s="2" t="s">
        <v>57</v>
      </c>
      <c r="AN150" s="2" t="s">
        <v>58</v>
      </c>
      <c r="AO150" s="2" t="s">
        <v>59</v>
      </c>
      <c r="AP150" s="2" t="s">
        <v>60</v>
      </c>
      <c r="AQ150" s="2" t="s">
        <v>62</v>
      </c>
      <c r="AS150" s="8" t="s">
        <v>65</v>
      </c>
      <c r="AT150" s="3">
        <f t="shared" ref="AT150:AX150" si="460">_xlfn.STDEV.S(AT146:AT148)</f>
        <v>0.98696925240215594</v>
      </c>
      <c r="AU150" s="3">
        <f t="shared" si="460"/>
        <v>0.85651396071990638</v>
      </c>
      <c r="AV150" s="3">
        <f t="shared" si="460"/>
        <v>0.7721806966054251</v>
      </c>
      <c r="AW150" s="3">
        <f t="shared" si="460"/>
        <v>0.84269348818257539</v>
      </c>
      <c r="AX150" s="3">
        <f t="shared" si="460"/>
        <v>0.65149385312185726</v>
      </c>
      <c r="AY150" s="2" t="s">
        <v>86</v>
      </c>
      <c r="BB150" s="10" t="s">
        <v>55</v>
      </c>
      <c r="BC150" s="12" t="s">
        <v>101</v>
      </c>
      <c r="BD150" s="12" t="s">
        <v>102</v>
      </c>
      <c r="BE150" s="12" t="s">
        <v>103</v>
      </c>
      <c r="BF150" s="12" t="s">
        <v>104</v>
      </c>
      <c r="BG150" s="12">
        <f>_xlfn.STDEV.S(BG146:BG148)</f>
        <v>0.2871953317437575</v>
      </c>
      <c r="BH150" s="12">
        <f t="shared" ref="BH150:BI150" si="461">_xlfn.STDEV.S(BH146:BH148)</f>
        <v>0.21264593821383712</v>
      </c>
      <c r="BI150" s="12">
        <f t="shared" si="461"/>
        <v>0.14931929604190564</v>
      </c>
      <c r="BJ150" s="2" t="s">
        <v>86</v>
      </c>
      <c r="BK150" s="10" t="s">
        <v>65</v>
      </c>
      <c r="BL150" s="12">
        <f>_xlfn.STDEV.S(BL146:BL148)</f>
        <v>0.31529997530419834</v>
      </c>
      <c r="BM150" s="12">
        <f>_xlfn.STDEV.S(BM146:BM148)</f>
        <v>0.20472156502060307</v>
      </c>
      <c r="BN150" s="12">
        <f>_xlfn.STDEV.S(BN146:BN148)</f>
        <v>0.21317236449297078</v>
      </c>
    </row>
    <row r="151" spans="1:66" x14ac:dyDescent="0.3">
      <c r="A151" s="2" t="s">
        <v>87</v>
      </c>
      <c r="B151" s="1">
        <v>62931619</v>
      </c>
      <c r="C151" s="1">
        <v>70933703</v>
      </c>
      <c r="D151" s="1">
        <v>19360934</v>
      </c>
      <c r="E151" s="1">
        <v>6579872</v>
      </c>
      <c r="F151" s="1">
        <v>6959753</v>
      </c>
      <c r="G151" s="1">
        <v>511983</v>
      </c>
      <c r="H151" s="1">
        <f>SUM(B151:G151)</f>
        <v>167277864</v>
      </c>
      <c r="K151" s="1">
        <f t="shared" ref="K151:P153" si="462">B151/$H151*100</f>
        <v>37.62100824051651</v>
      </c>
      <c r="L151" s="1">
        <f t="shared" si="462"/>
        <v>42.404715904311161</v>
      </c>
      <c r="M151" s="1">
        <f t="shared" si="462"/>
        <v>11.574115987038189</v>
      </c>
      <c r="N151" s="1">
        <f t="shared" si="462"/>
        <v>3.9334983378314781</v>
      </c>
      <c r="O151" s="1">
        <f t="shared" si="462"/>
        <v>4.1605941357548657</v>
      </c>
      <c r="P151" s="1">
        <f t="shared" si="462"/>
        <v>0.30606739454779264</v>
      </c>
      <c r="T151" s="10" t="s">
        <v>87</v>
      </c>
      <c r="U151" s="1">
        <v>23034534</v>
      </c>
      <c r="V151" s="1">
        <v>43679752</v>
      </c>
      <c r="W151" s="1">
        <v>8122779</v>
      </c>
      <c r="X151" s="1">
        <v>926238</v>
      </c>
      <c r="Y151" s="1">
        <v>1143891</v>
      </c>
      <c r="Z151" s="1">
        <f>SUM(U151:Y151)</f>
        <v>76907194</v>
      </c>
      <c r="AC151" s="1">
        <f>U151/$Z151*100</f>
        <v>29.95107843877388</v>
      </c>
      <c r="AD151" s="1">
        <f t="shared" ref="AD151:AE153" si="463">V151/$Z151*100</f>
        <v>56.795404601551311</v>
      </c>
      <c r="AE151" s="1">
        <f>W151/$Z151*100</f>
        <v>10.561793477993749</v>
      </c>
      <c r="AF151" s="1">
        <f t="shared" ref="AF151:AG153" si="464">X151/$Z151*100</f>
        <v>1.2043580734462889</v>
      </c>
      <c r="AG151" s="1">
        <f t="shared" si="464"/>
        <v>1.4873654082347616</v>
      </c>
      <c r="AK151" s="10" t="s">
        <v>87</v>
      </c>
      <c r="AL151" s="1">
        <v>208094</v>
      </c>
      <c r="AM151" s="1">
        <v>1316000</v>
      </c>
      <c r="AN151" s="1">
        <v>610882</v>
      </c>
      <c r="AO151" s="1">
        <v>98535</v>
      </c>
      <c r="AP151" s="1">
        <v>216245</v>
      </c>
      <c r="AQ151" s="1">
        <f>SUM(AL151:AP151)</f>
        <v>2449756</v>
      </c>
      <c r="AT151" s="1">
        <f>AL151/$AQ151*100</f>
        <v>8.4944786337904663</v>
      </c>
      <c r="AU151" s="1">
        <f t="shared" ref="AU151:AX153" si="465">AM151/$AQ151*100</f>
        <v>53.719635751478926</v>
      </c>
      <c r="AV151" s="1">
        <f t="shared" si="465"/>
        <v>24.936442649798593</v>
      </c>
      <c r="AW151" s="1">
        <f t="shared" si="465"/>
        <v>4.0222373166960299</v>
      </c>
      <c r="AX151" s="1">
        <f t="shared" si="465"/>
        <v>8.8272056482359869</v>
      </c>
      <c r="BB151" s="10" t="s">
        <v>87</v>
      </c>
      <c r="BC151" s="1">
        <f>H151</f>
        <v>167277864</v>
      </c>
      <c r="BD151" s="1">
        <f>Z151</f>
        <v>76907194</v>
      </c>
      <c r="BE151" s="1">
        <f>AQ151</f>
        <v>2449756</v>
      </c>
      <c r="BF151" s="1">
        <f>SUM(BC151:BE151)</f>
        <v>246634814</v>
      </c>
      <c r="BG151" s="1">
        <f>BC151/$BF151*100</f>
        <v>67.824108562386499</v>
      </c>
      <c r="BH151" s="1">
        <f t="shared" ref="BH151:BH153" si="466">BD151/$BF151*100</f>
        <v>31.182618849583822</v>
      </c>
      <c r="BI151" s="1">
        <f t="shared" ref="BI151:BI153" si="467">BE151/$BF151*100</f>
        <v>0.9932725880296851</v>
      </c>
      <c r="BK151" s="16"/>
      <c r="BL151" s="1">
        <f>((BG151*1.0749)/(BG151*1.0749+BH151*1.0493+BI151*1.5556))*100</f>
        <v>68.027138725096322</v>
      </c>
      <c r="BM151" s="1">
        <f>((BH151*1.0493)/(BG151*1.0749+BH151*1.0493+BI151*1.5556))*100</f>
        <v>30.531089789818992</v>
      </c>
      <c r="BN151" s="1">
        <f>((BI151*1.5556)/(BG151*1.0749+BH151*1.0493+BI151*1.5556))*100</f>
        <v>1.4417714850846797</v>
      </c>
    </row>
    <row r="152" spans="1:66" x14ac:dyDescent="0.3">
      <c r="A152" s="2" t="s">
        <v>87</v>
      </c>
      <c r="B152" s="1">
        <v>60885557</v>
      </c>
      <c r="C152" s="1">
        <v>69458868</v>
      </c>
      <c r="D152" s="1">
        <v>18401052</v>
      </c>
      <c r="E152" s="1">
        <v>6729733</v>
      </c>
      <c r="F152" s="1">
        <v>6821369</v>
      </c>
      <c r="G152" s="1">
        <v>491184</v>
      </c>
      <c r="H152" s="1">
        <f>SUM(B152:G152)</f>
        <v>162787763</v>
      </c>
      <c r="K152" s="1">
        <f t="shared" si="462"/>
        <v>37.401802124401698</v>
      </c>
      <c r="L152" s="1">
        <f t="shared" si="462"/>
        <v>42.668359537565486</v>
      </c>
      <c r="M152" s="1">
        <f t="shared" si="462"/>
        <v>11.303707146586934</v>
      </c>
      <c r="N152" s="1">
        <f t="shared" si="462"/>
        <v>4.1340533686183765</v>
      </c>
      <c r="O152" s="1">
        <f t="shared" si="462"/>
        <v>4.190345069119231</v>
      </c>
      <c r="P152" s="1">
        <f t="shared" si="462"/>
        <v>0.30173275370827474</v>
      </c>
      <c r="T152" s="10" t="s">
        <v>87</v>
      </c>
      <c r="U152" s="1">
        <v>22308099</v>
      </c>
      <c r="V152" s="1">
        <v>42438379</v>
      </c>
      <c r="W152" s="1">
        <v>7664409</v>
      </c>
      <c r="X152" s="1">
        <v>846411</v>
      </c>
      <c r="Y152" s="1">
        <v>1047473</v>
      </c>
      <c r="Z152" s="1">
        <f t="shared" ref="Z152:Z153" si="468">SUM(U152:Y152)</f>
        <v>74304771</v>
      </c>
      <c r="AC152" s="1">
        <f>U152/$Z152*100</f>
        <v>30.022431534039718</v>
      </c>
      <c r="AD152" s="1">
        <f t="shared" si="463"/>
        <v>57.113935523736423</v>
      </c>
      <c r="AE152" s="1">
        <f t="shared" si="463"/>
        <v>10.314827563360636</v>
      </c>
      <c r="AF152" s="1">
        <f t="shared" si="464"/>
        <v>1.1391072048388386</v>
      </c>
      <c r="AG152" s="1">
        <f t="shared" si="464"/>
        <v>1.4096981740243839</v>
      </c>
      <c r="AK152" s="10" t="s">
        <v>87</v>
      </c>
      <c r="AL152" s="1">
        <v>312875</v>
      </c>
      <c r="AM152" s="1">
        <v>1365762</v>
      </c>
      <c r="AN152" s="1">
        <v>571829</v>
      </c>
      <c r="AO152" s="1">
        <v>227082</v>
      </c>
      <c r="AP152" s="1">
        <v>172959</v>
      </c>
      <c r="AQ152" s="1">
        <f>SUM(AL152:AP152)</f>
        <v>2650507</v>
      </c>
      <c r="AT152" s="1">
        <f>AL152/$AQ152*100</f>
        <v>11.804345357322203</v>
      </c>
      <c r="AU152" s="1">
        <f>AM152/$AQ152*100</f>
        <v>51.528330240214416</v>
      </c>
      <c r="AV152" s="1">
        <f t="shared" si="465"/>
        <v>21.574325214006226</v>
      </c>
      <c r="AW152" s="1">
        <f>AO152/$AQ152*100</f>
        <v>8.5674929362571017</v>
      </c>
      <c r="AX152" s="1">
        <f t="shared" si="465"/>
        <v>6.5255062522000502</v>
      </c>
      <c r="BB152" s="10" t="s">
        <v>87</v>
      </c>
      <c r="BC152" s="1">
        <f>H152</f>
        <v>162787763</v>
      </c>
      <c r="BD152" s="1">
        <f>Z152</f>
        <v>74304771</v>
      </c>
      <c r="BE152" s="1">
        <f>AQ152</f>
        <v>2650507</v>
      </c>
      <c r="BF152" s="1">
        <f>SUM(BC152:BE152)</f>
        <v>239743041</v>
      </c>
      <c r="BG152" s="1">
        <f>BC152/$BF152*100</f>
        <v>67.900933566618107</v>
      </c>
      <c r="BH152" s="1">
        <f t="shared" si="466"/>
        <v>30.993504833368657</v>
      </c>
      <c r="BI152" s="1">
        <f t="shared" si="467"/>
        <v>1.1055616000132409</v>
      </c>
      <c r="BK152" s="16"/>
      <c r="BL152" s="1">
        <f>((BG152*1.0749)/(BG152*1.0749+BH152*1.0493+BI152*1.5556))*100</f>
        <v>68.066835959658931</v>
      </c>
      <c r="BM152" s="1">
        <f>((BH152*1.0493)/(BG152*1.0749+BH152*1.0493+BI152*1.5556))*100</f>
        <v>30.32928122167035</v>
      </c>
      <c r="BN152" s="1">
        <f>((BI152*1.5556)/(BG152*1.0749+BH152*1.0493+BI152*1.5556))*100</f>
        <v>1.603882818670719</v>
      </c>
    </row>
    <row r="153" spans="1:66" x14ac:dyDescent="0.3">
      <c r="A153" s="2" t="s">
        <v>87</v>
      </c>
      <c r="B153" s="1">
        <v>56794721</v>
      </c>
      <c r="C153" s="1">
        <v>64767533</v>
      </c>
      <c r="D153" s="1">
        <v>17387230</v>
      </c>
      <c r="E153" s="1">
        <v>5925031</v>
      </c>
      <c r="F153" s="1">
        <v>6620532</v>
      </c>
      <c r="G153" s="1">
        <v>561146</v>
      </c>
      <c r="H153" s="1">
        <f>SUM(B153:G153)</f>
        <v>152056193</v>
      </c>
      <c r="K153" s="1">
        <f t="shared" si="462"/>
        <v>37.351139654009359</v>
      </c>
      <c r="L153" s="1">
        <f t="shared" si="462"/>
        <v>42.594472294857468</v>
      </c>
      <c r="M153" s="1">
        <f t="shared" si="462"/>
        <v>11.434739787283771</v>
      </c>
      <c r="N153" s="1">
        <f t="shared" si="462"/>
        <v>3.8966061711146485</v>
      </c>
      <c r="O153" s="1">
        <f t="shared" si="462"/>
        <v>4.3540035228949865</v>
      </c>
      <c r="P153" s="1">
        <f t="shared" si="462"/>
        <v>0.36903856983976968</v>
      </c>
      <c r="T153" s="10" t="s">
        <v>87</v>
      </c>
      <c r="U153" s="1">
        <v>19862958</v>
      </c>
      <c r="V153" s="1">
        <v>39613059</v>
      </c>
      <c r="W153" s="1">
        <v>7248406</v>
      </c>
      <c r="X153" s="1">
        <v>733686</v>
      </c>
      <c r="Y153" s="1">
        <v>940471</v>
      </c>
      <c r="Z153" s="1">
        <f t="shared" si="468"/>
        <v>68398580</v>
      </c>
      <c r="AC153" s="1">
        <f>U153/$Z153*100</f>
        <v>29.040015158209425</v>
      </c>
      <c r="AD153" s="1">
        <f t="shared" si="463"/>
        <v>57.915031276965109</v>
      </c>
      <c r="AE153" s="1">
        <f t="shared" si="463"/>
        <v>10.597304797848142</v>
      </c>
      <c r="AF153" s="1">
        <f t="shared" si="464"/>
        <v>1.0726626196040911</v>
      </c>
      <c r="AG153" s="1">
        <f t="shared" si="464"/>
        <v>1.374986147373235</v>
      </c>
      <c r="AK153" s="10" t="s">
        <v>87</v>
      </c>
      <c r="AL153" s="1">
        <v>241547</v>
      </c>
      <c r="AM153" s="1">
        <v>1165726</v>
      </c>
      <c r="AN153" s="1">
        <v>596104</v>
      </c>
      <c r="AO153" s="1">
        <v>281329</v>
      </c>
      <c r="AP153" s="1">
        <v>205191</v>
      </c>
      <c r="AQ153" s="1">
        <f>SUM(AL153:AP153)</f>
        <v>2489897</v>
      </c>
      <c r="AT153" s="1">
        <f>AL153/$AQ153*100</f>
        <v>9.7010840207446343</v>
      </c>
      <c r="AU153" s="1">
        <f t="shared" ref="AU153" si="469">AM153/$AQ153*100</f>
        <v>46.818241879081747</v>
      </c>
      <c r="AV153" s="1">
        <f t="shared" si="465"/>
        <v>23.940910005514286</v>
      </c>
      <c r="AW153" s="1">
        <f>AO153/$AQ153*100</f>
        <v>11.298820794595118</v>
      </c>
      <c r="AX153" s="1">
        <f t="shared" si="465"/>
        <v>8.2409433000642203</v>
      </c>
      <c r="BB153" s="10" t="s">
        <v>87</v>
      </c>
      <c r="BC153" s="1">
        <f>H153</f>
        <v>152056193</v>
      </c>
      <c r="BD153" s="1">
        <f>Z153</f>
        <v>68398580</v>
      </c>
      <c r="BE153" s="1">
        <f>AQ153</f>
        <v>2489897</v>
      </c>
      <c r="BF153" s="1">
        <f>SUM(BC153:BE153)</f>
        <v>222944670</v>
      </c>
      <c r="BG153" s="1">
        <f>BC153/$BF153*100</f>
        <v>68.203556066175523</v>
      </c>
      <c r="BH153" s="1">
        <f t="shared" si="466"/>
        <v>30.679621091636772</v>
      </c>
      <c r="BI153" s="1">
        <f t="shared" si="467"/>
        <v>1.1168228421877051</v>
      </c>
      <c r="BK153" s="16"/>
      <c r="BL153" s="1">
        <f>((BG153*1.0749)/(BG153*1.0749+BH153*1.0493+BI153*1.5556))*100</f>
        <v>68.36162383631536</v>
      </c>
      <c r="BM153" s="1">
        <f>((BH153*1.0493)/(BG153*1.0749+BH153*1.0493+BI153*1.5556))*100</f>
        <v>30.018359391650112</v>
      </c>
      <c r="BN153" s="1">
        <f>((BI153*1.5556)/(BG153*1.0749+BH153*1.0493+BI153*1.5556))*100</f>
        <v>1.6200167720345264</v>
      </c>
    </row>
    <row r="154" spans="1:66" x14ac:dyDescent="0.3">
      <c r="B154" s="90" t="s">
        <v>100</v>
      </c>
      <c r="C154" s="90"/>
      <c r="D154" s="90"/>
      <c r="E154" s="90"/>
      <c r="F154" s="90"/>
      <c r="G154" s="90"/>
      <c r="H154" s="90"/>
      <c r="J154" s="8" t="s">
        <v>64</v>
      </c>
      <c r="K154" s="3">
        <f>AVERAGE(K151:K153)</f>
        <v>37.457983339642517</v>
      </c>
      <c r="L154" s="3">
        <f t="shared" ref="L154:P154" si="470">AVERAGE(L151:L153)</f>
        <v>42.555849245578038</v>
      </c>
      <c r="M154" s="3">
        <f t="shared" si="470"/>
        <v>11.437520973636296</v>
      </c>
      <c r="N154" s="3">
        <f t="shared" si="470"/>
        <v>3.9880526258548343</v>
      </c>
      <c r="O154" s="3">
        <f t="shared" si="470"/>
        <v>4.2349809092563611</v>
      </c>
      <c r="P154" s="3">
        <f t="shared" si="470"/>
        <v>0.32561290603194565</v>
      </c>
      <c r="Q154" s="2" t="s">
        <v>87</v>
      </c>
      <c r="U154" s="90" t="s">
        <v>100</v>
      </c>
      <c r="V154" s="90"/>
      <c r="W154" s="90"/>
      <c r="X154" s="90"/>
      <c r="Y154" s="90"/>
      <c r="Z154" s="90"/>
      <c r="AB154" s="8" t="s">
        <v>64</v>
      </c>
      <c r="AC154" s="3">
        <f>AVERAGE(AC151:AC153)</f>
        <v>29.671175043674342</v>
      </c>
      <c r="AD154" s="3">
        <f t="shared" ref="AD154:AG154" si="471">AVERAGE(AD151:AD153)</f>
        <v>57.27479046741761</v>
      </c>
      <c r="AE154" s="3">
        <f t="shared" si="471"/>
        <v>10.491308613067508</v>
      </c>
      <c r="AF154" s="3">
        <f t="shared" si="471"/>
        <v>1.1387092992964061</v>
      </c>
      <c r="AG154" s="3">
        <f t="shared" si="471"/>
        <v>1.4240165765441268</v>
      </c>
      <c r="AH154" s="2" t="s">
        <v>87</v>
      </c>
      <c r="AL154" s="90" t="s">
        <v>100</v>
      </c>
      <c r="AM154" s="90"/>
      <c r="AN154" s="90"/>
      <c r="AO154" s="90"/>
      <c r="AP154" s="90"/>
      <c r="AQ154" s="90"/>
      <c r="AS154" s="8" t="s">
        <v>64</v>
      </c>
      <c r="AT154" s="3">
        <f>AVERAGE(AT151:AT153)</f>
        <v>9.9999693372857674</v>
      </c>
      <c r="AU154" s="3">
        <f t="shared" ref="AU154:AX154" si="472">AVERAGE(AU151:AU153)</f>
        <v>50.688735956925029</v>
      </c>
      <c r="AV154" s="3">
        <f t="shared" si="472"/>
        <v>23.483892623106367</v>
      </c>
      <c r="AW154" s="3">
        <f t="shared" si="472"/>
        <v>7.9628503491827489</v>
      </c>
      <c r="AX154" s="3">
        <f t="shared" si="472"/>
        <v>7.8645517335000861</v>
      </c>
      <c r="AY154" s="2" t="s">
        <v>87</v>
      </c>
      <c r="BC154" s="87" t="s">
        <v>105</v>
      </c>
      <c r="BD154" s="88"/>
      <c r="BE154" s="88"/>
      <c r="BF154" s="89"/>
      <c r="BG154" s="12">
        <f>AVERAGE(BG151:BG153)</f>
        <v>67.976199398393376</v>
      </c>
      <c r="BH154" s="12">
        <f t="shared" ref="BH154:BI154" si="473">AVERAGE(BH151:BH153)</f>
        <v>30.951914924863086</v>
      </c>
      <c r="BI154" s="12">
        <f t="shared" si="473"/>
        <v>1.0718856767435438</v>
      </c>
      <c r="BJ154" s="2" t="s">
        <v>87</v>
      </c>
      <c r="BK154" s="10" t="s">
        <v>259</v>
      </c>
      <c r="BL154" s="12">
        <f>AVERAGE(BL151:BL153)</f>
        <v>68.151866173690209</v>
      </c>
      <c r="BM154" s="12">
        <f>AVERAGE(BM151:BM153)</f>
        <v>30.29291013437982</v>
      </c>
      <c r="BN154" s="12">
        <f>AVERAGE(BN151:BN153)</f>
        <v>1.5552236919299751</v>
      </c>
    </row>
    <row r="155" spans="1:66" x14ac:dyDescent="0.3">
      <c r="A155" s="2" t="s">
        <v>55</v>
      </c>
      <c r="B155" s="2" t="s">
        <v>56</v>
      </c>
      <c r="C155" s="2" t="s">
        <v>57</v>
      </c>
      <c r="D155" s="2" t="s">
        <v>58</v>
      </c>
      <c r="E155" s="2" t="s">
        <v>59</v>
      </c>
      <c r="F155" s="2" t="s">
        <v>60</v>
      </c>
      <c r="G155" s="2" t="s">
        <v>61</v>
      </c>
      <c r="H155" s="2" t="s">
        <v>62</v>
      </c>
      <c r="J155" s="8" t="s">
        <v>65</v>
      </c>
      <c r="K155" s="3">
        <f>_xlfn.STDEV.S(K151:K153)</f>
        <v>0.14343817555063149</v>
      </c>
      <c r="L155" s="3">
        <f t="shared" ref="L155:P155" si="474">_xlfn.STDEV.S(L151:L153)</f>
        <v>0.13599925106638003</v>
      </c>
      <c r="M155" s="3">
        <f t="shared" si="474"/>
        <v>0.13522587214247755</v>
      </c>
      <c r="N155" s="3">
        <f t="shared" si="474"/>
        <v>0.12777879580311863</v>
      </c>
      <c r="O155" s="3">
        <f t="shared" si="474"/>
        <v>0.10414444981389961</v>
      </c>
      <c r="P155" s="3">
        <f t="shared" si="474"/>
        <v>3.7670127231860001E-2</v>
      </c>
      <c r="Q155" s="2" t="s">
        <v>87</v>
      </c>
      <c r="T155" s="2" t="s">
        <v>55</v>
      </c>
      <c r="U155" s="2" t="s">
        <v>56</v>
      </c>
      <c r="V155" s="2" t="s">
        <v>57</v>
      </c>
      <c r="W155" s="2" t="s">
        <v>58</v>
      </c>
      <c r="X155" s="2" t="s">
        <v>59</v>
      </c>
      <c r="Y155" s="2" t="s">
        <v>60</v>
      </c>
      <c r="Z155" s="2" t="s">
        <v>62</v>
      </c>
      <c r="AB155" s="8" t="s">
        <v>65</v>
      </c>
      <c r="AC155" s="3">
        <f>_xlfn.STDEV.S(AC151:AC153)</f>
        <v>0.54776355922612163</v>
      </c>
      <c r="AD155" s="3">
        <f t="shared" ref="AD155:AG155" si="475">_xlfn.STDEV.S(AD151:AD153)</f>
        <v>0.5768853506153091</v>
      </c>
      <c r="AE155" s="3">
        <f t="shared" si="475"/>
        <v>0.15386498672108678</v>
      </c>
      <c r="AF155" s="3">
        <f t="shared" si="475"/>
        <v>6.584862859081525E-2</v>
      </c>
      <c r="AG155" s="3">
        <f t="shared" si="475"/>
        <v>5.7541611517090807E-2</v>
      </c>
      <c r="AH155" s="2" t="s">
        <v>87</v>
      </c>
      <c r="AK155" s="10" t="s">
        <v>55</v>
      </c>
      <c r="AL155" s="2" t="s">
        <v>56</v>
      </c>
      <c r="AM155" s="2" t="s">
        <v>57</v>
      </c>
      <c r="AN155" s="2" t="s">
        <v>58</v>
      </c>
      <c r="AO155" s="2" t="s">
        <v>59</v>
      </c>
      <c r="AP155" s="2" t="s">
        <v>60</v>
      </c>
      <c r="AQ155" s="2" t="s">
        <v>62</v>
      </c>
      <c r="AS155" s="8" t="s">
        <v>65</v>
      </c>
      <c r="AT155" s="3">
        <f>_xlfn.STDEV.S(AT151:AT153)</f>
        <v>1.6750533592153356</v>
      </c>
      <c r="AU155" s="3">
        <f t="shared" ref="AU155:AX155" si="476">_xlfn.STDEV.S(AU151:AU153)</f>
        <v>3.5264710782720869</v>
      </c>
      <c r="AV155" s="3">
        <f t="shared" si="476"/>
        <v>1.7270226052029543</v>
      </c>
      <c r="AW155" s="3">
        <f t="shared" si="476"/>
        <v>3.675780362220586</v>
      </c>
      <c r="AX155" s="3">
        <f t="shared" si="476"/>
        <v>1.1961220614818096</v>
      </c>
      <c r="AY155" s="2" t="s">
        <v>87</v>
      </c>
      <c r="BB155" s="10" t="s">
        <v>55</v>
      </c>
      <c r="BC155" s="12" t="s">
        <v>101</v>
      </c>
      <c r="BD155" s="12" t="s">
        <v>102</v>
      </c>
      <c r="BE155" s="12" t="s">
        <v>103</v>
      </c>
      <c r="BF155" s="12" t="s">
        <v>104</v>
      </c>
      <c r="BG155" s="12">
        <f>_xlfn.STDEV.S(BG151:BG153)</f>
        <v>0.20060860177855688</v>
      </c>
      <c r="BH155" s="12">
        <f t="shared" ref="BH155:BI155" si="477">_xlfn.STDEV.S(BH151:BH153)</f>
        <v>0.25406490606155385</v>
      </c>
      <c r="BI155" s="12">
        <f t="shared" si="477"/>
        <v>6.8313374837419172E-2</v>
      </c>
      <c r="BJ155" s="2" t="s">
        <v>87</v>
      </c>
      <c r="BK155" s="10" t="s">
        <v>65</v>
      </c>
      <c r="BL155" s="12">
        <f>_xlfn.STDEV.S(BL151:BL153)</f>
        <v>0.18273662845870881</v>
      </c>
      <c r="BM155" s="12">
        <f>_xlfn.STDEV.S(BM151:BM153)</f>
        <v>0.25829296795427142</v>
      </c>
      <c r="BN155" s="12">
        <f>_xlfn.STDEV.S(BN151:BN153)</f>
        <v>9.8583104745879974E-2</v>
      </c>
    </row>
    <row r="156" spans="1:66" x14ac:dyDescent="0.3">
      <c r="A156" s="2" t="s">
        <v>88</v>
      </c>
      <c r="B156" s="1">
        <v>106603593</v>
      </c>
      <c r="C156" s="1">
        <v>123613527</v>
      </c>
      <c r="D156" s="1">
        <v>34755361</v>
      </c>
      <c r="E156" s="1">
        <v>14334365</v>
      </c>
      <c r="F156" s="1">
        <v>14917123</v>
      </c>
      <c r="G156" s="1">
        <v>1170267</v>
      </c>
      <c r="H156" s="1">
        <f>SUM(B156:G156)</f>
        <v>295394236</v>
      </c>
      <c r="K156" s="1">
        <f t="shared" ref="K156:P158" si="478">B156/$H156*100</f>
        <v>36.088582649256566</v>
      </c>
      <c r="L156" s="1">
        <f t="shared" si="478"/>
        <v>41.846966506144014</v>
      </c>
      <c r="M156" s="1">
        <f t="shared" si="478"/>
        <v>11.765754630364555</v>
      </c>
      <c r="N156" s="1">
        <f t="shared" si="478"/>
        <v>4.8526217688282856</v>
      </c>
      <c r="O156" s="1">
        <f t="shared" si="478"/>
        <v>5.0499032079962456</v>
      </c>
      <c r="P156" s="1">
        <f t="shared" si="478"/>
        <v>0.39617123741033328</v>
      </c>
      <c r="T156" s="10" t="s">
        <v>88</v>
      </c>
      <c r="U156" s="1">
        <v>762527</v>
      </c>
      <c r="V156" s="1">
        <v>1553229</v>
      </c>
      <c r="W156" s="1">
        <v>152072</v>
      </c>
      <c r="X156" s="1" t="s">
        <v>106</v>
      </c>
      <c r="Y156" s="1" t="s">
        <v>106</v>
      </c>
      <c r="Z156" s="1">
        <f>SUM(U156:Y156)</f>
        <v>2467828</v>
      </c>
      <c r="AC156" s="1">
        <f>U156/$Z156*100</f>
        <v>30.898709310373334</v>
      </c>
      <c r="AD156" s="1">
        <f t="shared" ref="AD156:AE158" si="479">V156/$Z156*100</f>
        <v>62.939110829441923</v>
      </c>
      <c r="AE156" s="1">
        <f>W156/$Z156*100</f>
        <v>6.1621798601847448</v>
      </c>
      <c r="AF156" s="1" t="s">
        <v>106</v>
      </c>
      <c r="AG156" s="1" t="s">
        <v>106</v>
      </c>
      <c r="AK156" s="10" t="s">
        <v>88</v>
      </c>
      <c r="AL156" s="1" t="s">
        <v>106</v>
      </c>
      <c r="AM156" s="1">
        <v>222569</v>
      </c>
      <c r="AN156" s="1">
        <v>124320</v>
      </c>
      <c r="AO156" s="1" t="s">
        <v>106</v>
      </c>
      <c r="AP156" s="1" t="s">
        <v>106</v>
      </c>
      <c r="AQ156" s="1">
        <f>SUM(AL156:AP156)</f>
        <v>346889</v>
      </c>
      <c r="AT156" s="1" t="e">
        <f>AL156/$AQ156*100</f>
        <v>#VALUE!</v>
      </c>
      <c r="AU156" s="1">
        <f t="shared" ref="AU156:AV158" si="480">AM156/$AQ156*100</f>
        <v>64.161446456935792</v>
      </c>
      <c r="AV156" s="1">
        <f t="shared" si="480"/>
        <v>35.838553543064208</v>
      </c>
      <c r="AW156" s="1" t="s">
        <v>106</v>
      </c>
      <c r="AX156" s="1" t="s">
        <v>106</v>
      </c>
      <c r="BB156" s="10" t="s">
        <v>88</v>
      </c>
      <c r="BC156" s="1">
        <f>H156</f>
        <v>295394236</v>
      </c>
      <c r="BD156" s="1">
        <f>Z156</f>
        <v>2467828</v>
      </c>
      <c r="BE156" s="1">
        <f>AQ156</f>
        <v>346889</v>
      </c>
      <c r="BF156" s="1">
        <f>SUM(BC156:BE156)</f>
        <v>298208953</v>
      </c>
      <c r="BG156" s="1">
        <f>BC156/$BF156*100</f>
        <v>99.05612592389204</v>
      </c>
      <c r="BH156" s="1">
        <f t="shared" ref="BH156:BH158" si="481">BD156/$BF156*100</f>
        <v>0.8275499361013483</v>
      </c>
      <c r="BI156" s="1">
        <f t="shared" ref="BI156:BI158" si="482">BE156/$BF156*100</f>
        <v>0.11632414000662147</v>
      </c>
      <c r="BK156" s="16"/>
      <c r="BL156" s="1">
        <f>((BG156*1.0749)/(BG156*1.0749+BH156*1.0493+BI156*1.5556))*100</f>
        <v>99.024129646075934</v>
      </c>
      <c r="BM156" s="1">
        <f>((BH156*1.0493)/(BG156*1.0749+BH156*1.0493+BI156*1.5556))*100</f>
        <v>0.80757992504020337</v>
      </c>
      <c r="BN156" s="1">
        <f>((BI156*1.5556)/(BG156*1.0749+BH156*1.0493+BI156*1.5556))*100</f>
        <v>0.16829042888386805</v>
      </c>
    </row>
    <row r="157" spans="1:66" x14ac:dyDescent="0.3">
      <c r="A157" s="2" t="s">
        <v>88</v>
      </c>
      <c r="B157" s="1">
        <v>105991975</v>
      </c>
      <c r="C157" s="1">
        <v>123210248</v>
      </c>
      <c r="D157" s="1">
        <v>35460796</v>
      </c>
      <c r="E157" s="1">
        <v>14905370</v>
      </c>
      <c r="F157" s="1">
        <v>15198956</v>
      </c>
      <c r="G157" s="1">
        <v>1266925</v>
      </c>
      <c r="H157" s="1">
        <f>SUM(B157:G157)</f>
        <v>296034270</v>
      </c>
      <c r="K157" s="1">
        <f t="shared" si="478"/>
        <v>35.803954386767451</v>
      </c>
      <c r="L157" s="1">
        <f t="shared" si="478"/>
        <v>41.620265113224896</v>
      </c>
      <c r="M157" s="1">
        <f t="shared" si="478"/>
        <v>11.978611800586465</v>
      </c>
      <c r="N157" s="1">
        <f t="shared" si="478"/>
        <v>5.0350150339013116</v>
      </c>
      <c r="O157" s="1">
        <f t="shared" si="478"/>
        <v>5.1341880114082734</v>
      </c>
      <c r="P157" s="1">
        <f t="shared" si="478"/>
        <v>0.42796565411159998</v>
      </c>
      <c r="T157" s="10" t="s">
        <v>88</v>
      </c>
      <c r="U157" s="1">
        <v>660635</v>
      </c>
      <c r="V157" s="1">
        <v>1581989</v>
      </c>
      <c r="W157" s="1">
        <v>153004</v>
      </c>
      <c r="X157" s="1" t="s">
        <v>106</v>
      </c>
      <c r="Y157" s="1" t="s">
        <v>106</v>
      </c>
      <c r="Z157" s="1">
        <f>SUM(U157:Y157)</f>
        <v>2395628</v>
      </c>
      <c r="AC157" s="1">
        <f>U157/$Z157*100</f>
        <v>27.576693877346564</v>
      </c>
      <c r="AD157" s="1">
        <f t="shared" si="479"/>
        <v>66.036504832970735</v>
      </c>
      <c r="AE157" s="1">
        <f t="shared" si="479"/>
        <v>6.3868012896827056</v>
      </c>
      <c r="AF157" s="1" t="s">
        <v>106</v>
      </c>
      <c r="AG157" s="1" t="s">
        <v>106</v>
      </c>
      <c r="AK157" s="10" t="s">
        <v>88</v>
      </c>
      <c r="AL157" s="1" t="s">
        <v>106</v>
      </c>
      <c r="AM157" s="1">
        <v>170861</v>
      </c>
      <c r="AN157" s="1">
        <v>40976</v>
      </c>
      <c r="AO157" s="1" t="s">
        <v>106</v>
      </c>
      <c r="AP157" s="1" t="s">
        <v>106</v>
      </c>
      <c r="AQ157" s="1">
        <f>SUM(AL157:AP157)</f>
        <v>211837</v>
      </c>
      <c r="AT157" s="1" t="e">
        <f>AL157/$AQ157*100</f>
        <v>#VALUE!</v>
      </c>
      <c r="AU157" s="1">
        <f>AM157/$AQ157*100</f>
        <v>80.656825766981228</v>
      </c>
      <c r="AV157" s="1">
        <f t="shared" si="480"/>
        <v>19.343174233018782</v>
      </c>
      <c r="AW157" s="1" t="s">
        <v>106</v>
      </c>
      <c r="AX157" s="1" t="s">
        <v>106</v>
      </c>
      <c r="BB157" s="10" t="s">
        <v>88</v>
      </c>
      <c r="BC157" s="1">
        <f>H157</f>
        <v>296034270</v>
      </c>
      <c r="BD157" s="1">
        <f>Z157</f>
        <v>2395628</v>
      </c>
      <c r="BE157" s="1">
        <f>AQ157</f>
        <v>211837</v>
      </c>
      <c r="BF157" s="1">
        <f>SUM(BC157:BE157)</f>
        <v>298641735</v>
      </c>
      <c r="BG157" s="1">
        <f>BC157/$BF157*100</f>
        <v>99.126891959692102</v>
      </c>
      <c r="BH157" s="1">
        <f t="shared" si="481"/>
        <v>0.80217455205984523</v>
      </c>
      <c r="BI157" s="1">
        <f t="shared" si="482"/>
        <v>7.0933488248050805E-2</v>
      </c>
      <c r="BK157" s="16"/>
      <c r="BL157" s="1">
        <f>((BG157*1.0749)/(BG157*1.0749+BH157*1.0493+BI157*1.5556))*100</f>
        <v>99.114386655141544</v>
      </c>
      <c r="BM157" s="1">
        <f>((BH157*1.0493)/(BG157*1.0749+BH157*1.0493+BI157*1.5556))*100</f>
        <v>0.7829710396129419</v>
      </c>
      <c r="BN157" s="1">
        <f>((BI157*1.5556)/(BG157*1.0749+BH157*1.0493+BI157*1.5556))*100</f>
        <v>0.10264230524550777</v>
      </c>
    </row>
    <row r="158" spans="1:66" x14ac:dyDescent="0.3">
      <c r="A158" s="2" t="s">
        <v>88</v>
      </c>
      <c r="B158" s="1">
        <v>102187881</v>
      </c>
      <c r="C158" s="1">
        <v>120589072</v>
      </c>
      <c r="D158" s="1">
        <v>34539722</v>
      </c>
      <c r="E158" s="1">
        <v>14069585</v>
      </c>
      <c r="F158" s="1">
        <v>14627754</v>
      </c>
      <c r="G158" s="1">
        <v>1297882</v>
      </c>
      <c r="H158" s="1">
        <f>SUM(B158:G158)</f>
        <v>287311896</v>
      </c>
      <c r="K158" s="1">
        <f t="shared" si="478"/>
        <v>35.566881296136792</v>
      </c>
      <c r="L158" s="1">
        <f t="shared" si="478"/>
        <v>41.971485928309768</v>
      </c>
      <c r="M158" s="1">
        <f t="shared" si="478"/>
        <v>12.021681831092716</v>
      </c>
      <c r="N158" s="1">
        <f t="shared" si="478"/>
        <v>4.8969726613756359</v>
      </c>
      <c r="O158" s="1">
        <f t="shared" si="478"/>
        <v>5.091245508330779</v>
      </c>
      <c r="P158" s="1">
        <f t="shared" si="478"/>
        <v>0.45173277475430396</v>
      </c>
      <c r="T158" s="10" t="s">
        <v>88</v>
      </c>
      <c r="U158" s="1">
        <v>693440</v>
      </c>
      <c r="V158" s="1">
        <v>1486945</v>
      </c>
      <c r="W158" s="1">
        <v>134562</v>
      </c>
      <c r="X158" s="1" t="s">
        <v>106</v>
      </c>
      <c r="Y158" s="1" t="s">
        <v>106</v>
      </c>
      <c r="Z158" s="1">
        <f t="shared" ref="Z158" si="483">SUM(U158:Y158)</f>
        <v>2314947</v>
      </c>
      <c r="AC158" s="1">
        <f>U158/$Z158*100</f>
        <v>29.954897455535701</v>
      </c>
      <c r="AD158" s="1">
        <f t="shared" si="479"/>
        <v>64.232356075538661</v>
      </c>
      <c r="AE158" s="1">
        <f t="shared" si="479"/>
        <v>5.8127464689256385</v>
      </c>
      <c r="AF158" s="1" t="s">
        <v>106</v>
      </c>
      <c r="AG158" s="1" t="s">
        <v>106</v>
      </c>
      <c r="AK158" s="10" t="s">
        <v>88</v>
      </c>
      <c r="AL158" s="1" t="s">
        <v>106</v>
      </c>
      <c r="AM158" s="1">
        <v>139065</v>
      </c>
      <c r="AN158" s="1">
        <v>129346</v>
      </c>
      <c r="AO158" s="1" t="s">
        <v>106</v>
      </c>
      <c r="AP158" s="1" t="s">
        <v>106</v>
      </c>
      <c r="AQ158" s="1">
        <f>SUM(AL158:AP158)</f>
        <v>268411</v>
      </c>
      <c r="AT158" s="1" t="e">
        <f>AL158/$AQ158*100</f>
        <v>#VALUE!</v>
      </c>
      <c r="AU158" s="1">
        <f t="shared" ref="AU158" si="484">AM158/$AQ158*100</f>
        <v>51.81046976465197</v>
      </c>
      <c r="AV158" s="1">
        <f t="shared" si="480"/>
        <v>48.18953023534803</v>
      </c>
      <c r="AW158" s="1" t="s">
        <v>106</v>
      </c>
      <c r="AX158" s="1" t="s">
        <v>106</v>
      </c>
      <c r="BB158" s="10" t="s">
        <v>88</v>
      </c>
      <c r="BC158" s="1">
        <f>H158</f>
        <v>287311896</v>
      </c>
      <c r="BD158" s="1">
        <f>Z158</f>
        <v>2314947</v>
      </c>
      <c r="BE158" s="1">
        <f>AQ158</f>
        <v>268411</v>
      </c>
      <c r="BF158" s="1">
        <f>SUM(BC158:BE158)</f>
        <v>289895254</v>
      </c>
      <c r="BG158" s="1">
        <f>BC158/$BF158*100</f>
        <v>99.108865024744418</v>
      </c>
      <c r="BH158" s="1">
        <f t="shared" si="481"/>
        <v>0.79854601552048865</v>
      </c>
      <c r="BI158" s="1">
        <f t="shared" si="482"/>
        <v>9.258895973509107E-2</v>
      </c>
      <c r="BK158" s="16"/>
      <c r="BL158" s="1">
        <f>((BG158*1.0749)/(BG158*1.0749+BH158*1.0493+BI158*1.5556))*100</f>
        <v>99.086681614847009</v>
      </c>
      <c r="BM158" s="1">
        <f>((BH158*1.0493)/(BG158*1.0749+BH158*1.0493+BI158*1.5556))*100</f>
        <v>0.7793532280184412</v>
      </c>
      <c r="BN158" s="1">
        <f>((BI158*1.5556)/(BG158*1.0749+BH158*1.0493+BI158*1.5556))*100</f>
        <v>0.1339651571345441</v>
      </c>
    </row>
    <row r="159" spans="1:66" x14ac:dyDescent="0.3">
      <c r="B159" s="90" t="s">
        <v>100</v>
      </c>
      <c r="C159" s="90"/>
      <c r="D159" s="90"/>
      <c r="E159" s="90"/>
      <c r="F159" s="90"/>
      <c r="G159" s="90"/>
      <c r="H159" s="90"/>
      <c r="J159" s="8" t="s">
        <v>64</v>
      </c>
      <c r="K159" s="3">
        <f>AVERAGE(K156:K158)</f>
        <v>35.819806110720265</v>
      </c>
      <c r="L159" s="3">
        <f t="shared" ref="L159:P159" si="485">AVERAGE(L156:L158)</f>
        <v>41.812905849226219</v>
      </c>
      <c r="M159" s="3">
        <f t="shared" si="485"/>
        <v>11.922016087347911</v>
      </c>
      <c r="N159" s="3">
        <f t="shared" si="485"/>
        <v>4.9282031547017446</v>
      </c>
      <c r="O159" s="3">
        <f t="shared" si="485"/>
        <v>5.0917789092450993</v>
      </c>
      <c r="P159" s="3">
        <f t="shared" si="485"/>
        <v>0.42528988875874574</v>
      </c>
      <c r="Q159" s="2" t="s">
        <v>88</v>
      </c>
      <c r="U159" s="90" t="s">
        <v>100</v>
      </c>
      <c r="V159" s="90"/>
      <c r="W159" s="90"/>
      <c r="X159" s="90"/>
      <c r="Y159" s="90"/>
      <c r="Z159" s="90"/>
      <c r="AB159" s="8" t="s">
        <v>64</v>
      </c>
      <c r="AC159" s="3">
        <f t="shared" ref="AC159:AE159" si="486">AVERAGE(AC156:AC158)</f>
        <v>29.476766881085201</v>
      </c>
      <c r="AD159" s="3">
        <f t="shared" si="486"/>
        <v>64.402657245983775</v>
      </c>
      <c r="AE159" s="3">
        <f t="shared" si="486"/>
        <v>6.1205758729310302</v>
      </c>
      <c r="AF159" s="3" t="s">
        <v>106</v>
      </c>
      <c r="AG159" s="3" t="s">
        <v>106</v>
      </c>
      <c r="AH159" s="2" t="s">
        <v>88</v>
      </c>
      <c r="AL159" s="90" t="s">
        <v>100</v>
      </c>
      <c r="AM159" s="90"/>
      <c r="AN159" s="90"/>
      <c r="AO159" s="90"/>
      <c r="AP159" s="90"/>
      <c r="AQ159" s="90"/>
      <c r="AS159" s="8" t="s">
        <v>64</v>
      </c>
      <c r="AT159" s="3" t="e">
        <f t="shared" ref="AT159:AV159" si="487">AVERAGE(AT156:AT158)</f>
        <v>#VALUE!</v>
      </c>
      <c r="AU159" s="3">
        <f t="shared" si="487"/>
        <v>65.542913996189654</v>
      </c>
      <c r="AV159" s="3">
        <f t="shared" si="487"/>
        <v>34.457086003810339</v>
      </c>
      <c r="AW159" s="3" t="s">
        <v>106</v>
      </c>
      <c r="AX159" s="3" t="s">
        <v>106</v>
      </c>
      <c r="AY159" s="2" t="s">
        <v>88</v>
      </c>
      <c r="BC159" s="87" t="s">
        <v>105</v>
      </c>
      <c r="BD159" s="88"/>
      <c r="BE159" s="88"/>
      <c r="BF159" s="89"/>
      <c r="BG159" s="12">
        <f>AVERAGE(BG156:BG158)</f>
        <v>99.097294302776177</v>
      </c>
      <c r="BH159" s="12">
        <f t="shared" ref="BH159:BI159" si="488">AVERAGE(BH156:BH158)</f>
        <v>0.8094235012272275</v>
      </c>
      <c r="BI159" s="12">
        <f t="shared" si="488"/>
        <v>9.3282195996587783E-2</v>
      </c>
      <c r="BJ159" s="2" t="s">
        <v>88</v>
      </c>
      <c r="BK159" s="10" t="s">
        <v>259</v>
      </c>
      <c r="BL159" s="12">
        <f>AVERAGE(BL156:BL158)</f>
        <v>99.075065972021491</v>
      </c>
      <c r="BM159" s="12">
        <f>AVERAGE(BM156:BM158)</f>
        <v>0.78996806422386212</v>
      </c>
      <c r="BN159" s="12">
        <f>AVERAGE(BN156:BN158)</f>
        <v>0.13496596375463996</v>
      </c>
    </row>
    <row r="160" spans="1:66" x14ac:dyDescent="0.3">
      <c r="A160" s="2" t="s">
        <v>55</v>
      </c>
      <c r="B160" s="2" t="s">
        <v>56</v>
      </c>
      <c r="C160" s="2" t="s">
        <v>57</v>
      </c>
      <c r="D160" s="2" t="s">
        <v>58</v>
      </c>
      <c r="E160" s="2" t="s">
        <v>59</v>
      </c>
      <c r="F160" s="2" t="s">
        <v>60</v>
      </c>
      <c r="G160" s="2" t="s">
        <v>61</v>
      </c>
      <c r="H160" s="2" t="s">
        <v>62</v>
      </c>
      <c r="J160" s="8" t="s">
        <v>65</v>
      </c>
      <c r="K160" s="3">
        <f>_xlfn.STDEV.S(K156:K158)</f>
        <v>0.26121166383980243</v>
      </c>
      <c r="L160" s="3">
        <f t="shared" ref="L160:P160" si="489">_xlfn.STDEV.S(L156:L158)</f>
        <v>0.17807052394900713</v>
      </c>
      <c r="M160" s="3">
        <f t="shared" si="489"/>
        <v>0.1370291541456545</v>
      </c>
      <c r="N160" s="3">
        <f t="shared" si="489"/>
        <v>9.5122728992832514E-2</v>
      </c>
      <c r="O160" s="3">
        <f t="shared" si="489"/>
        <v>4.2144933372264243E-2</v>
      </c>
      <c r="P160" s="3">
        <f t="shared" si="489"/>
        <v>2.7877246961886558E-2</v>
      </c>
      <c r="Q160" s="2" t="s">
        <v>88</v>
      </c>
      <c r="T160" s="2" t="s">
        <v>55</v>
      </c>
      <c r="U160" s="2" t="s">
        <v>56</v>
      </c>
      <c r="V160" s="2" t="s">
        <v>57</v>
      </c>
      <c r="W160" s="2" t="s">
        <v>58</v>
      </c>
      <c r="X160" s="2" t="s">
        <v>59</v>
      </c>
      <c r="Y160" s="2" t="s">
        <v>60</v>
      </c>
      <c r="Z160" s="2" t="s">
        <v>62</v>
      </c>
      <c r="AB160" s="8" t="s">
        <v>65</v>
      </c>
      <c r="AC160" s="3">
        <f t="shared" ref="AC160:AE160" si="490">_xlfn.STDEV.S(AC156:AC158)</f>
        <v>1.7118420689378109</v>
      </c>
      <c r="AD160" s="3">
        <f t="shared" si="490"/>
        <v>1.5557037859969656</v>
      </c>
      <c r="AE160" s="3">
        <f t="shared" si="490"/>
        <v>0.2892799735985237</v>
      </c>
      <c r="AF160" s="3" t="s">
        <v>106</v>
      </c>
      <c r="AG160" s="3" t="s">
        <v>106</v>
      </c>
      <c r="AH160" s="2" t="s">
        <v>88</v>
      </c>
      <c r="AK160" s="10" t="s">
        <v>55</v>
      </c>
      <c r="AL160" s="2" t="s">
        <v>56</v>
      </c>
      <c r="AM160" s="2" t="s">
        <v>57</v>
      </c>
      <c r="AN160" s="2" t="s">
        <v>58</v>
      </c>
      <c r="AO160" s="2" t="s">
        <v>59</v>
      </c>
      <c r="AP160" s="2" t="s">
        <v>60</v>
      </c>
      <c r="AQ160" s="2" t="s">
        <v>62</v>
      </c>
      <c r="AS160" s="8" t="s">
        <v>65</v>
      </c>
      <c r="AT160" s="3" t="e">
        <f t="shared" ref="AT160:AV160" si="491">_xlfn.STDEV.S(AT156:AT158)</f>
        <v>#VALUE!</v>
      </c>
      <c r="AU160" s="3">
        <f t="shared" si="491"/>
        <v>14.472712360673459</v>
      </c>
      <c r="AV160" s="3">
        <f t="shared" si="491"/>
        <v>14.472712360673381</v>
      </c>
      <c r="AW160" s="3" t="s">
        <v>106</v>
      </c>
      <c r="AX160" s="3" t="s">
        <v>106</v>
      </c>
      <c r="AY160" s="2" t="s">
        <v>88</v>
      </c>
      <c r="BB160" s="10" t="s">
        <v>55</v>
      </c>
      <c r="BC160" s="12" t="s">
        <v>101</v>
      </c>
      <c r="BD160" s="12" t="s">
        <v>102</v>
      </c>
      <c r="BE160" s="12" t="s">
        <v>103</v>
      </c>
      <c r="BF160" s="12" t="s">
        <v>104</v>
      </c>
      <c r="BG160" s="12">
        <f>_xlfn.STDEV.S(BG156:BG158)</f>
        <v>3.6774572205037361E-2</v>
      </c>
      <c r="BH160" s="12">
        <f t="shared" ref="BH160:BI160" si="492">_xlfn.STDEV.S(BH156:BH158)</f>
        <v>1.580244602233058E-2</v>
      </c>
      <c r="BI160" s="12">
        <f t="shared" si="492"/>
        <v>2.2703265165007612E-2</v>
      </c>
      <c r="BJ160" s="2" t="s">
        <v>88</v>
      </c>
      <c r="BK160" s="10" t="s">
        <v>65</v>
      </c>
      <c r="BL160" s="12">
        <f>_xlfn.STDEV.S(BL156:BL158)</f>
        <v>4.6236071308609468E-2</v>
      </c>
      <c r="BM160" s="12">
        <f>_xlfn.STDEV.S(BM156:BM158)</f>
        <v>1.5359211283264423E-2</v>
      </c>
      <c r="BN160" s="12">
        <f>_xlfn.STDEV.S(BN156:BN158)</f>
        <v>3.2835502809116304E-2</v>
      </c>
    </row>
    <row r="161" spans="1:66" x14ac:dyDescent="0.3">
      <c r="A161" s="2" t="s">
        <v>89</v>
      </c>
      <c r="B161" s="1">
        <v>123874630</v>
      </c>
      <c r="C161" s="1">
        <v>130491939</v>
      </c>
      <c r="D161" s="1">
        <v>32457535</v>
      </c>
      <c r="E161" s="1">
        <v>12231653</v>
      </c>
      <c r="F161" s="1">
        <v>10865905</v>
      </c>
      <c r="G161" s="1">
        <v>732659</v>
      </c>
      <c r="H161" s="1">
        <f>SUM(B161:G161)</f>
        <v>310654321</v>
      </c>
      <c r="K161" s="1">
        <f t="shared" ref="K161:P163" si="493">B161/$H161*100</f>
        <v>39.875392558920822</v>
      </c>
      <c r="L161" s="1">
        <f t="shared" si="493"/>
        <v>42.005512294161846</v>
      </c>
      <c r="M161" s="1">
        <f t="shared" si="493"/>
        <v>10.448119599791434</v>
      </c>
      <c r="N161" s="1">
        <f t="shared" si="493"/>
        <v>3.9373838292756278</v>
      </c>
      <c r="O161" s="1">
        <f t="shared" si="493"/>
        <v>3.4977479035290804</v>
      </c>
      <c r="P161" s="1">
        <f t="shared" si="493"/>
        <v>0.23584381432119206</v>
      </c>
      <c r="T161" s="10" t="s">
        <v>89</v>
      </c>
      <c r="U161" s="1">
        <v>367299</v>
      </c>
      <c r="V161" s="1">
        <v>597378</v>
      </c>
      <c r="W161" s="1">
        <v>38745</v>
      </c>
      <c r="X161" s="1" t="s">
        <v>106</v>
      </c>
      <c r="Y161" s="1" t="s">
        <v>106</v>
      </c>
      <c r="Z161" s="1">
        <f>SUM(U161:Y161)</f>
        <v>1003422</v>
      </c>
      <c r="AC161" s="1">
        <f>U161/$Z161*100</f>
        <v>36.60463892559661</v>
      </c>
      <c r="AD161" s="1">
        <f t="shared" ref="AD161:AE163" si="494">V161/$Z161*100</f>
        <v>59.534074397412049</v>
      </c>
      <c r="AE161" s="1">
        <f>W161/$Z161*100</f>
        <v>3.8612866769913357</v>
      </c>
      <c r="AF161" s="1" t="s">
        <v>106</v>
      </c>
      <c r="AG161" s="1" t="s">
        <v>106</v>
      </c>
      <c r="AK161" s="10" t="s">
        <v>89</v>
      </c>
      <c r="AL161" s="1" t="s">
        <v>106</v>
      </c>
      <c r="AM161" s="1">
        <v>178094</v>
      </c>
      <c r="AN161" s="1">
        <v>90838</v>
      </c>
      <c r="AO161" s="1" t="s">
        <v>106</v>
      </c>
      <c r="AP161" s="1" t="s">
        <v>106</v>
      </c>
      <c r="AQ161" s="1">
        <f>SUM(AL161:AP161)</f>
        <v>268932</v>
      </c>
      <c r="AT161" s="1" t="e">
        <f>AL161/$AQ161*100</f>
        <v>#VALUE!</v>
      </c>
      <c r="AU161" s="1">
        <f t="shared" ref="AU161:AV163" si="495">AM161/$AQ161*100</f>
        <v>66.222688263204077</v>
      </c>
      <c r="AV161" s="1">
        <f t="shared" si="495"/>
        <v>33.777311736795916</v>
      </c>
      <c r="AW161" s="1" t="s">
        <v>106</v>
      </c>
      <c r="AX161" s="1" t="s">
        <v>106</v>
      </c>
      <c r="BB161" s="10" t="s">
        <v>89</v>
      </c>
      <c r="BC161" s="1">
        <f>H161</f>
        <v>310654321</v>
      </c>
      <c r="BD161" s="1">
        <f>Z161</f>
        <v>1003422</v>
      </c>
      <c r="BE161" s="1">
        <f>AQ161</f>
        <v>268932</v>
      </c>
      <c r="BF161" s="1">
        <f>SUM(BC161:BE161)</f>
        <v>311926675</v>
      </c>
      <c r="BG161" s="1">
        <f>BC161/$BF161*100</f>
        <v>99.592098367348669</v>
      </c>
      <c r="BH161" s="1">
        <f t="shared" ref="BH161:BH163" si="496">BD161/$BF161*100</f>
        <v>0.32168521656572013</v>
      </c>
      <c r="BI161" s="1">
        <f t="shared" ref="BI161:BI163" si="497">BE161/$BF161*100</f>
        <v>8.6216416085607289E-2</v>
      </c>
      <c r="BK161" s="16"/>
      <c r="BL161" s="1">
        <f>((BG161*1.0749)/(BG161*1.0749+BH161*1.0493+BI161*1.5556))*100</f>
        <v>99.561338841540859</v>
      </c>
      <c r="BM161" s="1">
        <f>((BH161*1.0493)/(BG161*1.0749+BH161*1.0493+BI161*1.5556))*100</f>
        <v>0.31392691922068405</v>
      </c>
      <c r="BN161" s="1">
        <f>((BI161*1.5556)/(BG161*1.0749+BH161*1.0493+BI161*1.5556))*100</f>
        <v>0.12473423923845472</v>
      </c>
    </row>
    <row r="162" spans="1:66" x14ac:dyDescent="0.3">
      <c r="A162" s="2" t="s">
        <v>89</v>
      </c>
      <c r="B162" s="1">
        <v>115837154</v>
      </c>
      <c r="C162" s="1">
        <v>127580019</v>
      </c>
      <c r="D162" s="1">
        <v>30272597</v>
      </c>
      <c r="E162" s="1">
        <v>11766355</v>
      </c>
      <c r="F162" s="1">
        <v>10486455</v>
      </c>
      <c r="G162" s="1">
        <v>695034</v>
      </c>
      <c r="H162" s="1">
        <f>SUM(B162:G162)</f>
        <v>296637614</v>
      </c>
      <c r="K162" s="1">
        <f t="shared" si="493"/>
        <v>39.050055870527601</v>
      </c>
      <c r="L162" s="1">
        <f t="shared" si="493"/>
        <v>43.008712644243424</v>
      </c>
      <c r="M162" s="1">
        <f t="shared" si="493"/>
        <v>10.205245582915186</v>
      </c>
      <c r="N162" s="1">
        <f t="shared" si="493"/>
        <v>3.966575526730066</v>
      </c>
      <c r="O162" s="1">
        <f t="shared" si="493"/>
        <v>3.5351063065117558</v>
      </c>
      <c r="P162" s="1">
        <f t="shared" si="493"/>
        <v>0.23430406907196874</v>
      </c>
      <c r="T162" s="10" t="s">
        <v>89</v>
      </c>
      <c r="U162" s="1">
        <v>425990</v>
      </c>
      <c r="V162" s="1">
        <v>521922</v>
      </c>
      <c r="W162" s="1">
        <v>54995</v>
      </c>
      <c r="X162" s="1" t="s">
        <v>106</v>
      </c>
      <c r="Y162" s="1" t="s">
        <v>106</v>
      </c>
      <c r="Z162" s="1">
        <f t="shared" ref="Z162:Z163" si="498">SUM(U162:Y162)</f>
        <v>1002907</v>
      </c>
      <c r="AC162" s="1">
        <f>U162/$Z162*100</f>
        <v>42.475523652741479</v>
      </c>
      <c r="AD162" s="1">
        <f t="shared" si="494"/>
        <v>52.040917054123661</v>
      </c>
      <c r="AE162" s="1">
        <f t="shared" si="494"/>
        <v>5.4835592931348573</v>
      </c>
      <c r="AF162" s="1" t="s">
        <v>106</v>
      </c>
      <c r="AG162" s="1" t="s">
        <v>106</v>
      </c>
      <c r="AK162" s="10" t="s">
        <v>89</v>
      </c>
      <c r="AL162" s="1" t="s">
        <v>106</v>
      </c>
      <c r="AM162" s="1">
        <v>187157</v>
      </c>
      <c r="AN162" s="1">
        <v>116255</v>
      </c>
      <c r="AO162" s="1" t="s">
        <v>106</v>
      </c>
      <c r="AP162" s="1" t="s">
        <v>106</v>
      </c>
      <c r="AQ162" s="1">
        <f>SUM(AL162:AP162)</f>
        <v>303412</v>
      </c>
      <c r="AT162" s="1" t="e">
        <f>AL162/$AQ162*100</f>
        <v>#VALUE!</v>
      </c>
      <c r="AU162" s="1">
        <f>AM162/$AQ162*100</f>
        <v>61.684112691653596</v>
      </c>
      <c r="AV162" s="1">
        <f t="shared" si="495"/>
        <v>38.315887308346404</v>
      </c>
      <c r="AW162" s="1" t="s">
        <v>106</v>
      </c>
      <c r="AX162" s="1" t="s">
        <v>106</v>
      </c>
      <c r="BB162" s="10" t="s">
        <v>89</v>
      </c>
      <c r="BC162" s="1">
        <f>H162</f>
        <v>296637614</v>
      </c>
      <c r="BD162" s="1">
        <f>Z162</f>
        <v>1002907</v>
      </c>
      <c r="BE162" s="1">
        <f>AQ162</f>
        <v>303412</v>
      </c>
      <c r="BF162" s="1">
        <f>SUM(BC162:BE162)</f>
        <v>297943933</v>
      </c>
      <c r="BG162" s="1">
        <f>BC162/$BF162*100</f>
        <v>99.561555428618178</v>
      </c>
      <c r="BH162" s="1">
        <f t="shared" si="496"/>
        <v>0.33660930427470731</v>
      </c>
      <c r="BI162" s="1">
        <f t="shared" si="497"/>
        <v>0.1018352671071171</v>
      </c>
      <c r="BK162" s="16"/>
      <c r="BL162" s="1">
        <f>((BG162*1.0749)/(BG162*1.0749+BH162*1.0493+BI162*1.5556))*100</f>
        <v>99.524209531740681</v>
      </c>
      <c r="BM162" s="1">
        <f>((BH162*1.0493)/(BG162*1.0749+BH162*1.0493+BI162*1.5556))*100</f>
        <v>0.32846930396630486</v>
      </c>
      <c r="BN162" s="1">
        <f>((BI162*1.5556)/(BG162*1.0749+BH162*1.0493+BI162*1.5556))*100</f>
        <v>0.14732116429299877</v>
      </c>
    </row>
    <row r="163" spans="1:66" x14ac:dyDescent="0.3">
      <c r="A163" s="2" t="s">
        <v>89</v>
      </c>
      <c r="B163" s="1">
        <v>106720742</v>
      </c>
      <c r="C163" s="1">
        <v>116772105</v>
      </c>
      <c r="D163" s="1">
        <v>29323477</v>
      </c>
      <c r="E163" s="1">
        <v>10998613</v>
      </c>
      <c r="F163" s="1">
        <v>10003987</v>
      </c>
      <c r="G163" s="1">
        <v>682156</v>
      </c>
      <c r="H163" s="1">
        <f>SUM(B163:G163)</f>
        <v>274501080</v>
      </c>
      <c r="K163" s="1">
        <f t="shared" si="493"/>
        <v>38.878077273867191</v>
      </c>
      <c r="L163" s="1">
        <f t="shared" si="493"/>
        <v>42.539761592194829</v>
      </c>
      <c r="M163" s="1">
        <f t="shared" si="493"/>
        <v>10.682463252967894</v>
      </c>
      <c r="N163" s="1">
        <f t="shared" si="493"/>
        <v>4.0067649278465494</v>
      </c>
      <c r="O163" s="1">
        <f t="shared" si="493"/>
        <v>3.6444253698382534</v>
      </c>
      <c r="P163" s="1">
        <f t="shared" si="493"/>
        <v>0.24850758328528252</v>
      </c>
      <c r="T163" s="10" t="s">
        <v>89</v>
      </c>
      <c r="U163" s="1">
        <v>392978</v>
      </c>
      <c r="V163" s="1">
        <v>511946</v>
      </c>
      <c r="W163" s="1">
        <v>31388</v>
      </c>
      <c r="X163" s="1" t="s">
        <v>106</v>
      </c>
      <c r="Y163" s="1" t="s">
        <v>106</v>
      </c>
      <c r="Z163" s="1">
        <f t="shared" si="498"/>
        <v>936312</v>
      </c>
      <c r="AC163" s="1">
        <f>U163/$Z163*100</f>
        <v>41.970838780235646</v>
      </c>
      <c r="AD163" s="1">
        <f t="shared" si="494"/>
        <v>54.676859850135429</v>
      </c>
      <c r="AE163" s="1">
        <f t="shared" si="494"/>
        <v>3.3523013696289272</v>
      </c>
      <c r="AF163" s="1" t="s">
        <v>106</v>
      </c>
      <c r="AG163" s="1" t="s">
        <v>106</v>
      </c>
      <c r="AK163" s="10" t="s">
        <v>89</v>
      </c>
      <c r="AL163" s="1" t="s">
        <v>106</v>
      </c>
      <c r="AM163" s="1">
        <v>232300</v>
      </c>
      <c r="AN163" s="1">
        <v>136634</v>
      </c>
      <c r="AO163" s="1" t="s">
        <v>106</v>
      </c>
      <c r="AP163" s="1" t="s">
        <v>106</v>
      </c>
      <c r="AQ163" s="1">
        <f>SUM(AL163:AP163)</f>
        <v>368934</v>
      </c>
      <c r="AT163" s="1" t="e">
        <f>AL163/$AQ163*100</f>
        <v>#VALUE!</v>
      </c>
      <c r="AU163" s="1">
        <f t="shared" ref="AU163" si="499">AM163/$AQ163*100</f>
        <v>62.965191606086726</v>
      </c>
      <c r="AV163" s="1">
        <f t="shared" si="495"/>
        <v>37.034808393913274</v>
      </c>
      <c r="AW163" s="1" t="s">
        <v>106</v>
      </c>
      <c r="AX163" s="1" t="s">
        <v>106</v>
      </c>
      <c r="BB163" s="10" t="s">
        <v>89</v>
      </c>
      <c r="BC163" s="1">
        <f>H163</f>
        <v>274501080</v>
      </c>
      <c r="BD163" s="1">
        <f>Z163</f>
        <v>936312</v>
      </c>
      <c r="BE163" s="1">
        <f>AQ163</f>
        <v>368934</v>
      </c>
      <c r="BF163" s="1">
        <f>SUM(BC163:BE163)</f>
        <v>275806326</v>
      </c>
      <c r="BG163" s="1">
        <f>BC163/$BF163*100</f>
        <v>99.526752696745618</v>
      </c>
      <c r="BH163" s="1">
        <f t="shared" si="496"/>
        <v>0.33948169847271742</v>
      </c>
      <c r="BI163" s="1">
        <f t="shared" si="497"/>
        <v>0.13376560478166843</v>
      </c>
      <c r="BK163" s="16"/>
      <c r="BL163" s="1">
        <f>((BG163*1.0749)/(BG163*1.0749+BH163*1.0493+BI163*1.5556))*100</f>
        <v>99.475288745924118</v>
      </c>
      <c r="BM163" s="1">
        <f>((BH163*1.0493)/(BG163*1.0749+BH163*1.0493+BI163*1.5556))*100</f>
        <v>0.33122518427293485</v>
      </c>
      <c r="BN163" s="1">
        <f>((BI163*1.5556)/(BG163*1.0749+BH163*1.0493+BI163*1.5556))*100</f>
        <v>0.19348606980294319</v>
      </c>
    </row>
    <row r="164" spans="1:66" x14ac:dyDescent="0.3">
      <c r="B164" s="90" t="s">
        <v>100</v>
      </c>
      <c r="C164" s="90"/>
      <c r="D164" s="90"/>
      <c r="E164" s="90"/>
      <c r="F164" s="90"/>
      <c r="G164" s="90"/>
      <c r="H164" s="90"/>
      <c r="J164" s="8" t="s">
        <v>64</v>
      </c>
      <c r="K164" s="3">
        <f>AVERAGE(K161:K163)</f>
        <v>39.267841901105207</v>
      </c>
      <c r="L164" s="3">
        <f t="shared" ref="L164:P164" si="500">AVERAGE(L161:L163)</f>
        <v>42.517995510200031</v>
      </c>
      <c r="M164" s="3">
        <f t="shared" si="500"/>
        <v>10.445276145224838</v>
      </c>
      <c r="N164" s="3">
        <f t="shared" si="500"/>
        <v>3.9702414279507479</v>
      </c>
      <c r="O164" s="3">
        <f t="shared" si="500"/>
        <v>3.5590931932930303</v>
      </c>
      <c r="P164" s="3">
        <f t="shared" si="500"/>
        <v>0.23955182222614779</v>
      </c>
      <c r="Q164" s="2" t="s">
        <v>89</v>
      </c>
      <c r="U164" s="90" t="s">
        <v>100</v>
      </c>
      <c r="V164" s="90"/>
      <c r="W164" s="90"/>
      <c r="X164" s="90"/>
      <c r="Y164" s="90"/>
      <c r="Z164" s="90"/>
      <c r="AB164" s="8" t="s">
        <v>64</v>
      </c>
      <c r="AC164" s="3">
        <f t="shared" ref="AC164:AE164" si="501">AVERAGE(AC161:AC163)</f>
        <v>40.350333786191243</v>
      </c>
      <c r="AD164" s="3">
        <f t="shared" si="501"/>
        <v>55.417283767223715</v>
      </c>
      <c r="AE164" s="3">
        <f t="shared" si="501"/>
        <v>4.2323824465850404</v>
      </c>
      <c r="AF164" s="3" t="s">
        <v>106</v>
      </c>
      <c r="AG164" s="3" t="s">
        <v>106</v>
      </c>
      <c r="AH164" s="2" t="s">
        <v>89</v>
      </c>
      <c r="AL164" s="90" t="s">
        <v>100</v>
      </c>
      <c r="AM164" s="90"/>
      <c r="AN164" s="90"/>
      <c r="AO164" s="90"/>
      <c r="AP164" s="90"/>
      <c r="AQ164" s="90"/>
      <c r="AS164" s="8" t="s">
        <v>64</v>
      </c>
      <c r="AT164" s="3" t="e">
        <f t="shared" ref="AT164:AV164" si="502">AVERAGE(AT161:AT163)</f>
        <v>#VALUE!</v>
      </c>
      <c r="AU164" s="3">
        <f t="shared" si="502"/>
        <v>63.623997520314795</v>
      </c>
      <c r="AV164" s="3">
        <f t="shared" si="502"/>
        <v>36.376002479685191</v>
      </c>
      <c r="AW164" s="3" t="s">
        <v>106</v>
      </c>
      <c r="AX164" s="3" t="s">
        <v>106</v>
      </c>
      <c r="AY164" s="2" t="s">
        <v>89</v>
      </c>
      <c r="BC164" s="87" t="s">
        <v>105</v>
      </c>
      <c r="BD164" s="88"/>
      <c r="BE164" s="88"/>
      <c r="BF164" s="89"/>
      <c r="BG164" s="12">
        <f>AVERAGE(BG161:BG163)</f>
        <v>99.560135497570812</v>
      </c>
      <c r="BH164" s="12">
        <f t="shared" ref="BH164:BI164" si="503">AVERAGE(BH161:BH163)</f>
        <v>0.3325920731043816</v>
      </c>
      <c r="BI164" s="12">
        <f t="shared" si="503"/>
        <v>0.10727242932479759</v>
      </c>
      <c r="BJ164" s="2" t="s">
        <v>89</v>
      </c>
      <c r="BK164" s="10" t="s">
        <v>259</v>
      </c>
      <c r="BL164" s="12">
        <f>AVERAGE(BL161:BL163)</f>
        <v>99.520279039735215</v>
      </c>
      <c r="BM164" s="12">
        <f>AVERAGE(BM161:BM163)</f>
        <v>0.32454046915330786</v>
      </c>
      <c r="BN164" s="12">
        <f>AVERAGE(BN161:BN163)</f>
        <v>0.15518049111146556</v>
      </c>
    </row>
    <row r="165" spans="1:66" x14ac:dyDescent="0.3">
      <c r="A165" s="2" t="s">
        <v>55</v>
      </c>
      <c r="B165" s="2" t="s">
        <v>56</v>
      </c>
      <c r="C165" s="2" t="s">
        <v>57</v>
      </c>
      <c r="D165" s="2" t="s">
        <v>58</v>
      </c>
      <c r="E165" s="2" t="s">
        <v>59</v>
      </c>
      <c r="F165" s="2" t="s">
        <v>60</v>
      </c>
      <c r="G165" s="2" t="s">
        <v>61</v>
      </c>
      <c r="H165" s="2" t="s">
        <v>62</v>
      </c>
      <c r="J165" s="8" t="s">
        <v>65</v>
      </c>
      <c r="K165" s="3">
        <f>_xlfn.STDEV.S(K161:K163)</f>
        <v>0.53313460850564098</v>
      </c>
      <c r="L165" s="3">
        <f t="shared" ref="L165:P165" si="504">_xlfn.STDEV.S(L161:L163)</f>
        <v>0.50195423829767893</v>
      </c>
      <c r="M165" s="3">
        <f t="shared" si="504"/>
        <v>0.23862154152137657</v>
      </c>
      <c r="N165" s="3">
        <f t="shared" si="504"/>
        <v>3.4835518275846432E-2</v>
      </c>
      <c r="O165" s="3">
        <f t="shared" si="504"/>
        <v>7.6223997755384673E-2</v>
      </c>
      <c r="P165" s="3">
        <f t="shared" si="504"/>
        <v>7.7940327154408474E-3</v>
      </c>
      <c r="Q165" s="2" t="s">
        <v>89</v>
      </c>
      <c r="T165" s="2" t="s">
        <v>55</v>
      </c>
      <c r="U165" s="2" t="s">
        <v>56</v>
      </c>
      <c r="V165" s="2" t="s">
        <v>57</v>
      </c>
      <c r="W165" s="2" t="s">
        <v>58</v>
      </c>
      <c r="X165" s="2" t="s">
        <v>59</v>
      </c>
      <c r="Y165" s="2" t="s">
        <v>60</v>
      </c>
      <c r="Z165" s="2" t="s">
        <v>62</v>
      </c>
      <c r="AB165" s="8" t="s">
        <v>65</v>
      </c>
      <c r="AC165" s="3">
        <f t="shared" ref="AC165:AE165" si="505">_xlfn.STDEV.S(AC161:AC163)</f>
        <v>3.253667038381133</v>
      </c>
      <c r="AD165" s="3">
        <f t="shared" si="505"/>
        <v>3.8010554357397162</v>
      </c>
      <c r="AE165" s="3">
        <f t="shared" si="505"/>
        <v>1.1130359997702017</v>
      </c>
      <c r="AF165" s="3" t="s">
        <v>106</v>
      </c>
      <c r="AG165" s="3" t="s">
        <v>106</v>
      </c>
      <c r="AH165" s="2" t="s">
        <v>89</v>
      </c>
      <c r="AK165" s="10" t="s">
        <v>55</v>
      </c>
      <c r="AL165" s="2" t="s">
        <v>56</v>
      </c>
      <c r="AM165" s="2" t="s">
        <v>57</v>
      </c>
      <c r="AN165" s="2" t="s">
        <v>58</v>
      </c>
      <c r="AO165" s="2" t="s">
        <v>59</v>
      </c>
      <c r="AP165" s="2" t="s">
        <v>60</v>
      </c>
      <c r="AQ165" s="2" t="s">
        <v>62</v>
      </c>
      <c r="AS165" s="8" t="s">
        <v>65</v>
      </c>
      <c r="AT165" s="3" t="e">
        <f t="shared" ref="AT165:AV165" si="506">_xlfn.STDEV.S(AT161:AT163)</f>
        <v>#VALUE!</v>
      </c>
      <c r="AU165" s="3">
        <f t="shared" si="506"/>
        <v>2.3399115323308934</v>
      </c>
      <c r="AV165" s="3">
        <f t="shared" si="506"/>
        <v>2.3399115323308974</v>
      </c>
      <c r="AW165" s="3" t="s">
        <v>106</v>
      </c>
      <c r="AX165" s="3" t="s">
        <v>106</v>
      </c>
      <c r="AY165" s="2" t="s">
        <v>89</v>
      </c>
      <c r="BB165" s="10" t="s">
        <v>55</v>
      </c>
      <c r="BC165" s="12" t="s">
        <v>101</v>
      </c>
      <c r="BD165" s="12" t="s">
        <v>102</v>
      </c>
      <c r="BE165" s="12" t="s">
        <v>103</v>
      </c>
      <c r="BF165" s="12" t="s">
        <v>104</v>
      </c>
      <c r="BG165" s="12">
        <f>_xlfn.STDEV.S(BG161:BG163)</f>
        <v>3.2695967943693734E-2</v>
      </c>
      <c r="BH165" s="12">
        <f t="shared" ref="BH165:BI165" si="507">_xlfn.STDEV.S(BH161:BH163)</f>
        <v>9.5541771897635266E-3</v>
      </c>
      <c r="BI165" s="12">
        <f t="shared" si="507"/>
        <v>2.4236406213575458E-2</v>
      </c>
      <c r="BJ165" s="2" t="s">
        <v>89</v>
      </c>
      <c r="BK165" s="10" t="s">
        <v>65</v>
      </c>
      <c r="BL165" s="12">
        <f>_xlfn.STDEV.S(BL161:BL163)</f>
        <v>4.3159486957867449E-2</v>
      </c>
      <c r="BM165" s="12">
        <f>_xlfn.STDEV.S(BM161:BM163)</f>
        <v>9.2943155044006767E-3</v>
      </c>
      <c r="BN165" s="12">
        <f>_xlfn.STDEV.S(BN161:BN163)</f>
        <v>3.5043263475618702E-2</v>
      </c>
    </row>
    <row r="166" spans="1:66" x14ac:dyDescent="0.3">
      <c r="A166" s="2" t="s">
        <v>90</v>
      </c>
      <c r="B166" s="1">
        <v>132149616</v>
      </c>
      <c r="C166" s="1">
        <v>127397803</v>
      </c>
      <c r="D166" s="1">
        <v>39268201</v>
      </c>
      <c r="E166" s="1">
        <v>18618513</v>
      </c>
      <c r="F166" s="1">
        <v>18629036</v>
      </c>
      <c r="G166" s="1">
        <v>1648423</v>
      </c>
      <c r="H166" s="1">
        <f>SUM(B166:G166)</f>
        <v>337711592</v>
      </c>
      <c r="K166" s="1">
        <f t="shared" ref="K166:P168" si="508">B166/$H166*100</f>
        <v>39.130909074628391</v>
      </c>
      <c r="L166" s="1">
        <f t="shared" si="508"/>
        <v>37.723846624725873</v>
      </c>
      <c r="M166" s="1">
        <f t="shared" si="508"/>
        <v>11.627732636432569</v>
      </c>
      <c r="N166" s="1">
        <f t="shared" si="508"/>
        <v>5.5131400405112538</v>
      </c>
      <c r="O166" s="1">
        <f t="shared" si="508"/>
        <v>5.516256012911751</v>
      </c>
      <c r="P166" s="1">
        <f t="shared" si="508"/>
        <v>0.48811561079016802</v>
      </c>
      <c r="T166" s="10" t="s">
        <v>90</v>
      </c>
      <c r="U166" s="1">
        <v>448160</v>
      </c>
      <c r="V166" s="1">
        <v>804843</v>
      </c>
      <c r="W166" s="1">
        <v>107452</v>
      </c>
      <c r="X166" s="1" t="s">
        <v>106</v>
      </c>
      <c r="Y166" s="1" t="s">
        <v>106</v>
      </c>
      <c r="Z166" s="1">
        <f>SUM(U166:Y166)</f>
        <v>1360455</v>
      </c>
      <c r="AC166" s="1">
        <f>U166/$Z166*100</f>
        <v>32.94192016641491</v>
      </c>
      <c r="AD166" s="1">
        <f t="shared" ref="AD166:AE168" si="509">V166/$Z166*100</f>
        <v>59.159839906501865</v>
      </c>
      <c r="AE166" s="1">
        <f>W166/$Z166*100</f>
        <v>7.8982399270832184</v>
      </c>
      <c r="AF166" s="1" t="s">
        <v>106</v>
      </c>
      <c r="AG166" s="1" t="s">
        <v>106</v>
      </c>
      <c r="AK166" s="10" t="s">
        <v>90</v>
      </c>
      <c r="AL166" s="1" t="s">
        <v>106</v>
      </c>
      <c r="AM166" s="1">
        <v>16827</v>
      </c>
      <c r="AN166" s="1">
        <v>213294</v>
      </c>
      <c r="AO166" s="1" t="s">
        <v>106</v>
      </c>
      <c r="AP166" s="1" t="s">
        <v>106</v>
      </c>
      <c r="AQ166" s="1">
        <f>SUM(AL166:AP166)</f>
        <v>230121</v>
      </c>
      <c r="AT166" s="1" t="e">
        <f>AL166/$AQ166*100</f>
        <v>#VALUE!</v>
      </c>
      <c r="AU166" s="1">
        <f t="shared" ref="AU166:AV168" si="510">AM166/$AQ166*100</f>
        <v>7.3122400823914369</v>
      </c>
      <c r="AV166" s="1">
        <f t="shared" si="510"/>
        <v>92.68775991760856</v>
      </c>
      <c r="AW166" s="1" t="s">
        <v>106</v>
      </c>
      <c r="AX166" s="1" t="s">
        <v>106</v>
      </c>
      <c r="BB166" s="10" t="s">
        <v>90</v>
      </c>
      <c r="BC166" s="1">
        <f>H166</f>
        <v>337711592</v>
      </c>
      <c r="BD166" s="1">
        <f>Z166</f>
        <v>1360455</v>
      </c>
      <c r="BE166" s="1">
        <f>AQ166</f>
        <v>230121</v>
      </c>
      <c r="BF166" s="1">
        <f>SUM(BC166:BE166)</f>
        <v>339302168</v>
      </c>
      <c r="BG166" s="1">
        <f>BC166/$BF166*100</f>
        <v>99.531221386124486</v>
      </c>
      <c r="BH166" s="1">
        <f t="shared" ref="BH166:BH168" si="511">BD166/$BF166*100</f>
        <v>0.40095676606463654</v>
      </c>
      <c r="BI166" s="1">
        <f t="shared" ref="BI166:BI168" si="512">BE166/$BF166*100</f>
        <v>6.7821847810886959E-2</v>
      </c>
      <c r="BK166" s="16"/>
      <c r="BL166" s="1">
        <f>((BG166*1.0749)/(BG166*1.0749+BH166*1.0493+BI166*1.5556))*100</f>
        <v>99.510542126165006</v>
      </c>
      <c r="BM166" s="1">
        <f>((BH166*1.0493)/(BG166*1.0749+BH166*1.0493+BI166*1.5556))*100</f>
        <v>0.39132619058981127</v>
      </c>
      <c r="BN166" s="1">
        <f>((BI166*1.5556)/(BG166*1.0749+BH166*1.0493+BI166*1.5556))*100</f>
        <v>9.8131683245195681E-2</v>
      </c>
    </row>
    <row r="167" spans="1:66" x14ac:dyDescent="0.3">
      <c r="A167" s="2" t="s">
        <v>90</v>
      </c>
      <c r="B167" s="1">
        <v>129733867</v>
      </c>
      <c r="C167" s="1">
        <v>124786656</v>
      </c>
      <c r="D167" s="1">
        <v>37931378</v>
      </c>
      <c r="E167" s="1">
        <v>17481156</v>
      </c>
      <c r="F167" s="1">
        <v>18184561</v>
      </c>
      <c r="G167" s="1">
        <v>1929247</v>
      </c>
      <c r="H167" s="1">
        <f>SUM(B167:G167)</f>
        <v>330046865</v>
      </c>
      <c r="K167" s="1">
        <f t="shared" si="508"/>
        <v>39.307710739806602</v>
      </c>
      <c r="L167" s="1">
        <f t="shared" si="508"/>
        <v>37.808768763793587</v>
      </c>
      <c r="M167" s="1">
        <f t="shared" si="508"/>
        <v>11.492724828639108</v>
      </c>
      <c r="N167" s="1">
        <f t="shared" si="508"/>
        <v>5.2965678071203612</v>
      </c>
      <c r="O167" s="1">
        <f t="shared" si="508"/>
        <v>5.5096905707618227</v>
      </c>
      <c r="P167" s="1">
        <f t="shared" si="508"/>
        <v>0.58453728987851472</v>
      </c>
      <c r="T167" s="10" t="s">
        <v>90</v>
      </c>
      <c r="U167" s="1">
        <v>565580</v>
      </c>
      <c r="V167" s="1">
        <v>749700</v>
      </c>
      <c r="W167" s="1">
        <v>54879</v>
      </c>
      <c r="X167" s="1" t="s">
        <v>106</v>
      </c>
      <c r="Y167" s="1" t="s">
        <v>106</v>
      </c>
      <c r="Z167" s="1">
        <f t="shared" ref="Z167:Z168" si="513">SUM(U167:Y167)</f>
        <v>1370159</v>
      </c>
      <c r="AC167" s="1">
        <f>U167/$Z167*100</f>
        <v>41.278420971580672</v>
      </c>
      <c r="AD167" s="1">
        <f t="shared" si="509"/>
        <v>54.71627745393053</v>
      </c>
      <c r="AE167" s="1">
        <f t="shared" si="509"/>
        <v>4.0053015744887999</v>
      </c>
      <c r="AF167" s="1" t="s">
        <v>106</v>
      </c>
      <c r="AG167" s="1" t="s">
        <v>106</v>
      </c>
      <c r="AK167" s="10" t="s">
        <v>90</v>
      </c>
      <c r="AL167" s="1" t="s">
        <v>106</v>
      </c>
      <c r="AM167" s="1">
        <v>70583</v>
      </c>
      <c r="AN167" s="1">
        <v>176378</v>
      </c>
      <c r="AO167" s="1" t="s">
        <v>106</v>
      </c>
      <c r="AP167" s="1" t="s">
        <v>106</v>
      </c>
      <c r="AQ167" s="1">
        <f>SUM(AL167:AP167)</f>
        <v>246961</v>
      </c>
      <c r="AT167" s="1" t="e">
        <f>AL167/$AQ167*100</f>
        <v>#VALUE!</v>
      </c>
      <c r="AU167" s="1">
        <f>AM167/$AQ167*100</f>
        <v>28.580626090759271</v>
      </c>
      <c r="AV167" s="1">
        <f t="shared" si="510"/>
        <v>71.419373909240733</v>
      </c>
      <c r="AW167" s="1" t="s">
        <v>106</v>
      </c>
      <c r="AX167" s="1" t="s">
        <v>106</v>
      </c>
      <c r="BB167" s="10" t="s">
        <v>90</v>
      </c>
      <c r="BC167" s="1">
        <f>H167</f>
        <v>330046865</v>
      </c>
      <c r="BD167" s="1">
        <f>Z167</f>
        <v>1370159</v>
      </c>
      <c r="BE167" s="1">
        <f>AQ167</f>
        <v>246961</v>
      </c>
      <c r="BF167" s="1">
        <f>SUM(BC167:BE167)</f>
        <v>331663985</v>
      </c>
      <c r="BG167" s="1">
        <f>BC167/$BF167*100</f>
        <v>99.512422188378409</v>
      </c>
      <c r="BH167" s="1">
        <f t="shared" si="511"/>
        <v>0.41311660655587912</v>
      </c>
      <c r="BI167" s="1">
        <f t="shared" si="512"/>
        <v>7.4461205065723374E-2</v>
      </c>
      <c r="BK167" s="16"/>
      <c r="BL167" s="1">
        <f>((BG167*1.0749)/(BG167*1.0749+BH167*1.0493+BI167*1.5556))*100</f>
        <v>99.489081529547221</v>
      </c>
      <c r="BM167" s="1">
        <f>((BH167*1.0493)/(BG167*1.0749+BH167*1.0493+BI167*1.5556))*100</f>
        <v>0.40318316278122629</v>
      </c>
      <c r="BN167" s="1">
        <f>((BI167*1.5556)/(BG167*1.0749+BH167*1.0493+BI167*1.5556))*100</f>
        <v>0.10773530767156039</v>
      </c>
    </row>
    <row r="168" spans="1:66" x14ac:dyDescent="0.3">
      <c r="A168" s="2" t="s">
        <v>90</v>
      </c>
      <c r="B168" s="1">
        <v>116774530</v>
      </c>
      <c r="C168" s="1">
        <v>115987831</v>
      </c>
      <c r="D168" s="1">
        <v>35084654</v>
      </c>
      <c r="E168" s="1">
        <v>16705633</v>
      </c>
      <c r="F168" s="1">
        <v>17060441</v>
      </c>
      <c r="G168" s="1">
        <v>1720182</v>
      </c>
      <c r="H168" s="1">
        <f>SUM(B168:G168)</f>
        <v>303333271</v>
      </c>
      <c r="K168" s="1">
        <f t="shared" si="508"/>
        <v>38.497105713141508</v>
      </c>
      <c r="L168" s="1">
        <f t="shared" si="508"/>
        <v>38.237754341164901</v>
      </c>
      <c r="M168" s="1">
        <f t="shared" si="508"/>
        <v>11.56637182737531</v>
      </c>
      <c r="N168" s="1">
        <f t="shared" si="508"/>
        <v>5.5073526701922519</v>
      </c>
      <c r="O168" s="1">
        <f t="shared" si="508"/>
        <v>5.6243223645585516</v>
      </c>
      <c r="P168" s="1">
        <f t="shared" si="508"/>
        <v>0.56709308356747978</v>
      </c>
      <c r="T168" s="10" t="s">
        <v>90</v>
      </c>
      <c r="U168" s="1">
        <v>361529</v>
      </c>
      <c r="V168" s="1">
        <v>623405</v>
      </c>
      <c r="W168" s="1">
        <v>88080</v>
      </c>
      <c r="X168" s="1" t="s">
        <v>106</v>
      </c>
      <c r="Y168" s="1" t="s">
        <v>106</v>
      </c>
      <c r="Z168" s="1">
        <f t="shared" si="513"/>
        <v>1073014</v>
      </c>
      <c r="AC168" s="1">
        <f>U168/$Z168*100</f>
        <v>33.692850233081764</v>
      </c>
      <c r="AD168" s="1">
        <f t="shared" si="509"/>
        <v>58.098496384949314</v>
      </c>
      <c r="AE168" s="1">
        <f t="shared" si="509"/>
        <v>8.2086533819689205</v>
      </c>
      <c r="AF168" s="1" t="s">
        <v>106</v>
      </c>
      <c r="AG168" s="1" t="s">
        <v>106</v>
      </c>
      <c r="AK168" s="10" t="s">
        <v>90</v>
      </c>
      <c r="AL168" s="1" t="s">
        <v>106</v>
      </c>
      <c r="AM168" s="1">
        <v>188396</v>
      </c>
      <c r="AN168" s="1">
        <v>168253</v>
      </c>
      <c r="AO168" s="1" t="s">
        <v>106</v>
      </c>
      <c r="AP168" s="1" t="s">
        <v>106</v>
      </c>
      <c r="AQ168" s="1">
        <f>SUM(AL168:AP168)</f>
        <v>356649</v>
      </c>
      <c r="AT168" s="1" t="e">
        <f>AL168/$AQ168*100</f>
        <v>#VALUE!</v>
      </c>
      <c r="AU168" s="1">
        <f t="shared" ref="AU168" si="514">AM168/$AQ168*100</f>
        <v>52.823924923384055</v>
      </c>
      <c r="AV168" s="1">
        <f t="shared" si="510"/>
        <v>47.176075076615945</v>
      </c>
      <c r="AW168" s="1" t="s">
        <v>106</v>
      </c>
      <c r="AX168" s="1" t="s">
        <v>106</v>
      </c>
      <c r="BB168" s="10" t="s">
        <v>90</v>
      </c>
      <c r="BC168" s="1">
        <f>H168</f>
        <v>303333271</v>
      </c>
      <c r="BD168" s="1">
        <f>Z168</f>
        <v>1073014</v>
      </c>
      <c r="BE168" s="1">
        <f>AQ168</f>
        <v>356649</v>
      </c>
      <c r="BF168" s="1">
        <f>SUM(BC168:BE168)</f>
        <v>304762934</v>
      </c>
      <c r="BG168" s="1">
        <f>BC168/$BF168*100</f>
        <v>99.530893412385907</v>
      </c>
      <c r="BH168" s="1">
        <f t="shared" si="511"/>
        <v>0.35208152970465895</v>
      </c>
      <c r="BI168" s="1">
        <f t="shared" si="512"/>
        <v>0.11702505790943724</v>
      </c>
      <c r="BK168" s="16"/>
      <c r="BL168" s="1">
        <f>((BG168*1.0749)/(BG168*1.0749+BH168*1.0493+BI168*1.5556))*100</f>
        <v>99.487169908928578</v>
      </c>
      <c r="BM168" s="1">
        <f>((BH168*1.0493)/(BG168*1.0749+BH168*1.0493+BI168*1.5556))*100</f>
        <v>0.34354531217089412</v>
      </c>
      <c r="BN168" s="1">
        <f>((BI168*1.5556)/(BG168*1.0749+BH168*1.0493+BI168*1.5556))*100</f>
        <v>0.16928477890052573</v>
      </c>
    </row>
    <row r="169" spans="1:66" x14ac:dyDescent="0.3">
      <c r="B169" s="90" t="s">
        <v>100</v>
      </c>
      <c r="C169" s="90"/>
      <c r="D169" s="90"/>
      <c r="E169" s="90"/>
      <c r="F169" s="90"/>
      <c r="G169" s="90"/>
      <c r="H169" s="90"/>
      <c r="J169" s="8" t="s">
        <v>64</v>
      </c>
      <c r="K169" s="3">
        <f>AVERAGE(K166:K168)</f>
        <v>38.978575175858829</v>
      </c>
      <c r="L169" s="3">
        <f t="shared" ref="L169:P169" si="515">AVERAGE(L166:L168)</f>
        <v>37.923456576561456</v>
      </c>
      <c r="M169" s="3">
        <f t="shared" si="515"/>
        <v>11.562276430815663</v>
      </c>
      <c r="N169" s="3">
        <f t="shared" si="515"/>
        <v>5.4390201726079548</v>
      </c>
      <c r="O169" s="3">
        <f t="shared" si="515"/>
        <v>5.5500896494107081</v>
      </c>
      <c r="P169" s="3">
        <f t="shared" si="515"/>
        <v>0.54658199474538749</v>
      </c>
      <c r="Q169" s="2" t="s">
        <v>90</v>
      </c>
      <c r="U169" s="90" t="s">
        <v>100</v>
      </c>
      <c r="V169" s="90"/>
      <c r="W169" s="90"/>
      <c r="X169" s="90"/>
      <c r="Y169" s="90"/>
      <c r="Z169" s="90"/>
      <c r="AB169" s="3" t="s">
        <v>64</v>
      </c>
      <c r="AC169" s="3">
        <f t="shared" ref="AC169:AE169" si="516">AVERAGE(AC166:AC168)</f>
        <v>35.971063790359118</v>
      </c>
      <c r="AD169" s="3">
        <f t="shared" si="516"/>
        <v>57.324871248460568</v>
      </c>
      <c r="AE169" s="3">
        <f t="shared" si="516"/>
        <v>6.704064961180312</v>
      </c>
      <c r="AF169" s="3" t="s">
        <v>106</v>
      </c>
      <c r="AG169" s="3" t="s">
        <v>106</v>
      </c>
      <c r="AH169" s="2" t="s">
        <v>90</v>
      </c>
      <c r="AL169" s="90" t="s">
        <v>100</v>
      </c>
      <c r="AM169" s="90"/>
      <c r="AN169" s="90"/>
      <c r="AO169" s="90"/>
      <c r="AP169" s="90"/>
      <c r="AQ169" s="90"/>
      <c r="AS169" s="3" t="s">
        <v>64</v>
      </c>
      <c r="AT169" s="3" t="e">
        <f t="shared" ref="AT169:AV169" si="517">AVERAGE(AT166:AT168)</f>
        <v>#VALUE!</v>
      </c>
      <c r="AU169" s="3">
        <f t="shared" si="517"/>
        <v>29.572263698844921</v>
      </c>
      <c r="AV169" s="3">
        <f t="shared" si="517"/>
        <v>70.427736301155079</v>
      </c>
      <c r="AW169" s="3" t="s">
        <v>106</v>
      </c>
      <c r="AX169" s="3" t="s">
        <v>106</v>
      </c>
      <c r="AY169" s="2" t="s">
        <v>90</v>
      </c>
      <c r="BC169" s="87" t="s">
        <v>105</v>
      </c>
      <c r="BD169" s="88"/>
      <c r="BE169" s="88"/>
      <c r="BF169" s="89"/>
      <c r="BG169" s="12">
        <f>AVERAGE(BG166:BG168)</f>
        <v>99.524845662296272</v>
      </c>
      <c r="BH169" s="12">
        <f t="shared" ref="BH169:BI169" si="518">AVERAGE(BH166:BH168)</f>
        <v>0.38871830077505815</v>
      </c>
      <c r="BI169" s="12">
        <f t="shared" si="518"/>
        <v>8.6436036928682514E-2</v>
      </c>
      <c r="BJ169" s="2" t="s">
        <v>90</v>
      </c>
      <c r="BK169" s="10" t="s">
        <v>259</v>
      </c>
      <c r="BL169" s="12">
        <f>AVERAGE(BL166:BL168)</f>
        <v>99.495597854880273</v>
      </c>
      <c r="BM169" s="12">
        <f>AVERAGE(BM166:BM168)</f>
        <v>0.3793515551806439</v>
      </c>
      <c r="BN169" s="12">
        <f>AVERAGE(BN166:BN168)</f>
        <v>0.12505058993909393</v>
      </c>
    </row>
    <row r="170" spans="1:66" x14ac:dyDescent="0.3">
      <c r="A170" s="2" t="s">
        <v>55</v>
      </c>
      <c r="B170" s="2" t="s">
        <v>56</v>
      </c>
      <c r="C170" s="2" t="s">
        <v>57</v>
      </c>
      <c r="D170" s="2" t="s">
        <v>58</v>
      </c>
      <c r="E170" s="2" t="s">
        <v>59</v>
      </c>
      <c r="F170" s="2" t="s">
        <v>60</v>
      </c>
      <c r="G170" s="2" t="s">
        <v>61</v>
      </c>
      <c r="H170" s="2" t="s">
        <v>62</v>
      </c>
      <c r="J170" s="8" t="s">
        <v>65</v>
      </c>
      <c r="K170" s="3">
        <f>_xlfn.STDEV.S(K166:K168)</f>
        <v>0.42623272967878684</v>
      </c>
      <c r="L170" s="3">
        <f t="shared" ref="L170:P170" si="519">_xlfn.STDEV.S(L166:L168)</f>
        <v>0.27548186156624216</v>
      </c>
      <c r="M170" s="3">
        <f t="shared" si="519"/>
        <v>6.7597013588135454E-2</v>
      </c>
      <c r="N170" s="3">
        <f t="shared" si="519"/>
        <v>0.12340129958213854</v>
      </c>
      <c r="O170" s="3">
        <f t="shared" si="519"/>
        <v>6.4371175663658908E-2</v>
      </c>
      <c r="P170" s="3">
        <f t="shared" si="519"/>
        <v>5.1379116604461469E-2</v>
      </c>
      <c r="Q170" s="2" t="s">
        <v>90</v>
      </c>
      <c r="T170" s="2" t="s">
        <v>55</v>
      </c>
      <c r="U170" s="2" t="s">
        <v>56</v>
      </c>
      <c r="V170" s="2" t="s">
        <v>57</v>
      </c>
      <c r="W170" s="2" t="s">
        <v>58</v>
      </c>
      <c r="X170" s="2" t="s">
        <v>59</v>
      </c>
      <c r="Y170" s="2" t="s">
        <v>60</v>
      </c>
      <c r="Z170" s="2" t="s">
        <v>62</v>
      </c>
      <c r="AB170" s="3" t="s">
        <v>65</v>
      </c>
      <c r="AC170" s="3">
        <f t="shared" ref="AC170:AE170" si="520">_xlfn.STDEV.S(AC166:AC168)</f>
        <v>4.6116162218959733</v>
      </c>
      <c r="AD170" s="3">
        <f t="shared" si="520"/>
        <v>2.3205998591594517</v>
      </c>
      <c r="AE170" s="3">
        <f t="shared" si="520"/>
        <v>2.3423454039175171</v>
      </c>
      <c r="AF170" s="3" t="s">
        <v>106</v>
      </c>
      <c r="AG170" s="3" t="s">
        <v>106</v>
      </c>
      <c r="AH170" s="2" t="s">
        <v>90</v>
      </c>
      <c r="AK170" s="10" t="s">
        <v>55</v>
      </c>
      <c r="AL170" s="2" t="s">
        <v>56</v>
      </c>
      <c r="AM170" s="2" t="s">
        <v>57</v>
      </c>
      <c r="AN170" s="2" t="s">
        <v>58</v>
      </c>
      <c r="AO170" s="2" t="s">
        <v>59</v>
      </c>
      <c r="AP170" s="2" t="s">
        <v>60</v>
      </c>
      <c r="AQ170" s="2" t="s">
        <v>62</v>
      </c>
      <c r="AS170" s="3" t="s">
        <v>65</v>
      </c>
      <c r="AT170" s="3" t="e">
        <f t="shared" ref="AT170:AV170" si="521">_xlfn.STDEV.S(AT166:AT168)</f>
        <v>#VALUE!</v>
      </c>
      <c r="AU170" s="3">
        <f t="shared" si="521"/>
        <v>22.77204147909859</v>
      </c>
      <c r="AV170" s="3">
        <f t="shared" si="521"/>
        <v>22.772041479098583</v>
      </c>
      <c r="AW170" s="3" t="s">
        <v>106</v>
      </c>
      <c r="AX170" s="3" t="s">
        <v>106</v>
      </c>
      <c r="AY170" s="2" t="s">
        <v>90</v>
      </c>
      <c r="BB170" s="10" t="s">
        <v>55</v>
      </c>
      <c r="BC170" s="12" t="s">
        <v>101</v>
      </c>
      <c r="BD170" s="12" t="s">
        <v>102</v>
      </c>
      <c r="BE170" s="12" t="s">
        <v>103</v>
      </c>
      <c r="BF170" s="12" t="s">
        <v>104</v>
      </c>
      <c r="BG170" s="12">
        <f>_xlfn.STDEV.S(BG166:BG168)</f>
        <v>1.0760293668579973E-2</v>
      </c>
      <c r="BH170" s="12">
        <f t="shared" ref="BH170:BI170" si="522">_xlfn.STDEV.S(BH166:BH168)</f>
        <v>3.2305652385329543E-2</v>
      </c>
      <c r="BI170" s="12">
        <f t="shared" si="522"/>
        <v>2.6698060221861244E-2</v>
      </c>
      <c r="BJ170" s="2" t="s">
        <v>90</v>
      </c>
      <c r="BK170" s="10" t="s">
        <v>65</v>
      </c>
      <c r="BL170" s="12">
        <f>_xlfn.STDEV.S(BL166:BL168)</f>
        <v>1.2977365160974962E-2</v>
      </c>
      <c r="BM170" s="12">
        <f>_xlfn.STDEV.S(BM166:BM168)</f>
        <v>3.1570749535637224E-2</v>
      </c>
      <c r="BN170" s="12">
        <f>_xlfn.STDEV.S(BN166:BN168)</f>
        <v>3.8607706553710298E-2</v>
      </c>
    </row>
    <row r="171" spans="1:66" x14ac:dyDescent="0.3">
      <c r="A171" s="2" t="s">
        <v>91</v>
      </c>
      <c r="B171" s="1">
        <v>121295881</v>
      </c>
      <c r="C171" s="1">
        <v>129942980</v>
      </c>
      <c r="D171" s="1">
        <v>35237297</v>
      </c>
      <c r="E171" s="1">
        <v>14207716</v>
      </c>
      <c r="F171" s="1">
        <v>12823472</v>
      </c>
      <c r="G171" s="1">
        <v>1202334</v>
      </c>
      <c r="H171" s="1">
        <f>SUM(B171:G171)</f>
        <v>314709680</v>
      </c>
      <c r="K171" s="1">
        <f t="shared" ref="K171:P173" si="523">B171/$H171*100</f>
        <v>38.542151293217294</v>
      </c>
      <c r="L171" s="1">
        <f t="shared" si="523"/>
        <v>41.289794454368227</v>
      </c>
      <c r="M171" s="1">
        <f t="shared" si="523"/>
        <v>11.196762997566518</v>
      </c>
      <c r="N171" s="1">
        <f t="shared" si="523"/>
        <v>4.5145468674493898</v>
      </c>
      <c r="O171" s="1">
        <f t="shared" si="523"/>
        <v>4.0746989415768846</v>
      </c>
      <c r="P171" s="1">
        <f t="shared" si="523"/>
        <v>0.38204544582168554</v>
      </c>
      <c r="T171" s="10" t="s">
        <v>91</v>
      </c>
      <c r="U171" s="1">
        <v>834556</v>
      </c>
      <c r="V171" s="1">
        <v>1451355</v>
      </c>
      <c r="W171" s="1">
        <v>272519</v>
      </c>
      <c r="X171" s="1" t="s">
        <v>106</v>
      </c>
      <c r="Y171" s="1" t="s">
        <v>106</v>
      </c>
      <c r="Z171" s="1">
        <f>SUM(U171:Y171)</f>
        <v>2558430</v>
      </c>
      <c r="AC171" s="1">
        <f>U171/$Z171*100</f>
        <v>32.619848891703114</v>
      </c>
      <c r="AD171" s="1">
        <f t="shared" ref="AD171:AE173" si="524">V171/$Z171*100</f>
        <v>56.728345117904347</v>
      </c>
      <c r="AE171" s="1">
        <f>W171/$Z171*100</f>
        <v>10.651805990392546</v>
      </c>
      <c r="AF171" s="1" t="s">
        <v>106</v>
      </c>
      <c r="AG171" s="1" t="s">
        <v>106</v>
      </c>
      <c r="AK171" s="10" t="s">
        <v>91</v>
      </c>
      <c r="AL171" s="1" t="s">
        <v>106</v>
      </c>
      <c r="AM171" s="1">
        <v>343052</v>
      </c>
      <c r="AN171" s="1">
        <v>185121</v>
      </c>
      <c r="AO171" s="1" t="s">
        <v>106</v>
      </c>
      <c r="AP171" s="1" t="s">
        <v>106</v>
      </c>
      <c r="AQ171" s="1">
        <f>SUM(AL171:AP171)</f>
        <v>528173</v>
      </c>
      <c r="AT171" s="1" t="e">
        <f>AL171/$AQ171*100</f>
        <v>#VALUE!</v>
      </c>
      <c r="AU171" s="1">
        <f t="shared" ref="AU171:AV173" si="525">AM171/$AQ171*100</f>
        <v>64.950688505470737</v>
      </c>
      <c r="AV171" s="1">
        <f t="shared" si="525"/>
        <v>35.049311494529256</v>
      </c>
      <c r="AW171" s="1" t="s">
        <v>106</v>
      </c>
      <c r="AX171" s="1" t="s">
        <v>106</v>
      </c>
      <c r="BB171" s="10" t="s">
        <v>91</v>
      </c>
      <c r="BC171" s="1">
        <f>H171</f>
        <v>314709680</v>
      </c>
      <c r="BD171" s="1">
        <f>Z171</f>
        <v>2558430</v>
      </c>
      <c r="BE171" s="1">
        <f>AQ171</f>
        <v>528173</v>
      </c>
      <c r="BF171" s="1">
        <f>SUM(BC171:BE171)</f>
        <v>317796283</v>
      </c>
      <c r="BG171" s="1">
        <f>BC171/$BF171*100</f>
        <v>99.028747922769128</v>
      </c>
      <c r="BH171" s="1">
        <f t="shared" ref="BH171:BH173" si="526">BD171/$BF171*100</f>
        <v>0.80505346879717909</v>
      </c>
      <c r="BI171" s="1">
        <f t="shared" ref="BI171:BI173" si="527">BE171/$BF171*100</f>
        <v>0.16619860843369272</v>
      </c>
      <c r="BK171" s="16"/>
      <c r="BL171" s="1">
        <f>((BG171*1.0749)/(BG171*1.0749+BH171*1.0493+BI171*1.5556))*100</f>
        <v>98.974162229193212</v>
      </c>
      <c r="BM171" s="1">
        <f>((BH171*1.0493)/(BG171*1.0749+BH171*1.0493+BI171*1.5556))*100</f>
        <v>0.78544699390432648</v>
      </c>
      <c r="BN171" s="1">
        <f>((BI171*1.5556)/(BG171*1.0749+BH171*1.0493+BI171*1.5556))*100</f>
        <v>0.24039077690245883</v>
      </c>
    </row>
    <row r="172" spans="1:66" x14ac:dyDescent="0.3">
      <c r="A172" s="2" t="s">
        <v>91</v>
      </c>
      <c r="B172" s="1">
        <v>116263660</v>
      </c>
      <c r="C172" s="1">
        <v>127871800</v>
      </c>
      <c r="D172" s="1">
        <v>33437434</v>
      </c>
      <c r="E172" s="1">
        <v>13618487</v>
      </c>
      <c r="F172" s="1">
        <v>13648978</v>
      </c>
      <c r="G172" s="1">
        <v>1192566</v>
      </c>
      <c r="H172" s="1">
        <f>SUM(B172:G172)</f>
        <v>306032925</v>
      </c>
      <c r="K172" s="1">
        <f t="shared" si="523"/>
        <v>37.990572419617926</v>
      </c>
      <c r="L172" s="1">
        <f t="shared" si="523"/>
        <v>41.783674093236861</v>
      </c>
      <c r="M172" s="1">
        <f t="shared" si="523"/>
        <v>10.926090387169943</v>
      </c>
      <c r="N172" s="1">
        <f t="shared" si="523"/>
        <v>4.4500071356701243</v>
      </c>
      <c r="O172" s="1">
        <f t="shared" si="523"/>
        <v>4.4599704427227893</v>
      </c>
      <c r="P172" s="1">
        <f t="shared" si="523"/>
        <v>0.38968552158235914</v>
      </c>
      <c r="T172" s="10" t="s">
        <v>91</v>
      </c>
      <c r="U172" s="1">
        <v>754179</v>
      </c>
      <c r="V172" s="1">
        <v>1142212</v>
      </c>
      <c r="W172" s="1">
        <v>271564</v>
      </c>
      <c r="X172" s="1" t="s">
        <v>106</v>
      </c>
      <c r="Y172" s="1" t="s">
        <v>106</v>
      </c>
      <c r="Z172" s="1">
        <f t="shared" ref="Z172:Z173" si="528">SUM(U172:Y172)</f>
        <v>2167955</v>
      </c>
      <c r="AC172" s="1">
        <f>U172/$Z172*100</f>
        <v>34.787576310393895</v>
      </c>
      <c r="AD172" s="1">
        <f t="shared" si="524"/>
        <v>52.686148928367984</v>
      </c>
      <c r="AE172" s="1">
        <f t="shared" si="524"/>
        <v>12.526274761238126</v>
      </c>
      <c r="AF172" s="1" t="s">
        <v>106</v>
      </c>
      <c r="AG172" s="1" t="s">
        <v>106</v>
      </c>
      <c r="AK172" s="10" t="s">
        <v>91</v>
      </c>
      <c r="AL172" s="1" t="s">
        <v>106</v>
      </c>
      <c r="AM172" s="1">
        <v>352451</v>
      </c>
      <c r="AN172" s="1">
        <v>373384</v>
      </c>
      <c r="AO172" s="1" t="s">
        <v>106</v>
      </c>
      <c r="AP172" s="1" t="s">
        <v>106</v>
      </c>
      <c r="AQ172" s="1">
        <f>SUM(AL172:AP172)</f>
        <v>725835</v>
      </c>
      <c r="AT172" s="1" t="e">
        <f>AL172/$AQ172*100</f>
        <v>#VALUE!</v>
      </c>
      <c r="AU172" s="1">
        <f>AM172/$AQ172*100</f>
        <v>48.558005607335005</v>
      </c>
      <c r="AV172" s="1">
        <f t="shared" si="525"/>
        <v>51.441994392665002</v>
      </c>
      <c r="AW172" s="1" t="s">
        <v>106</v>
      </c>
      <c r="AX172" s="1" t="s">
        <v>106</v>
      </c>
      <c r="BB172" s="10" t="s">
        <v>91</v>
      </c>
      <c r="BC172" s="1">
        <f>H172</f>
        <v>306032925</v>
      </c>
      <c r="BD172" s="1">
        <f>Z172</f>
        <v>2167955</v>
      </c>
      <c r="BE172" s="1">
        <f>AQ172</f>
        <v>725835</v>
      </c>
      <c r="BF172" s="1">
        <f>SUM(BC172:BE172)</f>
        <v>308926715</v>
      </c>
      <c r="BG172" s="1">
        <f>BC172/$BF172*100</f>
        <v>99.063276220704964</v>
      </c>
      <c r="BH172" s="1">
        <f t="shared" si="526"/>
        <v>0.70176999745716395</v>
      </c>
      <c r="BI172" s="1">
        <f t="shared" si="527"/>
        <v>0.23495378183787052</v>
      </c>
      <c r="BK172" s="16"/>
      <c r="BL172" s="1">
        <f>((BG172*1.0749)/(BG172*1.0749+BH172*1.0493+BI172*1.5556))*100</f>
        <v>98.975822282644671</v>
      </c>
      <c r="BM172" s="1">
        <f>((BH172*1.0493)/(BG172*1.0749+BH172*1.0493+BI172*1.5556))*100</f>
        <v>0.68445175066620167</v>
      </c>
      <c r="BN172" s="1">
        <f>((BI172*1.5556)/(BG172*1.0749+BH172*1.0493+BI172*1.5556))*100</f>
        <v>0.33972596668913213</v>
      </c>
    </row>
    <row r="173" spans="1:66" x14ac:dyDescent="0.3">
      <c r="A173" s="2" t="s">
        <v>91</v>
      </c>
      <c r="B173" s="1">
        <v>109224696</v>
      </c>
      <c r="C173" s="1">
        <v>118178744</v>
      </c>
      <c r="D173" s="1">
        <v>32118842</v>
      </c>
      <c r="E173" s="1">
        <v>12460136</v>
      </c>
      <c r="F173" s="1">
        <v>11837000</v>
      </c>
      <c r="G173" s="1">
        <v>950738</v>
      </c>
      <c r="H173" s="1">
        <f>SUM(B173:G173)</f>
        <v>284770156</v>
      </c>
      <c r="K173" s="1">
        <f t="shared" si="523"/>
        <v>38.355387212696549</v>
      </c>
      <c r="L173" s="1">
        <f t="shared" si="523"/>
        <v>41.499694230599083</v>
      </c>
      <c r="M173" s="1">
        <f t="shared" si="523"/>
        <v>11.278865191196511</v>
      </c>
      <c r="N173" s="1">
        <f t="shared" si="523"/>
        <v>4.3755062591601064</v>
      </c>
      <c r="O173" s="1">
        <f t="shared" si="523"/>
        <v>4.1566855762792789</v>
      </c>
      <c r="P173" s="1">
        <f t="shared" si="523"/>
        <v>0.33386153006848091</v>
      </c>
      <c r="T173" s="10" t="s">
        <v>91</v>
      </c>
      <c r="U173" s="1">
        <v>655311</v>
      </c>
      <c r="V173" s="1">
        <v>1114359</v>
      </c>
      <c r="W173" s="1">
        <v>224822</v>
      </c>
      <c r="X173" s="1" t="s">
        <v>106</v>
      </c>
      <c r="Y173" s="1" t="s">
        <v>106</v>
      </c>
      <c r="Z173" s="1">
        <f t="shared" si="528"/>
        <v>1994492</v>
      </c>
      <c r="AC173" s="1">
        <f>U173/$Z173*100</f>
        <v>32.85603552182711</v>
      </c>
      <c r="AD173" s="1">
        <f t="shared" si="524"/>
        <v>55.871820995020286</v>
      </c>
      <c r="AE173" s="1">
        <f t="shared" si="524"/>
        <v>11.272143483152602</v>
      </c>
      <c r="AF173" s="1" t="s">
        <v>106</v>
      </c>
      <c r="AG173" s="1" t="s">
        <v>106</v>
      </c>
      <c r="AK173" s="10" t="s">
        <v>91</v>
      </c>
      <c r="AL173" s="1" t="s">
        <v>106</v>
      </c>
      <c r="AM173" s="1">
        <v>337764</v>
      </c>
      <c r="AN173" s="1">
        <v>118022</v>
      </c>
      <c r="AO173" s="1" t="s">
        <v>106</v>
      </c>
      <c r="AP173" s="1" t="s">
        <v>106</v>
      </c>
      <c r="AQ173" s="1">
        <f>SUM(AL173:AP173)</f>
        <v>455786</v>
      </c>
      <c r="AT173" s="1" t="e">
        <f>AL173/$AQ173*100</f>
        <v>#VALUE!</v>
      </c>
      <c r="AU173" s="1">
        <f t="shared" ref="AU173" si="529">AM173/$AQ173*100</f>
        <v>74.105830367760305</v>
      </c>
      <c r="AV173" s="1">
        <f t="shared" si="525"/>
        <v>25.894169632239695</v>
      </c>
      <c r="AW173" s="1" t="s">
        <v>106</v>
      </c>
      <c r="AX173" s="1" t="s">
        <v>106</v>
      </c>
      <c r="BB173" s="10" t="s">
        <v>91</v>
      </c>
      <c r="BC173" s="1">
        <f>H173</f>
        <v>284770156</v>
      </c>
      <c r="BD173" s="1">
        <f>Z173</f>
        <v>1994492</v>
      </c>
      <c r="BE173" s="1">
        <f>AQ173</f>
        <v>455786</v>
      </c>
      <c r="BF173" s="1">
        <f>SUM(BC173:BE173)</f>
        <v>287220434</v>
      </c>
      <c r="BG173" s="1">
        <f>BC173/$BF173*100</f>
        <v>99.146899833735375</v>
      </c>
      <c r="BH173" s="1">
        <f t="shared" si="526"/>
        <v>0.69441159607745739</v>
      </c>
      <c r="BI173" s="1">
        <f t="shared" si="527"/>
        <v>0.15868857018717547</v>
      </c>
      <c r="BK173" s="16"/>
      <c r="BL173" s="1">
        <f>((BG173*1.0749)/(BG173*1.0749+BH173*1.0493+BI173*1.5556))*100</f>
        <v>99.092965512963858</v>
      </c>
      <c r="BM173" s="1">
        <f>((BH173*1.0493)/(BG173*1.0749+BH173*1.0493+BI173*1.5556))*100</f>
        <v>0.67750461996242772</v>
      </c>
      <c r="BN173" s="1">
        <f>((BI173*1.5556)/(BG173*1.0749+BH173*1.0493+BI173*1.5556))*100</f>
        <v>0.22952986707370651</v>
      </c>
    </row>
    <row r="174" spans="1:66" x14ac:dyDescent="0.3">
      <c r="B174" s="90" t="s">
        <v>100</v>
      </c>
      <c r="C174" s="90"/>
      <c r="D174" s="90"/>
      <c r="E174" s="90"/>
      <c r="F174" s="90"/>
      <c r="G174" s="90"/>
      <c r="H174" s="90"/>
      <c r="J174" s="8" t="s">
        <v>64</v>
      </c>
      <c r="K174" s="3">
        <f>AVERAGE(K171:K173)</f>
        <v>38.296036975177259</v>
      </c>
      <c r="L174" s="3">
        <f t="shared" ref="L174:P174" si="530">AVERAGE(L171:L173)</f>
        <v>41.524387592734719</v>
      </c>
      <c r="M174" s="3">
        <f t="shared" si="530"/>
        <v>11.133906191977657</v>
      </c>
      <c r="N174" s="3">
        <f t="shared" si="530"/>
        <v>4.4466867540932062</v>
      </c>
      <c r="O174" s="3">
        <f t="shared" si="530"/>
        <v>4.230451653526317</v>
      </c>
      <c r="P174" s="3">
        <f t="shared" si="530"/>
        <v>0.36853083249084184</v>
      </c>
      <c r="Q174" s="2" t="s">
        <v>91</v>
      </c>
      <c r="U174" s="90" t="s">
        <v>100</v>
      </c>
      <c r="V174" s="90"/>
      <c r="W174" s="90"/>
      <c r="X174" s="90"/>
      <c r="Y174" s="90"/>
      <c r="Z174" s="90"/>
      <c r="AB174" s="8" t="s">
        <v>64</v>
      </c>
      <c r="AC174" s="3">
        <f>AVERAGE(AC171:AC173)</f>
        <v>33.421153574641373</v>
      </c>
      <c r="AD174" s="3">
        <f t="shared" ref="AD174:AE174" si="531">AVERAGE(AD171:AD173)</f>
        <v>55.095438347097534</v>
      </c>
      <c r="AE174" s="3">
        <f t="shared" si="531"/>
        <v>11.483408078261093</v>
      </c>
      <c r="AF174" s="3" t="s">
        <v>106</v>
      </c>
      <c r="AG174" s="3" t="s">
        <v>106</v>
      </c>
      <c r="AH174" s="2" t="s">
        <v>91</v>
      </c>
      <c r="AL174" s="90" t="s">
        <v>100</v>
      </c>
      <c r="AM174" s="90"/>
      <c r="AN174" s="90"/>
      <c r="AO174" s="90"/>
      <c r="AP174" s="90"/>
      <c r="AQ174" s="90"/>
      <c r="AS174" s="8" t="s">
        <v>64</v>
      </c>
      <c r="AT174" s="3" t="e">
        <f>AVERAGE(AT171:AT173)</f>
        <v>#VALUE!</v>
      </c>
      <c r="AU174" s="3">
        <f t="shared" ref="AU174:AV174" si="532">AVERAGE(AU171:AU173)</f>
        <v>62.538174826855347</v>
      </c>
      <c r="AV174" s="3">
        <f t="shared" si="532"/>
        <v>37.461825173144653</v>
      </c>
      <c r="AW174" s="3" t="s">
        <v>106</v>
      </c>
      <c r="AX174" s="3" t="s">
        <v>106</v>
      </c>
      <c r="AY174" s="2" t="s">
        <v>91</v>
      </c>
      <c r="BC174" s="87" t="s">
        <v>105</v>
      </c>
      <c r="BD174" s="88"/>
      <c r="BE174" s="88"/>
      <c r="BF174" s="89"/>
      <c r="BG174" s="12">
        <f>AVERAGE(BG171:BG173)</f>
        <v>99.079641325736475</v>
      </c>
      <c r="BH174" s="12">
        <f t="shared" ref="BH174:BI174" si="533">AVERAGE(BH171:BH173)</f>
        <v>0.73374502077726678</v>
      </c>
      <c r="BI174" s="12">
        <f t="shared" si="533"/>
        <v>0.18661365348624623</v>
      </c>
      <c r="BJ174" s="2" t="s">
        <v>91</v>
      </c>
      <c r="BK174" s="10" t="s">
        <v>259</v>
      </c>
      <c r="BL174" s="12">
        <f>AVERAGE(BL171:BL173)</f>
        <v>99.014316674933923</v>
      </c>
      <c r="BM174" s="12">
        <f>AVERAGE(BM171:BM173)</f>
        <v>0.71580112151098518</v>
      </c>
      <c r="BN174" s="12">
        <f>AVERAGE(BN171:BN173)</f>
        <v>0.26988220355509912</v>
      </c>
    </row>
    <row r="175" spans="1:66" x14ac:dyDescent="0.3">
      <c r="A175" s="2" t="s">
        <v>55</v>
      </c>
      <c r="B175" s="2" t="s">
        <v>56</v>
      </c>
      <c r="C175" s="2" t="s">
        <v>57</v>
      </c>
      <c r="D175" s="2" t="s">
        <v>58</v>
      </c>
      <c r="E175" s="2" t="s">
        <v>59</v>
      </c>
      <c r="F175" s="2" t="s">
        <v>60</v>
      </c>
      <c r="G175" s="2" t="s">
        <v>61</v>
      </c>
      <c r="H175" s="2" t="s">
        <v>62</v>
      </c>
      <c r="J175" s="8" t="s">
        <v>65</v>
      </c>
      <c r="K175" s="3">
        <f>_xlfn.STDEV.S(K171:K173)</f>
        <v>0.2805381461949234</v>
      </c>
      <c r="L175" s="3">
        <f t="shared" ref="L175:P175" si="534">_xlfn.STDEV.S(L171:L173)</f>
        <v>0.24786406763067648</v>
      </c>
      <c r="M175" s="3">
        <f t="shared" si="534"/>
        <v>0.18459617844262857</v>
      </c>
      <c r="N175" s="3">
        <f t="shared" si="534"/>
        <v>6.9579748409474271E-2</v>
      </c>
      <c r="O175" s="3">
        <f t="shared" si="534"/>
        <v>0.20295223086508996</v>
      </c>
      <c r="P175" s="3">
        <f t="shared" si="534"/>
        <v>3.0266534113556023E-2</v>
      </c>
      <c r="Q175" s="2" t="s">
        <v>91</v>
      </c>
      <c r="T175" s="2" t="s">
        <v>55</v>
      </c>
      <c r="U175" s="2" t="s">
        <v>56</v>
      </c>
      <c r="V175" s="2" t="s">
        <v>57</v>
      </c>
      <c r="W175" s="2" t="s">
        <v>58</v>
      </c>
      <c r="X175" s="2" t="s">
        <v>59</v>
      </c>
      <c r="Y175" s="2" t="s">
        <v>60</v>
      </c>
      <c r="Z175" s="2" t="s">
        <v>62</v>
      </c>
      <c r="AB175" s="8" t="s">
        <v>65</v>
      </c>
      <c r="AC175" s="3">
        <f>_xlfn.STDEV.S(AC171:AC173)</f>
        <v>1.1892347752434702</v>
      </c>
      <c r="AD175" s="3">
        <f t="shared" ref="AD175:AE175" si="535">_xlfn.STDEV.S(AD171:AD173)</f>
        <v>2.1300035259764769</v>
      </c>
      <c r="AE175" s="3">
        <f t="shared" si="535"/>
        <v>0.95492556782117832</v>
      </c>
      <c r="AF175" s="3" t="s">
        <v>106</v>
      </c>
      <c r="AG175" s="3" t="s">
        <v>106</v>
      </c>
      <c r="AH175" s="2" t="s">
        <v>91</v>
      </c>
      <c r="AK175" s="10" t="s">
        <v>55</v>
      </c>
      <c r="AL175" s="2" t="s">
        <v>56</v>
      </c>
      <c r="AM175" s="2" t="s">
        <v>57</v>
      </c>
      <c r="AN175" s="2" t="s">
        <v>58</v>
      </c>
      <c r="AO175" s="2" t="s">
        <v>59</v>
      </c>
      <c r="AP175" s="2" t="s">
        <v>60</v>
      </c>
      <c r="AQ175" s="2" t="s">
        <v>62</v>
      </c>
      <c r="AS175" s="8" t="s">
        <v>65</v>
      </c>
      <c r="AT175" s="3" t="e">
        <f>_xlfn.STDEV.S(AT171:AT173)</f>
        <v>#VALUE!</v>
      </c>
      <c r="AU175" s="3">
        <f t="shared" ref="AU175:AV175" si="536">_xlfn.STDEV.S(AU171:AU173)</f>
        <v>12.943647252010578</v>
      </c>
      <c r="AV175" s="3">
        <f t="shared" si="536"/>
        <v>12.943647252010525</v>
      </c>
      <c r="AW175" s="3" t="s">
        <v>106</v>
      </c>
      <c r="AX175" s="3" t="s">
        <v>106</v>
      </c>
      <c r="AY175" s="2" t="s">
        <v>91</v>
      </c>
      <c r="BB175" s="10" t="s">
        <v>55</v>
      </c>
      <c r="BC175" s="12" t="s">
        <v>101</v>
      </c>
      <c r="BD175" s="12" t="s">
        <v>102</v>
      </c>
      <c r="BE175" s="12" t="s">
        <v>103</v>
      </c>
      <c r="BF175" s="12" t="s">
        <v>104</v>
      </c>
      <c r="BG175" s="12">
        <f>_xlfn.STDEV.S(BG171:BG173)</f>
        <v>6.0752209945512718E-2</v>
      </c>
      <c r="BH175" s="12">
        <f t="shared" ref="BH175:BI175" si="537">_xlfn.STDEV.S(BH171:BH173)</f>
        <v>6.1864429092755843E-2</v>
      </c>
      <c r="BI175" s="12">
        <f t="shared" si="537"/>
        <v>4.2031847156705812E-2</v>
      </c>
      <c r="BJ175" s="2" t="s">
        <v>91</v>
      </c>
      <c r="BK175" s="10" t="s">
        <v>65</v>
      </c>
      <c r="BL175" s="12">
        <f>_xlfn.STDEV.S(BL171:BL173)</f>
        <v>6.8116948969846769E-2</v>
      </c>
      <c r="BM175" s="12">
        <f>_xlfn.STDEV.S(BM171:BM173)</f>
        <v>6.0415033827069919E-2</v>
      </c>
      <c r="BN175" s="12">
        <f>_xlfn.STDEV.S(BN171:BN173)</f>
        <v>6.0729756109499204E-2</v>
      </c>
    </row>
    <row r="176" spans="1:66" x14ac:dyDescent="0.3">
      <c r="A176" s="2" t="s">
        <v>92</v>
      </c>
      <c r="B176" s="1">
        <v>116353198</v>
      </c>
      <c r="C176" s="1">
        <v>134042863</v>
      </c>
      <c r="D176" s="1">
        <v>37805991</v>
      </c>
      <c r="E176" s="1">
        <v>16523722</v>
      </c>
      <c r="F176" s="1">
        <v>16035786</v>
      </c>
      <c r="G176" s="1">
        <v>1441820</v>
      </c>
      <c r="H176" s="1">
        <f>SUM(B176:G176)</f>
        <v>322203380</v>
      </c>
      <c r="K176" s="1">
        <f t="shared" ref="K176:P178" si="538">B176/$H176*100</f>
        <v>36.11172483665441</v>
      </c>
      <c r="L176" s="1">
        <f t="shared" si="538"/>
        <v>41.601941916313848</v>
      </c>
      <c r="M176" s="1">
        <f t="shared" si="538"/>
        <v>11.733579889819902</v>
      </c>
      <c r="N176" s="1">
        <f t="shared" si="538"/>
        <v>5.1283515399497048</v>
      </c>
      <c r="O176" s="1">
        <f t="shared" si="538"/>
        <v>4.9769142707317346</v>
      </c>
      <c r="P176" s="1">
        <f t="shared" si="538"/>
        <v>0.4474875465303933</v>
      </c>
      <c r="T176" s="10" t="s">
        <v>92</v>
      </c>
      <c r="U176" s="1">
        <v>512645</v>
      </c>
      <c r="V176" s="1">
        <v>789069</v>
      </c>
      <c r="W176" s="1">
        <v>81422</v>
      </c>
      <c r="X176" s="1" t="s">
        <v>106</v>
      </c>
      <c r="Y176" s="1" t="s">
        <v>106</v>
      </c>
      <c r="Z176" s="1">
        <f>SUM(U176:Y176)</f>
        <v>1383136</v>
      </c>
      <c r="AC176" s="1">
        <f>U176/$Z176*100</f>
        <v>37.063961895287235</v>
      </c>
      <c r="AD176" s="1">
        <f t="shared" ref="AD176:AE178" si="539">V176/$Z176*100</f>
        <v>57.049270642944727</v>
      </c>
      <c r="AE176" s="1">
        <f>W176/$Z176*100</f>
        <v>5.8867674617680406</v>
      </c>
      <c r="AF176" s="1" t="s">
        <v>106</v>
      </c>
      <c r="AG176" s="1" t="s">
        <v>106</v>
      </c>
      <c r="AK176" s="10" t="s">
        <v>92</v>
      </c>
      <c r="AL176" s="1" t="s">
        <v>106</v>
      </c>
      <c r="AM176" s="1">
        <v>79333</v>
      </c>
      <c r="AN176" s="1">
        <v>55668</v>
      </c>
      <c r="AO176" s="1" t="s">
        <v>106</v>
      </c>
      <c r="AP176" s="1" t="s">
        <v>106</v>
      </c>
      <c r="AQ176" s="1">
        <f>SUM(AL176:AP176)</f>
        <v>135001</v>
      </c>
      <c r="AT176" s="1" t="e">
        <f>AL176/$AQ176*100</f>
        <v>#VALUE!</v>
      </c>
      <c r="AU176" s="1">
        <f t="shared" ref="AU176:AV178" si="540">AM176/$AQ176*100</f>
        <v>58.764749890741555</v>
      </c>
      <c r="AV176" s="1">
        <f t="shared" si="540"/>
        <v>41.235250109258445</v>
      </c>
      <c r="AW176" s="1" t="s">
        <v>106</v>
      </c>
      <c r="AX176" s="1" t="s">
        <v>106</v>
      </c>
      <c r="BB176" s="10" t="s">
        <v>92</v>
      </c>
      <c r="BC176" s="1">
        <f>H176</f>
        <v>322203380</v>
      </c>
      <c r="BD176" s="1">
        <f>Z176</f>
        <v>1383136</v>
      </c>
      <c r="BE176" s="1">
        <f>AQ176</f>
        <v>135001</v>
      </c>
      <c r="BF176" s="1">
        <f>SUM(BC176:BE176)</f>
        <v>323721517</v>
      </c>
      <c r="BG176" s="1">
        <f>BC176/$BF176*100</f>
        <v>99.53103611583532</v>
      </c>
      <c r="BH176" s="1">
        <f t="shared" ref="BH176:BH178" si="541">BD176/$BF176*100</f>
        <v>0.42726106463908609</v>
      </c>
      <c r="BI176" s="1">
        <f t="shared" ref="BI176:BI178" si="542">BE176/$BF176*100</f>
        <v>4.170281952558625E-2</v>
      </c>
      <c r="BK176" s="16"/>
      <c r="BL176" s="1">
        <f>((BG176*1.0749)/(BG176*1.0749+BH176*1.0493+BI176*1.5556))*100</f>
        <v>99.522602607996532</v>
      </c>
      <c r="BM176" s="1">
        <f>((BH176*1.0493)/(BG176*1.0749+BH176*1.0493+BI176*1.5556))*100</f>
        <v>0.41705000227959266</v>
      </c>
      <c r="BN176" s="1">
        <f>((BI176*1.5556)/(BG176*1.0749+BH176*1.0493+BI176*1.5556))*100</f>
        <v>6.0347389723873088E-2</v>
      </c>
    </row>
    <row r="177" spans="1:66" x14ac:dyDescent="0.3">
      <c r="A177" s="2" t="s">
        <v>92</v>
      </c>
      <c r="B177" s="1">
        <v>116019348</v>
      </c>
      <c r="C177" s="1">
        <v>133339463</v>
      </c>
      <c r="D177" s="1">
        <v>38989259</v>
      </c>
      <c r="E177" s="1">
        <v>16726236</v>
      </c>
      <c r="F177" s="1">
        <v>17178979</v>
      </c>
      <c r="G177" s="1">
        <v>1559999</v>
      </c>
      <c r="H177" s="1">
        <f>SUM(B177:G177)</f>
        <v>323813284</v>
      </c>
      <c r="K177" s="1">
        <f t="shared" si="538"/>
        <v>35.829088469390896</v>
      </c>
      <c r="L177" s="1">
        <f t="shared" si="538"/>
        <v>41.177885401390753</v>
      </c>
      <c r="M177" s="1">
        <f t="shared" si="538"/>
        <v>12.040660753127101</v>
      </c>
      <c r="N177" s="1">
        <f t="shared" si="538"/>
        <v>5.1653952529013596</v>
      </c>
      <c r="O177" s="1">
        <f t="shared" si="538"/>
        <v>5.3052113204843074</v>
      </c>
      <c r="P177" s="1">
        <f t="shared" si="538"/>
        <v>0.48175880270557397</v>
      </c>
      <c r="T177" s="10" t="s">
        <v>92</v>
      </c>
      <c r="U177" s="1">
        <v>482723</v>
      </c>
      <c r="V177" s="1">
        <v>892923</v>
      </c>
      <c r="W177" s="1">
        <v>162166</v>
      </c>
      <c r="X177" s="1" t="s">
        <v>106</v>
      </c>
      <c r="Y177" s="1" t="s">
        <v>106</v>
      </c>
      <c r="Z177" s="1">
        <f t="shared" ref="Z177:Z178" si="543">SUM(U177:Y177)</f>
        <v>1537812</v>
      </c>
      <c r="AC177" s="1">
        <f>U177/$Z177*100</f>
        <v>31.390247962689848</v>
      </c>
      <c r="AD177" s="1">
        <f t="shared" si="539"/>
        <v>58.064509836052778</v>
      </c>
      <c r="AE177" s="1">
        <f t="shared" si="539"/>
        <v>10.545242201257372</v>
      </c>
      <c r="AF177" s="1" t="s">
        <v>106</v>
      </c>
      <c r="AG177" s="1" t="s">
        <v>106</v>
      </c>
      <c r="AK177" s="10" t="s">
        <v>92</v>
      </c>
      <c r="AL177" s="1" t="s">
        <v>106</v>
      </c>
      <c r="AM177" s="1">
        <v>89773</v>
      </c>
      <c r="AN177" s="1">
        <v>54923</v>
      </c>
      <c r="AO177" s="1" t="s">
        <v>106</v>
      </c>
      <c r="AP177" s="1" t="s">
        <v>106</v>
      </c>
      <c r="AQ177" s="1">
        <f>SUM(AL177:AP177)</f>
        <v>144696</v>
      </c>
      <c r="AT177" s="1" t="e">
        <f>AL177/$AQ177*100</f>
        <v>#VALUE!</v>
      </c>
      <c r="AU177" s="1">
        <f>AM177/$AQ177*100</f>
        <v>62.0424890805551</v>
      </c>
      <c r="AV177" s="1">
        <f t="shared" si="540"/>
        <v>37.9575109194449</v>
      </c>
      <c r="AW177" s="1" t="s">
        <v>106</v>
      </c>
      <c r="AX177" s="1" t="s">
        <v>106</v>
      </c>
      <c r="BB177" s="10" t="s">
        <v>92</v>
      </c>
      <c r="BC177" s="1">
        <f>H177</f>
        <v>323813284</v>
      </c>
      <c r="BD177" s="1">
        <f>Z177</f>
        <v>1537812</v>
      </c>
      <c r="BE177" s="1">
        <f>AQ177</f>
        <v>144696</v>
      </c>
      <c r="BF177" s="1">
        <f>SUM(BC177:BE177)</f>
        <v>325495792</v>
      </c>
      <c r="BG177" s="1">
        <f>BC177/$BF177*100</f>
        <v>99.48309377836749</v>
      </c>
      <c r="BH177" s="1">
        <f t="shared" si="541"/>
        <v>0.47245219071833655</v>
      </c>
      <c r="BI177" s="1">
        <f t="shared" si="542"/>
        <v>4.4454030914169239E-2</v>
      </c>
      <c r="BK177" s="16"/>
      <c r="BL177" s="1">
        <f>((BG177*1.0749)/(BG177*1.0749+BH177*1.0493+BI177*1.5556))*100</f>
        <v>99.474511081109767</v>
      </c>
      <c r="BM177" s="1">
        <f>((BH177*1.0493)/(BG177*1.0749+BH177*1.0493+BI177*1.5556))*100</f>
        <v>0.46116040043701328</v>
      </c>
      <c r="BN177" s="1">
        <f>((BI177*1.5556)/(BG177*1.0749+BH177*1.0493+BI177*1.5556))*100</f>
        <v>6.4328518453215897E-2</v>
      </c>
    </row>
    <row r="178" spans="1:66" x14ac:dyDescent="0.3">
      <c r="A178" s="2" t="s">
        <v>92</v>
      </c>
      <c r="B178" s="1">
        <v>105586012</v>
      </c>
      <c r="C178" s="1">
        <v>125372119</v>
      </c>
      <c r="D178" s="1">
        <v>36473151</v>
      </c>
      <c r="E178" s="1">
        <v>15383866</v>
      </c>
      <c r="F178" s="1">
        <v>15452754</v>
      </c>
      <c r="G178" s="1">
        <v>1532828</v>
      </c>
      <c r="H178" s="1">
        <f>SUM(B178:G178)</f>
        <v>299800730</v>
      </c>
      <c r="K178" s="1">
        <f t="shared" si="538"/>
        <v>35.218730788280602</v>
      </c>
      <c r="L178" s="1">
        <f t="shared" si="538"/>
        <v>41.818483564066042</v>
      </c>
      <c r="M178" s="1">
        <f t="shared" si="538"/>
        <v>12.165797928510715</v>
      </c>
      <c r="N178" s="1">
        <f t="shared" si="538"/>
        <v>5.1313637561856504</v>
      </c>
      <c r="O178" s="1">
        <f t="shared" si="538"/>
        <v>5.1543416855589381</v>
      </c>
      <c r="P178" s="1">
        <f t="shared" si="538"/>
        <v>0.51128227739805698</v>
      </c>
      <c r="T178" s="10" t="s">
        <v>92</v>
      </c>
      <c r="U178" s="1">
        <v>443859</v>
      </c>
      <c r="V178" s="1">
        <v>827381</v>
      </c>
      <c r="W178" s="1">
        <v>126728</v>
      </c>
      <c r="X178" s="1" t="s">
        <v>106</v>
      </c>
      <c r="Y178" s="1" t="s">
        <v>106</v>
      </c>
      <c r="Z178" s="1">
        <f t="shared" si="543"/>
        <v>1397968</v>
      </c>
      <c r="AC178" s="1">
        <f>U178/$Z178*100</f>
        <v>31.750297574765661</v>
      </c>
      <c r="AD178" s="1">
        <f t="shared" si="539"/>
        <v>59.184544996738119</v>
      </c>
      <c r="AE178" s="1">
        <f t="shared" si="539"/>
        <v>9.0651574284962173</v>
      </c>
      <c r="AF178" s="1" t="s">
        <v>106</v>
      </c>
      <c r="AG178" s="1" t="s">
        <v>106</v>
      </c>
      <c r="AK178" s="10" t="s">
        <v>92</v>
      </c>
      <c r="AL178" s="1" t="s">
        <v>106</v>
      </c>
      <c r="AM178" s="1">
        <v>180899</v>
      </c>
      <c r="AN178" s="1">
        <v>98461</v>
      </c>
      <c r="AO178" s="1" t="s">
        <v>106</v>
      </c>
      <c r="AP178" s="1" t="s">
        <v>106</v>
      </c>
      <c r="AQ178" s="1">
        <f>SUM(AL178:AP178)</f>
        <v>279360</v>
      </c>
      <c r="AT178" s="1" t="e">
        <f>AL178/$AQ178*100</f>
        <v>#VALUE!</v>
      </c>
      <c r="AU178" s="1">
        <f t="shared" ref="AU178" si="544">AM178/$AQ178*100</f>
        <v>64.754796678121423</v>
      </c>
      <c r="AV178" s="1">
        <f t="shared" si="540"/>
        <v>35.245203321878584</v>
      </c>
      <c r="AW178" s="1" t="s">
        <v>106</v>
      </c>
      <c r="AX178" s="1" t="s">
        <v>106</v>
      </c>
      <c r="BB178" s="10" t="s">
        <v>92</v>
      </c>
      <c r="BC178" s="1">
        <f>H178</f>
        <v>299800730</v>
      </c>
      <c r="BD178" s="1">
        <f>Z178</f>
        <v>1397968</v>
      </c>
      <c r="BE178" s="1">
        <f>AQ178</f>
        <v>279360</v>
      </c>
      <c r="BF178" s="1">
        <f>SUM(BC178:BE178)</f>
        <v>301478058</v>
      </c>
      <c r="BG178" s="1">
        <f>BC178/$BF178*100</f>
        <v>99.44363181482349</v>
      </c>
      <c r="BH178" s="1">
        <f t="shared" si="541"/>
        <v>0.46370472507156724</v>
      </c>
      <c r="BI178" s="1">
        <f t="shared" si="542"/>
        <v>9.2663460104947346E-2</v>
      </c>
      <c r="BK178" s="16"/>
      <c r="BL178" s="1">
        <f>((BG178*1.0749)/(BG178*1.0749+BH178*1.0493+BI178*1.5556))*100</f>
        <v>99.413414276278459</v>
      </c>
      <c r="BM178" s="1">
        <f>((BH178*1.0493)/(BG178*1.0749+BH178*1.0493+BI178*1.5556))*100</f>
        <v>0.45252350669445435</v>
      </c>
      <c r="BN178" s="1">
        <f>((BI178*1.5556)/(BG178*1.0749+BH178*1.0493+BI178*1.5556))*100</f>
        <v>0.13406221702710158</v>
      </c>
    </row>
    <row r="179" spans="1:66" x14ac:dyDescent="0.3">
      <c r="B179" s="90" t="s">
        <v>100</v>
      </c>
      <c r="C179" s="90"/>
      <c r="D179" s="90"/>
      <c r="E179" s="90"/>
      <c r="F179" s="90"/>
      <c r="G179" s="90"/>
      <c r="H179" s="90"/>
      <c r="J179" s="8" t="s">
        <v>64</v>
      </c>
      <c r="K179" s="3">
        <f>AVERAGE(K176:K178)</f>
        <v>35.719848031441963</v>
      </c>
      <c r="L179" s="3">
        <f t="shared" ref="L179:P179" si="545">AVERAGE(L176:L178)</f>
        <v>41.532770293923548</v>
      </c>
      <c r="M179" s="3">
        <f t="shared" si="545"/>
        <v>11.980012857152573</v>
      </c>
      <c r="N179" s="3">
        <f t="shared" si="545"/>
        <v>5.1417035163455713</v>
      </c>
      <c r="O179" s="3">
        <f t="shared" si="545"/>
        <v>5.1454890922583267</v>
      </c>
      <c r="P179" s="3">
        <f t="shared" si="545"/>
        <v>0.4801762088780081</v>
      </c>
      <c r="Q179" s="2" t="s">
        <v>92</v>
      </c>
      <c r="U179" s="90" t="s">
        <v>100</v>
      </c>
      <c r="V179" s="90"/>
      <c r="W179" s="90"/>
      <c r="X179" s="90"/>
      <c r="Y179" s="90"/>
      <c r="Z179" s="90"/>
      <c r="AB179" s="8" t="s">
        <v>64</v>
      </c>
      <c r="AC179" s="3">
        <f t="shared" ref="AC179:AE179" si="546">AVERAGE(AC176:AC178)</f>
        <v>33.401502477580912</v>
      </c>
      <c r="AD179" s="3">
        <f t="shared" si="546"/>
        <v>58.099441825245208</v>
      </c>
      <c r="AE179" s="3">
        <f t="shared" si="546"/>
        <v>8.4990556971738762</v>
      </c>
      <c r="AF179" s="3" t="s">
        <v>106</v>
      </c>
      <c r="AG179" s="3" t="s">
        <v>106</v>
      </c>
      <c r="AH179" s="2" t="s">
        <v>92</v>
      </c>
      <c r="AL179" s="90" t="s">
        <v>100</v>
      </c>
      <c r="AM179" s="90"/>
      <c r="AN179" s="90"/>
      <c r="AO179" s="90"/>
      <c r="AP179" s="90"/>
      <c r="AQ179" s="90"/>
      <c r="AS179" s="8" t="s">
        <v>64</v>
      </c>
      <c r="AT179" s="3" t="e">
        <f t="shared" ref="AT179:AV179" si="547">AVERAGE(AT176:AT178)</f>
        <v>#VALUE!</v>
      </c>
      <c r="AU179" s="3">
        <f t="shared" si="547"/>
        <v>61.854011883139357</v>
      </c>
      <c r="AV179" s="3">
        <f t="shared" si="547"/>
        <v>38.145988116860643</v>
      </c>
      <c r="AW179" s="3" t="s">
        <v>106</v>
      </c>
      <c r="AX179" s="3" t="s">
        <v>106</v>
      </c>
      <c r="AY179" s="2" t="s">
        <v>92</v>
      </c>
      <c r="BC179" s="87" t="s">
        <v>105</v>
      </c>
      <c r="BD179" s="88"/>
      <c r="BE179" s="88"/>
      <c r="BF179" s="89"/>
      <c r="BG179" s="12">
        <f>AVERAGE(BG176:BG178)</f>
        <v>99.485920569675443</v>
      </c>
      <c r="BH179" s="12">
        <f t="shared" ref="BH179:BI179" si="548">AVERAGE(BH176:BH178)</f>
        <v>0.45447266014299664</v>
      </c>
      <c r="BI179" s="12">
        <f t="shared" si="548"/>
        <v>5.9606770181567605E-2</v>
      </c>
      <c r="BJ179" s="2" t="s">
        <v>92</v>
      </c>
      <c r="BK179" s="10" t="s">
        <v>259</v>
      </c>
      <c r="BL179" s="12">
        <f>AVERAGE(BL176:BL178)</f>
        <v>99.470175988461577</v>
      </c>
      <c r="BM179" s="12">
        <f>AVERAGE(BM176:BM178)</f>
        <v>0.4435779698036868</v>
      </c>
      <c r="BN179" s="12">
        <f>AVERAGE(BN176:BN178)</f>
        <v>8.6246041734730203E-2</v>
      </c>
    </row>
    <row r="180" spans="1:66" x14ac:dyDescent="0.3">
      <c r="A180" s="2" t="s">
        <v>55</v>
      </c>
      <c r="B180" s="2" t="s">
        <v>56</v>
      </c>
      <c r="C180" s="2" t="s">
        <v>57</v>
      </c>
      <c r="D180" s="2" t="s">
        <v>58</v>
      </c>
      <c r="E180" s="2" t="s">
        <v>59</v>
      </c>
      <c r="F180" s="2" t="s">
        <v>60</v>
      </c>
      <c r="G180" s="2" t="s">
        <v>61</v>
      </c>
      <c r="H180" s="2" t="s">
        <v>62</v>
      </c>
      <c r="J180" s="8" t="s">
        <v>65</v>
      </c>
      <c r="K180" s="3">
        <f>_xlfn.STDEV.S(K176:K178)</f>
        <v>0.45640957217198641</v>
      </c>
      <c r="L180" s="3">
        <f t="shared" ref="L180:P180" si="549">_xlfn.STDEV.S(L176:L178)</f>
        <v>0.32585278349865099</v>
      </c>
      <c r="M180" s="3">
        <f t="shared" si="549"/>
        <v>0.22239994088811307</v>
      </c>
      <c r="N180" s="3">
        <f t="shared" si="549"/>
        <v>2.0572849764548144E-2</v>
      </c>
      <c r="O180" s="3">
        <f t="shared" si="549"/>
        <v>0.1643274612630839</v>
      </c>
      <c r="P180" s="3">
        <f t="shared" si="549"/>
        <v>3.1926797115224344E-2</v>
      </c>
      <c r="Q180" s="2" t="s">
        <v>92</v>
      </c>
      <c r="T180" s="2" t="s">
        <v>55</v>
      </c>
      <c r="U180" s="2" t="s">
        <v>56</v>
      </c>
      <c r="V180" s="2" t="s">
        <v>57</v>
      </c>
      <c r="W180" s="2" t="s">
        <v>58</v>
      </c>
      <c r="X180" s="2" t="s">
        <v>59</v>
      </c>
      <c r="Y180" s="2" t="s">
        <v>60</v>
      </c>
      <c r="Z180" s="2" t="s">
        <v>62</v>
      </c>
      <c r="AB180" s="8" t="s">
        <v>65</v>
      </c>
      <c r="AC180" s="3">
        <f t="shared" ref="AC180:AE180" si="550">_xlfn.STDEV.S(AC176:AC178)</f>
        <v>3.1768877333875487</v>
      </c>
      <c r="AD180" s="3">
        <f t="shared" si="550"/>
        <v>1.0680656929204551</v>
      </c>
      <c r="AE180" s="3">
        <f t="shared" si="550"/>
        <v>2.380273115058368</v>
      </c>
      <c r="AF180" s="3" t="s">
        <v>106</v>
      </c>
      <c r="AG180" s="3" t="s">
        <v>106</v>
      </c>
      <c r="AH180" s="2" t="s">
        <v>92</v>
      </c>
      <c r="AK180" s="10" t="s">
        <v>55</v>
      </c>
      <c r="AL180" s="2" t="s">
        <v>56</v>
      </c>
      <c r="AM180" s="2" t="s">
        <v>57</v>
      </c>
      <c r="AN180" s="2" t="s">
        <v>58</v>
      </c>
      <c r="AO180" s="2" t="s">
        <v>59</v>
      </c>
      <c r="AP180" s="2" t="s">
        <v>60</v>
      </c>
      <c r="AQ180" s="2" t="s">
        <v>62</v>
      </c>
      <c r="AS180" s="8" t="s">
        <v>65</v>
      </c>
      <c r="AT180" s="3" t="e">
        <f t="shared" ref="AT180:AV180" si="551">_xlfn.STDEV.S(AT176:AT178)</f>
        <v>#VALUE!</v>
      </c>
      <c r="AU180" s="3">
        <f t="shared" si="551"/>
        <v>2.9994679310186396</v>
      </c>
      <c r="AV180" s="3">
        <f t="shared" si="551"/>
        <v>2.9994679310186361</v>
      </c>
      <c r="AW180" s="3" t="s">
        <v>106</v>
      </c>
      <c r="AX180" s="3" t="s">
        <v>106</v>
      </c>
      <c r="AY180" s="2" t="s">
        <v>92</v>
      </c>
      <c r="BB180" s="10" t="s">
        <v>55</v>
      </c>
      <c r="BC180" s="12" t="s">
        <v>101</v>
      </c>
      <c r="BD180" s="12" t="s">
        <v>102</v>
      </c>
      <c r="BE180" s="12" t="s">
        <v>103</v>
      </c>
      <c r="BF180" s="12" t="s">
        <v>104</v>
      </c>
      <c r="BG180" s="12">
        <f>_xlfn.STDEV.S(BG176:BG178)</f>
        <v>4.3770663927631299E-2</v>
      </c>
      <c r="BH180" s="12">
        <f t="shared" ref="BH180:BI180" si="552">_xlfn.STDEV.S(BH176:BH178)</f>
        <v>2.3968369494224789E-2</v>
      </c>
      <c r="BI180" s="12">
        <f t="shared" si="552"/>
        <v>2.8660963915123731E-2</v>
      </c>
      <c r="BJ180" s="2" t="s">
        <v>92</v>
      </c>
      <c r="BK180" s="10" t="s">
        <v>65</v>
      </c>
      <c r="BL180" s="12">
        <f>_xlfn.STDEV.S(BL176:BL178)</f>
        <v>5.4723100396863719E-2</v>
      </c>
      <c r="BM180" s="12">
        <f>_xlfn.STDEV.S(BM176:BM178)</f>
        <v>2.3376243904862197E-2</v>
      </c>
      <c r="BN180" s="12">
        <f>_xlfn.STDEV.S(BN176:BN178)</f>
        <v>4.1457837753348756E-2</v>
      </c>
    </row>
    <row r="181" spans="1:66" x14ac:dyDescent="0.3">
      <c r="A181" s="2" t="s">
        <v>391</v>
      </c>
      <c r="B181" s="1">
        <v>114666253</v>
      </c>
      <c r="C181" s="1">
        <v>143846265</v>
      </c>
      <c r="D181" s="1">
        <v>47082735</v>
      </c>
      <c r="E181" s="1">
        <v>19220917</v>
      </c>
      <c r="F181" s="1">
        <v>22025472</v>
      </c>
      <c r="G181" s="1">
        <v>2396186</v>
      </c>
      <c r="H181" s="1">
        <f>SUM(B181:G181)</f>
        <v>349237828</v>
      </c>
      <c r="K181" s="1">
        <f t="shared" ref="K181:P183" si="553">B181/$H181*100</f>
        <v>32.833285459557949</v>
      </c>
      <c r="L181" s="1">
        <f t="shared" si="553"/>
        <v>41.188626622657843</v>
      </c>
      <c r="M181" s="1">
        <f t="shared" si="553"/>
        <v>13.481567924537661</v>
      </c>
      <c r="N181" s="1">
        <f t="shared" si="553"/>
        <v>5.5036755640342605</v>
      </c>
      <c r="O181" s="1">
        <f t="shared" si="553"/>
        <v>6.3067257422068268</v>
      </c>
      <c r="P181" s="1">
        <f t="shared" si="553"/>
        <v>0.68611868700546375</v>
      </c>
      <c r="T181" s="2" t="s">
        <v>391</v>
      </c>
      <c r="U181" s="1">
        <v>350695</v>
      </c>
      <c r="V181" s="1">
        <v>960492</v>
      </c>
      <c r="W181" s="1">
        <v>19184</v>
      </c>
      <c r="X181" s="1" t="s">
        <v>106</v>
      </c>
      <c r="Y181" s="1" t="s">
        <v>106</v>
      </c>
      <c r="Z181" s="1">
        <f>SUM(U181:Y181)</f>
        <v>1330371</v>
      </c>
      <c r="AC181" s="1">
        <f>U181/$Z181*100</f>
        <v>26.360691867155854</v>
      </c>
      <c r="AD181" s="1">
        <f t="shared" ref="AD181:AE183" si="554">V181/$Z181*100</f>
        <v>72.197304360963983</v>
      </c>
      <c r="AE181" s="1">
        <f>W181/$Z181*100</f>
        <v>1.4420037718801748</v>
      </c>
      <c r="AF181" s="1" t="s">
        <v>106</v>
      </c>
      <c r="AG181" s="1" t="s">
        <v>106</v>
      </c>
      <c r="AK181" s="2" t="s">
        <v>391</v>
      </c>
      <c r="AL181" s="1">
        <v>117257</v>
      </c>
      <c r="AM181" s="1">
        <v>162304</v>
      </c>
      <c r="AN181" s="1">
        <v>545125</v>
      </c>
      <c r="AO181" s="1" t="s">
        <v>106</v>
      </c>
      <c r="AP181" s="1" t="s">
        <v>106</v>
      </c>
      <c r="AQ181" s="1">
        <f>SUM(AL181:AP181)</f>
        <v>824686</v>
      </c>
      <c r="AT181" s="1">
        <f>AL181/$AQ181*100</f>
        <v>14.218381299064129</v>
      </c>
      <c r="AU181" s="1">
        <f t="shared" ref="AU181:AV183" si="555">AM181/$AQ181*100</f>
        <v>19.680702715942793</v>
      </c>
      <c r="AV181" s="1">
        <f t="shared" si="555"/>
        <v>66.10091598499308</v>
      </c>
      <c r="AW181" s="1" t="s">
        <v>106</v>
      </c>
      <c r="AX181" s="1" t="s">
        <v>106</v>
      </c>
      <c r="BB181" s="2" t="s">
        <v>391</v>
      </c>
      <c r="BC181" s="1">
        <f>H181</f>
        <v>349237828</v>
      </c>
      <c r="BD181" s="1">
        <f>Z181</f>
        <v>1330371</v>
      </c>
      <c r="BE181" s="1">
        <f>AQ181</f>
        <v>824686</v>
      </c>
      <c r="BF181" s="1">
        <f>SUM(BC181:BE181)</f>
        <v>351392885</v>
      </c>
      <c r="BG181" s="1">
        <f>BC181/$BF181*100</f>
        <v>99.386710120781188</v>
      </c>
      <c r="BH181" s="1">
        <f t="shared" ref="BH181:BH183" si="556">BD181/$BF181*100</f>
        <v>0.37859929918615171</v>
      </c>
      <c r="BI181" s="1">
        <f t="shared" ref="BI181:BI183" si="557">BE181/$BF181*100</f>
        <v>0.23469058003266061</v>
      </c>
      <c r="BK181" s="16"/>
      <c r="BL181" s="1">
        <f>((BG181*1.0749)/(BG181*1.0749+BH181*1.0493+BI181*1.5556))*100</f>
        <v>99.291452013579402</v>
      </c>
      <c r="BM181" s="1">
        <f>((BH181*1.0493)/(BG181*1.0749+BH181*1.0493+BI181*1.5556))*100</f>
        <v>0.36922828455094697</v>
      </c>
      <c r="BN181" s="1">
        <f>((BI181*1.5556)/(BG181*1.0749+BH181*1.0493+BI181*1.5556))*100</f>
        <v>0.33931970186963578</v>
      </c>
    </row>
    <row r="182" spans="1:66" x14ac:dyDescent="0.3">
      <c r="A182" s="2" t="s">
        <v>391</v>
      </c>
      <c r="B182" s="1">
        <v>117048076</v>
      </c>
      <c r="C182" s="1">
        <v>150397663</v>
      </c>
      <c r="D182" s="1">
        <v>48417942</v>
      </c>
      <c r="E182" s="1">
        <v>20145009</v>
      </c>
      <c r="F182" s="1">
        <v>23671446</v>
      </c>
      <c r="G182" s="1">
        <v>2342651</v>
      </c>
      <c r="H182" s="1">
        <f>SUM(B182:G182)</f>
        <v>362022787</v>
      </c>
      <c r="K182" s="1">
        <f t="shared" si="553"/>
        <v>32.331687452591204</v>
      </c>
      <c r="L182" s="1">
        <f t="shared" si="553"/>
        <v>41.543700673184418</v>
      </c>
      <c r="M182" s="1">
        <f t="shared" si="553"/>
        <v>13.374280221758529</v>
      </c>
      <c r="N182" s="1">
        <f t="shared" si="553"/>
        <v>5.5645693374544409</v>
      </c>
      <c r="O182" s="1">
        <f t="shared" si="553"/>
        <v>6.5386618881534657</v>
      </c>
      <c r="P182" s="1">
        <f t="shared" si="553"/>
        <v>0.64710042685793701</v>
      </c>
      <c r="T182" s="2" t="s">
        <v>391</v>
      </c>
      <c r="U182" s="1">
        <v>322609</v>
      </c>
      <c r="V182" s="1">
        <v>864208</v>
      </c>
      <c r="W182" s="1">
        <v>62496</v>
      </c>
      <c r="X182" s="1" t="s">
        <v>106</v>
      </c>
      <c r="Y182" s="1" t="s">
        <v>106</v>
      </c>
      <c r="Z182" s="1">
        <f t="shared" ref="Z182:Z183" si="558">SUM(U182:Y182)</f>
        <v>1249313</v>
      </c>
      <c r="AC182" s="1">
        <f>U182/$Z182*100</f>
        <v>25.822912272585015</v>
      </c>
      <c r="AD182" s="1">
        <f t="shared" si="554"/>
        <v>69.174658392252383</v>
      </c>
      <c r="AE182" s="1">
        <f t="shared" si="554"/>
        <v>5.0024293351626055</v>
      </c>
      <c r="AF182" s="1" t="s">
        <v>106</v>
      </c>
      <c r="AG182" s="1" t="s">
        <v>106</v>
      </c>
      <c r="AK182" s="2" t="s">
        <v>391</v>
      </c>
      <c r="AL182" s="1">
        <v>99836</v>
      </c>
      <c r="AM182" s="1">
        <v>98808</v>
      </c>
      <c r="AN182" s="1">
        <v>643887</v>
      </c>
      <c r="AO182" s="1" t="s">
        <v>106</v>
      </c>
      <c r="AP182" s="1" t="s">
        <v>106</v>
      </c>
      <c r="AQ182" s="1">
        <f>SUM(AL182:AP182)</f>
        <v>842531</v>
      </c>
      <c r="AT182" s="1">
        <f>AL182/$AQ182*100</f>
        <v>11.849534319805443</v>
      </c>
      <c r="AU182" s="1">
        <f>AM182/$AQ182*100</f>
        <v>11.727521005161828</v>
      </c>
      <c r="AV182" s="1">
        <f t="shared" si="555"/>
        <v>76.422944675032738</v>
      </c>
      <c r="AW182" s="1" t="s">
        <v>106</v>
      </c>
      <c r="AX182" s="1" t="s">
        <v>106</v>
      </c>
      <c r="BB182" s="2" t="s">
        <v>391</v>
      </c>
      <c r="BC182" s="1">
        <f>H182</f>
        <v>362022787</v>
      </c>
      <c r="BD182" s="1">
        <f>Z182</f>
        <v>1249313</v>
      </c>
      <c r="BE182" s="1">
        <f>AQ182</f>
        <v>842531</v>
      </c>
      <c r="BF182" s="1">
        <f>SUM(BC182:BE182)</f>
        <v>364114631</v>
      </c>
      <c r="BG182" s="1">
        <f>BC182/$BF182*100</f>
        <v>99.425498504617906</v>
      </c>
      <c r="BH182" s="1">
        <f t="shared" si="556"/>
        <v>0.34310980488998805</v>
      </c>
      <c r="BI182" s="1">
        <f t="shared" si="557"/>
        <v>0.2313916904921077</v>
      </c>
      <c r="BK182" s="16"/>
      <c r="BL182" s="1">
        <f>((BG182*1.0749)/(BG182*1.0749+BH182*1.0493+BI182*1.5556))*100</f>
        <v>99.330828458446064</v>
      </c>
      <c r="BM182" s="1">
        <f>((BH182*1.0493)/(BG182*1.0749+BH182*1.0493+BI182*1.5556))*100</f>
        <v>0.33461932542878736</v>
      </c>
      <c r="BN182" s="1">
        <f>((BI182*1.5556)/(BG182*1.0749+BH182*1.0493+BI182*1.5556))*100</f>
        <v>0.33455221612513769</v>
      </c>
    </row>
    <row r="183" spans="1:66" x14ac:dyDescent="0.3">
      <c r="A183" s="2" t="s">
        <v>391</v>
      </c>
      <c r="B183" s="1">
        <v>105549145</v>
      </c>
      <c r="C183" s="1">
        <v>135037032</v>
      </c>
      <c r="D183" s="1">
        <v>44770743</v>
      </c>
      <c r="E183" s="1">
        <v>17590661</v>
      </c>
      <c r="F183" s="1">
        <v>21411775</v>
      </c>
      <c r="G183" s="1">
        <v>2300899</v>
      </c>
      <c r="H183" s="1">
        <f>SUM(B183:G183)</f>
        <v>326660255</v>
      </c>
      <c r="K183" s="1">
        <f t="shared" si="553"/>
        <v>32.31159695261978</v>
      </c>
      <c r="L183" s="1">
        <f t="shared" si="553"/>
        <v>41.338678315793267</v>
      </c>
      <c r="M183" s="1">
        <f t="shared" si="553"/>
        <v>13.705598497129687</v>
      </c>
      <c r="N183" s="1">
        <f t="shared" si="553"/>
        <v>5.3850019188897038</v>
      </c>
      <c r="O183" s="1">
        <f t="shared" si="553"/>
        <v>6.5547536537617646</v>
      </c>
      <c r="P183" s="1">
        <f t="shared" si="553"/>
        <v>0.70437066180579577</v>
      </c>
      <c r="T183" s="2" t="s">
        <v>391</v>
      </c>
      <c r="U183" s="1">
        <v>310617</v>
      </c>
      <c r="V183" s="1">
        <v>1046500</v>
      </c>
      <c r="W183" s="1">
        <v>140511</v>
      </c>
      <c r="X183" s="1" t="s">
        <v>106</v>
      </c>
      <c r="Y183" s="1" t="s">
        <v>106</v>
      </c>
      <c r="Z183" s="1">
        <f t="shared" si="558"/>
        <v>1497628</v>
      </c>
      <c r="AC183" s="1">
        <f>U183/$Z183*100</f>
        <v>20.740597798652267</v>
      </c>
      <c r="AD183" s="1">
        <f t="shared" si="554"/>
        <v>69.877165758118849</v>
      </c>
      <c r="AE183" s="1">
        <f t="shared" si="554"/>
        <v>9.3822364432288925</v>
      </c>
      <c r="AF183" s="1" t="s">
        <v>106</v>
      </c>
      <c r="AG183" s="1" t="s">
        <v>106</v>
      </c>
      <c r="AK183" s="2" t="s">
        <v>391</v>
      </c>
      <c r="AL183" s="1">
        <v>22240</v>
      </c>
      <c r="AM183" s="1">
        <v>80790</v>
      </c>
      <c r="AN183" s="1">
        <v>698279</v>
      </c>
      <c r="AO183" s="1" t="s">
        <v>106</v>
      </c>
      <c r="AP183" s="1" t="s">
        <v>106</v>
      </c>
      <c r="AQ183" s="1">
        <f>SUM(AL183:AP183)</f>
        <v>801309</v>
      </c>
      <c r="AT183" s="1">
        <f>AL183/$AQ183*100</f>
        <v>2.7754586557744889</v>
      </c>
      <c r="AU183" s="1">
        <f t="shared" ref="AU183" si="559">AM183/$AQ183*100</f>
        <v>10.082252913670008</v>
      </c>
      <c r="AV183" s="1">
        <f t="shared" si="555"/>
        <v>87.14228843055551</v>
      </c>
      <c r="AW183" s="1" t="s">
        <v>106</v>
      </c>
      <c r="AX183" s="1" t="s">
        <v>106</v>
      </c>
      <c r="BB183" s="2" t="s">
        <v>391</v>
      </c>
      <c r="BC183" s="1">
        <f>H183</f>
        <v>326660255</v>
      </c>
      <c r="BD183" s="1">
        <f>Z183</f>
        <v>1497628</v>
      </c>
      <c r="BE183" s="1">
        <f>AQ183</f>
        <v>801309</v>
      </c>
      <c r="BF183" s="1">
        <f>SUM(BC183:BE183)</f>
        <v>328959192</v>
      </c>
      <c r="BG183" s="1">
        <f>BC183/$BF183*100</f>
        <v>99.301148271302907</v>
      </c>
      <c r="BH183" s="1">
        <f t="shared" si="556"/>
        <v>0.45526254818865197</v>
      </c>
      <c r="BI183" s="1">
        <f t="shared" si="557"/>
        <v>0.24358918050844436</v>
      </c>
      <c r="BK183" s="16"/>
      <c r="BL183" s="1">
        <f>((BG183*1.0749)/(BG183*1.0749+BH183*1.0493+BI183*1.5556))*100</f>
        <v>99.203837697790192</v>
      </c>
      <c r="BM183" s="1">
        <f>((BH183*1.0493)/(BG183*1.0749+BH183*1.0493+BI183*1.5556))*100</f>
        <v>0.44398442725801279</v>
      </c>
      <c r="BN183" s="1">
        <f>((BI183*1.5556)/(BG183*1.0749+BH183*1.0493+BI183*1.5556))*100</f>
        <v>0.3521778749518053</v>
      </c>
    </row>
    <row r="184" spans="1:66" x14ac:dyDescent="0.3">
      <c r="B184" s="90" t="s">
        <v>100</v>
      </c>
      <c r="C184" s="90"/>
      <c r="D184" s="90"/>
      <c r="E184" s="90"/>
      <c r="F184" s="90"/>
      <c r="G184" s="90"/>
      <c r="H184" s="90"/>
      <c r="J184" s="8" t="s">
        <v>64</v>
      </c>
      <c r="K184" s="3">
        <f>AVERAGE(K181:K183)</f>
        <v>32.492189954922978</v>
      </c>
      <c r="L184" s="3">
        <f t="shared" ref="L184:P184" si="560">AVERAGE(L181:L183)</f>
        <v>41.357001870545169</v>
      </c>
      <c r="M184" s="3">
        <f t="shared" si="560"/>
        <v>13.520482214475292</v>
      </c>
      <c r="N184" s="3">
        <f t="shared" si="560"/>
        <v>5.4844156067928012</v>
      </c>
      <c r="O184" s="3">
        <f t="shared" si="560"/>
        <v>6.4667137613740193</v>
      </c>
      <c r="P184" s="3">
        <f t="shared" si="560"/>
        <v>0.67919659188973214</v>
      </c>
      <c r="Q184" s="2" t="s">
        <v>391</v>
      </c>
      <c r="U184" s="90" t="s">
        <v>100</v>
      </c>
      <c r="V184" s="90"/>
      <c r="W184" s="90"/>
      <c r="X184" s="90"/>
      <c r="Y184" s="90"/>
      <c r="Z184" s="90"/>
      <c r="AB184" s="8" t="s">
        <v>64</v>
      </c>
      <c r="AC184" s="3">
        <f t="shared" ref="AC184:AE184" si="561">AVERAGE(AC181:AC183)</f>
        <v>24.308067312797714</v>
      </c>
      <c r="AD184" s="3">
        <f t="shared" si="561"/>
        <v>70.416376170445076</v>
      </c>
      <c r="AE184" s="3">
        <f t="shared" si="561"/>
        <v>5.2755565167572245</v>
      </c>
      <c r="AF184" s="3" t="s">
        <v>106</v>
      </c>
      <c r="AG184" s="3" t="s">
        <v>106</v>
      </c>
      <c r="AH184" s="2" t="s">
        <v>391</v>
      </c>
      <c r="AL184" s="90" t="s">
        <v>100</v>
      </c>
      <c r="AM184" s="90"/>
      <c r="AN184" s="90"/>
      <c r="AO184" s="90"/>
      <c r="AP184" s="90"/>
      <c r="AQ184" s="90"/>
      <c r="AS184" s="8" t="s">
        <v>64</v>
      </c>
      <c r="AT184" s="3">
        <f t="shared" ref="AT184:AV184" si="562">AVERAGE(AT181:AT183)</f>
        <v>9.6144580915480198</v>
      </c>
      <c r="AU184" s="3">
        <f t="shared" si="562"/>
        <v>13.830158878258208</v>
      </c>
      <c r="AV184" s="3">
        <f t="shared" si="562"/>
        <v>76.555383030193781</v>
      </c>
      <c r="AW184" s="3" t="s">
        <v>106</v>
      </c>
      <c r="AX184" s="3" t="s">
        <v>106</v>
      </c>
      <c r="AY184" s="2" t="s">
        <v>391</v>
      </c>
      <c r="BC184" s="87" t="s">
        <v>105</v>
      </c>
      <c r="BD184" s="88"/>
      <c r="BE184" s="88"/>
      <c r="BF184" s="89"/>
      <c r="BG184" s="12">
        <f>AVERAGE(BG181:BG183)</f>
        <v>99.371118965567334</v>
      </c>
      <c r="BH184" s="12">
        <f t="shared" ref="BH184:BI184" si="563">AVERAGE(BH181:BH183)</f>
        <v>0.39232388408826391</v>
      </c>
      <c r="BI184" s="12">
        <f t="shared" si="563"/>
        <v>0.23655715034440425</v>
      </c>
      <c r="BJ184" s="2" t="s">
        <v>391</v>
      </c>
      <c r="BK184" s="10" t="s">
        <v>259</v>
      </c>
      <c r="BL184" s="12">
        <f>AVERAGE(BL181:BL183)</f>
        <v>99.2753727232719</v>
      </c>
      <c r="BM184" s="12">
        <f>AVERAGE(BM181:BM183)</f>
        <v>0.38261067907924912</v>
      </c>
      <c r="BN184" s="12">
        <f>AVERAGE(BN181:BN183)</f>
        <v>0.34201659764885955</v>
      </c>
    </row>
    <row r="185" spans="1:66" x14ac:dyDescent="0.3">
      <c r="A185" s="2" t="s">
        <v>55</v>
      </c>
      <c r="B185" s="2" t="s">
        <v>56</v>
      </c>
      <c r="C185" s="2" t="s">
        <v>57</v>
      </c>
      <c r="D185" s="2" t="s">
        <v>58</v>
      </c>
      <c r="E185" s="2" t="s">
        <v>59</v>
      </c>
      <c r="F185" s="2" t="s">
        <v>60</v>
      </c>
      <c r="G185" s="2" t="s">
        <v>61</v>
      </c>
      <c r="H185" s="2" t="s">
        <v>62</v>
      </c>
      <c r="J185" s="8" t="s">
        <v>65</v>
      </c>
      <c r="K185" s="3">
        <f>_xlfn.STDEV.S(K181:K183)</f>
        <v>0.29556812160467294</v>
      </c>
      <c r="L185" s="3">
        <f t="shared" ref="L185:P185" si="564">_xlfn.STDEV.S(L181:L183)</f>
        <v>0.17824480310347576</v>
      </c>
      <c r="M185" s="3">
        <f t="shared" si="564"/>
        <v>0.16905233322773811</v>
      </c>
      <c r="N185" s="3">
        <f t="shared" si="564"/>
        <v>9.1319898802002558E-2</v>
      </c>
      <c r="O185" s="3">
        <f t="shared" si="564"/>
        <v>0.1387871065260729</v>
      </c>
      <c r="P185" s="3">
        <f t="shared" si="564"/>
        <v>2.9255879807983248E-2</v>
      </c>
      <c r="Q185" s="2" t="s">
        <v>391</v>
      </c>
      <c r="T185" s="2" t="s">
        <v>55</v>
      </c>
      <c r="U185" s="2" t="s">
        <v>56</v>
      </c>
      <c r="V185" s="2" t="s">
        <v>57</v>
      </c>
      <c r="W185" s="2" t="s">
        <v>58</v>
      </c>
      <c r="X185" s="2" t="s">
        <v>59</v>
      </c>
      <c r="Y185" s="2" t="s">
        <v>60</v>
      </c>
      <c r="Z185" s="2" t="s">
        <v>62</v>
      </c>
      <c r="AB185" s="8" t="s">
        <v>65</v>
      </c>
      <c r="AC185" s="3">
        <f t="shared" ref="AC185:AE185" si="565">_xlfn.STDEV.S(AC181:AC183)</f>
        <v>3.1011982803187532</v>
      </c>
      <c r="AD185" s="3">
        <f t="shared" si="565"/>
        <v>1.5818211228242223</v>
      </c>
      <c r="AE185" s="3">
        <f t="shared" si="565"/>
        <v>3.9771563411290192</v>
      </c>
      <c r="AF185" s="3" t="s">
        <v>106</v>
      </c>
      <c r="AG185" s="3" t="s">
        <v>106</v>
      </c>
      <c r="AH185" s="2" t="s">
        <v>391</v>
      </c>
      <c r="AK185" s="10" t="s">
        <v>55</v>
      </c>
      <c r="AL185" s="2" t="s">
        <v>56</v>
      </c>
      <c r="AM185" s="2" t="s">
        <v>57</v>
      </c>
      <c r="AN185" s="2" t="s">
        <v>58</v>
      </c>
      <c r="AO185" s="2" t="s">
        <v>59</v>
      </c>
      <c r="AP185" s="2" t="s">
        <v>60</v>
      </c>
      <c r="AQ185" s="2" t="s">
        <v>62</v>
      </c>
      <c r="AS185" s="8" t="s">
        <v>65</v>
      </c>
      <c r="AT185" s="3">
        <f t="shared" ref="AT185:AV185" si="566">_xlfn.STDEV.S(AT181:AT183)</f>
        <v>6.0400160566565342</v>
      </c>
      <c r="AU185" s="3">
        <f t="shared" si="566"/>
        <v>5.1330667413079816</v>
      </c>
      <c r="AV185" s="3">
        <f t="shared" si="566"/>
        <v>10.521311398141213</v>
      </c>
      <c r="AW185" s="3" t="s">
        <v>106</v>
      </c>
      <c r="AX185" s="3" t="s">
        <v>106</v>
      </c>
      <c r="AY185" s="2" t="s">
        <v>391</v>
      </c>
      <c r="BB185" s="10" t="s">
        <v>55</v>
      </c>
      <c r="BC185" s="12" t="s">
        <v>101</v>
      </c>
      <c r="BD185" s="12" t="s">
        <v>102</v>
      </c>
      <c r="BE185" s="12" t="s">
        <v>103</v>
      </c>
      <c r="BF185" s="12" t="s">
        <v>104</v>
      </c>
      <c r="BG185" s="12">
        <f>_xlfn.STDEV.S(BG181:BG183)</f>
        <v>6.3624352429321893E-2</v>
      </c>
      <c r="BH185" s="12">
        <f t="shared" ref="BH185:BI185" si="567">_xlfn.STDEV.S(BH181:BH183)</f>
        <v>5.7322182707966504E-2</v>
      </c>
      <c r="BI185" s="12">
        <f t="shared" si="567"/>
        <v>6.3093386516472642E-3</v>
      </c>
      <c r="BJ185" s="2" t="s">
        <v>391</v>
      </c>
      <c r="BK185" s="10" t="s">
        <v>65</v>
      </c>
      <c r="BL185" s="12">
        <f>_xlfn.STDEV.S(BL181:BL183)</f>
        <v>6.5004392202252501E-2</v>
      </c>
      <c r="BM185" s="12">
        <f>_xlfn.STDEV.S(BM181:BM183)</f>
        <v>5.589720688024119E-2</v>
      </c>
      <c r="BN185" s="12">
        <f>_xlfn.STDEV.S(BN181:BN183)</f>
        <v>9.1170662716423129E-3</v>
      </c>
    </row>
    <row r="186" spans="1:66" x14ac:dyDescent="0.3">
      <c r="A186" s="2" t="s">
        <v>392</v>
      </c>
      <c r="B186" s="1">
        <v>126196417</v>
      </c>
      <c r="C186" s="1">
        <v>145009237</v>
      </c>
      <c r="D186" s="1">
        <v>45980546</v>
      </c>
      <c r="E186" s="1">
        <v>19454036</v>
      </c>
      <c r="F186" s="1">
        <v>21190735</v>
      </c>
      <c r="G186" s="1">
        <v>2521207</v>
      </c>
      <c r="H186" s="1">
        <f>SUM(B186:G186)</f>
        <v>360352178</v>
      </c>
      <c r="K186" s="1">
        <f t="shared" ref="K186:P188" si="568">B186/$H186*100</f>
        <v>35.020300890203025</v>
      </c>
      <c r="L186" s="1">
        <f t="shared" si="568"/>
        <v>40.240976981135383</v>
      </c>
      <c r="M186" s="1">
        <f t="shared" si="568"/>
        <v>12.75989124172853</v>
      </c>
      <c r="N186" s="1">
        <f t="shared" si="568"/>
        <v>5.3986175712805045</v>
      </c>
      <c r="O186" s="1">
        <f t="shared" si="568"/>
        <v>5.8805624868458546</v>
      </c>
      <c r="P186" s="1">
        <f t="shared" si="568"/>
        <v>0.69965082880670137</v>
      </c>
      <c r="T186" s="2" t="s">
        <v>392</v>
      </c>
      <c r="U186" s="1">
        <v>816945</v>
      </c>
      <c r="V186" s="1">
        <v>1419455</v>
      </c>
      <c r="W186" s="1">
        <v>136167</v>
      </c>
      <c r="X186" s="1" t="s">
        <v>106</v>
      </c>
      <c r="Y186" s="1" t="s">
        <v>106</v>
      </c>
      <c r="Z186" s="1">
        <f>SUM(U186:Y186)</f>
        <v>2372567</v>
      </c>
      <c r="AC186" s="1">
        <f>U186/$Z186*100</f>
        <v>34.432958057664969</v>
      </c>
      <c r="AD186" s="1">
        <f t="shared" ref="AD186:AE188" si="569">V186/$Z186*100</f>
        <v>59.827815189202248</v>
      </c>
      <c r="AE186" s="1">
        <f>W186/$Z186*100</f>
        <v>5.7392267531327885</v>
      </c>
      <c r="AF186" s="1" t="s">
        <v>106</v>
      </c>
      <c r="AG186" s="1" t="s">
        <v>106</v>
      </c>
      <c r="AK186" s="2" t="s">
        <v>392</v>
      </c>
      <c r="AL186" s="1">
        <v>63815</v>
      </c>
      <c r="AM186" s="1">
        <v>325145</v>
      </c>
      <c r="AN186" s="1">
        <v>247692</v>
      </c>
      <c r="AO186" s="1" t="s">
        <v>106</v>
      </c>
      <c r="AP186" s="1" t="s">
        <v>106</v>
      </c>
      <c r="AQ186" s="1">
        <f>SUM(AL186:AP186)</f>
        <v>636652</v>
      </c>
      <c r="AT186" s="1">
        <f>AL186/$AQ186*100</f>
        <v>10.02352933784862</v>
      </c>
      <c r="AU186" s="1">
        <f t="shared" ref="AU186:AV188" si="570">AM186/$AQ186*100</f>
        <v>51.071071794324055</v>
      </c>
      <c r="AV186" s="1">
        <f t="shared" si="570"/>
        <v>38.905398867827323</v>
      </c>
      <c r="AW186" s="1" t="s">
        <v>106</v>
      </c>
      <c r="AX186" s="1" t="s">
        <v>106</v>
      </c>
      <c r="BB186" s="2" t="s">
        <v>392</v>
      </c>
      <c r="BC186" s="1">
        <f>H186</f>
        <v>360352178</v>
      </c>
      <c r="BD186" s="1">
        <f>Z186</f>
        <v>2372567</v>
      </c>
      <c r="BE186" s="1">
        <f>AQ186</f>
        <v>636652</v>
      </c>
      <c r="BF186" s="1">
        <f>SUM(BC186:BE186)</f>
        <v>363361397</v>
      </c>
      <c r="BG186" s="1">
        <f>BC186/$BF186*100</f>
        <v>99.171838553890197</v>
      </c>
      <c r="BH186" s="1">
        <f t="shared" ref="BH186:BH188" si="571">BD186/$BF186*100</f>
        <v>0.65294965827093621</v>
      </c>
      <c r="BI186" s="1">
        <f t="shared" ref="BI186:BI188" si="572">BE186/$BF186*100</f>
        <v>0.17521178783887162</v>
      </c>
      <c r="BK186" s="16"/>
      <c r="BL186" s="1">
        <f>((BG186*1.0749)/(BG186*1.0749+BH186*1.0493+BI186*1.5556))*100</f>
        <v>99.109593049975032</v>
      </c>
      <c r="BM186" s="1">
        <f>((BH186*1.0493)/(BG186*1.0749+BH186*1.0493+BI186*1.5556))*100</f>
        <v>0.63699883355285447</v>
      </c>
      <c r="BN186" s="1">
        <f>((BI186*1.5556)/(BG186*1.0749+BH186*1.0493+BI186*1.5556))*100</f>
        <v>0.25340811647211331</v>
      </c>
    </row>
    <row r="187" spans="1:66" x14ac:dyDescent="0.3">
      <c r="A187" s="2" t="s">
        <v>392</v>
      </c>
      <c r="B187" s="1">
        <v>127200285</v>
      </c>
      <c r="C187" s="1">
        <v>144494522</v>
      </c>
      <c r="D187" s="1">
        <v>45313568</v>
      </c>
      <c r="E187" s="1">
        <v>20476516</v>
      </c>
      <c r="F187" s="1">
        <v>22882993</v>
      </c>
      <c r="G187" s="1">
        <v>2602992</v>
      </c>
      <c r="H187" s="1">
        <f>SUM(B187:G187)</f>
        <v>362970876</v>
      </c>
      <c r="K187" s="1">
        <f t="shared" si="568"/>
        <v>35.044212472848649</v>
      </c>
      <c r="L187" s="1">
        <f t="shared" si="568"/>
        <v>39.808847363279916</v>
      </c>
      <c r="M187" s="1">
        <f t="shared" si="568"/>
        <v>12.48407819915557</v>
      </c>
      <c r="N187" s="1">
        <f t="shared" si="568"/>
        <v>5.6413661133517499</v>
      </c>
      <c r="O187" s="1">
        <f t="shared" si="568"/>
        <v>6.3043606286472418</v>
      </c>
      <c r="P187" s="1">
        <f t="shared" si="568"/>
        <v>0.71713522271687713</v>
      </c>
      <c r="T187" s="2" t="s">
        <v>392</v>
      </c>
      <c r="U187" s="1">
        <v>870285</v>
      </c>
      <c r="V187" s="1">
        <v>1458870</v>
      </c>
      <c r="W187" s="1">
        <v>186421</v>
      </c>
      <c r="X187" s="1" t="s">
        <v>106</v>
      </c>
      <c r="Y187" s="1" t="s">
        <v>106</v>
      </c>
      <c r="Z187" s="1">
        <f t="shared" ref="Z187:Z188" si="573">SUM(U187:Y187)</f>
        <v>2515576</v>
      </c>
      <c r="AC187" s="1">
        <f>U187/$Z187*100</f>
        <v>34.59585399129265</v>
      </c>
      <c r="AD187" s="1">
        <f t="shared" si="569"/>
        <v>57.993477438169229</v>
      </c>
      <c r="AE187" s="1">
        <f t="shared" si="569"/>
        <v>7.4106685705381192</v>
      </c>
      <c r="AF187" s="1" t="s">
        <v>106</v>
      </c>
      <c r="AG187" s="1" t="s">
        <v>106</v>
      </c>
      <c r="AK187" s="2" t="s">
        <v>392</v>
      </c>
      <c r="AL187" s="1">
        <v>73611</v>
      </c>
      <c r="AM187" s="1">
        <v>374554</v>
      </c>
      <c r="AN187" s="1">
        <v>321173</v>
      </c>
      <c r="AO187" s="1" t="s">
        <v>106</v>
      </c>
      <c r="AP187" s="1" t="s">
        <v>106</v>
      </c>
      <c r="AQ187" s="1">
        <f>SUM(AL187:AP187)</f>
        <v>769338</v>
      </c>
      <c r="AT187" s="1">
        <f>AL187/$AQ187*100</f>
        <v>9.5680962073886899</v>
      </c>
      <c r="AU187" s="1">
        <f>AM187/$AQ187*100</f>
        <v>48.685233278480979</v>
      </c>
      <c r="AV187" s="1">
        <f t="shared" si="570"/>
        <v>41.746670514130329</v>
      </c>
      <c r="AW187" s="1" t="s">
        <v>106</v>
      </c>
      <c r="AX187" s="1" t="s">
        <v>106</v>
      </c>
      <c r="BB187" s="2" t="s">
        <v>392</v>
      </c>
      <c r="BC187" s="1">
        <f>H187</f>
        <v>362970876</v>
      </c>
      <c r="BD187" s="1">
        <f>Z187</f>
        <v>2515576</v>
      </c>
      <c r="BE187" s="1">
        <f>AQ187</f>
        <v>769338</v>
      </c>
      <c r="BF187" s="1">
        <f>SUM(BC187:BE187)</f>
        <v>366255790</v>
      </c>
      <c r="BG187" s="1">
        <f>BC187/$BF187*100</f>
        <v>99.103109332414917</v>
      </c>
      <c r="BH187" s="1">
        <f t="shared" si="571"/>
        <v>0.68683583131887138</v>
      </c>
      <c r="BI187" s="1">
        <f t="shared" si="572"/>
        <v>0.21005483626620622</v>
      </c>
      <c r="BK187" s="16"/>
      <c r="BL187" s="1">
        <f>((BG187*1.0749)/(BG187*1.0749+BH187*1.0493+BI187*1.5556))*100</f>
        <v>99.026285090049896</v>
      </c>
      <c r="BM187" s="1">
        <f>((BH187*1.0493)/(BG187*1.0749+BH187*1.0493+BI187*1.5556))*100</f>
        <v>0.66995828185224671</v>
      </c>
      <c r="BN187" s="1">
        <f>((BI187*1.5556)/(BG187*1.0749+BH187*1.0493+BI187*1.5556))*100</f>
        <v>0.30375662809785769</v>
      </c>
    </row>
    <row r="188" spans="1:66" x14ac:dyDescent="0.3">
      <c r="A188" s="2" t="s">
        <v>392</v>
      </c>
      <c r="B188" s="1">
        <v>118903735</v>
      </c>
      <c r="C188" s="1">
        <v>138756367</v>
      </c>
      <c r="D188" s="1">
        <v>42993751</v>
      </c>
      <c r="E188" s="1">
        <v>18802242</v>
      </c>
      <c r="F188" s="1">
        <v>21287255</v>
      </c>
      <c r="G188" s="1">
        <v>2360619</v>
      </c>
      <c r="H188" s="1">
        <f>SUM(B188:G188)</f>
        <v>343103969</v>
      </c>
      <c r="K188" s="1">
        <f t="shared" si="568"/>
        <v>34.655307353789311</v>
      </c>
      <c r="L188" s="1">
        <f t="shared" si="568"/>
        <v>40.441492823418777</v>
      </c>
      <c r="M188" s="1">
        <f t="shared" si="568"/>
        <v>12.53082298211479</v>
      </c>
      <c r="N188" s="1">
        <f t="shared" si="568"/>
        <v>5.4800421151642231</v>
      </c>
      <c r="O188" s="1">
        <f t="shared" si="568"/>
        <v>6.2043161616705165</v>
      </c>
      <c r="P188" s="1">
        <f t="shared" si="568"/>
        <v>0.68801856384237869</v>
      </c>
      <c r="T188" s="2" t="s">
        <v>392</v>
      </c>
      <c r="U188" s="1">
        <v>796022</v>
      </c>
      <c r="V188" s="1">
        <v>1339675</v>
      </c>
      <c r="W188" s="1">
        <v>135272</v>
      </c>
      <c r="X188" s="1" t="s">
        <v>106</v>
      </c>
      <c r="Y188" s="1" t="s">
        <v>106</v>
      </c>
      <c r="Z188" s="1">
        <f t="shared" si="573"/>
        <v>2270969</v>
      </c>
      <c r="AC188" s="1">
        <f>U188/$Z188*100</f>
        <v>35.052085695577532</v>
      </c>
      <c r="AD188" s="1">
        <f t="shared" si="569"/>
        <v>58.991338058775789</v>
      </c>
      <c r="AE188" s="1">
        <f t="shared" si="569"/>
        <v>5.9565762456466826</v>
      </c>
      <c r="AF188" s="1" t="s">
        <v>106</v>
      </c>
      <c r="AG188" s="1" t="s">
        <v>106</v>
      </c>
      <c r="AK188" s="2" t="s">
        <v>392</v>
      </c>
      <c r="AL188" s="1">
        <v>91151</v>
      </c>
      <c r="AM188" s="1">
        <v>443373</v>
      </c>
      <c r="AN188" s="1">
        <v>378081</v>
      </c>
      <c r="AO188" s="1" t="s">
        <v>106</v>
      </c>
      <c r="AP188" s="1" t="s">
        <v>106</v>
      </c>
      <c r="AQ188" s="1">
        <f>SUM(AL188:AP188)</f>
        <v>912605</v>
      </c>
      <c r="AT188" s="1">
        <f>AL188/$AQ188*100</f>
        <v>9.9880013806630465</v>
      </c>
      <c r="AU188" s="1">
        <f t="shared" ref="AU188" si="574">AM188/$AQ188*100</f>
        <v>48.583231518564986</v>
      </c>
      <c r="AV188" s="1">
        <f t="shared" si="570"/>
        <v>41.428767100771971</v>
      </c>
      <c r="AW188" s="1" t="s">
        <v>106</v>
      </c>
      <c r="AX188" s="1" t="s">
        <v>106</v>
      </c>
      <c r="BB188" s="2" t="s">
        <v>392</v>
      </c>
      <c r="BC188" s="1">
        <f>H188</f>
        <v>343103969</v>
      </c>
      <c r="BD188" s="1">
        <f>Z188</f>
        <v>2270969</v>
      </c>
      <c r="BE188" s="1">
        <f>AQ188</f>
        <v>912605</v>
      </c>
      <c r="BF188" s="1">
        <f>SUM(BC188:BE188)</f>
        <v>346287543</v>
      </c>
      <c r="BG188" s="1">
        <f>BC188/$BF188*100</f>
        <v>99.080655927608703</v>
      </c>
      <c r="BH188" s="1">
        <f t="shared" si="571"/>
        <v>0.65580441627379016</v>
      </c>
      <c r="BI188" s="1">
        <f t="shared" si="572"/>
        <v>0.26353965611751734</v>
      </c>
      <c r="BK188" s="16"/>
      <c r="BL188" s="1">
        <f>((BG188*1.0749)/(BG188*1.0749+BH188*1.0493+BI188*1.5556))*100</f>
        <v>98.979461955913052</v>
      </c>
      <c r="BM188" s="1">
        <f>((BH188*1.0493)/(BG188*1.0749+BH188*1.0493+BI188*1.5556))*100</f>
        <v>0.63953182715468404</v>
      </c>
      <c r="BN188" s="1">
        <f>((BI188*1.5556)/(BG188*1.0749+BH188*1.0493+BI188*1.5556))*100</f>
        <v>0.38100621693226566</v>
      </c>
    </row>
    <row r="189" spans="1:66" x14ac:dyDescent="0.3">
      <c r="B189" s="90" t="s">
        <v>100</v>
      </c>
      <c r="C189" s="90"/>
      <c r="D189" s="90"/>
      <c r="E189" s="90"/>
      <c r="F189" s="90"/>
      <c r="G189" s="90"/>
      <c r="H189" s="90"/>
      <c r="J189" s="8" t="s">
        <v>64</v>
      </c>
      <c r="K189" s="3">
        <f>AVERAGE(K186:K188)</f>
        <v>34.906606905613664</v>
      </c>
      <c r="L189" s="3">
        <f t="shared" ref="L189:P189" si="575">AVERAGE(L186:L188)</f>
        <v>40.163772389278023</v>
      </c>
      <c r="M189" s="3">
        <f t="shared" si="575"/>
        <v>12.591597474332964</v>
      </c>
      <c r="N189" s="3">
        <f t="shared" si="575"/>
        <v>5.5066752665988261</v>
      </c>
      <c r="O189" s="3">
        <f t="shared" si="575"/>
        <v>6.129746425721204</v>
      </c>
      <c r="P189" s="3">
        <f t="shared" si="575"/>
        <v>0.70160153845531903</v>
      </c>
      <c r="Q189" s="2" t="s">
        <v>392</v>
      </c>
      <c r="U189" s="90" t="s">
        <v>100</v>
      </c>
      <c r="V189" s="90"/>
      <c r="W189" s="90"/>
      <c r="X189" s="90"/>
      <c r="Y189" s="90"/>
      <c r="Z189" s="90"/>
      <c r="AB189" s="8" t="s">
        <v>64</v>
      </c>
      <c r="AC189" s="3">
        <f>AVERAGE(AC186:AC188)</f>
        <v>34.693632581511714</v>
      </c>
      <c r="AD189" s="3">
        <f t="shared" ref="AD189:AE189" si="576">AVERAGE(AD186:AD188)</f>
        <v>58.937543562049086</v>
      </c>
      <c r="AE189" s="3">
        <f t="shared" si="576"/>
        <v>6.3688238564391968</v>
      </c>
      <c r="AF189" s="3" t="s">
        <v>106</v>
      </c>
      <c r="AG189" s="3" t="s">
        <v>106</v>
      </c>
      <c r="AH189" s="2" t="s">
        <v>392</v>
      </c>
      <c r="AL189" s="90" t="s">
        <v>100</v>
      </c>
      <c r="AM189" s="90"/>
      <c r="AN189" s="90"/>
      <c r="AO189" s="90"/>
      <c r="AP189" s="90"/>
      <c r="AQ189" s="90"/>
      <c r="AS189" s="8" t="s">
        <v>64</v>
      </c>
      <c r="AT189" s="3">
        <f>AVERAGE(AT186:AT188)</f>
        <v>9.8598756419667861</v>
      </c>
      <c r="AU189" s="3">
        <f t="shared" ref="AU189:AV189" si="577">AVERAGE(AU186:AU188)</f>
        <v>49.446512197123333</v>
      </c>
      <c r="AV189" s="3">
        <f t="shared" si="577"/>
        <v>40.693612160909879</v>
      </c>
      <c r="AW189" s="3" t="s">
        <v>106</v>
      </c>
      <c r="AX189" s="3" t="s">
        <v>106</v>
      </c>
      <c r="AY189" s="2" t="s">
        <v>392</v>
      </c>
      <c r="BC189" s="87" t="s">
        <v>105</v>
      </c>
      <c r="BD189" s="88"/>
      <c r="BE189" s="88"/>
      <c r="BF189" s="89"/>
      <c r="BG189" s="12">
        <f>AVERAGE(BG186:BG188)</f>
        <v>99.118534604637944</v>
      </c>
      <c r="BH189" s="12">
        <f t="shared" ref="BH189:BI189" si="578">AVERAGE(BH186:BH188)</f>
        <v>0.66519663528786588</v>
      </c>
      <c r="BI189" s="12">
        <f t="shared" si="578"/>
        <v>0.21626876007419837</v>
      </c>
      <c r="BJ189" s="2" t="s">
        <v>392</v>
      </c>
      <c r="BK189" s="10" t="s">
        <v>259</v>
      </c>
      <c r="BL189" s="12">
        <f>AVERAGE(BL186:BL188)</f>
        <v>99.038446698645998</v>
      </c>
      <c r="BM189" s="12">
        <f>AVERAGE(BM186:BM188)</f>
        <v>0.64882964751992844</v>
      </c>
      <c r="BN189" s="12">
        <f>AVERAGE(BN186:BN188)</f>
        <v>0.31272365383407891</v>
      </c>
    </row>
    <row r="190" spans="1:66" x14ac:dyDescent="0.3">
      <c r="A190" s="2" t="s">
        <v>55</v>
      </c>
      <c r="B190" s="2" t="s">
        <v>56</v>
      </c>
      <c r="C190" s="2" t="s">
        <v>57</v>
      </c>
      <c r="D190" s="2" t="s">
        <v>58</v>
      </c>
      <c r="E190" s="2" t="s">
        <v>59</v>
      </c>
      <c r="F190" s="2" t="s">
        <v>60</v>
      </c>
      <c r="G190" s="2" t="s">
        <v>61</v>
      </c>
      <c r="H190" s="2" t="s">
        <v>62</v>
      </c>
      <c r="J190" s="8" t="s">
        <v>65</v>
      </c>
      <c r="K190" s="3">
        <f>_xlfn.STDEV.S(K186:K188)</f>
        <v>0.21795994931751608</v>
      </c>
      <c r="L190" s="3">
        <f t="shared" ref="L190:P190" si="579">_xlfn.STDEV.S(L186:L188)</f>
        <v>0.32331174013863689</v>
      </c>
      <c r="M190" s="3">
        <f t="shared" si="579"/>
        <v>0.14760881678145429</v>
      </c>
      <c r="N190" s="3">
        <f t="shared" si="579"/>
        <v>0.12354637686283099</v>
      </c>
      <c r="O190" s="3">
        <f t="shared" si="579"/>
        <v>0.22152133167765081</v>
      </c>
      <c r="P190" s="3">
        <f t="shared" si="579"/>
        <v>1.4656019483590514E-2</v>
      </c>
      <c r="Q190" s="2" t="s">
        <v>392</v>
      </c>
      <c r="T190" s="2" t="s">
        <v>55</v>
      </c>
      <c r="U190" s="2" t="s">
        <v>56</v>
      </c>
      <c r="V190" s="2" t="s">
        <v>57</v>
      </c>
      <c r="W190" s="2" t="s">
        <v>58</v>
      </c>
      <c r="X190" s="2" t="s">
        <v>59</v>
      </c>
      <c r="Y190" s="2" t="s">
        <v>60</v>
      </c>
      <c r="Z190" s="2" t="s">
        <v>62</v>
      </c>
      <c r="AB190" s="8" t="s">
        <v>65</v>
      </c>
      <c r="AC190" s="3">
        <f>_xlfn.STDEV.S(AC186:AC188)</f>
        <v>0.3209365163637794</v>
      </c>
      <c r="AD190" s="3">
        <f t="shared" ref="AD190:AE190" si="580">_xlfn.STDEV.S(AD186:AD188)</f>
        <v>0.91835131193066699</v>
      </c>
      <c r="AE190" s="3">
        <f t="shared" si="580"/>
        <v>0.90878518182015866</v>
      </c>
      <c r="AF190" s="3" t="s">
        <v>106</v>
      </c>
      <c r="AG190" s="3" t="s">
        <v>106</v>
      </c>
      <c r="AH190" s="2" t="s">
        <v>392</v>
      </c>
      <c r="AK190" s="10" t="s">
        <v>55</v>
      </c>
      <c r="AL190" s="2" t="s">
        <v>56</v>
      </c>
      <c r="AM190" s="2" t="s">
        <v>57</v>
      </c>
      <c r="AN190" s="2" t="s">
        <v>58</v>
      </c>
      <c r="AO190" s="2" t="s">
        <v>59</v>
      </c>
      <c r="AP190" s="2" t="s">
        <v>60</v>
      </c>
      <c r="AQ190" s="2" t="s">
        <v>62</v>
      </c>
      <c r="AS190" s="8" t="s">
        <v>65</v>
      </c>
      <c r="AT190" s="3">
        <f>_xlfn.STDEV.S(AT186:AT188)</f>
        <v>0.25331203636519101</v>
      </c>
      <c r="AU190" s="3">
        <f t="shared" ref="AU190:AV190" si="581">_xlfn.STDEV.S(AU186:AU188)</f>
        <v>1.4078339757937377</v>
      </c>
      <c r="AV190" s="3">
        <f t="shared" si="581"/>
        <v>1.5567741426501409</v>
      </c>
      <c r="AW190" s="3" t="s">
        <v>106</v>
      </c>
      <c r="AX190" s="3" t="s">
        <v>106</v>
      </c>
      <c r="AY190" s="2" t="s">
        <v>392</v>
      </c>
      <c r="BB190" s="10" t="s">
        <v>55</v>
      </c>
      <c r="BC190" s="12" t="s">
        <v>101</v>
      </c>
      <c r="BD190" s="12" t="s">
        <v>102</v>
      </c>
      <c r="BE190" s="12" t="s">
        <v>103</v>
      </c>
      <c r="BF190" s="12" t="s">
        <v>104</v>
      </c>
      <c r="BG190" s="12">
        <f>_xlfn.STDEV.S(BG186:BG188)</f>
        <v>4.750812668653024E-2</v>
      </c>
      <c r="BH190" s="12">
        <f t="shared" ref="BH190:BI190" si="582">_xlfn.STDEV.S(BH186:BH188)</f>
        <v>1.8794374543062792E-2</v>
      </c>
      <c r="BI190" s="12">
        <f t="shared" si="582"/>
        <v>4.4490591314131855E-2</v>
      </c>
      <c r="BJ190" s="2" t="s">
        <v>392</v>
      </c>
      <c r="BK190" s="10" t="s">
        <v>65</v>
      </c>
      <c r="BL190" s="12">
        <f>_xlfn.STDEV.S(BL186:BL188)</f>
        <v>6.5912471909157486E-2</v>
      </c>
      <c r="BM190" s="12">
        <f>_xlfn.STDEV.S(BM186:BM188)</f>
        <v>1.8341712180392052E-2</v>
      </c>
      <c r="BN190" s="12">
        <f>_xlfn.STDEV.S(BN186:BN188)</f>
        <v>6.4269934441971641E-2</v>
      </c>
    </row>
    <row r="191" spans="1:66" x14ac:dyDescent="0.3">
      <c r="A191" s="2" t="s">
        <v>93</v>
      </c>
      <c r="B191" s="1">
        <v>98367619</v>
      </c>
      <c r="C191" s="1">
        <v>114416793</v>
      </c>
      <c r="D191" s="1">
        <v>36534815</v>
      </c>
      <c r="E191" s="1">
        <v>18186110</v>
      </c>
      <c r="F191" s="1">
        <v>19674129</v>
      </c>
      <c r="G191" s="1">
        <v>1975569</v>
      </c>
      <c r="H191" s="1">
        <f>SUM(B191:G191)</f>
        <v>289155035</v>
      </c>
      <c r="K191" s="1">
        <f t="shared" ref="K191:P193" si="583">B191/$H191*100</f>
        <v>34.018988809930285</v>
      </c>
      <c r="L191" s="1">
        <f t="shared" si="583"/>
        <v>39.569358700601562</v>
      </c>
      <c r="M191" s="1">
        <f t="shared" si="583"/>
        <v>12.635026396825497</v>
      </c>
      <c r="N191" s="1">
        <f t="shared" si="583"/>
        <v>6.2893976582493201</v>
      </c>
      <c r="O191" s="1">
        <f t="shared" si="583"/>
        <v>6.8040070614713661</v>
      </c>
      <c r="P191" s="1">
        <f t="shared" si="583"/>
        <v>0.68322137292196905</v>
      </c>
      <c r="T191" s="10" t="s">
        <v>93</v>
      </c>
      <c r="U191" s="1">
        <v>9457139</v>
      </c>
      <c r="V191" s="1">
        <v>16807329</v>
      </c>
      <c r="W191" s="1">
        <v>3274415</v>
      </c>
      <c r="X191" s="1">
        <v>828325</v>
      </c>
      <c r="Y191" s="1">
        <v>612988</v>
      </c>
      <c r="Z191" s="1">
        <f>SUM(U191:Y191)</f>
        <v>30980196</v>
      </c>
      <c r="AC191" s="1">
        <f>U191/$Z191*100</f>
        <v>30.526401446911439</v>
      </c>
      <c r="AD191" s="1">
        <f t="shared" ref="AD191:AE193" si="584">V191/$Z191*100</f>
        <v>54.251848503476218</v>
      </c>
      <c r="AE191" s="1">
        <f>W191/$Z191*100</f>
        <v>10.569381162081738</v>
      </c>
      <c r="AF191" s="1">
        <f t="shared" ref="AF191:AG193" si="585">X191/$Z191*100</f>
        <v>2.673724207555046</v>
      </c>
      <c r="AG191" s="1">
        <f t="shared" si="585"/>
        <v>1.9786446799755559</v>
      </c>
      <c r="AK191" s="10" t="s">
        <v>93</v>
      </c>
      <c r="AL191" s="1">
        <v>1845268</v>
      </c>
      <c r="AM191" s="1">
        <v>7081370</v>
      </c>
      <c r="AN191" s="1">
        <v>3481993</v>
      </c>
      <c r="AO191" s="1">
        <v>495184</v>
      </c>
      <c r="AP191" s="1">
        <v>1335907</v>
      </c>
      <c r="AQ191" s="1">
        <f>SUM(AL191:AP191)</f>
        <v>14239722</v>
      </c>
      <c r="AT191" s="1">
        <f>AL191/$AQ191*100</f>
        <v>12.958595680449381</v>
      </c>
      <c r="AU191" s="1">
        <f t="shared" ref="AU191:AX193" si="586">AM191/$AQ191*100</f>
        <v>49.729692756642301</v>
      </c>
      <c r="AV191" s="1">
        <f t="shared" si="586"/>
        <v>24.452675410376692</v>
      </c>
      <c r="AW191" s="1">
        <f t="shared" si="586"/>
        <v>3.4774836194133565</v>
      </c>
      <c r="AX191" s="1">
        <f t="shared" si="586"/>
        <v>9.3815525331182723</v>
      </c>
      <c r="BB191" s="10" t="s">
        <v>93</v>
      </c>
      <c r="BC191" s="1">
        <f>H191</f>
        <v>289155035</v>
      </c>
      <c r="BD191" s="1">
        <f>Z191</f>
        <v>30980196</v>
      </c>
      <c r="BE191" s="1">
        <f>AQ191</f>
        <v>14239722</v>
      </c>
      <c r="BF191" s="1">
        <f>SUM(BC191:BE191)</f>
        <v>334374953</v>
      </c>
      <c r="BG191" s="1">
        <f>BC191/$BF191*100</f>
        <v>86.476284304703881</v>
      </c>
      <c r="BH191" s="1">
        <f t="shared" ref="BH191:BH193" si="587">BD191/$BF191*100</f>
        <v>9.2651066481047089</v>
      </c>
      <c r="BI191" s="1">
        <f t="shared" ref="BI191:BI193" si="588">BE191/$BF191*100</f>
        <v>4.2586090471914018</v>
      </c>
      <c r="BK191" s="16"/>
      <c r="BL191" s="1">
        <f>((BG191*1.0749)/(BG191*1.0749+BH191*1.0493+BI191*1.5556))*100</f>
        <v>85.044300447073326</v>
      </c>
      <c r="BM191" s="1">
        <f>((BH191*1.0493)/(BG191*1.0749+BH191*1.0493+BI191*1.5556))*100</f>
        <v>8.8946778875565329</v>
      </c>
      <c r="BN191" s="1">
        <f>((BI191*1.5556)/(BG191*1.0749+BH191*1.0493+BI191*1.5556))*100</f>
        <v>6.0610216653701467</v>
      </c>
    </row>
    <row r="192" spans="1:66" x14ac:dyDescent="0.3">
      <c r="A192" s="2" t="s">
        <v>93</v>
      </c>
      <c r="B192" s="1">
        <v>96863161</v>
      </c>
      <c r="C192" s="1">
        <v>112719881</v>
      </c>
      <c r="D192" s="1">
        <v>35690434</v>
      </c>
      <c r="E192" s="1">
        <v>17733607</v>
      </c>
      <c r="F192" s="1">
        <v>18457508</v>
      </c>
      <c r="G192" s="1">
        <v>2021506</v>
      </c>
      <c r="H192" s="1">
        <f>SUM(B192:G192)</f>
        <v>283486097</v>
      </c>
      <c r="K192" s="1">
        <f t="shared" si="583"/>
        <v>34.168575469858055</v>
      </c>
      <c r="L192" s="1">
        <f t="shared" si="583"/>
        <v>39.76204907149291</v>
      </c>
      <c r="M192" s="1">
        <f t="shared" si="583"/>
        <v>12.589835754802467</v>
      </c>
      <c r="N192" s="1">
        <f t="shared" si="583"/>
        <v>6.2555473399459158</v>
      </c>
      <c r="O192" s="1">
        <f t="shared" si="583"/>
        <v>6.5109041308646614</v>
      </c>
      <c r="P192" s="1">
        <f t="shared" si="583"/>
        <v>0.71308823303599256</v>
      </c>
      <c r="T192" s="10" t="s">
        <v>93</v>
      </c>
      <c r="U192" s="1">
        <v>9741045</v>
      </c>
      <c r="V192" s="1">
        <v>17376166</v>
      </c>
      <c r="W192" s="1">
        <v>3342786</v>
      </c>
      <c r="X192" s="1">
        <v>831852</v>
      </c>
      <c r="Y192" s="1">
        <v>613155</v>
      </c>
      <c r="Z192" s="1">
        <f t="shared" ref="Z192:Z193" si="589">SUM(U192:Y192)</f>
        <v>31905004</v>
      </c>
      <c r="AC192" s="1">
        <f>U192/$Z192*100</f>
        <v>30.531401907989103</v>
      </c>
      <c r="AD192" s="1">
        <f t="shared" si="584"/>
        <v>54.462196588347076</v>
      </c>
      <c r="AE192" s="1">
        <f t="shared" si="584"/>
        <v>10.477309452774241</v>
      </c>
      <c r="AF192" s="1">
        <f t="shared" si="585"/>
        <v>2.6072775292552857</v>
      </c>
      <c r="AG192" s="1">
        <f t="shared" si="585"/>
        <v>1.9218145216342866</v>
      </c>
      <c r="AK192" s="10" t="s">
        <v>93</v>
      </c>
      <c r="AL192" s="1">
        <v>1697786</v>
      </c>
      <c r="AM192" s="1">
        <v>7151950</v>
      </c>
      <c r="AN192" s="1">
        <v>3151311</v>
      </c>
      <c r="AO192" s="1">
        <v>514038</v>
      </c>
      <c r="AP192" s="1">
        <v>1073784</v>
      </c>
      <c r="AQ192" s="1">
        <f>SUM(AL192:AP192)</f>
        <v>13588869</v>
      </c>
      <c r="AT192" s="1">
        <f>AL192/$AQ192*100</f>
        <v>12.493946332104606</v>
      </c>
      <c r="AU192" s="1">
        <f>AM192/$AQ192*100</f>
        <v>52.630943752566893</v>
      </c>
      <c r="AV192" s="1">
        <f t="shared" si="586"/>
        <v>23.190384718551631</v>
      </c>
      <c r="AW192" s="1">
        <f>AO192/$AQ192*100</f>
        <v>3.7827872209232423</v>
      </c>
      <c r="AX192" s="1">
        <f t="shared" si="586"/>
        <v>7.9019379758536195</v>
      </c>
      <c r="BB192" s="10" t="s">
        <v>93</v>
      </c>
      <c r="BC192" s="1">
        <f>H192</f>
        <v>283486097</v>
      </c>
      <c r="BD192" s="1">
        <f>Z192</f>
        <v>31905004</v>
      </c>
      <c r="BE192" s="1">
        <f>AQ192</f>
        <v>13588869</v>
      </c>
      <c r="BF192" s="1">
        <f>SUM(BC192:BE192)</f>
        <v>328979970</v>
      </c>
      <c r="BG192" s="1">
        <f>BC192/$BF192*100</f>
        <v>86.171233160486949</v>
      </c>
      <c r="BH192" s="1">
        <f t="shared" si="587"/>
        <v>9.69816004299593</v>
      </c>
      <c r="BI192" s="1">
        <f t="shared" si="588"/>
        <v>4.1306067965171254</v>
      </c>
      <c r="BK192" s="16"/>
      <c r="BL192" s="1">
        <f>((BG192*1.0749)/(BG192*1.0749+BH192*1.0493+BI192*1.5556))*100</f>
        <v>84.800640702679047</v>
      </c>
      <c r="BM192" s="1">
        <f>((BH192*1.0493)/(BG192*1.0749+BH192*1.0493+BI192*1.5556))*100</f>
        <v>9.3166071312036269</v>
      </c>
      <c r="BN192" s="1">
        <f>((BI192*1.5556)/(BG192*1.0749+BH192*1.0493+BI192*1.5556))*100</f>
        <v>5.8827521661173359</v>
      </c>
    </row>
    <row r="193" spans="1:66" x14ac:dyDescent="0.3">
      <c r="A193" s="2" t="s">
        <v>93</v>
      </c>
      <c r="B193" s="1">
        <v>90539130</v>
      </c>
      <c r="C193" s="1">
        <v>103984760</v>
      </c>
      <c r="D193" s="1">
        <v>34371875</v>
      </c>
      <c r="E193" s="1">
        <v>16672207</v>
      </c>
      <c r="F193" s="1">
        <v>17503009</v>
      </c>
      <c r="G193" s="1">
        <v>1901063</v>
      </c>
      <c r="H193" s="1">
        <f>SUM(B193:G193)</f>
        <v>264972044</v>
      </c>
      <c r="K193" s="1">
        <f t="shared" si="583"/>
        <v>34.169314103188938</v>
      </c>
      <c r="L193" s="1">
        <f t="shared" si="583"/>
        <v>39.243672060740117</v>
      </c>
      <c r="M193" s="1">
        <f t="shared" si="583"/>
        <v>12.971887328611921</v>
      </c>
      <c r="N193" s="1">
        <f t="shared" si="583"/>
        <v>6.2920626449181185</v>
      </c>
      <c r="O193" s="1">
        <f t="shared" si="583"/>
        <v>6.6056059106371228</v>
      </c>
      <c r="P193" s="1">
        <f t="shared" si="583"/>
        <v>0.71745795190378647</v>
      </c>
      <c r="T193" s="10" t="s">
        <v>93</v>
      </c>
      <c r="U193" s="1">
        <v>8450295</v>
      </c>
      <c r="V193" s="1">
        <v>14887101</v>
      </c>
      <c r="W193" s="1">
        <v>2763312</v>
      </c>
      <c r="X193" s="1">
        <v>768671</v>
      </c>
      <c r="Y193" s="1">
        <v>588649</v>
      </c>
      <c r="Z193" s="1">
        <f t="shared" si="589"/>
        <v>27458028</v>
      </c>
      <c r="AC193" s="1">
        <f>U193/$Z193*100</f>
        <v>30.775316421120991</v>
      </c>
      <c r="AD193" s="1">
        <f t="shared" si="584"/>
        <v>54.217662681384112</v>
      </c>
      <c r="AE193" s="1">
        <f t="shared" si="584"/>
        <v>10.063767143073784</v>
      </c>
      <c r="AF193" s="1">
        <f t="shared" si="585"/>
        <v>2.7994399306461486</v>
      </c>
      <c r="AG193" s="1">
        <f t="shared" si="585"/>
        <v>2.1438138237749631</v>
      </c>
      <c r="AK193" s="10" t="s">
        <v>93</v>
      </c>
      <c r="AL193" s="1">
        <v>1588338</v>
      </c>
      <c r="AM193" s="1">
        <v>6348123</v>
      </c>
      <c r="AN193" s="1">
        <v>2866755</v>
      </c>
      <c r="AO193" s="1">
        <v>712369</v>
      </c>
      <c r="AP193" s="1">
        <v>1066547</v>
      </c>
      <c r="AQ193" s="1">
        <f>SUM(AL193:AP193)</f>
        <v>12582132</v>
      </c>
      <c r="AT193" s="1">
        <f>AL193/$AQ193*100</f>
        <v>12.623758835148131</v>
      </c>
      <c r="AU193" s="1">
        <f t="shared" ref="AU193" si="590">AM193/$AQ193*100</f>
        <v>50.45347640606537</v>
      </c>
      <c r="AV193" s="1">
        <f t="shared" si="586"/>
        <v>22.784334165306802</v>
      </c>
      <c r="AW193" s="1">
        <f>AO193/$AQ193*100</f>
        <v>5.6617511245312002</v>
      </c>
      <c r="AX193" s="1">
        <f t="shared" si="586"/>
        <v>8.4766794689485057</v>
      </c>
      <c r="BB193" s="10" t="s">
        <v>93</v>
      </c>
      <c r="BC193" s="1">
        <f>H193</f>
        <v>264972044</v>
      </c>
      <c r="BD193" s="1">
        <f>Z193</f>
        <v>27458028</v>
      </c>
      <c r="BE193" s="1">
        <f>AQ193</f>
        <v>12582132</v>
      </c>
      <c r="BF193" s="1">
        <f>SUM(BC193:BE193)</f>
        <v>305012204</v>
      </c>
      <c r="BG193" s="1">
        <f>BC193/$BF193*100</f>
        <v>86.872603956528906</v>
      </c>
      <c r="BH193" s="1">
        <f t="shared" si="587"/>
        <v>9.0022719222080703</v>
      </c>
      <c r="BI193" s="1">
        <f t="shared" si="588"/>
        <v>4.1251241212630294</v>
      </c>
      <c r="BK193" s="16"/>
      <c r="BL193" s="1">
        <f>((BG193*1.0749)/(BG193*1.0749+BH193*1.0493+BI193*1.5556))*100</f>
        <v>85.478976947837666</v>
      </c>
      <c r="BM193" s="1">
        <f>((BH193*1.0493)/(BG193*1.0749+BH193*1.0493+BI193*1.5556))*100</f>
        <v>8.646895556945065</v>
      </c>
      <c r="BN193" s="1">
        <f>((BI193*1.5556)/(BG193*1.0749+BH193*1.0493+BI193*1.5556))*100</f>
        <v>5.8741274952172677</v>
      </c>
    </row>
    <row r="194" spans="1:66" x14ac:dyDescent="0.3">
      <c r="B194" s="90" t="s">
        <v>100</v>
      </c>
      <c r="C194" s="90"/>
      <c r="D194" s="90"/>
      <c r="E194" s="90"/>
      <c r="F194" s="90"/>
      <c r="G194" s="90"/>
      <c r="H194" s="90"/>
      <c r="J194" s="8" t="s">
        <v>64</v>
      </c>
      <c r="K194" s="3">
        <f>AVERAGE(K191:K193)</f>
        <v>34.118959460992428</v>
      </c>
      <c r="L194" s="3">
        <f t="shared" ref="L194:P194" si="591">AVERAGE(L191:L193)</f>
        <v>39.52502661094487</v>
      </c>
      <c r="M194" s="3">
        <f t="shared" si="591"/>
        <v>12.73224982674663</v>
      </c>
      <c r="N194" s="3">
        <f t="shared" si="591"/>
        <v>6.2790025477044509</v>
      </c>
      <c r="O194" s="3">
        <f t="shared" si="591"/>
        <v>6.6401723676577165</v>
      </c>
      <c r="P194" s="3">
        <f t="shared" si="591"/>
        <v>0.70458918595391606</v>
      </c>
      <c r="Q194" s="2" t="s">
        <v>93</v>
      </c>
      <c r="U194" s="90" t="s">
        <v>100</v>
      </c>
      <c r="V194" s="90"/>
      <c r="W194" s="90"/>
      <c r="X194" s="90"/>
      <c r="Y194" s="90"/>
      <c r="Z194" s="90"/>
      <c r="AB194" s="8" t="s">
        <v>64</v>
      </c>
      <c r="AC194" s="3">
        <f t="shared" ref="AC194:AG194" si="592">AVERAGE(AC191:AC193)</f>
        <v>30.61103992534051</v>
      </c>
      <c r="AD194" s="3">
        <f t="shared" si="592"/>
        <v>54.3105692577358</v>
      </c>
      <c r="AE194" s="3">
        <f t="shared" si="592"/>
        <v>10.370152585976589</v>
      </c>
      <c r="AF194" s="3">
        <f t="shared" si="592"/>
        <v>2.6934805558188266</v>
      </c>
      <c r="AG194" s="3">
        <f t="shared" si="592"/>
        <v>2.0147576751282688</v>
      </c>
      <c r="AH194" s="2" t="s">
        <v>93</v>
      </c>
      <c r="AL194" s="90" t="s">
        <v>100</v>
      </c>
      <c r="AM194" s="90"/>
      <c r="AN194" s="90"/>
      <c r="AO194" s="90"/>
      <c r="AP194" s="90"/>
      <c r="AQ194" s="90"/>
      <c r="AS194" s="8" t="s">
        <v>64</v>
      </c>
      <c r="AT194" s="3">
        <f t="shared" ref="AT194:AX194" si="593">AVERAGE(AT191:AT193)</f>
        <v>12.692100282567372</v>
      </c>
      <c r="AU194" s="3">
        <f t="shared" si="593"/>
        <v>50.938037638424852</v>
      </c>
      <c r="AV194" s="3">
        <f t="shared" si="593"/>
        <v>23.475798098078375</v>
      </c>
      <c r="AW194" s="3">
        <f t="shared" si="593"/>
        <v>4.307340654955933</v>
      </c>
      <c r="AX194" s="3">
        <f t="shared" si="593"/>
        <v>8.5867233259734661</v>
      </c>
      <c r="AY194" s="2" t="s">
        <v>93</v>
      </c>
      <c r="BC194" s="87" t="s">
        <v>105</v>
      </c>
      <c r="BD194" s="88"/>
      <c r="BE194" s="88"/>
      <c r="BF194" s="89"/>
      <c r="BG194" s="12">
        <f>AVERAGE(BG191:BG193)</f>
        <v>86.506707140573255</v>
      </c>
      <c r="BH194" s="12">
        <f t="shared" ref="BH194:BI194" si="594">AVERAGE(BH191:BH193)</f>
        <v>9.3218462044362358</v>
      </c>
      <c r="BI194" s="12">
        <f t="shared" si="594"/>
        <v>4.1714466549905191</v>
      </c>
      <c r="BJ194" s="2" t="s">
        <v>93</v>
      </c>
      <c r="BK194" s="10" t="s">
        <v>259</v>
      </c>
      <c r="BL194" s="12">
        <f>AVERAGE(BL191:BL193)</f>
        <v>85.107972699196679</v>
      </c>
      <c r="BM194" s="12">
        <f>AVERAGE(BM191:BM193)</f>
        <v>8.9527268585684077</v>
      </c>
      <c r="BN194" s="12">
        <f>AVERAGE(BN191:BN193)</f>
        <v>5.9393004422349165</v>
      </c>
    </row>
    <row r="195" spans="1:66" x14ac:dyDescent="0.3">
      <c r="A195" s="2" t="s">
        <v>55</v>
      </c>
      <c r="B195" s="2" t="s">
        <v>56</v>
      </c>
      <c r="C195" s="2" t="s">
        <v>57</v>
      </c>
      <c r="D195" s="2" t="s">
        <v>58</v>
      </c>
      <c r="E195" s="2" t="s">
        <v>59</v>
      </c>
      <c r="F195" s="2" t="s">
        <v>60</v>
      </c>
      <c r="G195" s="2" t="s">
        <v>61</v>
      </c>
      <c r="H195" s="2" t="s">
        <v>62</v>
      </c>
      <c r="J195" s="8" t="s">
        <v>65</v>
      </c>
      <c r="K195" s="3">
        <f>_xlfn.STDEV.S(K191:K193)</f>
        <v>8.65779111560257E-2</v>
      </c>
      <c r="L195" s="3">
        <f t="shared" ref="L195:P195" si="595">_xlfn.STDEV.S(L191:L193)</f>
        <v>0.26201656808157686</v>
      </c>
      <c r="M195" s="3">
        <f t="shared" si="595"/>
        <v>0.20875858726479249</v>
      </c>
      <c r="N195" s="3">
        <f t="shared" si="595"/>
        <v>2.0356463758061494E-2</v>
      </c>
      <c r="O195" s="3">
        <f t="shared" si="595"/>
        <v>0.14957761177989548</v>
      </c>
      <c r="P195" s="3">
        <f t="shared" si="595"/>
        <v>1.8633603679161764E-2</v>
      </c>
      <c r="Q195" s="2" t="s">
        <v>93</v>
      </c>
      <c r="T195" s="2" t="s">
        <v>55</v>
      </c>
      <c r="U195" s="2" t="s">
        <v>56</v>
      </c>
      <c r="V195" s="2" t="s">
        <v>57</v>
      </c>
      <c r="W195" s="2" t="s">
        <v>58</v>
      </c>
      <c r="X195" s="2" t="s">
        <v>59</v>
      </c>
      <c r="Y195" s="2" t="s">
        <v>60</v>
      </c>
      <c r="Z195" s="2" t="s">
        <v>62</v>
      </c>
      <c r="AB195" s="8" t="s">
        <v>65</v>
      </c>
      <c r="AC195" s="3">
        <f t="shared" ref="AC195:AG195" si="596">_xlfn.STDEV.S(AC191:AC193)</f>
        <v>0.14228958659080695</v>
      </c>
      <c r="AD195" s="3">
        <f t="shared" si="596"/>
        <v>0.13242093168851271</v>
      </c>
      <c r="AE195" s="3">
        <f t="shared" si="596"/>
        <v>0.26930155890889568</v>
      </c>
      <c r="AF195" s="3">
        <f t="shared" si="596"/>
        <v>9.7592684662405019E-2</v>
      </c>
      <c r="AG195" s="3">
        <f t="shared" si="596"/>
        <v>0.11532143708743718</v>
      </c>
      <c r="AH195" s="2" t="s">
        <v>93</v>
      </c>
      <c r="AK195" s="10" t="s">
        <v>55</v>
      </c>
      <c r="AL195" s="2" t="s">
        <v>56</v>
      </c>
      <c r="AM195" s="2" t="s">
        <v>57</v>
      </c>
      <c r="AN195" s="2" t="s">
        <v>58</v>
      </c>
      <c r="AO195" s="2" t="s">
        <v>59</v>
      </c>
      <c r="AP195" s="2" t="s">
        <v>60</v>
      </c>
      <c r="AQ195" s="2" t="s">
        <v>62</v>
      </c>
      <c r="AS195" s="8" t="s">
        <v>65</v>
      </c>
      <c r="AT195" s="3">
        <f t="shared" ref="AT195:AX195" si="597">_xlfn.STDEV.S(AT191:AT193)</f>
        <v>0.23974500892786851</v>
      </c>
      <c r="AU195" s="3">
        <f t="shared" si="597"/>
        <v>1.5101039786278512</v>
      </c>
      <c r="AV195" s="3">
        <f t="shared" si="597"/>
        <v>0.87002081895204975</v>
      </c>
      <c r="AW195" s="3">
        <f t="shared" si="597"/>
        <v>1.1828454515891109</v>
      </c>
      <c r="AX195" s="3">
        <f t="shared" si="597"/>
        <v>0.74592026877479745</v>
      </c>
      <c r="AY195" s="2" t="s">
        <v>93</v>
      </c>
      <c r="BB195" s="10" t="s">
        <v>55</v>
      </c>
      <c r="BC195" s="12" t="s">
        <v>101</v>
      </c>
      <c r="BD195" s="12" t="s">
        <v>102</v>
      </c>
      <c r="BE195" s="12" t="s">
        <v>103</v>
      </c>
      <c r="BF195" s="12" t="s">
        <v>104</v>
      </c>
      <c r="BG195" s="12">
        <f>_xlfn.STDEV.S(BG191:BG193)</f>
        <v>0.3516737267580316</v>
      </c>
      <c r="BH195" s="12">
        <f t="shared" ref="BH195:BI195" si="598">_xlfn.STDEV.S(BH191:BH193)</f>
        <v>0.35139664497962791</v>
      </c>
      <c r="BI195" s="12">
        <f t="shared" si="598"/>
        <v>7.553460725138425E-2</v>
      </c>
      <c r="BJ195" s="2" t="s">
        <v>93</v>
      </c>
      <c r="BK195" s="10" t="s">
        <v>65</v>
      </c>
      <c r="BL195" s="12">
        <f>_xlfn.STDEV.S(BL191:BL193)</f>
        <v>0.34362134995052085</v>
      </c>
      <c r="BM195" s="12">
        <f>_xlfn.STDEV.S(BM191:BM193)</f>
        <v>0.33860841757201415</v>
      </c>
      <c r="BN195" s="12">
        <f>_xlfn.STDEV.S(BN191:BN193)</f>
        <v>0.10550184054406801</v>
      </c>
    </row>
    <row r="196" spans="1:66" x14ac:dyDescent="0.3">
      <c r="A196" s="2" t="s">
        <v>94</v>
      </c>
      <c r="B196" s="1">
        <v>111390157</v>
      </c>
      <c r="C196" s="1">
        <v>118506977</v>
      </c>
      <c r="D196" s="1">
        <v>36150261</v>
      </c>
      <c r="E196" s="1">
        <v>17461576</v>
      </c>
      <c r="F196" s="1">
        <v>17142319</v>
      </c>
      <c r="G196" s="1">
        <v>1697975</v>
      </c>
      <c r="H196" s="1">
        <f>SUM(B196:G196)</f>
        <v>302349265</v>
      </c>
      <c r="K196" s="1">
        <f t="shared" ref="K196:P198" si="599">B196/$H196*100</f>
        <v>36.841550449940733</v>
      </c>
      <c r="L196" s="1">
        <f t="shared" si="599"/>
        <v>39.195391131511428</v>
      </c>
      <c r="M196" s="1">
        <f t="shared" si="599"/>
        <v>11.956457377199181</v>
      </c>
      <c r="N196" s="1">
        <f t="shared" si="599"/>
        <v>5.7752996356713489</v>
      </c>
      <c r="O196" s="1">
        <f t="shared" si="599"/>
        <v>5.6697075152473086</v>
      </c>
      <c r="P196" s="1">
        <f t="shared" si="599"/>
        <v>0.56159389042999652</v>
      </c>
      <c r="T196" s="10" t="s">
        <v>94</v>
      </c>
      <c r="U196" s="1">
        <v>7288288</v>
      </c>
      <c r="V196" s="1">
        <v>13152486</v>
      </c>
      <c r="W196" s="1">
        <v>2486835</v>
      </c>
      <c r="X196" s="1">
        <v>557720</v>
      </c>
      <c r="Y196" s="1">
        <v>457075</v>
      </c>
      <c r="Z196" s="1">
        <f>SUM(U196:Y196)</f>
        <v>23942404</v>
      </c>
      <c r="AC196" s="1">
        <f>U196/$Z196*100</f>
        <v>30.440919800701714</v>
      </c>
      <c r="AD196" s="1">
        <f t="shared" ref="AD196:AE198" si="600">V196/$Z196*100</f>
        <v>54.933857101400505</v>
      </c>
      <c r="AE196" s="1">
        <f>W196/$Z196*100</f>
        <v>10.386738942338456</v>
      </c>
      <c r="AF196" s="1">
        <f t="shared" ref="AF196:AG198" si="601">X196/$Z196*100</f>
        <v>2.3294235616440186</v>
      </c>
      <c r="AG196" s="1">
        <f t="shared" si="601"/>
        <v>1.9090605939152978</v>
      </c>
      <c r="AK196" s="10" t="s">
        <v>94</v>
      </c>
      <c r="AL196" s="1">
        <v>2027258</v>
      </c>
      <c r="AM196" s="1">
        <v>8386263</v>
      </c>
      <c r="AN196" s="1">
        <v>3888410</v>
      </c>
      <c r="AO196" s="1">
        <v>412321</v>
      </c>
      <c r="AP196" s="1">
        <v>1272882</v>
      </c>
      <c r="AQ196" s="1">
        <f>SUM(AL196:AP196)</f>
        <v>15987134</v>
      </c>
      <c r="AT196" s="1">
        <f>AL196/$AQ196*100</f>
        <v>12.680559254710694</v>
      </c>
      <c r="AU196" s="1">
        <f t="shared" ref="AU196:AX198" si="602">AM196/$AQ196*100</f>
        <v>52.456325192495413</v>
      </c>
      <c r="AV196" s="1">
        <f t="shared" si="602"/>
        <v>24.3221205251673</v>
      </c>
      <c r="AW196" s="1">
        <f t="shared" si="602"/>
        <v>2.5790801528278928</v>
      </c>
      <c r="AX196" s="1">
        <f t="shared" si="602"/>
        <v>7.9619148747986976</v>
      </c>
      <c r="BB196" s="10" t="s">
        <v>94</v>
      </c>
      <c r="BC196" s="1">
        <f>H196</f>
        <v>302349265</v>
      </c>
      <c r="BD196" s="1">
        <f>Z196</f>
        <v>23942404</v>
      </c>
      <c r="BE196" s="1">
        <f>AQ196</f>
        <v>15987134</v>
      </c>
      <c r="BF196" s="1">
        <f>SUM(BC196:BE196)</f>
        <v>342278803</v>
      </c>
      <c r="BG196" s="1">
        <f>BC196/$BF196*100</f>
        <v>88.33420660291371</v>
      </c>
      <c r="BH196" s="1">
        <f t="shared" ref="BH196:BH198" si="603">BD196/$BF196*100</f>
        <v>6.9950005054797382</v>
      </c>
      <c r="BI196" s="1">
        <f t="shared" ref="BI196:BI198" si="604">BE196/$BF196*100</f>
        <v>4.6707928916065535</v>
      </c>
      <c r="BK196" s="16"/>
      <c r="BL196" s="1">
        <f>((BG196*1.0749)/(BG196*1.0749+BH196*1.0493+BI196*1.5556))*100</f>
        <v>86.668264901277894</v>
      </c>
      <c r="BM196" s="1">
        <f>((BH196*1.0493)/(BG196*1.0749+BH196*1.0493+BI196*1.5556))*100</f>
        <v>6.6996258501156269</v>
      </c>
      <c r="BN196" s="1">
        <f>((BI196*1.5556)/(BG196*1.0749+BH196*1.0493+BI196*1.5556))*100</f>
        <v>6.6321092486064686</v>
      </c>
    </row>
    <row r="197" spans="1:66" x14ac:dyDescent="0.3">
      <c r="A197" s="2" t="s">
        <v>94</v>
      </c>
      <c r="B197" s="1">
        <v>110303215</v>
      </c>
      <c r="C197" s="1">
        <v>119594649</v>
      </c>
      <c r="D197" s="1">
        <v>35425501</v>
      </c>
      <c r="E197" s="1">
        <v>17357112</v>
      </c>
      <c r="F197" s="1">
        <v>17310852</v>
      </c>
      <c r="G197" s="1">
        <v>1790267</v>
      </c>
      <c r="H197" s="1">
        <f>SUM(B197:G197)</f>
        <v>301781596</v>
      </c>
      <c r="K197" s="1">
        <f t="shared" si="599"/>
        <v>36.550676536285529</v>
      </c>
      <c r="L197" s="1">
        <f t="shared" si="599"/>
        <v>39.629536918480603</v>
      </c>
      <c r="M197" s="1">
        <f t="shared" si="599"/>
        <v>11.73878774237777</v>
      </c>
      <c r="N197" s="1">
        <f t="shared" si="599"/>
        <v>5.7515475529528315</v>
      </c>
      <c r="O197" s="1">
        <f t="shared" si="599"/>
        <v>5.7362185863713178</v>
      </c>
      <c r="P197" s="1">
        <f t="shared" si="599"/>
        <v>0.59323266353194049</v>
      </c>
      <c r="T197" s="10" t="s">
        <v>94</v>
      </c>
      <c r="U197" s="1">
        <v>7351828</v>
      </c>
      <c r="V197" s="1">
        <v>13251047</v>
      </c>
      <c r="W197" s="1">
        <v>2480880</v>
      </c>
      <c r="X197" s="1">
        <v>452165</v>
      </c>
      <c r="Y197" s="1">
        <v>516603</v>
      </c>
      <c r="Z197" s="1">
        <f>SUM(U197:Y197)</f>
        <v>24052523</v>
      </c>
      <c r="AC197" s="1">
        <f>U197/$Z197*100</f>
        <v>30.565724851401242</v>
      </c>
      <c r="AD197" s="1">
        <f t="shared" si="600"/>
        <v>55.092129004512337</v>
      </c>
      <c r="AE197" s="1">
        <f t="shared" si="600"/>
        <v>10.314427305609478</v>
      </c>
      <c r="AF197" s="1">
        <f t="shared" si="601"/>
        <v>1.8799067357715447</v>
      </c>
      <c r="AG197" s="1">
        <f t="shared" si="601"/>
        <v>2.1478121027054002</v>
      </c>
      <c r="AK197" s="10" t="s">
        <v>94</v>
      </c>
      <c r="AL197" s="1">
        <v>2055250</v>
      </c>
      <c r="AM197" s="1">
        <v>9001161</v>
      </c>
      <c r="AN197" s="1">
        <v>3874456</v>
      </c>
      <c r="AO197" s="1">
        <v>517701</v>
      </c>
      <c r="AP197" s="1">
        <v>1407533</v>
      </c>
      <c r="AQ197" s="1">
        <f>SUM(AL197:AP197)</f>
        <v>16856101</v>
      </c>
      <c r="AT197" s="1">
        <f>AL197/$AQ197*100</f>
        <v>12.19291460106937</v>
      </c>
      <c r="AU197" s="1">
        <f>AM197/$AQ197*100</f>
        <v>53.400018189259782</v>
      </c>
      <c r="AV197" s="1">
        <f t="shared" si="602"/>
        <v>22.985481636589626</v>
      </c>
      <c r="AW197" s="1">
        <f>AO197/$AQ197*100</f>
        <v>3.071297448917754</v>
      </c>
      <c r="AX197" s="1">
        <f t="shared" si="602"/>
        <v>8.3502881241634697</v>
      </c>
      <c r="BB197" s="10" t="s">
        <v>94</v>
      </c>
      <c r="BC197" s="1">
        <f>H197</f>
        <v>301781596</v>
      </c>
      <c r="BD197" s="1">
        <f>Z197</f>
        <v>24052523</v>
      </c>
      <c r="BE197" s="1">
        <f>AQ197</f>
        <v>16856101</v>
      </c>
      <c r="BF197" s="1">
        <f>SUM(BC197:BE197)</f>
        <v>342690220</v>
      </c>
      <c r="BG197" s="1">
        <f>BC197/$BF197*100</f>
        <v>88.062506131631068</v>
      </c>
      <c r="BH197" s="1">
        <f t="shared" si="603"/>
        <v>7.0187363386092549</v>
      </c>
      <c r="BI197" s="1">
        <f t="shared" si="604"/>
        <v>4.9187575297596764</v>
      </c>
      <c r="BK197" s="16"/>
      <c r="BL197" s="1">
        <f>((BG197*1.0749)/(BG197*1.0749+BH197*1.0493+BI197*1.5556))*100</f>
        <v>86.308264287912905</v>
      </c>
      <c r="BM197" s="1">
        <f>((BH197*1.0493)/(BG197*1.0749+BH197*1.0493+BI197*1.5556))*100</f>
        <v>6.7150906587029517</v>
      </c>
      <c r="BN197" s="1">
        <f>((BI197*1.5556)/(BG197*1.0749+BH197*1.0493+BI197*1.5556))*100</f>
        <v>6.9766450533841384</v>
      </c>
    </row>
    <row r="198" spans="1:66" x14ac:dyDescent="0.3">
      <c r="A198" s="2" t="s">
        <v>94</v>
      </c>
      <c r="B198" s="1">
        <v>103488597</v>
      </c>
      <c r="C198" s="1">
        <v>113811247</v>
      </c>
      <c r="D198" s="1">
        <v>34368514</v>
      </c>
      <c r="E198" s="1">
        <v>17542268</v>
      </c>
      <c r="F198" s="1">
        <v>16322489</v>
      </c>
      <c r="G198" s="1">
        <v>1842102</v>
      </c>
      <c r="H198" s="1">
        <f>SUM(B198:G198)</f>
        <v>287375217</v>
      </c>
      <c r="K198" s="1">
        <f t="shared" si="599"/>
        <v>36.011663803284748</v>
      </c>
      <c r="L198" s="1">
        <f t="shared" si="599"/>
        <v>39.603709807725004</v>
      </c>
      <c r="M198" s="1">
        <f t="shared" si="599"/>
        <v>11.959456476025906</v>
      </c>
      <c r="N198" s="1">
        <f t="shared" si="599"/>
        <v>6.1043078742590389</v>
      </c>
      <c r="O198" s="1">
        <f t="shared" si="599"/>
        <v>5.6798526923774366</v>
      </c>
      <c r="P198" s="1">
        <f t="shared" si="599"/>
        <v>0.64100934632787077</v>
      </c>
      <c r="T198" s="10" t="s">
        <v>94</v>
      </c>
      <c r="U198" s="1">
        <v>6784474</v>
      </c>
      <c r="V198" s="1">
        <v>12497756</v>
      </c>
      <c r="W198" s="1">
        <v>2319706</v>
      </c>
      <c r="X198" s="1">
        <v>429685</v>
      </c>
      <c r="Y198" s="1">
        <v>453307</v>
      </c>
      <c r="Z198" s="1">
        <f t="shared" ref="Z198" si="605">SUM(U198:Y198)</f>
        <v>22484928</v>
      </c>
      <c r="AC198" s="1">
        <f>U198/$Z198*100</f>
        <v>30.17342995272211</v>
      </c>
      <c r="AD198" s="1">
        <f t="shared" si="600"/>
        <v>55.582815297429455</v>
      </c>
      <c r="AE198" s="1">
        <f t="shared" si="600"/>
        <v>10.316715268112043</v>
      </c>
      <c r="AF198" s="1">
        <f t="shared" si="601"/>
        <v>1.9109912204299699</v>
      </c>
      <c r="AG198" s="1">
        <f t="shared" si="601"/>
        <v>2.0160482613064183</v>
      </c>
      <c r="AK198" s="10" t="s">
        <v>94</v>
      </c>
      <c r="AL198" s="1">
        <v>1853793</v>
      </c>
      <c r="AM198" s="1">
        <v>8360930</v>
      </c>
      <c r="AN198" s="1">
        <v>3776449</v>
      </c>
      <c r="AO198" s="1">
        <v>593506</v>
      </c>
      <c r="AP198" s="1">
        <v>1431032</v>
      </c>
      <c r="AQ198" s="1">
        <f>SUM(AL198:AP198)</f>
        <v>16015710</v>
      </c>
      <c r="AT198" s="1">
        <f>AL198/$AQ198*100</f>
        <v>11.574841202794007</v>
      </c>
      <c r="AU198" s="1">
        <f t="shared" ref="AU198" si="606">AM198/$AQ198*100</f>
        <v>52.204554153390639</v>
      </c>
      <c r="AV198" s="1">
        <f t="shared" si="602"/>
        <v>23.579653977251088</v>
      </c>
      <c r="AW198" s="1">
        <f>AO198/$AQ198*100</f>
        <v>3.7057738932585562</v>
      </c>
      <c r="AX198" s="1">
        <f t="shared" si="602"/>
        <v>8.9351767733057095</v>
      </c>
      <c r="BB198" s="10" t="s">
        <v>94</v>
      </c>
      <c r="BC198" s="1">
        <f>H198</f>
        <v>287375217</v>
      </c>
      <c r="BD198" s="1">
        <f>Z198</f>
        <v>22484928</v>
      </c>
      <c r="BE198" s="1">
        <f>AQ198</f>
        <v>16015710</v>
      </c>
      <c r="BF198" s="1">
        <f>SUM(BC198:BE198)</f>
        <v>325875855</v>
      </c>
      <c r="BG198" s="1">
        <f>BC198/$BF198*100</f>
        <v>88.18548922564392</v>
      </c>
      <c r="BH198" s="1">
        <f t="shared" si="603"/>
        <v>6.8998447276801151</v>
      </c>
      <c r="BI198" s="1">
        <f t="shared" si="604"/>
        <v>4.9146660466759649</v>
      </c>
      <c r="BK198" s="16"/>
      <c r="BL198" s="1">
        <f>((BG198*1.0749)/(BG198*1.0749+BH198*1.0493+BI198*1.5556))*100</f>
        <v>86.427948908587965</v>
      </c>
      <c r="BM198" s="1">
        <f>((BH198*1.0493)/(BG198*1.0749+BH198*1.0493+BI198*1.5556))*100</f>
        <v>6.6012777403174585</v>
      </c>
      <c r="BN198" s="1">
        <f>((BI198*1.5556)/(BG198*1.0749+BH198*1.0493+BI198*1.5556))*100</f>
        <v>6.9707733510945706</v>
      </c>
    </row>
    <row r="199" spans="1:66" x14ac:dyDescent="0.3">
      <c r="B199" s="90" t="s">
        <v>100</v>
      </c>
      <c r="C199" s="90"/>
      <c r="D199" s="90"/>
      <c r="E199" s="90"/>
      <c r="F199" s="90"/>
      <c r="G199" s="90"/>
      <c r="H199" s="90"/>
      <c r="J199" s="8" t="s">
        <v>64</v>
      </c>
      <c r="K199" s="3">
        <f>AVERAGE(K196:K198)</f>
        <v>36.467963596503672</v>
      </c>
      <c r="L199" s="3">
        <f t="shared" ref="L199:P199" si="607">AVERAGE(L196:L198)</f>
        <v>39.476212619239014</v>
      </c>
      <c r="M199" s="3">
        <f t="shared" si="607"/>
        <v>11.88490053186762</v>
      </c>
      <c r="N199" s="3">
        <f t="shared" si="607"/>
        <v>5.8770516876277403</v>
      </c>
      <c r="O199" s="3">
        <f t="shared" si="607"/>
        <v>5.695259597998688</v>
      </c>
      <c r="P199" s="3">
        <f t="shared" si="607"/>
        <v>0.59861196676326933</v>
      </c>
      <c r="Q199" s="2" t="s">
        <v>94</v>
      </c>
      <c r="U199" s="90" t="s">
        <v>100</v>
      </c>
      <c r="V199" s="90"/>
      <c r="W199" s="90"/>
      <c r="X199" s="90"/>
      <c r="Y199" s="90"/>
      <c r="Z199" s="90"/>
      <c r="AB199" s="8" t="s">
        <v>64</v>
      </c>
      <c r="AC199" s="3">
        <f t="shared" ref="AC199:AG199" si="608">AVERAGE(AC196:AC198)</f>
        <v>30.393358201608354</v>
      </c>
      <c r="AD199" s="3">
        <f t="shared" si="608"/>
        <v>55.202933801114092</v>
      </c>
      <c r="AE199" s="3">
        <f t="shared" si="608"/>
        <v>10.339293838686658</v>
      </c>
      <c r="AF199" s="3">
        <f t="shared" si="608"/>
        <v>2.040107172615178</v>
      </c>
      <c r="AG199" s="3">
        <f t="shared" si="608"/>
        <v>2.0243069859757057</v>
      </c>
      <c r="AH199" s="2" t="s">
        <v>94</v>
      </c>
      <c r="AL199" s="90" t="s">
        <v>100</v>
      </c>
      <c r="AM199" s="90"/>
      <c r="AN199" s="90"/>
      <c r="AO199" s="90"/>
      <c r="AP199" s="90"/>
      <c r="AQ199" s="90"/>
      <c r="AS199" s="8" t="s">
        <v>64</v>
      </c>
      <c r="AT199" s="3">
        <f t="shared" ref="AT199:AX199" si="609">AVERAGE(AT196:AT198)</f>
        <v>12.149438352858022</v>
      </c>
      <c r="AU199" s="3">
        <f t="shared" si="609"/>
        <v>52.686965845048611</v>
      </c>
      <c r="AV199" s="3">
        <f t="shared" si="609"/>
        <v>23.629085379669338</v>
      </c>
      <c r="AW199" s="3">
        <f t="shared" si="609"/>
        <v>3.1187171650014012</v>
      </c>
      <c r="AX199" s="3">
        <f t="shared" si="609"/>
        <v>8.4157932574226262</v>
      </c>
      <c r="AY199" s="2" t="s">
        <v>94</v>
      </c>
      <c r="BC199" s="87" t="s">
        <v>105</v>
      </c>
      <c r="BD199" s="88"/>
      <c r="BE199" s="88"/>
      <c r="BF199" s="89"/>
      <c r="BG199" s="12">
        <f>AVERAGE(BG196:BG198)</f>
        <v>88.194067320062913</v>
      </c>
      <c r="BH199" s="12">
        <f t="shared" ref="BH199:BI199" si="610">AVERAGE(BH196:BH198)</f>
        <v>6.9711938572563694</v>
      </c>
      <c r="BI199" s="12">
        <f t="shared" si="610"/>
        <v>4.8347388226807313</v>
      </c>
      <c r="BJ199" s="2" t="s">
        <v>94</v>
      </c>
      <c r="BK199" s="10" t="s">
        <v>259</v>
      </c>
      <c r="BL199" s="12">
        <f>AVERAGE(BL196:BL198)</f>
        <v>86.46815936592624</v>
      </c>
      <c r="BM199" s="12">
        <f>AVERAGE(BM196:BM198)</f>
        <v>6.6719980830453451</v>
      </c>
      <c r="BN199" s="12">
        <f>AVERAGE(BN196:BN198)</f>
        <v>6.8598425510283931</v>
      </c>
    </row>
    <row r="200" spans="1:66" x14ac:dyDescent="0.3">
      <c r="A200" s="2" t="s">
        <v>55</v>
      </c>
      <c r="B200" s="2" t="s">
        <v>56</v>
      </c>
      <c r="C200" s="2" t="s">
        <v>57</v>
      </c>
      <c r="D200" s="2" t="s">
        <v>58</v>
      </c>
      <c r="E200" s="2" t="s">
        <v>59</v>
      </c>
      <c r="F200" s="2" t="s">
        <v>60</v>
      </c>
      <c r="G200" s="2" t="s">
        <v>61</v>
      </c>
      <c r="H200" s="2" t="s">
        <v>62</v>
      </c>
      <c r="J200" s="8" t="s">
        <v>65</v>
      </c>
      <c r="K200" s="3">
        <f>_xlfn.STDEV.S(K196:K198)</f>
        <v>0.42108079317394348</v>
      </c>
      <c r="L200" s="3">
        <f t="shared" ref="L200:P200" si="611">_xlfn.STDEV.S(L196:L198)</f>
        <v>0.243541148247366</v>
      </c>
      <c r="M200" s="3">
        <f t="shared" si="611"/>
        <v>0.12654627251650585</v>
      </c>
      <c r="N200" s="3">
        <f t="shared" si="611"/>
        <v>0.19716762191094336</v>
      </c>
      <c r="O200" s="3">
        <f t="shared" si="611"/>
        <v>3.5832390390990565E-2</v>
      </c>
      <c r="P200" s="3">
        <f t="shared" si="611"/>
        <v>3.9980074240898306E-2</v>
      </c>
      <c r="Q200" s="2" t="s">
        <v>94</v>
      </c>
      <c r="T200" s="2" t="s">
        <v>55</v>
      </c>
      <c r="U200" s="2" t="s">
        <v>56</v>
      </c>
      <c r="V200" s="2" t="s">
        <v>57</v>
      </c>
      <c r="W200" s="2" t="s">
        <v>58</v>
      </c>
      <c r="X200" s="2" t="s">
        <v>59</v>
      </c>
      <c r="Y200" s="2" t="s">
        <v>60</v>
      </c>
      <c r="Z200" s="2" t="s">
        <v>62</v>
      </c>
      <c r="AB200" s="8" t="s">
        <v>65</v>
      </c>
      <c r="AC200" s="3">
        <f t="shared" ref="AC200:AG200" si="612">_xlfn.STDEV.S(AC196:AC198)</f>
        <v>0.20042555017675703</v>
      </c>
      <c r="AD200" s="3">
        <f t="shared" si="612"/>
        <v>0.33837104229049458</v>
      </c>
      <c r="AE200" s="3">
        <f t="shared" si="612"/>
        <v>4.1104587195355625E-2</v>
      </c>
      <c r="AF200" s="3">
        <f t="shared" si="612"/>
        <v>0.25103693158006785</v>
      </c>
      <c r="AG200" s="3">
        <f t="shared" si="612"/>
        <v>0.11958982246520775</v>
      </c>
      <c r="AH200" s="2" t="s">
        <v>94</v>
      </c>
      <c r="AK200" s="10" t="s">
        <v>55</v>
      </c>
      <c r="AL200" s="2" t="s">
        <v>56</v>
      </c>
      <c r="AM200" s="2" t="s">
        <v>57</v>
      </c>
      <c r="AN200" s="2" t="s">
        <v>58</v>
      </c>
      <c r="AO200" s="2" t="s">
        <v>59</v>
      </c>
      <c r="AP200" s="2" t="s">
        <v>60</v>
      </c>
      <c r="AQ200" s="2" t="s">
        <v>62</v>
      </c>
      <c r="AS200" s="8" t="s">
        <v>65</v>
      </c>
      <c r="AT200" s="3">
        <f t="shared" ref="AT200:AX200" si="613">_xlfn.STDEV.S(AT196:AT198)</f>
        <v>0.55413964007505323</v>
      </c>
      <c r="AU200" s="3">
        <f t="shared" si="613"/>
        <v>0.63022210229549958</v>
      </c>
      <c r="AV200" s="3">
        <f t="shared" si="613"/>
        <v>0.66968909000618815</v>
      </c>
      <c r="AW200" s="3">
        <f t="shared" si="613"/>
        <v>0.56484171967596331</v>
      </c>
      <c r="AX200" s="3">
        <f t="shared" si="613"/>
        <v>0.4899263951185352</v>
      </c>
      <c r="AY200" s="2" t="s">
        <v>94</v>
      </c>
      <c r="BB200" s="10" t="s">
        <v>55</v>
      </c>
      <c r="BC200" s="12" t="s">
        <v>101</v>
      </c>
      <c r="BD200" s="12" t="s">
        <v>102</v>
      </c>
      <c r="BE200" s="12" t="s">
        <v>103</v>
      </c>
      <c r="BF200" s="12" t="s">
        <v>104</v>
      </c>
      <c r="BG200" s="12">
        <f>_xlfn.STDEV.S(BG196:BG198)</f>
        <v>0.13605320393764408</v>
      </c>
      <c r="BH200" s="12">
        <f t="shared" ref="BH200:BI200" si="614">_xlfn.STDEV.S(BH196:BH198)</f>
        <v>6.291956104467758E-2</v>
      </c>
      <c r="BI200" s="12">
        <f t="shared" si="614"/>
        <v>0.14199607845039394</v>
      </c>
      <c r="BJ200" s="2" t="s">
        <v>94</v>
      </c>
      <c r="BK200" s="10" t="s">
        <v>65</v>
      </c>
      <c r="BL200" s="12">
        <f>_xlfn.STDEV.S(BL196:BL198)</f>
        <v>0.18333786042524824</v>
      </c>
      <c r="BM200" s="12">
        <f>_xlfn.STDEV.S(BM196:BM198)</f>
        <v>6.1731800822777086E-2</v>
      </c>
      <c r="BN200" s="12">
        <f>_xlfn.STDEV.S(BN196:BN198)</f>
        <v>0.19724467545650234</v>
      </c>
    </row>
    <row r="201" spans="1:66" x14ac:dyDescent="0.3">
      <c r="A201" s="2" t="s">
        <v>95</v>
      </c>
      <c r="B201" s="1">
        <v>68551274</v>
      </c>
      <c r="C201" s="1">
        <v>71351394</v>
      </c>
      <c r="D201" s="1">
        <v>18505594</v>
      </c>
      <c r="E201" s="1">
        <v>7848758</v>
      </c>
      <c r="F201" s="1">
        <v>7701078</v>
      </c>
      <c r="G201" s="1">
        <v>597142</v>
      </c>
      <c r="H201" s="1">
        <f>SUM(B201:G201)</f>
        <v>174555240</v>
      </c>
      <c r="K201" s="1">
        <f t="shared" ref="K201:P203" si="615">B201/$H201*100</f>
        <v>39.271965711255646</v>
      </c>
      <c r="L201" s="1">
        <f t="shared" si="615"/>
        <v>40.876111195516103</v>
      </c>
      <c r="M201" s="1">
        <f t="shared" si="615"/>
        <v>10.601568878711404</v>
      </c>
      <c r="N201" s="1">
        <f t="shared" si="615"/>
        <v>4.4964321896037038</v>
      </c>
      <c r="O201" s="1">
        <f t="shared" si="615"/>
        <v>4.4118285993591488</v>
      </c>
      <c r="P201" s="1">
        <f t="shared" si="615"/>
        <v>0.34209342555399658</v>
      </c>
      <c r="T201" s="10" t="s">
        <v>95</v>
      </c>
      <c r="U201" s="1">
        <v>25030216</v>
      </c>
      <c r="V201" s="1">
        <v>51341358</v>
      </c>
      <c r="W201" s="1">
        <v>9515359</v>
      </c>
      <c r="X201" s="1">
        <v>1409440</v>
      </c>
      <c r="Y201" s="1">
        <v>1595994</v>
      </c>
      <c r="Z201" s="1">
        <f>SUM(U201:Y201)</f>
        <v>88892367</v>
      </c>
      <c r="AC201" s="1">
        <f>U201/$Z201*100</f>
        <v>28.157891216914045</v>
      </c>
      <c r="AD201" s="1">
        <f t="shared" ref="AD201:AE203" si="616">V201/$Z201*100</f>
        <v>57.756767799871952</v>
      </c>
      <c r="AE201" s="1">
        <f>W201/$Z201*100</f>
        <v>10.704360026772603</v>
      </c>
      <c r="AF201" s="1">
        <f t="shared" ref="AF201:AG203" si="617">X201/$Z201*100</f>
        <v>1.5855579590990079</v>
      </c>
      <c r="AG201" s="1">
        <f t="shared" si="617"/>
        <v>1.7954229973423927</v>
      </c>
      <c r="AK201" s="10" t="s">
        <v>95</v>
      </c>
      <c r="AL201" s="1">
        <v>466204</v>
      </c>
      <c r="AM201" s="1">
        <v>2760268</v>
      </c>
      <c r="AN201" s="1">
        <v>1315250</v>
      </c>
      <c r="AO201" s="1">
        <v>331927</v>
      </c>
      <c r="AP201" s="1">
        <v>390862</v>
      </c>
      <c r="AQ201" s="1">
        <f>SUM(AL201:AP201)</f>
        <v>5264511</v>
      </c>
      <c r="AT201" s="1">
        <f>AL201/$AQ201*100</f>
        <v>8.8555993139723697</v>
      </c>
      <c r="AU201" s="1">
        <f t="shared" ref="AU201:AX203" si="618">AM201/$AQ201*100</f>
        <v>52.431612356779198</v>
      </c>
      <c r="AV201" s="1">
        <f t="shared" si="618"/>
        <v>24.983327036452199</v>
      </c>
      <c r="AW201" s="1">
        <f t="shared" si="618"/>
        <v>6.3049920495939702</v>
      </c>
      <c r="AX201" s="1">
        <f t="shared" si="618"/>
        <v>7.4244692432022656</v>
      </c>
      <c r="BB201" s="10" t="s">
        <v>95</v>
      </c>
      <c r="BC201" s="1">
        <f>H201</f>
        <v>174555240</v>
      </c>
      <c r="BD201" s="1">
        <f>Z201</f>
        <v>88892367</v>
      </c>
      <c r="BE201" s="1">
        <f>AQ201</f>
        <v>5264511</v>
      </c>
      <c r="BF201" s="1">
        <f>SUM(BC201:BE201)</f>
        <v>268712118</v>
      </c>
      <c r="BG201" s="1">
        <f>BC201/$BF201*100</f>
        <v>64.959943488666923</v>
      </c>
      <c r="BH201" s="1">
        <f t="shared" ref="BH201:BH203" si="619">BD201/$BF201*100</f>
        <v>33.080892540916224</v>
      </c>
      <c r="BI201" s="1">
        <f t="shared" ref="BI201:BI203" si="620">BE201/$BF201*100</f>
        <v>1.9591639704168458</v>
      </c>
      <c r="BK201" s="16"/>
      <c r="BL201" s="1">
        <f>((BG201*1.0749)/(BG201*1.0749+BH201*1.0493+BI201*1.5556))*100</f>
        <v>64.902643148586009</v>
      </c>
      <c r="BM201" s="1">
        <f>((BH201*1.0493)/(BG201*1.0749+BH201*1.0493+BI201*1.5556))*100</f>
        <v>32.264547142043462</v>
      </c>
      <c r="BN201" s="1">
        <f>((BI201*1.5556)/(BG201*1.0749+BH201*1.0493+BI201*1.5556))*100</f>
        <v>2.8328097093705158</v>
      </c>
    </row>
    <row r="202" spans="1:66" x14ac:dyDescent="0.3">
      <c r="A202" s="2" t="s">
        <v>95</v>
      </c>
      <c r="B202" s="1">
        <v>67825687</v>
      </c>
      <c r="C202" s="1">
        <v>70898915</v>
      </c>
      <c r="D202" s="1">
        <v>18676734</v>
      </c>
      <c r="E202" s="1">
        <v>7990652</v>
      </c>
      <c r="F202" s="1">
        <v>7444557</v>
      </c>
      <c r="G202" s="1">
        <v>618801</v>
      </c>
      <c r="H202" s="1">
        <f>SUM(B202:G202)</f>
        <v>173455346</v>
      </c>
      <c r="K202" s="1">
        <f t="shared" si="615"/>
        <v>39.102678910801629</v>
      </c>
      <c r="L202" s="1">
        <f t="shared" si="615"/>
        <v>40.874447882396197</v>
      </c>
      <c r="M202" s="1">
        <f t="shared" si="615"/>
        <v>10.767459424398485</v>
      </c>
      <c r="N202" s="1">
        <f t="shared" si="615"/>
        <v>4.606748759418462</v>
      </c>
      <c r="O202" s="1">
        <f t="shared" si="615"/>
        <v>4.2919155688634696</v>
      </c>
      <c r="P202" s="1">
        <f t="shared" si="615"/>
        <v>0.35674945412175418</v>
      </c>
      <c r="T202" s="10" t="s">
        <v>95</v>
      </c>
      <c r="U202" s="1">
        <v>25082835</v>
      </c>
      <c r="V202" s="1">
        <v>50595246</v>
      </c>
      <c r="W202" s="1">
        <v>9273182</v>
      </c>
      <c r="X202" s="1">
        <v>1421497</v>
      </c>
      <c r="Y202" s="1">
        <v>1502776</v>
      </c>
      <c r="Z202" s="1">
        <f t="shared" ref="Z202:Z203" si="621">SUM(U202:Y202)</f>
        <v>87875536</v>
      </c>
      <c r="AC202" s="1">
        <f>U202/$Z202*100</f>
        <v>28.543592610348345</v>
      </c>
      <c r="AD202" s="1">
        <f t="shared" si="616"/>
        <v>57.576031172088669</v>
      </c>
      <c r="AE202" s="1">
        <f t="shared" si="616"/>
        <v>10.552632077259819</v>
      </c>
      <c r="AF202" s="1">
        <f t="shared" si="617"/>
        <v>1.6176254105579508</v>
      </c>
      <c r="AG202" s="1">
        <f t="shared" si="617"/>
        <v>1.7101187297452161</v>
      </c>
      <c r="AK202" s="10" t="s">
        <v>95</v>
      </c>
      <c r="AL202" s="1">
        <v>387350</v>
      </c>
      <c r="AM202" s="1">
        <v>2596081</v>
      </c>
      <c r="AN202" s="1">
        <v>1221936</v>
      </c>
      <c r="AO202" s="1">
        <v>281873</v>
      </c>
      <c r="AP202" s="1">
        <v>459709</v>
      </c>
      <c r="AQ202" s="1">
        <f>SUM(AL202:AP202)</f>
        <v>4946949</v>
      </c>
      <c r="AT202" s="1">
        <f>AL202/$AQ202*100</f>
        <v>7.8300787010337078</v>
      </c>
      <c r="AU202" s="1">
        <f>AM202/$AQ202*100</f>
        <v>52.478426601931815</v>
      </c>
      <c r="AV202" s="1">
        <f t="shared" si="618"/>
        <v>24.700800432751578</v>
      </c>
      <c r="AW202" s="1">
        <f>AO202/$AQ202*100</f>
        <v>5.6979160286471524</v>
      </c>
      <c r="AX202" s="1">
        <f t="shared" si="618"/>
        <v>9.2927782356357422</v>
      </c>
      <c r="BB202" s="10" t="s">
        <v>95</v>
      </c>
      <c r="BC202" s="1">
        <f>H202</f>
        <v>173455346</v>
      </c>
      <c r="BD202" s="1">
        <f>Z202</f>
        <v>87875536</v>
      </c>
      <c r="BE202" s="1">
        <f>AQ202</f>
        <v>4946949</v>
      </c>
      <c r="BF202" s="1">
        <f>SUM(BC202:BE202)</f>
        <v>266277831</v>
      </c>
      <c r="BG202" s="1">
        <f>BC202/$BF202*100</f>
        <v>65.140738659539394</v>
      </c>
      <c r="BH202" s="1">
        <f t="shared" si="619"/>
        <v>33.001446522973971</v>
      </c>
      <c r="BI202" s="1">
        <f t="shared" si="620"/>
        <v>1.8578148174866274</v>
      </c>
      <c r="BK202" s="16"/>
      <c r="BL202" s="1">
        <f>((BG202*1.0749)/(BG202*1.0749+BH202*1.0493+BI202*1.5556))*100</f>
        <v>65.111532934578946</v>
      </c>
      <c r="BM202" s="1">
        <f>((BH202*1.0493)/(BG202*1.0749+BH202*1.0493+BI202*1.5556))*100</f>
        <v>32.201034749264537</v>
      </c>
      <c r="BN202" s="1">
        <f>((BI202*1.5556)/(BG202*1.0749+BH202*1.0493+BI202*1.5556))*100</f>
        <v>2.6874323161565119</v>
      </c>
    </row>
    <row r="203" spans="1:66" x14ac:dyDescent="0.3">
      <c r="A203" s="2" t="s">
        <v>95</v>
      </c>
      <c r="B203" s="1">
        <v>59902568</v>
      </c>
      <c r="C203" s="1">
        <v>63770938</v>
      </c>
      <c r="D203" s="1">
        <v>16719081</v>
      </c>
      <c r="E203" s="1">
        <v>6867745</v>
      </c>
      <c r="F203" s="1">
        <v>6922275</v>
      </c>
      <c r="G203" s="1">
        <v>543458</v>
      </c>
      <c r="H203" s="1">
        <f>SUM(B203:G203)</f>
        <v>154726065</v>
      </c>
      <c r="K203" s="1">
        <f t="shared" si="615"/>
        <v>38.71524038306022</v>
      </c>
      <c r="L203" s="1">
        <f t="shared" si="615"/>
        <v>41.215381519590764</v>
      </c>
      <c r="M203" s="1">
        <f t="shared" si="615"/>
        <v>10.805600853353312</v>
      </c>
      <c r="N203" s="1">
        <f t="shared" si="615"/>
        <v>4.438647748199374</v>
      </c>
      <c r="O203" s="1">
        <f t="shared" si="615"/>
        <v>4.473890678988055</v>
      </c>
      <c r="P203" s="1">
        <f t="shared" si="615"/>
        <v>0.3512388168082734</v>
      </c>
      <c r="T203" s="10" t="s">
        <v>95</v>
      </c>
      <c r="U203" s="1">
        <v>22352924</v>
      </c>
      <c r="V203" s="1">
        <v>45528625</v>
      </c>
      <c r="W203" s="1">
        <v>8438375</v>
      </c>
      <c r="X203" s="1">
        <v>1223952</v>
      </c>
      <c r="Y203" s="1">
        <v>1656258</v>
      </c>
      <c r="Z203" s="1">
        <f t="shared" si="621"/>
        <v>79200134</v>
      </c>
      <c r="AC203" s="1">
        <f>U203/$Z203*100</f>
        <v>28.223341137276357</v>
      </c>
      <c r="AD203" s="1">
        <f t="shared" si="616"/>
        <v>57.485540365373623</v>
      </c>
      <c r="AE203" s="1">
        <f t="shared" si="616"/>
        <v>10.654495862342859</v>
      </c>
      <c r="AF203" s="1">
        <f t="shared" si="617"/>
        <v>1.5453913247166982</v>
      </c>
      <c r="AG203" s="1">
        <f t="shared" si="617"/>
        <v>2.0912313102904601</v>
      </c>
      <c r="AK203" s="10" t="s">
        <v>95</v>
      </c>
      <c r="AL203" s="1">
        <v>307637</v>
      </c>
      <c r="AM203" s="1">
        <v>2460421</v>
      </c>
      <c r="AN203" s="1">
        <v>1237521</v>
      </c>
      <c r="AO203" s="1">
        <v>178309</v>
      </c>
      <c r="AP203" s="1">
        <v>377252</v>
      </c>
      <c r="AQ203" s="1">
        <f>SUM(AL203:AP203)</f>
        <v>4561140</v>
      </c>
      <c r="AT203" s="1">
        <f>AL203/$AQ203*100</f>
        <v>6.7447392537830453</v>
      </c>
      <c r="AU203" s="1">
        <f t="shared" ref="AU203" si="622">AM203/$AQ203*100</f>
        <v>53.943115098418382</v>
      </c>
      <c r="AV203" s="1">
        <f t="shared" si="618"/>
        <v>27.131835462187087</v>
      </c>
      <c r="AW203" s="1">
        <f>AO203/$AQ203*100</f>
        <v>3.9093077607791038</v>
      </c>
      <c r="AX203" s="1">
        <f t="shared" si="618"/>
        <v>8.271002424832389</v>
      </c>
      <c r="BB203" s="10" t="s">
        <v>95</v>
      </c>
      <c r="BC203" s="1">
        <f>H203</f>
        <v>154726065</v>
      </c>
      <c r="BD203" s="1">
        <f>Z203</f>
        <v>79200134</v>
      </c>
      <c r="BE203" s="1">
        <f>AQ203</f>
        <v>4561140</v>
      </c>
      <c r="BF203" s="1">
        <f>SUM(BC203:BE203)</f>
        <v>238487339</v>
      </c>
      <c r="BG203" s="1">
        <f>BC203/$BF203*100</f>
        <v>64.878104493421347</v>
      </c>
      <c r="BH203" s="1">
        <f t="shared" si="619"/>
        <v>33.209366305185704</v>
      </c>
      <c r="BI203" s="1">
        <f t="shared" si="620"/>
        <v>1.9125292013929514</v>
      </c>
      <c r="BK203" s="16"/>
      <c r="BL203" s="1">
        <f>((BG203*1.0749)/(BG203*1.0749+BH203*1.0493+BI203*1.5556))*100</f>
        <v>64.836368299724541</v>
      </c>
      <c r="BM203" s="1">
        <f>((BH203*1.0493)/(BG203*1.0749+BH203*1.0493+BI203*1.5556))*100</f>
        <v>32.397591585583783</v>
      </c>
      <c r="BN203" s="1">
        <f>((BI203*1.5556)/(BG203*1.0749+BH203*1.0493+BI203*1.5556))*100</f>
        <v>2.7660401146916906</v>
      </c>
    </row>
    <row r="204" spans="1:66" x14ac:dyDescent="0.3">
      <c r="B204" s="90" t="s">
        <v>100</v>
      </c>
      <c r="C204" s="90"/>
      <c r="D204" s="90"/>
      <c r="E204" s="90"/>
      <c r="F204" s="90"/>
      <c r="G204" s="90"/>
      <c r="H204" s="90"/>
      <c r="J204" s="8" t="s">
        <v>64</v>
      </c>
      <c r="K204" s="3">
        <f>AVERAGE(K201:K203)</f>
        <v>39.029961668372501</v>
      </c>
      <c r="L204" s="3">
        <f t="shared" ref="L204:P204" si="623">AVERAGE(L201:L203)</f>
        <v>40.988646865834355</v>
      </c>
      <c r="M204" s="3">
        <f t="shared" si="623"/>
        <v>10.724876385487732</v>
      </c>
      <c r="N204" s="3">
        <f t="shared" si="623"/>
        <v>4.5139428990738466</v>
      </c>
      <c r="O204" s="3">
        <f t="shared" si="623"/>
        <v>4.3925449490702242</v>
      </c>
      <c r="P204" s="3">
        <f t="shared" si="623"/>
        <v>0.35002723216134141</v>
      </c>
      <c r="Q204" s="2" t="s">
        <v>95</v>
      </c>
      <c r="U204" s="90" t="s">
        <v>100</v>
      </c>
      <c r="V204" s="90"/>
      <c r="W204" s="90"/>
      <c r="X204" s="90"/>
      <c r="Y204" s="90"/>
      <c r="Z204" s="90"/>
      <c r="AB204" s="3" t="s">
        <v>64</v>
      </c>
      <c r="AC204" s="3">
        <f t="shared" ref="AC204:AG204" si="624">AVERAGE(AC201:AC203)</f>
        <v>28.30827498817958</v>
      </c>
      <c r="AD204" s="3">
        <f t="shared" si="624"/>
        <v>57.606113112444746</v>
      </c>
      <c r="AE204" s="3">
        <f t="shared" si="624"/>
        <v>10.637162655458427</v>
      </c>
      <c r="AF204" s="3">
        <f t="shared" si="624"/>
        <v>1.5828582314578856</v>
      </c>
      <c r="AG204" s="3">
        <f t="shared" si="624"/>
        <v>1.8655910124593564</v>
      </c>
      <c r="AH204" s="2" t="s">
        <v>95</v>
      </c>
      <c r="AL204" s="90" t="s">
        <v>100</v>
      </c>
      <c r="AM204" s="90"/>
      <c r="AN204" s="90"/>
      <c r="AO204" s="90"/>
      <c r="AP204" s="90"/>
      <c r="AQ204" s="90"/>
      <c r="AS204" s="3" t="s">
        <v>64</v>
      </c>
      <c r="AT204" s="3">
        <f t="shared" ref="AT204:AX204" si="625">AVERAGE(AT201:AT203)</f>
        <v>7.8101390895963734</v>
      </c>
      <c r="AU204" s="3">
        <f t="shared" si="625"/>
        <v>52.95105135237646</v>
      </c>
      <c r="AV204" s="3">
        <f t="shared" si="625"/>
        <v>25.605320977130287</v>
      </c>
      <c r="AW204" s="3">
        <f t="shared" si="625"/>
        <v>5.3040719463400761</v>
      </c>
      <c r="AX204" s="3">
        <f t="shared" si="625"/>
        <v>8.3294166345567984</v>
      </c>
      <c r="AY204" s="2" t="s">
        <v>95</v>
      </c>
      <c r="BC204" s="87" t="s">
        <v>105</v>
      </c>
      <c r="BD204" s="88"/>
      <c r="BE204" s="88"/>
      <c r="BF204" s="89"/>
      <c r="BG204" s="12">
        <f>AVERAGE(BG201:BG203)</f>
        <v>64.99292888054255</v>
      </c>
      <c r="BH204" s="12">
        <f t="shared" ref="BH204:BI204" si="626">AVERAGE(BH201:BH203)</f>
        <v>33.097235123025307</v>
      </c>
      <c r="BI204" s="12">
        <f t="shared" si="626"/>
        <v>1.9098359964321414</v>
      </c>
      <c r="BJ204" s="2" t="s">
        <v>95</v>
      </c>
      <c r="BK204" s="10" t="s">
        <v>259</v>
      </c>
      <c r="BL204" s="12">
        <f>AVERAGE(BL201:BL203)</f>
        <v>64.950181460963165</v>
      </c>
      <c r="BM204" s="12">
        <f>AVERAGE(BM201:BM203)</f>
        <v>32.287724492297265</v>
      </c>
      <c r="BN204" s="12">
        <f>AVERAGE(BN201:BN203)</f>
        <v>2.7620940467395729</v>
      </c>
    </row>
    <row r="205" spans="1:66" x14ac:dyDescent="0.3">
      <c r="A205" s="2" t="s">
        <v>55</v>
      </c>
      <c r="B205" s="2" t="s">
        <v>56</v>
      </c>
      <c r="C205" s="2" t="s">
        <v>57</v>
      </c>
      <c r="D205" s="2" t="s">
        <v>58</v>
      </c>
      <c r="E205" s="2" t="s">
        <v>59</v>
      </c>
      <c r="F205" s="2" t="s">
        <v>60</v>
      </c>
      <c r="G205" s="2" t="s">
        <v>61</v>
      </c>
      <c r="H205" s="2" t="s">
        <v>62</v>
      </c>
      <c r="J205" s="8" t="s">
        <v>65</v>
      </c>
      <c r="K205" s="3">
        <f>_xlfn.STDEV.S(K201:K203)</f>
        <v>0.28539730337452218</v>
      </c>
      <c r="L205" s="3">
        <f t="shared" ref="L205:P205" si="627">_xlfn.STDEV.S(L201:L203)</f>
        <v>0.19635973126678205</v>
      </c>
      <c r="M205" s="3">
        <f t="shared" si="627"/>
        <v>0.10847694718798501</v>
      </c>
      <c r="N205" s="3">
        <f t="shared" si="627"/>
        <v>8.540758867238199E-2</v>
      </c>
      <c r="O205" s="3">
        <f t="shared" si="627"/>
        <v>9.2507456740323901E-2</v>
      </c>
      <c r="P205" s="3">
        <f t="shared" si="627"/>
        <v>7.4027526206298967E-3</v>
      </c>
      <c r="Q205" s="2" t="s">
        <v>95</v>
      </c>
      <c r="T205" s="2" t="s">
        <v>55</v>
      </c>
      <c r="U205" s="2" t="s">
        <v>56</v>
      </c>
      <c r="V205" s="2" t="s">
        <v>57</v>
      </c>
      <c r="W205" s="2" t="s">
        <v>58</v>
      </c>
      <c r="X205" s="2" t="s">
        <v>59</v>
      </c>
      <c r="Y205" s="2" t="s">
        <v>60</v>
      </c>
      <c r="Z205" s="2" t="s">
        <v>62</v>
      </c>
      <c r="AB205" s="3" t="s">
        <v>65</v>
      </c>
      <c r="AC205" s="3">
        <f t="shared" ref="AC205:AG205" si="628">_xlfn.STDEV.S(AC201:AC203)</f>
        <v>0.20640181805456204</v>
      </c>
      <c r="AD205" s="3">
        <f t="shared" si="628"/>
        <v>0.13809334762336054</v>
      </c>
      <c r="AE205" s="3">
        <f t="shared" si="628"/>
        <v>7.7334809183913972E-2</v>
      </c>
      <c r="AF205" s="3">
        <f t="shared" si="628"/>
        <v>3.6192639946991227E-2</v>
      </c>
      <c r="AG205" s="3">
        <f t="shared" si="628"/>
        <v>0.20001090600653404</v>
      </c>
      <c r="AH205" s="2" t="s">
        <v>95</v>
      </c>
      <c r="AK205" s="10" t="s">
        <v>55</v>
      </c>
      <c r="AL205" s="2" t="s">
        <v>56</v>
      </c>
      <c r="AM205" s="2" t="s">
        <v>57</v>
      </c>
      <c r="AN205" s="2" t="s">
        <v>58</v>
      </c>
      <c r="AO205" s="2" t="s">
        <v>59</v>
      </c>
      <c r="AP205" s="2" t="s">
        <v>60</v>
      </c>
      <c r="AQ205" s="2" t="s">
        <v>62</v>
      </c>
      <c r="AS205" s="3" t="s">
        <v>65</v>
      </c>
      <c r="AT205" s="3">
        <f t="shared" ref="AT205:AX205" si="629">_xlfn.STDEV.S(AT201:AT203)</f>
        <v>1.055571285846604</v>
      </c>
      <c r="AU205" s="3">
        <f t="shared" si="629"/>
        <v>0.85947120402334765</v>
      </c>
      <c r="AV205" s="3">
        <f t="shared" si="629"/>
        <v>1.3295262973201474</v>
      </c>
      <c r="AW205" s="3">
        <f t="shared" si="629"/>
        <v>1.2454560103812682</v>
      </c>
      <c r="AX205" s="3">
        <f t="shared" si="629"/>
        <v>0.935523269472889</v>
      </c>
      <c r="AY205" s="2" t="s">
        <v>95</v>
      </c>
      <c r="BB205" s="10" t="s">
        <v>55</v>
      </c>
      <c r="BC205" s="12" t="s">
        <v>101</v>
      </c>
      <c r="BD205" s="12" t="s">
        <v>102</v>
      </c>
      <c r="BE205" s="12" t="s">
        <v>103</v>
      </c>
      <c r="BF205" s="12" t="s">
        <v>104</v>
      </c>
      <c r="BG205" s="12">
        <f>_xlfn.STDEV.S(BG201:BG203)</f>
        <v>0.13438825603832466</v>
      </c>
      <c r="BH205" s="12">
        <f t="shared" ref="BH205:BI205" si="630">_xlfn.STDEV.S(BH201:BH203)</f>
        <v>0.10491886842335579</v>
      </c>
      <c r="BI205" s="12">
        <f t="shared" si="630"/>
        <v>5.0728224043809153E-2</v>
      </c>
      <c r="BJ205" s="2" t="s">
        <v>95</v>
      </c>
      <c r="BK205" s="10" t="s">
        <v>65</v>
      </c>
      <c r="BL205" s="12">
        <f>_xlfn.STDEV.S(BL201:BL203)</f>
        <v>0.14360993150332843</v>
      </c>
      <c r="BM205" s="12">
        <f>_xlfn.STDEV.S(BM201:BM203)</f>
        <v>0.10030722630772002</v>
      </c>
      <c r="BN205" s="12">
        <f>_xlfn.STDEV.S(BN201:BN203)</f>
        <v>7.2768985176631565E-2</v>
      </c>
    </row>
    <row r="206" spans="1:66" x14ac:dyDescent="0.3">
      <c r="A206" s="2" t="s">
        <v>96</v>
      </c>
      <c r="B206" s="1">
        <v>77302315</v>
      </c>
      <c r="C206" s="1">
        <v>80979819</v>
      </c>
      <c r="D206" s="1">
        <v>24938489</v>
      </c>
      <c r="E206" s="1">
        <v>12762893</v>
      </c>
      <c r="F206" s="1">
        <v>12849877</v>
      </c>
      <c r="G206" s="1">
        <v>1546408</v>
      </c>
      <c r="H206" s="1">
        <f>SUM(B206:G206)</f>
        <v>210379801</v>
      </c>
      <c r="K206" s="1">
        <f t="shared" ref="K206:P208" si="631">B206/$H206*100</f>
        <v>36.744171556660042</v>
      </c>
      <c r="L206" s="1">
        <f t="shared" si="631"/>
        <v>38.49220249048529</v>
      </c>
      <c r="M206" s="1">
        <f t="shared" si="631"/>
        <v>11.854032032286216</v>
      </c>
      <c r="N206" s="1">
        <f t="shared" si="631"/>
        <v>6.0665961938047461</v>
      </c>
      <c r="O206" s="1">
        <f t="shared" si="631"/>
        <v>6.1079423684786169</v>
      </c>
      <c r="P206" s="1">
        <f t="shared" si="631"/>
        <v>0.7350553582850855</v>
      </c>
      <c r="T206" s="10" t="s">
        <v>96</v>
      </c>
      <c r="U206" s="1">
        <v>11522770</v>
      </c>
      <c r="V206" s="1">
        <v>20244758</v>
      </c>
      <c r="W206" s="1">
        <v>3751658</v>
      </c>
      <c r="X206" s="1">
        <v>830354</v>
      </c>
      <c r="Y206" s="1">
        <v>766813</v>
      </c>
      <c r="Z206" s="1">
        <f>SUM(U206:Y206)</f>
        <v>37116353</v>
      </c>
      <c r="AC206" s="1">
        <f>U206/$Z206*100</f>
        <v>31.044995180426266</v>
      </c>
      <c r="AD206" s="1">
        <f t="shared" ref="AD206:AE208" si="632">V206/$Z206*100</f>
        <v>54.544038849937657</v>
      </c>
      <c r="AE206" s="1">
        <f>W206/$Z206*100</f>
        <v>10.107830367924349</v>
      </c>
      <c r="AF206" s="1">
        <f t="shared" ref="AF206:AG208" si="633">X206/$Z206*100</f>
        <v>2.2371648421384505</v>
      </c>
      <c r="AG206" s="1">
        <f t="shared" si="633"/>
        <v>2.0659707595732804</v>
      </c>
      <c r="AK206" s="10" t="s">
        <v>96</v>
      </c>
      <c r="AL206" s="1">
        <v>1441924</v>
      </c>
      <c r="AM206" s="1">
        <v>5318456</v>
      </c>
      <c r="AN206" s="1">
        <v>2519897</v>
      </c>
      <c r="AO206" s="1">
        <v>447139</v>
      </c>
      <c r="AP206" s="1">
        <v>961368</v>
      </c>
      <c r="AQ206" s="1">
        <f>SUM(AL206:AP206)</f>
        <v>10688784</v>
      </c>
      <c r="AT206" s="1">
        <f>AL206/$AQ206*100</f>
        <v>13.490065848463212</v>
      </c>
      <c r="AU206" s="1">
        <f t="shared" ref="AU206:AX208" si="634">AM206/$AQ206*100</f>
        <v>49.757353128288493</v>
      </c>
      <c r="AV206" s="1">
        <f t="shared" si="634"/>
        <v>23.575151298781975</v>
      </c>
      <c r="AW206" s="1">
        <f t="shared" si="634"/>
        <v>4.1832541475251066</v>
      </c>
      <c r="AX206" s="1">
        <f t="shared" si="634"/>
        <v>8.9941755769412133</v>
      </c>
      <c r="BB206" s="10" t="s">
        <v>96</v>
      </c>
      <c r="BC206" s="1">
        <f>H206</f>
        <v>210379801</v>
      </c>
      <c r="BD206" s="1">
        <f>Z206</f>
        <v>37116353</v>
      </c>
      <c r="BE206" s="1">
        <f>AQ206</f>
        <v>10688784</v>
      </c>
      <c r="BF206" s="1">
        <f>SUM(BC206:BE206)</f>
        <v>258184938</v>
      </c>
      <c r="BG206" s="1">
        <f>BC206/$BF206*100</f>
        <v>81.484149551744949</v>
      </c>
      <c r="BH206" s="1">
        <f t="shared" ref="BH206:BH208" si="635">BD206/$BF206*100</f>
        <v>14.375878503028709</v>
      </c>
      <c r="BI206" s="1">
        <f t="shared" ref="BI206:BI208" si="636">BE206/$BF206*100</f>
        <v>4.1399719452263328</v>
      </c>
      <c r="BK206" s="16"/>
      <c r="BL206" s="1">
        <f>((BG206*1.0749)/(BG206*1.0749+BH206*1.0493+BI206*1.5556))*100</f>
        <v>80.272804608522478</v>
      </c>
      <c r="BM206" s="1">
        <f>((BH206*1.0493)/(BG206*1.0749+BH206*1.0493+BI206*1.5556))*100</f>
        <v>13.824877867174532</v>
      </c>
      <c r="BN206" s="1">
        <f>((BI206*1.5556)/(BG206*1.0749+BH206*1.0493+BI206*1.5556))*100</f>
        <v>5.9023175243029922</v>
      </c>
    </row>
    <row r="207" spans="1:66" x14ac:dyDescent="0.3">
      <c r="A207" s="2" t="s">
        <v>96</v>
      </c>
      <c r="B207" s="1">
        <v>67008440</v>
      </c>
      <c r="C207" s="1">
        <v>71169620</v>
      </c>
      <c r="D207" s="1">
        <v>21507563</v>
      </c>
      <c r="E207" s="1">
        <v>10672879</v>
      </c>
      <c r="F207" s="1">
        <v>11181606</v>
      </c>
      <c r="G207" s="1">
        <v>1248164</v>
      </c>
      <c r="H207" s="1">
        <f>SUM(B207:G207)</f>
        <v>182788272</v>
      </c>
      <c r="K207" s="1">
        <f t="shared" si="631"/>
        <v>36.659047797114688</v>
      </c>
      <c r="L207" s="1">
        <f t="shared" si="631"/>
        <v>38.935550525911204</v>
      </c>
      <c r="M207" s="1">
        <f t="shared" si="631"/>
        <v>11.766380175638403</v>
      </c>
      <c r="N207" s="1">
        <f t="shared" si="631"/>
        <v>5.8389298630713027</v>
      </c>
      <c r="O207" s="1">
        <f t="shared" si="631"/>
        <v>6.1172447650251875</v>
      </c>
      <c r="P207" s="1">
        <f t="shared" si="631"/>
        <v>0.68284687323921966</v>
      </c>
      <c r="T207" s="10" t="s">
        <v>96</v>
      </c>
      <c r="U207" s="1">
        <v>9391275</v>
      </c>
      <c r="V207" s="1">
        <v>16813409</v>
      </c>
      <c r="W207" s="1">
        <v>3077365</v>
      </c>
      <c r="X207" s="1">
        <v>669721</v>
      </c>
      <c r="Y207" s="1">
        <v>625597</v>
      </c>
      <c r="Z207" s="1">
        <f t="shared" ref="Z207:Z208" si="637">SUM(U207:Y207)</f>
        <v>30577367</v>
      </c>
      <c r="AC207" s="1">
        <f>U207/$Z207*100</f>
        <v>30.713157872618659</v>
      </c>
      <c r="AD207" s="1">
        <f t="shared" si="632"/>
        <v>54.986451253307713</v>
      </c>
      <c r="AE207" s="1">
        <f t="shared" si="632"/>
        <v>10.064192250431505</v>
      </c>
      <c r="AF207" s="1">
        <f t="shared" si="633"/>
        <v>2.1902507171399028</v>
      </c>
      <c r="AG207" s="1">
        <f t="shared" si="633"/>
        <v>2.0459479065022177</v>
      </c>
      <c r="AK207" s="10" t="s">
        <v>96</v>
      </c>
      <c r="AL207" s="1">
        <v>1072872</v>
      </c>
      <c r="AM207" s="1">
        <v>4485483</v>
      </c>
      <c r="AN207" s="1">
        <v>1997839</v>
      </c>
      <c r="AO207" s="1">
        <v>381785</v>
      </c>
      <c r="AP207" s="1">
        <v>824223</v>
      </c>
      <c r="AQ207" s="1">
        <f>SUM(AL207:AP207)</f>
        <v>8762202</v>
      </c>
      <c r="AT207" s="1">
        <f>AL207/$AQ207*100</f>
        <v>12.244319407381843</v>
      </c>
      <c r="AU207" s="1">
        <f>AM207/$AQ207*100</f>
        <v>51.191275891608065</v>
      </c>
      <c r="AV207" s="1">
        <f t="shared" si="634"/>
        <v>22.800649882301276</v>
      </c>
      <c r="AW207" s="1">
        <f>AO207/$AQ207*100</f>
        <v>4.3571809917187485</v>
      </c>
      <c r="AX207" s="1">
        <f t="shared" si="634"/>
        <v>9.4065738269900656</v>
      </c>
      <c r="BB207" s="10" t="s">
        <v>96</v>
      </c>
      <c r="BC207" s="1">
        <f>H207</f>
        <v>182788272</v>
      </c>
      <c r="BD207" s="1">
        <f>Z207</f>
        <v>30577367</v>
      </c>
      <c r="BE207" s="1">
        <f>AQ207</f>
        <v>8762202</v>
      </c>
      <c r="BF207" s="1">
        <f>SUM(BC207:BE207)</f>
        <v>222127841</v>
      </c>
      <c r="BG207" s="1">
        <f>BC207/$BF207*100</f>
        <v>82.289672099230458</v>
      </c>
      <c r="BH207" s="1">
        <f t="shared" si="635"/>
        <v>13.765661639866206</v>
      </c>
      <c r="BI207" s="1">
        <f t="shared" si="636"/>
        <v>3.9446662609033325</v>
      </c>
      <c r="BK207" s="16"/>
      <c r="BL207" s="1">
        <f>((BG207*1.0749)/(BG207*1.0749+BH207*1.0493+BI207*1.5556))*100</f>
        <v>81.124539758360712</v>
      </c>
      <c r="BM207" s="1">
        <f>((BH207*1.0493)/(BG207*1.0749+BH207*1.0493+BI207*1.5556))*100</f>
        <v>13.247551439102512</v>
      </c>
      <c r="BN207" s="1">
        <f>((BI207*1.5556)/(BG207*1.0749+BH207*1.0493+BI207*1.5556))*100</f>
        <v>5.6279088025367647</v>
      </c>
    </row>
    <row r="208" spans="1:66" x14ac:dyDescent="0.3">
      <c r="A208" s="2" t="s">
        <v>96</v>
      </c>
      <c r="B208" s="1">
        <v>41690978</v>
      </c>
      <c r="C208" s="1">
        <v>44402459</v>
      </c>
      <c r="D208" s="1">
        <v>13711058</v>
      </c>
      <c r="E208" s="1">
        <v>7052675</v>
      </c>
      <c r="F208" s="1">
        <v>7023075</v>
      </c>
      <c r="G208" s="1">
        <v>675487</v>
      </c>
      <c r="H208" s="1">
        <f>SUM(B208:G208)</f>
        <v>114555732</v>
      </c>
      <c r="K208" s="1">
        <f t="shared" si="631"/>
        <v>36.393620181310524</v>
      </c>
      <c r="L208" s="1">
        <f t="shared" si="631"/>
        <v>38.760573761599289</v>
      </c>
      <c r="M208" s="1">
        <f t="shared" si="631"/>
        <v>11.968897374773006</v>
      </c>
      <c r="N208" s="1">
        <f t="shared" si="631"/>
        <v>6.1565448335662509</v>
      </c>
      <c r="O208" s="1">
        <f t="shared" si="631"/>
        <v>6.1307058820941407</v>
      </c>
      <c r="P208" s="1">
        <f t="shared" si="631"/>
        <v>0.58965796665678849</v>
      </c>
      <c r="T208" s="10" t="s">
        <v>96</v>
      </c>
      <c r="U208" s="1">
        <v>6230490</v>
      </c>
      <c r="V208" s="1">
        <v>11193643</v>
      </c>
      <c r="W208" s="1">
        <v>2094897</v>
      </c>
      <c r="X208" s="1">
        <v>479896</v>
      </c>
      <c r="Y208" s="1">
        <v>408745</v>
      </c>
      <c r="Z208" s="1">
        <f t="shared" si="637"/>
        <v>20407671</v>
      </c>
      <c r="AC208" s="1">
        <f>U208/$Z208*100</f>
        <v>30.530137417444646</v>
      </c>
      <c r="AD208" s="1">
        <f t="shared" si="632"/>
        <v>54.850173741040805</v>
      </c>
      <c r="AE208" s="1">
        <f t="shared" si="632"/>
        <v>10.265242907924183</v>
      </c>
      <c r="AF208" s="1">
        <f t="shared" si="633"/>
        <v>2.3515471216681219</v>
      </c>
      <c r="AG208" s="1">
        <f t="shared" si="633"/>
        <v>2.0028988119222424</v>
      </c>
      <c r="AK208" s="10" t="s">
        <v>96</v>
      </c>
      <c r="AL208" s="1">
        <v>698123</v>
      </c>
      <c r="AM208" s="1">
        <v>3165323</v>
      </c>
      <c r="AN208" s="1">
        <v>1456059</v>
      </c>
      <c r="AO208" s="1">
        <v>341536</v>
      </c>
      <c r="AP208" s="1">
        <v>606353</v>
      </c>
      <c r="AQ208" s="1">
        <f>SUM(AL208:AP208)</f>
        <v>6267394</v>
      </c>
      <c r="AT208" s="1">
        <f>AL208/$AQ208*100</f>
        <v>11.138967807034311</v>
      </c>
      <c r="AU208" s="1">
        <f t="shared" ref="AU208" si="638">AM208/$AQ208*100</f>
        <v>50.504611645605813</v>
      </c>
      <c r="AV208" s="1">
        <f t="shared" si="634"/>
        <v>23.232287614277961</v>
      </c>
      <c r="AW208" s="1">
        <f>AO208/$AQ208*100</f>
        <v>5.4494100737882443</v>
      </c>
      <c r="AX208" s="1">
        <f t="shared" si="634"/>
        <v>9.6747228592936718</v>
      </c>
      <c r="BB208" s="10" t="s">
        <v>96</v>
      </c>
      <c r="BC208" s="1">
        <f>H208</f>
        <v>114555732</v>
      </c>
      <c r="BD208" s="1">
        <f>Z208</f>
        <v>20407671</v>
      </c>
      <c r="BE208" s="1">
        <f>AQ208</f>
        <v>6267394</v>
      </c>
      <c r="BF208" s="1">
        <f>SUM(BC208:BE208)</f>
        <v>141230797</v>
      </c>
      <c r="BG208" s="1">
        <f>BC208/$BF208*100</f>
        <v>81.112430456651737</v>
      </c>
      <c r="BH208" s="1">
        <f t="shared" si="635"/>
        <v>14.449873139213395</v>
      </c>
      <c r="BI208" s="1">
        <f t="shared" si="636"/>
        <v>4.4376964041348579</v>
      </c>
      <c r="BK208" s="16"/>
      <c r="BL208" s="1">
        <f>((BG208*1.0749)/(BG208*1.0749+BH208*1.0493+BI208*1.5556))*100</f>
        <v>79.803323413503236</v>
      </c>
      <c r="BM208" s="1">
        <f>((BH208*1.0493)/(BG208*1.0749+BH208*1.0493+BI208*1.5556))*100</f>
        <v>13.878074271516876</v>
      </c>
      <c r="BN208" s="1">
        <f>((BI208*1.5556)/(BG208*1.0749+BH208*1.0493+BI208*1.5556))*100</f>
        <v>6.3186023149798949</v>
      </c>
    </row>
    <row r="209" spans="1:66" x14ac:dyDescent="0.3">
      <c r="B209" s="90" t="s">
        <v>100</v>
      </c>
      <c r="C209" s="90"/>
      <c r="D209" s="90"/>
      <c r="E209" s="90"/>
      <c r="F209" s="90"/>
      <c r="G209" s="90"/>
      <c r="H209" s="90"/>
      <c r="J209" s="8" t="s">
        <v>64</v>
      </c>
      <c r="K209" s="3">
        <f>AVERAGE(K206:K208)</f>
        <v>36.598946511695083</v>
      </c>
      <c r="L209" s="3">
        <f t="shared" ref="L209:P209" si="639">AVERAGE(L206:L208)</f>
        <v>38.729442259331925</v>
      </c>
      <c r="M209" s="3">
        <f t="shared" si="639"/>
        <v>11.863103194232542</v>
      </c>
      <c r="N209" s="3">
        <f t="shared" si="639"/>
        <v>6.0206902968140996</v>
      </c>
      <c r="O209" s="3">
        <f t="shared" si="639"/>
        <v>6.1186310051993154</v>
      </c>
      <c r="P209" s="3">
        <f t="shared" si="639"/>
        <v>0.66918673272703122</v>
      </c>
      <c r="Q209" s="2" t="s">
        <v>96</v>
      </c>
      <c r="U209" s="90" t="s">
        <v>100</v>
      </c>
      <c r="V209" s="90"/>
      <c r="W209" s="90"/>
      <c r="X209" s="90"/>
      <c r="Y209" s="90"/>
      <c r="Z209" s="90"/>
      <c r="AB209" s="8" t="s">
        <v>64</v>
      </c>
      <c r="AC209" s="3">
        <f>AVERAGE(AC206:AC208)</f>
        <v>30.762763490163191</v>
      </c>
      <c r="AD209" s="3">
        <f t="shared" ref="AD209:AG209" si="640">AVERAGE(AD206:AD208)</f>
        <v>54.793554614762058</v>
      </c>
      <c r="AE209" s="3">
        <f t="shared" si="640"/>
        <v>10.145755175426679</v>
      </c>
      <c r="AF209" s="3">
        <f t="shared" si="640"/>
        <v>2.2596542269821582</v>
      </c>
      <c r="AG209" s="3">
        <f t="shared" si="640"/>
        <v>2.0382724926659135</v>
      </c>
      <c r="AH209" s="2" t="s">
        <v>96</v>
      </c>
      <c r="AL209" s="90" t="s">
        <v>100</v>
      </c>
      <c r="AM209" s="90"/>
      <c r="AN209" s="90"/>
      <c r="AO209" s="90"/>
      <c r="AP209" s="90"/>
      <c r="AQ209" s="90"/>
      <c r="AS209" s="8" t="s">
        <v>64</v>
      </c>
      <c r="AT209" s="3">
        <f>AVERAGE(AT206:AT208)</f>
        <v>12.291117687626455</v>
      </c>
      <c r="AU209" s="3">
        <f t="shared" ref="AU209:AX209" si="641">AVERAGE(AU206:AU208)</f>
        <v>50.484413555167457</v>
      </c>
      <c r="AV209" s="3">
        <f t="shared" si="641"/>
        <v>23.202696265120405</v>
      </c>
      <c r="AW209" s="3">
        <f t="shared" si="641"/>
        <v>4.6632817376773659</v>
      </c>
      <c r="AX209" s="3">
        <f t="shared" si="641"/>
        <v>9.3584907544083169</v>
      </c>
      <c r="AY209" s="2" t="s">
        <v>96</v>
      </c>
      <c r="BC209" s="87" t="s">
        <v>105</v>
      </c>
      <c r="BD209" s="88"/>
      <c r="BE209" s="88"/>
      <c r="BF209" s="89"/>
      <c r="BG209" s="12">
        <f>AVERAGE(BG206:BG208)</f>
        <v>81.628750702542376</v>
      </c>
      <c r="BH209" s="12">
        <f t="shared" ref="BH209:BI209" si="642">AVERAGE(BH206:BH208)</f>
        <v>14.197137760702768</v>
      </c>
      <c r="BI209" s="12">
        <f t="shared" si="642"/>
        <v>4.1741115367548405</v>
      </c>
      <c r="BJ209" s="2" t="s">
        <v>96</v>
      </c>
      <c r="BK209" s="10" t="s">
        <v>259</v>
      </c>
      <c r="BL209" s="12">
        <f>AVERAGE(BL206:BL208)</f>
        <v>80.400222593462146</v>
      </c>
      <c r="BM209" s="12">
        <f>AVERAGE(BM206:BM208)</f>
        <v>13.650167859264641</v>
      </c>
      <c r="BN209" s="12">
        <f>AVERAGE(BN206:BN208)</f>
        <v>5.9496095472732167</v>
      </c>
    </row>
    <row r="210" spans="1:66" x14ac:dyDescent="0.3">
      <c r="A210" s="2" t="s">
        <v>55</v>
      </c>
      <c r="B210" s="2" t="s">
        <v>56</v>
      </c>
      <c r="C210" s="2" t="s">
        <v>57</v>
      </c>
      <c r="D210" s="2" t="s">
        <v>58</v>
      </c>
      <c r="E210" s="2" t="s">
        <v>59</v>
      </c>
      <c r="F210" s="2" t="s">
        <v>60</v>
      </c>
      <c r="G210" s="2" t="s">
        <v>61</v>
      </c>
      <c r="H210" s="2" t="s">
        <v>62</v>
      </c>
      <c r="J210" s="8" t="s">
        <v>65</v>
      </c>
      <c r="K210" s="3">
        <f>_xlfn.STDEV.S(K206:K208)</f>
        <v>0.18284061384625716</v>
      </c>
      <c r="L210" s="3">
        <f t="shared" ref="L210:P210" si="643">_xlfn.STDEV.S(L206:L208)</f>
        <v>0.22330751880326655</v>
      </c>
      <c r="M210" s="3">
        <f t="shared" si="643"/>
        <v>0.10156287939312965</v>
      </c>
      <c r="N210" s="3">
        <f t="shared" si="643"/>
        <v>0.16370806609484329</v>
      </c>
      <c r="O210" s="3">
        <f t="shared" si="643"/>
        <v>1.1444895560742687E-2</v>
      </c>
      <c r="P210" s="3">
        <f t="shared" si="643"/>
        <v>7.365493841004582E-2</v>
      </c>
      <c r="Q210" s="2" t="s">
        <v>96</v>
      </c>
      <c r="T210" s="2" t="s">
        <v>55</v>
      </c>
      <c r="U210" s="2" t="s">
        <v>56</v>
      </c>
      <c r="V210" s="2" t="s">
        <v>57</v>
      </c>
      <c r="W210" s="2" t="s">
        <v>58</v>
      </c>
      <c r="X210" s="2" t="s">
        <v>59</v>
      </c>
      <c r="Y210" s="2" t="s">
        <v>60</v>
      </c>
      <c r="Z210" s="2" t="s">
        <v>62</v>
      </c>
      <c r="AB210" s="8" t="s">
        <v>65</v>
      </c>
      <c r="AC210" s="3">
        <f>_xlfn.STDEV.S(AC206:AC208)</f>
        <v>0.26098882542091778</v>
      </c>
      <c r="AD210" s="3">
        <f t="shared" ref="AD210:AG210" si="644">_xlfn.STDEV.S(AD206:AD208)</f>
        <v>0.22657554536918567</v>
      </c>
      <c r="AE210" s="3">
        <f t="shared" si="644"/>
        <v>0.10575471614838786</v>
      </c>
      <c r="AF210" s="3">
        <f t="shared" si="644"/>
        <v>8.2966630951359102E-2</v>
      </c>
      <c r="AG210" s="3">
        <f t="shared" si="644"/>
        <v>3.2228894307635127E-2</v>
      </c>
      <c r="AH210" s="2" t="s">
        <v>96</v>
      </c>
      <c r="AK210" s="10" t="s">
        <v>55</v>
      </c>
      <c r="AL210" s="2" t="s">
        <v>56</v>
      </c>
      <c r="AM210" s="2" t="s">
        <v>57</v>
      </c>
      <c r="AN210" s="2" t="s">
        <v>58</v>
      </c>
      <c r="AO210" s="2" t="s">
        <v>59</v>
      </c>
      <c r="AP210" s="2" t="s">
        <v>60</v>
      </c>
      <c r="AQ210" s="2" t="s">
        <v>62</v>
      </c>
      <c r="AS210" s="8" t="s">
        <v>65</v>
      </c>
      <c r="AT210" s="3">
        <f>_xlfn.STDEV.S(AT206:AT208)</f>
        <v>1.1762474481919585</v>
      </c>
      <c r="AU210" s="3">
        <f t="shared" ref="AU210:AX210" si="645">_xlfn.STDEV.S(AU206:AU208)</f>
        <v>0.71717473110430086</v>
      </c>
      <c r="AV210" s="3">
        <f t="shared" si="645"/>
        <v>0.38809772866041858</v>
      </c>
      <c r="AW210" s="3">
        <f t="shared" si="645"/>
        <v>0.6863388065745214</v>
      </c>
      <c r="AX210" s="3">
        <f t="shared" si="645"/>
        <v>0.34281210200488188</v>
      </c>
      <c r="AY210" s="2" t="s">
        <v>96</v>
      </c>
      <c r="BB210" s="10" t="s">
        <v>55</v>
      </c>
      <c r="BC210" s="12" t="s">
        <v>101</v>
      </c>
      <c r="BD210" s="12" t="s">
        <v>102</v>
      </c>
      <c r="BE210" s="12" t="s">
        <v>103</v>
      </c>
      <c r="BF210" s="12" t="s">
        <v>104</v>
      </c>
      <c r="BG210" s="12">
        <f>_xlfn.STDEV.S(BG206:BG208)</f>
        <v>0.60179447560136157</v>
      </c>
      <c r="BH210" s="12">
        <f t="shared" ref="BH210:BI210" si="646">_xlfn.STDEV.S(BH206:BH208)</f>
        <v>0.3754963830520246</v>
      </c>
      <c r="BI210" s="12">
        <f t="shared" si="646"/>
        <v>0.24828172368506035</v>
      </c>
      <c r="BJ210" s="2" t="s">
        <v>96</v>
      </c>
      <c r="BK210" s="10" t="s">
        <v>65</v>
      </c>
      <c r="BL210" s="12">
        <f>_xlfn.STDEV.S(BL206:BL208)</f>
        <v>0.66976090110143061</v>
      </c>
      <c r="BM210" s="12">
        <f>_xlfn.STDEV.S(BM206:BM208)</f>
        <v>0.34968907717694575</v>
      </c>
      <c r="BN210" s="12">
        <f>_xlfn.STDEV.S(BN206:BN208)</f>
        <v>0.34776685237414351</v>
      </c>
    </row>
    <row r="211" spans="1:66" x14ac:dyDescent="0.3">
      <c r="A211" s="2" t="s">
        <v>97</v>
      </c>
      <c r="B211" s="1">
        <v>94943411</v>
      </c>
      <c r="C211" s="1">
        <v>81800888</v>
      </c>
      <c r="D211" s="1">
        <v>24023090</v>
      </c>
      <c r="E211" s="1">
        <v>14081250</v>
      </c>
      <c r="F211" s="1">
        <v>12702019</v>
      </c>
      <c r="G211" s="1">
        <v>1427821</v>
      </c>
      <c r="H211" s="1">
        <f>SUM(B211:G211)</f>
        <v>228978479</v>
      </c>
      <c r="K211" s="1">
        <f t="shared" ref="K211:P213" si="647">B211/$H211*100</f>
        <v>41.463901504909551</v>
      </c>
      <c r="L211" s="1">
        <f t="shared" si="647"/>
        <v>35.724269091681755</v>
      </c>
      <c r="M211" s="1">
        <f t="shared" si="647"/>
        <v>10.491418278658406</v>
      </c>
      <c r="N211" s="1">
        <f t="shared" si="647"/>
        <v>6.1495953949453908</v>
      </c>
      <c r="O211" s="1">
        <f t="shared" si="647"/>
        <v>5.5472545085776375</v>
      </c>
      <c r="P211" s="1">
        <f t="shared" si="647"/>
        <v>0.62356122122725777</v>
      </c>
      <c r="T211" s="10" t="s">
        <v>97</v>
      </c>
      <c r="U211" s="1">
        <v>6090022</v>
      </c>
      <c r="V211" s="1">
        <v>10592396</v>
      </c>
      <c r="W211" s="1">
        <v>1935316</v>
      </c>
      <c r="X211" s="1">
        <v>386430</v>
      </c>
      <c r="Y211" s="1">
        <v>370719</v>
      </c>
      <c r="Z211" s="1">
        <f>SUM(U211:Y211)</f>
        <v>19374883</v>
      </c>
      <c r="AC211" s="1">
        <f>U211/$Z211*100</f>
        <v>31.432561425016086</v>
      </c>
      <c r="AD211" s="1">
        <f t="shared" ref="AD211:AE213" si="648">V211/$Z211*100</f>
        <v>54.67076110859611</v>
      </c>
      <c r="AE211" s="1">
        <f>W211/$Z211*100</f>
        <v>9.9887880613266162</v>
      </c>
      <c r="AF211" s="1">
        <f t="shared" ref="AF211:AG213" si="649">X211/$Z211*100</f>
        <v>1.9944894634976635</v>
      </c>
      <c r="AG211" s="1">
        <f t="shared" si="649"/>
        <v>1.9133999415635181</v>
      </c>
      <c r="AK211" s="10" t="s">
        <v>97</v>
      </c>
      <c r="AL211" s="1">
        <v>1642056</v>
      </c>
      <c r="AM211" s="1">
        <v>5576799</v>
      </c>
      <c r="AN211" s="1">
        <v>2458595</v>
      </c>
      <c r="AO211" s="1">
        <v>418569</v>
      </c>
      <c r="AP211" s="1">
        <v>737030</v>
      </c>
      <c r="AQ211" s="1">
        <f>SUM(AL211:AP211)</f>
        <v>10833049</v>
      </c>
      <c r="AT211" s="1">
        <f>AL211/$AQ211*100</f>
        <v>15.157837834943791</v>
      </c>
      <c r="AU211" s="1">
        <f t="shared" ref="AU211:AX213" si="650">AM211/$AQ211*100</f>
        <v>51.479495754150108</v>
      </c>
      <c r="AV211" s="1">
        <f t="shared" si="650"/>
        <v>22.695318741750363</v>
      </c>
      <c r="AW211" s="1">
        <f t="shared" si="650"/>
        <v>3.8638152564435</v>
      </c>
      <c r="AX211" s="1">
        <f t="shared" si="650"/>
        <v>6.8035324127122472</v>
      </c>
      <c r="BB211" s="10" t="s">
        <v>97</v>
      </c>
      <c r="BC211" s="1">
        <f>H211</f>
        <v>228978479</v>
      </c>
      <c r="BD211" s="1">
        <f>Z211</f>
        <v>19374883</v>
      </c>
      <c r="BE211" s="1">
        <f>AQ211</f>
        <v>10833049</v>
      </c>
      <c r="BF211" s="1">
        <f>SUM(BC211:BE211)</f>
        <v>259186411</v>
      </c>
      <c r="BG211" s="1">
        <f>BC211/$BF211*100</f>
        <v>88.345094218693433</v>
      </c>
      <c r="BH211" s="1">
        <f t="shared" ref="BH211:BH213" si="651">BD211/$BF211*100</f>
        <v>7.4752696043157911</v>
      </c>
      <c r="BI211" s="1">
        <f t="shared" ref="BI211:BI213" si="652">BE211/$BF211*100</f>
        <v>4.1796361769907762</v>
      </c>
      <c r="BK211" s="16"/>
      <c r="BL211" s="1">
        <f>((BG211*1.0749)/(BG211*1.0749+BH211*1.0493+BI211*1.5556))*100</f>
        <v>86.875918731109181</v>
      </c>
      <c r="BM211" s="1">
        <f>((BH211*1.0493)/(BG211*1.0749+BH211*1.0493+BI211*1.5556))*100</f>
        <v>7.1758845471182289</v>
      </c>
      <c r="BN211" s="1">
        <f>((BI211*1.5556)/(BG211*1.0749+BH211*1.0493+BI211*1.5556))*100</f>
        <v>5.9481967217726011</v>
      </c>
    </row>
    <row r="212" spans="1:66" x14ac:dyDescent="0.3">
      <c r="A212" s="2" t="s">
        <v>97</v>
      </c>
      <c r="B212" s="1">
        <v>94670153</v>
      </c>
      <c r="C212" s="1">
        <v>82033073</v>
      </c>
      <c r="D212" s="1">
        <v>23752830</v>
      </c>
      <c r="E212" s="1">
        <v>14960087</v>
      </c>
      <c r="F212" s="1">
        <v>13039164</v>
      </c>
      <c r="G212" s="1">
        <v>1543954</v>
      </c>
      <c r="H212" s="1">
        <f>SUM(B212:G212)</f>
        <v>229999261</v>
      </c>
      <c r="K212" s="1">
        <f t="shared" si="647"/>
        <v>41.161068339258705</v>
      </c>
      <c r="L212" s="1">
        <f t="shared" si="647"/>
        <v>35.66666807681613</v>
      </c>
      <c r="M212" s="1">
        <f t="shared" si="647"/>
        <v>10.327350573530754</v>
      </c>
      <c r="N212" s="1">
        <f t="shared" si="647"/>
        <v>6.504406551114962</v>
      </c>
      <c r="O212" s="1">
        <f t="shared" si="647"/>
        <v>5.6692199545806368</v>
      </c>
      <c r="P212" s="1">
        <f t="shared" si="647"/>
        <v>0.6712865046988129</v>
      </c>
      <c r="T212" s="10" t="s">
        <v>97</v>
      </c>
      <c r="U212" s="1">
        <v>5758054</v>
      </c>
      <c r="V212" s="1">
        <v>9969700</v>
      </c>
      <c r="W212" s="1">
        <v>1789819</v>
      </c>
      <c r="X212" s="1">
        <v>420234</v>
      </c>
      <c r="Y212" s="1">
        <v>295825</v>
      </c>
      <c r="Z212" s="1">
        <f t="shared" ref="Z212:Z213" si="653">SUM(U212:Y212)</f>
        <v>18233632</v>
      </c>
      <c r="AC212" s="1">
        <f>U212/$Z212*100</f>
        <v>31.579303563875811</v>
      </c>
      <c r="AD212" s="1">
        <f t="shared" si="648"/>
        <v>54.677532155963227</v>
      </c>
      <c r="AE212" s="1">
        <f t="shared" si="648"/>
        <v>9.8160311670214693</v>
      </c>
      <c r="AF212" s="1">
        <f t="shared" si="649"/>
        <v>2.3047191036870767</v>
      </c>
      <c r="AG212" s="1">
        <f t="shared" si="649"/>
        <v>1.6224140094524231</v>
      </c>
      <c r="AK212" s="10" t="s">
        <v>97</v>
      </c>
      <c r="AL212" s="1">
        <v>1575972</v>
      </c>
      <c r="AM212" s="1">
        <v>5395759</v>
      </c>
      <c r="AN212" s="1">
        <v>2215530</v>
      </c>
      <c r="AO212" s="1">
        <v>382643</v>
      </c>
      <c r="AP212" s="1">
        <v>781486</v>
      </c>
      <c r="AQ212" s="1">
        <f>SUM(AL212:AP212)</f>
        <v>10351390</v>
      </c>
      <c r="AT212" s="1">
        <f>AL212/$AQ212*100</f>
        <v>15.224737933746097</v>
      </c>
      <c r="AU212" s="1">
        <f>AM212/$AQ212*100</f>
        <v>52.125936709949094</v>
      </c>
      <c r="AV212" s="1">
        <f t="shared" si="650"/>
        <v>21.403212515420634</v>
      </c>
      <c r="AW212" s="1">
        <f>AO212/$AQ212*100</f>
        <v>3.6965373732416609</v>
      </c>
      <c r="AX212" s="1">
        <f t="shared" si="650"/>
        <v>7.5495754676425095</v>
      </c>
      <c r="BB212" s="10" t="s">
        <v>97</v>
      </c>
      <c r="BC212" s="1">
        <f>H212</f>
        <v>229999261</v>
      </c>
      <c r="BD212" s="1">
        <f>Z212</f>
        <v>18233632</v>
      </c>
      <c r="BE212" s="1">
        <f>AQ212</f>
        <v>10351390</v>
      </c>
      <c r="BF212" s="1">
        <f>SUM(BC212:BE212)</f>
        <v>258584283</v>
      </c>
      <c r="BG212" s="1">
        <f>BC212/$BF212*100</f>
        <v>88.945568667837406</v>
      </c>
      <c r="BH212" s="1">
        <f t="shared" si="651"/>
        <v>7.0513303393617317</v>
      </c>
      <c r="BI212" s="1">
        <f t="shared" si="652"/>
        <v>4.0031009928008654</v>
      </c>
      <c r="BK212" s="16"/>
      <c r="BL212" s="1">
        <f>((BG212*1.0749)/(BG212*1.0749+BH212*1.0493+BI212*1.5556))*100</f>
        <v>87.525667193061324</v>
      </c>
      <c r="BM212" s="1">
        <f>((BH212*1.0493)/(BG212*1.0749+BH212*1.0493+BI212*1.5556))*100</f>
        <v>6.7735101321510518</v>
      </c>
      <c r="BN212" s="1">
        <f>((BI212*1.5556)/(BG212*1.0749+BH212*1.0493+BI212*1.5556))*100</f>
        <v>5.7008226747876218</v>
      </c>
    </row>
    <row r="213" spans="1:66" x14ac:dyDescent="0.3">
      <c r="A213" s="2" t="s">
        <v>97</v>
      </c>
      <c r="B213" s="1">
        <v>60847861</v>
      </c>
      <c r="C213" s="1">
        <v>52407078</v>
      </c>
      <c r="D213" s="1">
        <v>14881893</v>
      </c>
      <c r="E213" s="1">
        <v>9313529</v>
      </c>
      <c r="F213" s="1">
        <v>8110750</v>
      </c>
      <c r="G213" s="1">
        <v>1130170</v>
      </c>
      <c r="H213" s="1">
        <f>SUM(B213:G213)</f>
        <v>146691281</v>
      </c>
      <c r="K213" s="1">
        <f t="shared" si="647"/>
        <v>41.480216537205102</v>
      </c>
      <c r="L213" s="1">
        <f t="shared" si="647"/>
        <v>35.726102903143911</v>
      </c>
      <c r="M213" s="1">
        <f t="shared" si="647"/>
        <v>10.145042635492425</v>
      </c>
      <c r="N213" s="1">
        <f t="shared" si="647"/>
        <v>6.3490678767744892</v>
      </c>
      <c r="O213" s="1">
        <f t="shared" si="647"/>
        <v>5.5291288921254971</v>
      </c>
      <c r="P213" s="1">
        <f t="shared" si="647"/>
        <v>0.77044115525857326</v>
      </c>
      <c r="T213" s="10" t="s">
        <v>97</v>
      </c>
      <c r="U213" s="1">
        <v>3856714</v>
      </c>
      <c r="V213" s="1">
        <v>6774808</v>
      </c>
      <c r="W213" s="1">
        <v>1172147</v>
      </c>
      <c r="X213" s="1">
        <v>286692</v>
      </c>
      <c r="Y213" s="1">
        <v>227067</v>
      </c>
      <c r="Z213" s="1">
        <f t="shared" si="653"/>
        <v>12317428</v>
      </c>
      <c r="AC213" s="1">
        <f>U213/$Z213*100</f>
        <v>31.311033439773304</v>
      </c>
      <c r="AD213" s="1">
        <f t="shared" si="648"/>
        <v>55.001807195463201</v>
      </c>
      <c r="AE213" s="1">
        <f t="shared" si="648"/>
        <v>9.5161668491181768</v>
      </c>
      <c r="AF213" s="1">
        <f t="shared" si="649"/>
        <v>2.3275313645023945</v>
      </c>
      <c r="AG213" s="1">
        <f t="shared" si="649"/>
        <v>1.8434611511429173</v>
      </c>
      <c r="AK213" s="10" t="s">
        <v>97</v>
      </c>
      <c r="AL213" s="1">
        <v>1057455</v>
      </c>
      <c r="AM213" s="1">
        <v>3582804</v>
      </c>
      <c r="AN213" s="1">
        <v>1509635</v>
      </c>
      <c r="AO213" s="1">
        <v>239426</v>
      </c>
      <c r="AP213" s="1">
        <v>596384</v>
      </c>
      <c r="AQ213" s="1">
        <f>SUM(AL213:AP213)</f>
        <v>6985704</v>
      </c>
      <c r="AT213" s="1">
        <f>AL213/$AQ213*100</f>
        <v>15.137414926255104</v>
      </c>
      <c r="AU213" s="1">
        <f t="shared" ref="AU213" si="654">AM213/$AQ213*100</f>
        <v>51.287658337656453</v>
      </c>
      <c r="AV213" s="1">
        <f t="shared" si="650"/>
        <v>21.6103487923336</v>
      </c>
      <c r="AW213" s="1">
        <f>AO213/$AQ213*100</f>
        <v>3.427371099605709</v>
      </c>
      <c r="AX213" s="1">
        <f t="shared" si="650"/>
        <v>8.5372068441491358</v>
      </c>
      <c r="BB213" s="10" t="s">
        <v>97</v>
      </c>
      <c r="BC213" s="1">
        <f>H213</f>
        <v>146691281</v>
      </c>
      <c r="BD213" s="1">
        <f>Z213</f>
        <v>12317428</v>
      </c>
      <c r="BE213" s="1">
        <f>AQ213</f>
        <v>6985704</v>
      </c>
      <c r="BF213" s="1">
        <f>SUM(BC213:BE213)</f>
        <v>165994413</v>
      </c>
      <c r="BG213" s="1">
        <f>BC213/$BF213*100</f>
        <v>88.371215843270576</v>
      </c>
      <c r="BH213" s="1">
        <f t="shared" si="651"/>
        <v>7.4203870945945631</v>
      </c>
      <c r="BI213" s="1">
        <f t="shared" si="652"/>
        <v>4.2083970621348561</v>
      </c>
      <c r="BK213" s="16"/>
      <c r="BL213" s="1">
        <f>((BG213*1.0749)/(BG213*1.0749+BH213*1.0493+BI213*1.5556))*100</f>
        <v>86.889499245749619</v>
      </c>
      <c r="BM213" s="1">
        <f>((BH213*1.0493)/(BG213*1.0749+BH213*1.0493+BI213*1.5556))*100</f>
        <v>7.1222077161225306</v>
      </c>
      <c r="BN213" s="1">
        <f>((BI213*1.5556)/(BG213*1.0749+BH213*1.0493+BI213*1.5556))*100</f>
        <v>5.9882930381278445</v>
      </c>
    </row>
    <row r="214" spans="1:66" x14ac:dyDescent="0.3">
      <c r="B214" s="90" t="s">
        <v>100</v>
      </c>
      <c r="C214" s="90"/>
      <c r="D214" s="90"/>
      <c r="E214" s="90"/>
      <c r="F214" s="90"/>
      <c r="G214" s="90"/>
      <c r="H214" s="90"/>
      <c r="J214" s="8" t="s">
        <v>64</v>
      </c>
      <c r="K214" s="3">
        <f>AVERAGE(K211:K213)</f>
        <v>41.368395460457783</v>
      </c>
      <c r="L214" s="3">
        <f t="shared" ref="L214:P214" si="655">AVERAGE(L211:L213)</f>
        <v>35.705680023880596</v>
      </c>
      <c r="M214" s="3">
        <f t="shared" si="655"/>
        <v>10.321270495893861</v>
      </c>
      <c r="N214" s="3">
        <f t="shared" si="655"/>
        <v>6.334356607611614</v>
      </c>
      <c r="O214" s="3">
        <f t="shared" si="655"/>
        <v>5.5818677850945901</v>
      </c>
      <c r="P214" s="3">
        <f t="shared" si="655"/>
        <v>0.68842962706154809</v>
      </c>
      <c r="Q214" s="2" t="s">
        <v>97</v>
      </c>
      <c r="U214" s="90" t="s">
        <v>100</v>
      </c>
      <c r="V214" s="90"/>
      <c r="W214" s="90"/>
      <c r="X214" s="90"/>
      <c r="Y214" s="90"/>
      <c r="Z214" s="90"/>
      <c r="AB214" s="8" t="s">
        <v>64</v>
      </c>
      <c r="AC214" s="3">
        <f t="shared" ref="AC214:AG214" si="656">AVERAGE(AC211:AC213)</f>
        <v>31.440966142888403</v>
      </c>
      <c r="AD214" s="3">
        <f t="shared" si="656"/>
        <v>54.783366820007508</v>
      </c>
      <c r="AE214" s="3">
        <f t="shared" si="656"/>
        <v>9.7736620258220892</v>
      </c>
      <c r="AF214" s="3">
        <f t="shared" si="656"/>
        <v>2.2089133105623784</v>
      </c>
      <c r="AG214" s="3">
        <f t="shared" si="656"/>
        <v>1.7930917007196197</v>
      </c>
      <c r="AH214" s="2" t="s">
        <v>97</v>
      </c>
      <c r="AL214" s="90" t="s">
        <v>100</v>
      </c>
      <c r="AM214" s="90"/>
      <c r="AN214" s="90"/>
      <c r="AO214" s="90"/>
      <c r="AP214" s="90"/>
      <c r="AQ214" s="90"/>
      <c r="AS214" s="8" t="s">
        <v>64</v>
      </c>
      <c r="AT214" s="3">
        <f t="shared" ref="AT214:AX214" si="657">AVERAGE(AT211:AT213)</f>
        <v>15.173330231648331</v>
      </c>
      <c r="AU214" s="3">
        <f t="shared" si="657"/>
        <v>51.63103026725188</v>
      </c>
      <c r="AV214" s="3">
        <f t="shared" si="657"/>
        <v>21.902960016501535</v>
      </c>
      <c r="AW214" s="3">
        <f t="shared" si="657"/>
        <v>3.6625745764302899</v>
      </c>
      <c r="AX214" s="3">
        <f t="shared" si="657"/>
        <v>7.6301049081679642</v>
      </c>
      <c r="AY214" s="2" t="s">
        <v>97</v>
      </c>
      <c r="BC214" s="87" t="s">
        <v>105</v>
      </c>
      <c r="BD214" s="88"/>
      <c r="BE214" s="88"/>
      <c r="BF214" s="89"/>
      <c r="BG214" s="12">
        <f>AVERAGE(BG211:BG213)</f>
        <v>88.553959576600462</v>
      </c>
      <c r="BH214" s="12">
        <f t="shared" ref="BH214:BI214" si="658">AVERAGE(BH211:BH213)</f>
        <v>7.3156623460906944</v>
      </c>
      <c r="BI214" s="12">
        <f t="shared" si="658"/>
        <v>4.1303780773088326</v>
      </c>
      <c r="BJ214" s="2" t="s">
        <v>97</v>
      </c>
      <c r="BK214" s="10" t="s">
        <v>259</v>
      </c>
      <c r="BL214" s="12">
        <f>AVERAGE(BL211:BL213)</f>
        <v>87.097028389973374</v>
      </c>
      <c r="BM214" s="12">
        <f>AVERAGE(BM211:BM213)</f>
        <v>7.0238674651306034</v>
      </c>
      <c r="BN214" s="12">
        <f>AVERAGE(BN211:BN213)</f>
        <v>5.8791041448960231</v>
      </c>
    </row>
    <row r="215" spans="1:66" x14ac:dyDescent="0.3">
      <c r="A215" s="2" t="s">
        <v>55</v>
      </c>
      <c r="B215" s="2" t="s">
        <v>56</v>
      </c>
      <c r="C215" s="2" t="s">
        <v>57</v>
      </c>
      <c r="D215" s="2" t="s">
        <v>58</v>
      </c>
      <c r="E215" s="2" t="s">
        <v>59</v>
      </c>
      <c r="F215" s="2" t="s">
        <v>60</v>
      </c>
      <c r="G215" s="2" t="s">
        <v>61</v>
      </c>
      <c r="H215" s="2" t="s">
        <v>62</v>
      </c>
      <c r="J215" s="8" t="s">
        <v>65</v>
      </c>
      <c r="K215" s="3">
        <f>_xlfn.STDEV.S(K211:K213)</f>
        <v>0.17973576844419428</v>
      </c>
      <c r="L215" s="3">
        <f t="shared" ref="L215:P215" si="659">_xlfn.STDEV.S(L211:L213)</f>
        <v>3.3797776945242469E-2</v>
      </c>
      <c r="M215" s="3">
        <f t="shared" si="659"/>
        <v>0.17326784771767303</v>
      </c>
      <c r="N215" s="3">
        <f t="shared" si="659"/>
        <v>0.17786246151418206</v>
      </c>
      <c r="O215" s="3">
        <f t="shared" si="659"/>
        <v>7.6190128155698408E-2</v>
      </c>
      <c r="P215" s="3">
        <f t="shared" si="659"/>
        <v>7.4925588009161992E-2</v>
      </c>
      <c r="Q215" s="2" t="s">
        <v>97</v>
      </c>
      <c r="T215" s="2" t="s">
        <v>55</v>
      </c>
      <c r="U215" s="2" t="s">
        <v>56</v>
      </c>
      <c r="V215" s="2" t="s">
        <v>57</v>
      </c>
      <c r="W215" s="2" t="s">
        <v>58</v>
      </c>
      <c r="X215" s="2" t="s">
        <v>59</v>
      </c>
      <c r="Y215" s="2" t="s">
        <v>60</v>
      </c>
      <c r="Z215" s="2" t="s">
        <v>62</v>
      </c>
      <c r="AB215" s="8" t="s">
        <v>65</v>
      </c>
      <c r="AC215" s="3">
        <f t="shared" ref="AC215:AG215" si="660">_xlfn.STDEV.S(AC211:AC213)</f>
        <v>0.13433240239561917</v>
      </c>
      <c r="AD215" s="3">
        <f t="shared" si="660"/>
        <v>0.18920520603970789</v>
      </c>
      <c r="AE215" s="3">
        <f t="shared" si="660"/>
        <v>0.23914234391220549</v>
      </c>
      <c r="AF215" s="3">
        <f t="shared" si="660"/>
        <v>0.18604647121996332</v>
      </c>
      <c r="AG215" s="3">
        <f t="shared" si="660"/>
        <v>0.15189145572941057</v>
      </c>
      <c r="AH215" s="2" t="s">
        <v>97</v>
      </c>
      <c r="AK215" s="10" t="s">
        <v>55</v>
      </c>
      <c r="AL215" s="2" t="s">
        <v>56</v>
      </c>
      <c r="AM215" s="2" t="s">
        <v>57</v>
      </c>
      <c r="AN215" s="2" t="s">
        <v>58</v>
      </c>
      <c r="AO215" s="2" t="s">
        <v>59</v>
      </c>
      <c r="AP215" s="2" t="s">
        <v>60</v>
      </c>
      <c r="AQ215" s="2" t="s">
        <v>62</v>
      </c>
      <c r="AS215" s="8" t="s">
        <v>65</v>
      </c>
      <c r="AT215" s="3">
        <f t="shared" ref="AT215:AX215" si="661">_xlfn.STDEV.S(AT211:AT213)</f>
        <v>4.5676445527822046E-2</v>
      </c>
      <c r="AU215" s="3">
        <f t="shared" si="661"/>
        <v>0.43920347090971945</v>
      </c>
      <c r="AV215" s="3">
        <f t="shared" si="661"/>
        <v>0.69397451063551685</v>
      </c>
      <c r="AW215" s="3">
        <f t="shared" si="661"/>
        <v>0.22019532053361268</v>
      </c>
      <c r="AX215" s="3">
        <f t="shared" si="661"/>
        <v>0.86963814408523488</v>
      </c>
      <c r="AY215" s="2" t="s">
        <v>97</v>
      </c>
      <c r="BB215" s="10" t="s">
        <v>55</v>
      </c>
      <c r="BC215" s="12" t="s">
        <v>101</v>
      </c>
      <c r="BD215" s="12" t="s">
        <v>102</v>
      </c>
      <c r="BE215" s="12" t="s">
        <v>103</v>
      </c>
      <c r="BF215" s="12" t="s">
        <v>104</v>
      </c>
      <c r="BG215" s="12">
        <f>_xlfn.STDEV.S(BG211:BG213)</f>
        <v>0.33939482181111819</v>
      </c>
      <c r="BH215" s="12">
        <f t="shared" ref="BH215:BI215" si="662">_xlfn.STDEV.S(BH211:BH213)</f>
        <v>0.23055710746872632</v>
      </c>
      <c r="BI215" s="12">
        <f t="shared" si="662"/>
        <v>0.11115929699851425</v>
      </c>
      <c r="BJ215" s="2" t="s">
        <v>97</v>
      </c>
      <c r="BK215" s="10" t="s">
        <v>65</v>
      </c>
      <c r="BL215" s="12">
        <f>_xlfn.STDEV.S(BL211:BL213)</f>
        <v>0.37127419143939583</v>
      </c>
      <c r="BM215" s="12">
        <f>_xlfn.STDEV.S(BM211:BM213)</f>
        <v>0.21847058424170263</v>
      </c>
      <c r="BN215" s="12">
        <f>_xlfn.STDEV.S(BN211:BN213)</f>
        <v>0.15569245512973437</v>
      </c>
    </row>
    <row r="216" spans="1:66" x14ac:dyDescent="0.3">
      <c r="A216" s="2" t="s">
        <v>98</v>
      </c>
      <c r="B216" s="1">
        <v>72047858</v>
      </c>
      <c r="C216" s="1">
        <v>85595034</v>
      </c>
      <c r="D216" s="1">
        <v>26458309</v>
      </c>
      <c r="E216" s="1">
        <v>11132582</v>
      </c>
      <c r="F216" s="1">
        <v>11860992</v>
      </c>
      <c r="G216" s="1">
        <v>1098166</v>
      </c>
      <c r="H216" s="1">
        <f>SUM(B216:G216)</f>
        <v>208192941</v>
      </c>
      <c r="K216" s="1">
        <f t="shared" ref="K216:P218" si="663">B216/$H216*100</f>
        <v>34.606292439088989</v>
      </c>
      <c r="L216" s="1">
        <f t="shared" si="663"/>
        <v>41.113321896922528</v>
      </c>
      <c r="M216" s="1">
        <f t="shared" si="663"/>
        <v>12.708552399958654</v>
      </c>
      <c r="N216" s="1">
        <f t="shared" si="663"/>
        <v>5.3472427770737916</v>
      </c>
      <c r="O216" s="1">
        <f t="shared" si="663"/>
        <v>5.6971153503230445</v>
      </c>
      <c r="P216" s="1">
        <f t="shared" si="663"/>
        <v>0.52747513663299461</v>
      </c>
      <c r="T216" s="10" t="s">
        <v>98</v>
      </c>
      <c r="U216" s="1">
        <v>38663104</v>
      </c>
      <c r="V216" s="1">
        <v>76614397</v>
      </c>
      <c r="W216" s="1">
        <v>15141577</v>
      </c>
      <c r="X216" s="1">
        <v>2328463</v>
      </c>
      <c r="Y216" s="1">
        <v>2593309</v>
      </c>
      <c r="Z216" s="1">
        <f>SUM(U216:Y216)</f>
        <v>135340850</v>
      </c>
      <c r="AC216" s="1">
        <f>U216/$Z216*100</f>
        <v>28.567209382828612</v>
      </c>
      <c r="AD216" s="1">
        <f t="shared" ref="AD216:AE218" si="664">V216/$Z216*100</f>
        <v>56.608479258110165</v>
      </c>
      <c r="AE216" s="1">
        <f>W216/$Z216*100</f>
        <v>11.187736001362486</v>
      </c>
      <c r="AF216" s="1">
        <f t="shared" ref="AF216:AG218" si="665">X216/$Z216*100</f>
        <v>1.7204436059031696</v>
      </c>
      <c r="AG216" s="1">
        <f t="shared" si="665"/>
        <v>1.9161317517955592</v>
      </c>
      <c r="AK216" s="10" t="s">
        <v>98</v>
      </c>
      <c r="AL216" s="1">
        <v>1779670</v>
      </c>
      <c r="AM216" s="1">
        <v>8424300</v>
      </c>
      <c r="AN216" s="1">
        <v>4025091</v>
      </c>
      <c r="AO216" s="1">
        <v>666134</v>
      </c>
      <c r="AP216" s="1">
        <v>1746965</v>
      </c>
      <c r="AQ216" s="1">
        <f>SUM(AL216:AP216)</f>
        <v>16642160</v>
      </c>
      <c r="AT216" s="1">
        <f>AL216/$AQ216*100</f>
        <v>10.693744081297138</v>
      </c>
      <c r="AU216" s="1">
        <f t="shared" ref="AU216:AX218" si="666">AM216/$AQ216*100</f>
        <v>50.620231989116796</v>
      </c>
      <c r="AV216" s="1">
        <f t="shared" si="666"/>
        <v>24.186109255048624</v>
      </c>
      <c r="AW216" s="1">
        <f t="shared" si="666"/>
        <v>4.002689554721262</v>
      </c>
      <c r="AX216" s="1">
        <f t="shared" si="666"/>
        <v>10.497225119816179</v>
      </c>
      <c r="BB216" s="10" t="s">
        <v>98</v>
      </c>
      <c r="BC216" s="1">
        <f>H216</f>
        <v>208192941</v>
      </c>
      <c r="BD216" s="1">
        <f>Z216</f>
        <v>135340850</v>
      </c>
      <c r="BE216" s="1">
        <f>AQ216</f>
        <v>16642160</v>
      </c>
      <c r="BF216" s="1">
        <f>SUM(BC216:BE216)</f>
        <v>360175951</v>
      </c>
      <c r="BG216" s="1">
        <f>BC216/$BF216*100</f>
        <v>57.803121064015741</v>
      </c>
      <c r="BH216" s="1">
        <f t="shared" ref="BH216:BH218" si="667">BD216/$BF216*100</f>
        <v>37.576315027207357</v>
      </c>
      <c r="BI216" s="1">
        <f t="shared" ref="BI216:BI218" si="668">BE216/$BF216*100</f>
        <v>4.6205639087769077</v>
      </c>
      <c r="BK216" s="16"/>
      <c r="BL216" s="1">
        <f>((BG216*1.0749)/(BG216*1.0749+BH216*1.0493+BI216*1.5556))*100</f>
        <v>57.133847968709929</v>
      </c>
      <c r="BM216" s="1">
        <f>((BH216*1.0493)/(BG216*1.0749+BH216*1.0493+BI216*1.5556))*100</f>
        <v>36.256675889593843</v>
      </c>
      <c r="BN216" s="1">
        <f>((BI216*1.5556)/(BG216*1.0749+BH216*1.0493+BI216*1.5556))*100</f>
        <v>6.6094761416962147</v>
      </c>
    </row>
    <row r="217" spans="1:66" x14ac:dyDescent="0.3">
      <c r="A217" s="2" t="s">
        <v>98</v>
      </c>
      <c r="B217" s="1">
        <v>72173459</v>
      </c>
      <c r="C217" s="1">
        <v>84792712</v>
      </c>
      <c r="D217" s="1">
        <v>26155523</v>
      </c>
      <c r="E217" s="1">
        <v>11068636</v>
      </c>
      <c r="F217" s="1">
        <v>12041836</v>
      </c>
      <c r="G217" s="1">
        <v>1175487</v>
      </c>
      <c r="H217" s="1">
        <f>SUM(B217:G217)</f>
        <v>207407653</v>
      </c>
      <c r="K217" s="1">
        <f t="shared" si="663"/>
        <v>34.797876527728704</v>
      </c>
      <c r="L217" s="1">
        <f t="shared" si="663"/>
        <v>40.882152019723208</v>
      </c>
      <c r="M217" s="1">
        <f t="shared" si="663"/>
        <v>12.610683656885119</v>
      </c>
      <c r="N217" s="1">
        <f t="shared" si="663"/>
        <v>5.3366574665400606</v>
      </c>
      <c r="O217" s="1">
        <f t="shared" si="663"/>
        <v>5.8058783395037024</v>
      </c>
      <c r="P217" s="1">
        <f t="shared" si="663"/>
        <v>0.56675198961920659</v>
      </c>
      <c r="T217" s="10" t="s">
        <v>98</v>
      </c>
      <c r="U217" s="1">
        <v>37969699</v>
      </c>
      <c r="V217" s="1">
        <v>73683901</v>
      </c>
      <c r="W217" s="1">
        <v>14377372</v>
      </c>
      <c r="X217" s="1">
        <v>2123330</v>
      </c>
      <c r="Y217" s="1">
        <v>2384653</v>
      </c>
      <c r="Z217" s="1">
        <f t="shared" ref="Z217:Z218" si="669">SUM(U217:Y217)</f>
        <v>130538955</v>
      </c>
      <c r="AC217" s="1">
        <f>U217/$Z217*100</f>
        <v>29.086872190757155</v>
      </c>
      <c r="AD217" s="1">
        <f t="shared" si="664"/>
        <v>56.445909958448802</v>
      </c>
      <c r="AE217" s="1">
        <f t="shared" si="664"/>
        <v>11.013855595825781</v>
      </c>
      <c r="AF217" s="1">
        <f t="shared" si="665"/>
        <v>1.6265872512921526</v>
      </c>
      <c r="AG217" s="1">
        <f t="shared" si="665"/>
        <v>1.8267750036761059</v>
      </c>
      <c r="AK217" s="10" t="s">
        <v>98</v>
      </c>
      <c r="AL217" s="1">
        <v>1728224</v>
      </c>
      <c r="AM217" s="1">
        <v>8704825</v>
      </c>
      <c r="AN217" s="1">
        <v>4144201</v>
      </c>
      <c r="AO217" s="1">
        <v>557333</v>
      </c>
      <c r="AP217" s="1">
        <v>1525470</v>
      </c>
      <c r="AQ217" s="1">
        <f>SUM(AL217:AP217)</f>
        <v>16660053</v>
      </c>
      <c r="AT217" s="1">
        <f>AL217/$AQ217*100</f>
        <v>10.373460396554561</v>
      </c>
      <c r="AU217" s="1">
        <f>AM217/$AQ217*100</f>
        <v>52.249683719493568</v>
      </c>
      <c r="AV217" s="1">
        <f t="shared" si="666"/>
        <v>24.87507692802658</v>
      </c>
      <c r="AW217" s="1">
        <f>AO217/$AQ217*100</f>
        <v>3.3453254920617597</v>
      </c>
      <c r="AX217" s="1">
        <f t="shared" si="666"/>
        <v>9.1564534638635298</v>
      </c>
      <c r="BB217" s="10" t="s">
        <v>98</v>
      </c>
      <c r="BC217" s="1">
        <f>H217</f>
        <v>207407653</v>
      </c>
      <c r="BD217" s="1">
        <f>Z217</f>
        <v>130538955</v>
      </c>
      <c r="BE217" s="1">
        <f>AQ217</f>
        <v>16660053</v>
      </c>
      <c r="BF217" s="1">
        <f>SUM(BC217:BE217)</f>
        <v>354606661</v>
      </c>
      <c r="BG217" s="1">
        <f>BC217/$BF217*100</f>
        <v>58.489497184036253</v>
      </c>
      <c r="BH217" s="1">
        <f t="shared" si="667"/>
        <v>36.812324571647004</v>
      </c>
      <c r="BI217" s="1">
        <f t="shared" si="668"/>
        <v>4.6981782443167361</v>
      </c>
      <c r="BK217" s="16"/>
      <c r="BL217" s="1">
        <f>((BG217*1.0749)/(BG217*1.0749+BH217*1.0493+BI217*1.5556))*100</f>
        <v>57.782061352948425</v>
      </c>
      <c r="BM217" s="1">
        <f>((BH217*1.0493)/(BG217*1.0749+BH217*1.0493+BI217*1.5556))*100</f>
        <v>35.500951701590338</v>
      </c>
      <c r="BN217" s="1">
        <f>((BI217*1.5556)/(BG217*1.0749+BH217*1.0493+BI217*1.5556))*100</f>
        <v>6.7169869454612421</v>
      </c>
    </row>
    <row r="218" spans="1:66" x14ac:dyDescent="0.3">
      <c r="A218" s="2" t="s">
        <v>98</v>
      </c>
      <c r="B218" s="1">
        <v>62219653</v>
      </c>
      <c r="C218" s="1">
        <v>75035715</v>
      </c>
      <c r="D218" s="1">
        <v>22737110</v>
      </c>
      <c r="E218" s="1">
        <v>10406737</v>
      </c>
      <c r="F218" s="1">
        <v>10670035</v>
      </c>
      <c r="G218" s="1">
        <v>1055972</v>
      </c>
      <c r="H218" s="1">
        <f>SUM(B218:G218)</f>
        <v>182125222</v>
      </c>
      <c r="K218" s="1">
        <f t="shared" si="663"/>
        <v>34.163117176598419</v>
      </c>
      <c r="L218" s="1">
        <f t="shared" si="663"/>
        <v>41.20006783025363</v>
      </c>
      <c r="M218" s="1">
        <f t="shared" si="663"/>
        <v>12.484327953214519</v>
      </c>
      <c r="N218" s="1">
        <f t="shared" si="663"/>
        <v>5.7140559038000793</v>
      </c>
      <c r="O218" s="1">
        <f t="shared" si="663"/>
        <v>5.858625665807013</v>
      </c>
      <c r="P218" s="1">
        <f t="shared" si="663"/>
        <v>0.579805470326345</v>
      </c>
      <c r="T218" s="10" t="s">
        <v>98</v>
      </c>
      <c r="U218" s="1">
        <v>32673711</v>
      </c>
      <c r="V218" s="1">
        <v>63726142</v>
      </c>
      <c r="W218" s="1">
        <v>13114845</v>
      </c>
      <c r="X218" s="1">
        <v>1985333</v>
      </c>
      <c r="Y218" s="1">
        <v>2258126</v>
      </c>
      <c r="Z218" s="1">
        <f t="shared" si="669"/>
        <v>113758157</v>
      </c>
      <c r="AC218" s="1">
        <f>U218/$Z218*100</f>
        <v>28.722081881126115</v>
      </c>
      <c r="AD218" s="1">
        <f t="shared" si="664"/>
        <v>56.018964864207497</v>
      </c>
      <c r="AE218" s="1">
        <f t="shared" si="664"/>
        <v>11.528707343597347</v>
      </c>
      <c r="AF218" s="1">
        <f t="shared" si="665"/>
        <v>1.7452225425909458</v>
      </c>
      <c r="AG218" s="1">
        <f t="shared" si="665"/>
        <v>1.9850233684780954</v>
      </c>
      <c r="AK218" s="10" t="s">
        <v>98</v>
      </c>
      <c r="AL218" s="1">
        <v>1656436</v>
      </c>
      <c r="AM218" s="1">
        <v>8069797</v>
      </c>
      <c r="AN218" s="1">
        <v>3884821</v>
      </c>
      <c r="AO218" s="1">
        <v>543362</v>
      </c>
      <c r="AP218" s="1">
        <v>1506423</v>
      </c>
      <c r="AQ218" s="1">
        <f>SUM(AL218:AP218)</f>
        <v>15660839</v>
      </c>
      <c r="AT218" s="1">
        <f>AL218/$AQ218*100</f>
        <v>10.57693013765099</v>
      </c>
      <c r="AU218" s="1">
        <f t="shared" ref="AU218" si="670">AM218/$AQ218*100</f>
        <v>51.528510062583486</v>
      </c>
      <c r="AV218" s="1">
        <f t="shared" si="666"/>
        <v>24.8059570754798</v>
      </c>
      <c r="AW218" s="1">
        <f>AO218/$AQ218*100</f>
        <v>3.4695586871175932</v>
      </c>
      <c r="AX218" s="1">
        <f t="shared" si="666"/>
        <v>9.6190440371681234</v>
      </c>
      <c r="BB218" s="10" t="s">
        <v>98</v>
      </c>
      <c r="BC218" s="1">
        <f>H218</f>
        <v>182125222</v>
      </c>
      <c r="BD218" s="1">
        <f>Z218</f>
        <v>113758157</v>
      </c>
      <c r="BE218" s="1">
        <f>AQ218</f>
        <v>15660839</v>
      </c>
      <c r="BF218" s="1">
        <f>SUM(BC218:BE218)</f>
        <v>311544218</v>
      </c>
      <c r="BG218" s="1">
        <f>BC218/$BF218*100</f>
        <v>58.458867626938272</v>
      </c>
      <c r="BH218" s="1">
        <f t="shared" si="667"/>
        <v>36.51428928140146</v>
      </c>
      <c r="BI218" s="1">
        <f t="shared" si="668"/>
        <v>5.0268430916602664</v>
      </c>
      <c r="BK218" s="16"/>
      <c r="BL218" s="1">
        <f>((BG218*1.0749)/(BG218*1.0749+BH218*1.0493+BI218*1.5556))*100</f>
        <v>57.664029059854286</v>
      </c>
      <c r="BM218" s="1">
        <f>((BH218*1.0493)/(BG218*1.0749+BH218*1.0493+BI218*1.5556))*100</f>
        <v>35.160014626475451</v>
      </c>
      <c r="BN218" s="1">
        <f>((BI218*1.5556)/(BG218*1.0749+BH218*1.0493+BI218*1.5556))*100</f>
        <v>7.1759563136702607</v>
      </c>
    </row>
    <row r="219" spans="1:66" x14ac:dyDescent="0.3">
      <c r="B219" s="90" t="s">
        <v>100</v>
      </c>
      <c r="C219" s="90"/>
      <c r="D219" s="90"/>
      <c r="E219" s="90"/>
      <c r="F219" s="90"/>
      <c r="G219" s="90"/>
      <c r="H219" s="90"/>
      <c r="J219" s="8" t="s">
        <v>64</v>
      </c>
      <c r="K219" s="3">
        <f>AVERAGE(K216:K218)</f>
        <v>34.522428714472035</v>
      </c>
      <c r="L219" s="3">
        <f t="shared" ref="L219:P219" si="671">AVERAGE(L216:L218)</f>
        <v>41.065180582299789</v>
      </c>
      <c r="M219" s="3">
        <f t="shared" si="671"/>
        <v>12.601188003352762</v>
      </c>
      <c r="N219" s="3">
        <f t="shared" si="671"/>
        <v>5.4659853824713105</v>
      </c>
      <c r="O219" s="3">
        <f t="shared" si="671"/>
        <v>5.7872064518779203</v>
      </c>
      <c r="P219" s="3">
        <f t="shared" si="671"/>
        <v>0.55801086552618206</v>
      </c>
      <c r="Q219" s="2" t="s">
        <v>98</v>
      </c>
      <c r="U219" s="90" t="s">
        <v>100</v>
      </c>
      <c r="V219" s="90"/>
      <c r="W219" s="90"/>
      <c r="X219" s="90"/>
      <c r="Y219" s="90"/>
      <c r="Z219" s="90"/>
      <c r="AB219" s="8" t="s">
        <v>64</v>
      </c>
      <c r="AC219" s="3">
        <f t="shared" ref="AC219:AG219" si="672">AVERAGE(AC216:AC218)</f>
        <v>28.792054484903961</v>
      </c>
      <c r="AD219" s="3">
        <f t="shared" si="672"/>
        <v>56.357784693588826</v>
      </c>
      <c r="AE219" s="3">
        <f t="shared" si="672"/>
        <v>11.243432980261872</v>
      </c>
      <c r="AF219" s="3">
        <f t="shared" si="672"/>
        <v>1.6974177999287559</v>
      </c>
      <c r="AG219" s="3">
        <f t="shared" si="672"/>
        <v>1.9093100413165869</v>
      </c>
      <c r="AH219" s="2" t="s">
        <v>98</v>
      </c>
      <c r="AL219" s="90" t="s">
        <v>100</v>
      </c>
      <c r="AM219" s="90"/>
      <c r="AN219" s="90"/>
      <c r="AO219" s="90"/>
      <c r="AP219" s="90"/>
      <c r="AQ219" s="90"/>
      <c r="AS219" s="8" t="s">
        <v>64</v>
      </c>
      <c r="AT219" s="3">
        <f t="shared" ref="AT219:AX219" si="673">AVERAGE(AT216:AT218)</f>
        <v>10.548044871834231</v>
      </c>
      <c r="AU219" s="3">
        <f t="shared" si="673"/>
        <v>51.466141923731278</v>
      </c>
      <c r="AV219" s="3">
        <f t="shared" si="673"/>
        <v>24.622381086185001</v>
      </c>
      <c r="AW219" s="3">
        <f t="shared" si="673"/>
        <v>3.6058579113002054</v>
      </c>
      <c r="AX219" s="3">
        <f t="shared" si="673"/>
        <v>9.7575742069492772</v>
      </c>
      <c r="AY219" s="2" t="s">
        <v>98</v>
      </c>
      <c r="BC219" s="87" t="s">
        <v>105</v>
      </c>
      <c r="BD219" s="88"/>
      <c r="BE219" s="88"/>
      <c r="BF219" s="89"/>
      <c r="BG219" s="12">
        <f>AVERAGE(BG216:BG218)</f>
        <v>58.25049529166342</v>
      </c>
      <c r="BH219" s="12">
        <f t="shared" ref="BH219:BI219" si="674">AVERAGE(BH216:BH218)</f>
        <v>36.967642960085271</v>
      </c>
      <c r="BI219" s="12">
        <f t="shared" si="674"/>
        <v>4.7818617482513037</v>
      </c>
      <c r="BJ219" s="2" t="s">
        <v>98</v>
      </c>
      <c r="BK219" s="10" t="s">
        <v>259</v>
      </c>
      <c r="BL219" s="12">
        <f>AVERAGE(BL216:BL218)</f>
        <v>57.526646127170885</v>
      </c>
      <c r="BM219" s="12">
        <f>AVERAGE(BM216:BM218)</f>
        <v>35.639214072553216</v>
      </c>
      <c r="BN219" s="12">
        <f>AVERAGE(BN216:BN218)</f>
        <v>6.8341398002759064</v>
      </c>
    </row>
    <row r="220" spans="1:66" x14ac:dyDescent="0.3">
      <c r="A220" s="2" t="s">
        <v>55</v>
      </c>
      <c r="B220" s="2" t="s">
        <v>56</v>
      </c>
      <c r="C220" s="2" t="s">
        <v>57</v>
      </c>
      <c r="D220" s="2" t="s">
        <v>58</v>
      </c>
      <c r="E220" s="2" t="s">
        <v>59</v>
      </c>
      <c r="F220" s="2" t="s">
        <v>60</v>
      </c>
      <c r="G220" s="2" t="s">
        <v>61</v>
      </c>
      <c r="H220" s="2" t="s">
        <v>62</v>
      </c>
      <c r="J220" s="8" t="s">
        <v>65</v>
      </c>
      <c r="K220" s="3">
        <f>_xlfn.STDEV.S(K216:K218)</f>
        <v>0.32558363240772092</v>
      </c>
      <c r="L220" s="3">
        <f t="shared" ref="L220:P220" si="675">_xlfn.STDEV.S(L216:L218)</f>
        <v>0.16433443119598545</v>
      </c>
      <c r="M220" s="3">
        <f t="shared" si="675"/>
        <v>0.11241341648768265</v>
      </c>
      <c r="N220" s="3">
        <f t="shared" si="675"/>
        <v>0.21490055808214936</v>
      </c>
      <c r="O220" s="3">
        <f t="shared" si="675"/>
        <v>8.2358211749437263E-2</v>
      </c>
      <c r="P220" s="3">
        <f t="shared" si="675"/>
        <v>2.7238234045576282E-2</v>
      </c>
      <c r="Q220" s="2" t="s">
        <v>98</v>
      </c>
      <c r="T220" s="2" t="s">
        <v>55</v>
      </c>
      <c r="U220" s="2" t="s">
        <v>56</v>
      </c>
      <c r="V220" s="2" t="s">
        <v>57</v>
      </c>
      <c r="W220" s="2" t="s">
        <v>58</v>
      </c>
      <c r="X220" s="2" t="s">
        <v>59</v>
      </c>
      <c r="Y220" s="2" t="s">
        <v>60</v>
      </c>
      <c r="Z220" s="2" t="s">
        <v>62</v>
      </c>
      <c r="AB220" s="8" t="s">
        <v>65</v>
      </c>
      <c r="AC220" s="3">
        <f t="shared" ref="AC220:AG220" si="676">_xlfn.STDEV.S(AC216:AC218)</f>
        <v>0.26680420245122305</v>
      </c>
      <c r="AD220" s="3">
        <f t="shared" si="676"/>
        <v>0.30447717793717938</v>
      </c>
      <c r="AE220" s="3">
        <f t="shared" si="676"/>
        <v>0.26190589080764853</v>
      </c>
      <c r="AF220" s="3">
        <f t="shared" si="676"/>
        <v>6.2579740259654973E-2</v>
      </c>
      <c r="AG220" s="3">
        <f t="shared" si="676"/>
        <v>7.93444266537989E-2</v>
      </c>
      <c r="AH220" s="2" t="s">
        <v>98</v>
      </c>
      <c r="AK220" s="10" t="s">
        <v>55</v>
      </c>
      <c r="AL220" s="2" t="s">
        <v>56</v>
      </c>
      <c r="AM220" s="2" t="s">
        <v>57</v>
      </c>
      <c r="AN220" s="2" t="s">
        <v>58</v>
      </c>
      <c r="AO220" s="2" t="s">
        <v>59</v>
      </c>
      <c r="AP220" s="2" t="s">
        <v>60</v>
      </c>
      <c r="AQ220" s="2" t="s">
        <v>62</v>
      </c>
      <c r="AS220" s="8" t="s">
        <v>65</v>
      </c>
      <c r="AT220" s="3">
        <f t="shared" ref="AT220:AX220" si="677">_xlfn.STDEV.S(AT216:AT218)</f>
        <v>0.16208386290451407</v>
      </c>
      <c r="AU220" s="3">
        <f t="shared" si="677"/>
        <v>0.81651428276845206</v>
      </c>
      <c r="AV220" s="3">
        <f t="shared" si="677"/>
        <v>0.37939981745691159</v>
      </c>
      <c r="AW220" s="3">
        <f t="shared" si="677"/>
        <v>0.34923485880369665</v>
      </c>
      <c r="AX220" s="3">
        <f t="shared" si="677"/>
        <v>0.68103605947570689</v>
      </c>
      <c r="AY220" s="2" t="s">
        <v>98</v>
      </c>
      <c r="BB220" s="10" t="s">
        <v>55</v>
      </c>
      <c r="BC220" s="12" t="s">
        <v>101</v>
      </c>
      <c r="BD220" s="12" t="s">
        <v>102</v>
      </c>
      <c r="BE220" s="12" t="s">
        <v>103</v>
      </c>
      <c r="BF220" s="12" t="s">
        <v>104</v>
      </c>
      <c r="BG220" s="12">
        <f>_xlfn.STDEV.S(BG216:BG218)</f>
        <v>0.38774001226920574</v>
      </c>
      <c r="BH220" s="12">
        <f t="shared" ref="BH220:BI220" si="678">_xlfn.STDEV.S(BH216:BH218)</f>
        <v>0.54778419339091844</v>
      </c>
      <c r="BI220" s="12">
        <f t="shared" si="678"/>
        <v>0.21568006452652844</v>
      </c>
      <c r="BJ220" s="2" t="s">
        <v>98</v>
      </c>
      <c r="BK220" s="10" t="s">
        <v>65</v>
      </c>
      <c r="BL220" s="12">
        <f>_xlfn.STDEV.S(BL216:BL218)</f>
        <v>0.34525454453345111</v>
      </c>
      <c r="BM220" s="12">
        <f>_xlfn.STDEV.S(BM216:BM218)</f>
        <v>0.56125203244559663</v>
      </c>
      <c r="BN220" s="12">
        <f>_xlfn.STDEV.S(BN216:BN218)</f>
        <v>0.30086299183075915</v>
      </c>
    </row>
    <row r="221" spans="1:66" x14ac:dyDescent="0.3">
      <c r="A221" s="2" t="s">
        <v>393</v>
      </c>
      <c r="B221" s="1">
        <v>68263238</v>
      </c>
      <c r="C221" s="1">
        <v>67170884</v>
      </c>
      <c r="D221" s="1">
        <v>22085078</v>
      </c>
      <c r="E221" s="1">
        <v>12323882</v>
      </c>
      <c r="F221" s="1">
        <v>12600701</v>
      </c>
      <c r="G221" s="1">
        <v>1469143</v>
      </c>
      <c r="H221" s="1">
        <f>SUM(B221:G221)</f>
        <v>183912926</v>
      </c>
      <c r="K221" s="1">
        <f t="shared" ref="K221:P223" si="679">B221/$H221*100</f>
        <v>37.117150754265097</v>
      </c>
      <c r="L221" s="1">
        <f t="shared" si="679"/>
        <v>36.523199027348404</v>
      </c>
      <c r="M221" s="1">
        <f t="shared" si="679"/>
        <v>12.008442516976757</v>
      </c>
      <c r="N221" s="1">
        <f t="shared" si="679"/>
        <v>6.7009330274045018</v>
      </c>
      <c r="O221" s="1">
        <f t="shared" si="679"/>
        <v>6.8514493646846768</v>
      </c>
      <c r="P221" s="1">
        <f t="shared" si="679"/>
        <v>0.79882530932056406</v>
      </c>
      <c r="T221" s="2" t="s">
        <v>393</v>
      </c>
      <c r="U221" s="1">
        <v>12598858</v>
      </c>
      <c r="V221" s="1">
        <v>21750364</v>
      </c>
      <c r="W221" s="1">
        <v>4049926</v>
      </c>
      <c r="X221" s="1">
        <v>866736</v>
      </c>
      <c r="Y221" s="1">
        <v>771845</v>
      </c>
      <c r="Z221" s="1">
        <f>SUM(U221:Y221)</f>
        <v>40037729</v>
      </c>
      <c r="AC221" s="1">
        <f>U221/$Z221*100</f>
        <v>31.467464101173171</v>
      </c>
      <c r="AD221" s="1">
        <f t="shared" ref="AD221:AE223" si="680">V221/$Z221*100</f>
        <v>54.324669613503808</v>
      </c>
      <c r="AE221" s="1">
        <f>W221/$Z221*100</f>
        <v>10.115274020661861</v>
      </c>
      <c r="AF221" s="1">
        <f t="shared" ref="AF221:AG223" si="681">X221/$Z221*100</f>
        <v>2.1647981083042946</v>
      </c>
      <c r="AG221" s="1">
        <f t="shared" si="681"/>
        <v>1.9277941563568701</v>
      </c>
      <c r="AK221" s="2" t="s">
        <v>393</v>
      </c>
      <c r="AL221" s="1">
        <v>1406641</v>
      </c>
      <c r="AM221" s="1">
        <v>5329238</v>
      </c>
      <c r="AN221" s="1">
        <v>2347385</v>
      </c>
      <c r="AO221" s="1">
        <v>468079</v>
      </c>
      <c r="AP221" s="1">
        <v>860262</v>
      </c>
      <c r="AQ221" s="1">
        <f>SUM(AL221:AP221)</f>
        <v>10411605</v>
      </c>
      <c r="AT221" s="1">
        <f>AL221/$AQ221*100</f>
        <v>13.510318533982032</v>
      </c>
      <c r="AU221" s="1">
        <f t="shared" ref="AU221:AX223" si="682">AM221/$AQ221*100</f>
        <v>51.185556885801951</v>
      </c>
      <c r="AV221" s="1">
        <f t="shared" si="682"/>
        <v>22.545851480151235</v>
      </c>
      <c r="AW221" s="1">
        <f t="shared" si="682"/>
        <v>4.4957429714246748</v>
      </c>
      <c r="AX221" s="1">
        <f t="shared" si="682"/>
        <v>8.2625301286401083</v>
      </c>
      <c r="BB221" s="2" t="s">
        <v>393</v>
      </c>
      <c r="BC221" s="1">
        <f>H221</f>
        <v>183912926</v>
      </c>
      <c r="BD221" s="1">
        <f>Z221</f>
        <v>40037729</v>
      </c>
      <c r="BE221" s="1">
        <f>AQ221</f>
        <v>10411605</v>
      </c>
      <c r="BF221" s="1">
        <f>SUM(BC221:BE221)</f>
        <v>234362260</v>
      </c>
      <c r="BG221" s="1">
        <f>BC221/$BF221*100</f>
        <v>78.473780718789783</v>
      </c>
      <c r="BH221" s="1">
        <f t="shared" ref="BH221:BH223" si="683">BD221/$BF221*100</f>
        <v>17.083692997328153</v>
      </c>
      <c r="BI221" s="1">
        <f t="shared" ref="BI221:BI223" si="684">BE221/$BF221*100</f>
        <v>4.4425262838820547</v>
      </c>
      <c r="BK221" s="16"/>
      <c r="BL221" s="1">
        <f>((BG221*1.0749)/(BG221*1.0749+BH221*1.0493+BI221*1.5556))*100</f>
        <v>77.253295196600931</v>
      </c>
      <c r="BM221" s="1">
        <f>((BH221*1.0493)/(BG221*1.0749+BH221*1.0493+BI221*1.5556))*100</f>
        <v>16.417453874328768</v>
      </c>
      <c r="BN221" s="1">
        <f>((BI221*1.5556)/(BG221*1.0749+BH221*1.0493+BI221*1.5556))*100</f>
        <v>6.3292509290703043</v>
      </c>
    </row>
    <row r="222" spans="1:66" x14ac:dyDescent="0.3">
      <c r="A222" s="2" t="s">
        <v>393</v>
      </c>
      <c r="B222" s="1">
        <v>69781723</v>
      </c>
      <c r="C222" s="1">
        <v>67235201</v>
      </c>
      <c r="D222" s="1">
        <v>21957392</v>
      </c>
      <c r="E222" s="1">
        <v>12016850</v>
      </c>
      <c r="F222" s="1">
        <v>11945359</v>
      </c>
      <c r="G222" s="1">
        <v>1653560</v>
      </c>
      <c r="H222" s="1">
        <f>SUM(B222:G222)</f>
        <v>184590085</v>
      </c>
      <c r="K222" s="1">
        <f t="shared" si="679"/>
        <v>37.803613883161709</v>
      </c>
      <c r="L222" s="1">
        <f t="shared" si="679"/>
        <v>36.424058746167212</v>
      </c>
      <c r="M222" s="1">
        <f t="shared" si="679"/>
        <v>11.895217448976201</v>
      </c>
      <c r="N222" s="1">
        <f t="shared" si="679"/>
        <v>6.5100192136538642</v>
      </c>
      <c r="O222" s="1">
        <f t="shared" si="679"/>
        <v>6.4712896144990664</v>
      </c>
      <c r="P222" s="1">
        <f t="shared" si="679"/>
        <v>0.89580109354194182</v>
      </c>
      <c r="T222" s="2" t="s">
        <v>393</v>
      </c>
      <c r="U222" s="1">
        <v>12908447</v>
      </c>
      <c r="V222" s="1">
        <v>21835647</v>
      </c>
      <c r="W222" s="1">
        <v>4272985</v>
      </c>
      <c r="X222" s="1">
        <v>1002382</v>
      </c>
      <c r="Y222" s="1">
        <v>821360</v>
      </c>
      <c r="Z222" s="1">
        <f t="shared" ref="Z222:Z223" si="685">SUM(U222:Y222)</f>
        <v>40840821</v>
      </c>
      <c r="AC222" s="1">
        <f>U222/$Z222*100</f>
        <v>31.606727494532983</v>
      </c>
      <c r="AD222" s="1">
        <f t="shared" si="680"/>
        <v>53.465249878301911</v>
      </c>
      <c r="AE222" s="1">
        <f t="shared" si="680"/>
        <v>10.462534531321003</v>
      </c>
      <c r="AF222" s="1">
        <f t="shared" si="681"/>
        <v>2.4543630011747317</v>
      </c>
      <c r="AG222" s="1">
        <f t="shared" si="681"/>
        <v>2.0111250946693753</v>
      </c>
      <c r="AK222" s="2" t="s">
        <v>393</v>
      </c>
      <c r="AL222" s="1">
        <v>1416148</v>
      </c>
      <c r="AM222" s="1">
        <v>5565708</v>
      </c>
      <c r="AN222" s="1">
        <v>2518898</v>
      </c>
      <c r="AO222" s="1">
        <v>447828</v>
      </c>
      <c r="AP222" s="1">
        <v>961441</v>
      </c>
      <c r="AQ222" s="1">
        <f>SUM(AL222:AP222)</f>
        <v>10910023</v>
      </c>
      <c r="AT222" s="1">
        <f>AL222/$AQ222*100</f>
        <v>12.980247612676893</v>
      </c>
      <c r="AU222" s="1">
        <f>AM222/$AQ222*100</f>
        <v>51.014631224883757</v>
      </c>
      <c r="AV222" s="1">
        <f t="shared" si="682"/>
        <v>23.087925662484853</v>
      </c>
      <c r="AW222" s="1">
        <f>AO222/$AQ222*100</f>
        <v>4.1047392842343235</v>
      </c>
      <c r="AX222" s="1">
        <f t="shared" si="682"/>
        <v>8.812456215720168</v>
      </c>
      <c r="BB222" s="2" t="s">
        <v>393</v>
      </c>
      <c r="BC222" s="1">
        <f>H222</f>
        <v>184590085</v>
      </c>
      <c r="BD222" s="1">
        <f>Z222</f>
        <v>40840821</v>
      </c>
      <c r="BE222" s="1">
        <f>AQ222</f>
        <v>10910023</v>
      </c>
      <c r="BF222" s="1">
        <f>SUM(BC222:BE222)</f>
        <v>236340929</v>
      </c>
      <c r="BG222" s="1">
        <f>BC222/$BF222*100</f>
        <v>78.103308547120079</v>
      </c>
      <c r="BH222" s="1">
        <f t="shared" si="683"/>
        <v>17.280469012627091</v>
      </c>
      <c r="BI222" s="1">
        <f t="shared" si="684"/>
        <v>4.6162224402528267</v>
      </c>
      <c r="BK222" s="16"/>
      <c r="BL222" s="1">
        <f>((BG222*1.0749)/(BG222*1.0749+BH222*1.0493+BI222*1.5556))*100</f>
        <v>76.833375494598812</v>
      </c>
      <c r="BM222" s="1">
        <f>((BH222*1.0493)/(BG222*1.0749+BH222*1.0493+BI222*1.5556))*100</f>
        <v>16.5946316706342</v>
      </c>
      <c r="BN222" s="1">
        <f>((BI222*1.5556)/(BG222*1.0749+BH222*1.0493+BI222*1.5556))*100</f>
        <v>6.5719928347669834</v>
      </c>
    </row>
    <row r="223" spans="1:66" x14ac:dyDescent="0.3">
      <c r="A223" s="2" t="s">
        <v>393</v>
      </c>
      <c r="B223" s="1">
        <v>32773975</v>
      </c>
      <c r="C223" s="1">
        <v>33061472</v>
      </c>
      <c r="D223" s="1">
        <v>10851929</v>
      </c>
      <c r="E223" s="1">
        <v>5966450</v>
      </c>
      <c r="F223" s="1">
        <v>6272990</v>
      </c>
      <c r="G223" s="1">
        <v>812158</v>
      </c>
      <c r="H223" s="1">
        <f>SUM(B223:G223)</f>
        <v>89738974</v>
      </c>
      <c r="K223" s="1">
        <f t="shared" si="679"/>
        <v>36.521450534970455</v>
      </c>
      <c r="L223" s="1">
        <f t="shared" si="679"/>
        <v>36.841820812437639</v>
      </c>
      <c r="M223" s="1">
        <f t="shared" si="679"/>
        <v>12.092771419472658</v>
      </c>
      <c r="N223" s="1">
        <f t="shared" si="679"/>
        <v>6.6486719582954006</v>
      </c>
      <c r="O223" s="1">
        <f t="shared" si="679"/>
        <v>6.9902626700412238</v>
      </c>
      <c r="P223" s="1">
        <f t="shared" si="679"/>
        <v>0.90502260478262198</v>
      </c>
      <c r="T223" s="2" t="s">
        <v>393</v>
      </c>
      <c r="U223" s="1">
        <v>6165256</v>
      </c>
      <c r="V223" s="1">
        <v>10895795</v>
      </c>
      <c r="W223" s="1">
        <v>2016112</v>
      </c>
      <c r="X223" s="1">
        <v>509820</v>
      </c>
      <c r="Y223" s="1">
        <v>444504</v>
      </c>
      <c r="Z223" s="1">
        <f t="shared" si="685"/>
        <v>20031487</v>
      </c>
      <c r="AC223" s="1">
        <f>U223/$Z223*100</f>
        <v>30.777824931319376</v>
      </c>
      <c r="AD223" s="1">
        <f t="shared" si="680"/>
        <v>54.393340843842495</v>
      </c>
      <c r="AE223" s="1">
        <f t="shared" si="680"/>
        <v>10.064714616543444</v>
      </c>
      <c r="AF223" s="1">
        <f t="shared" si="681"/>
        <v>2.5450931326266493</v>
      </c>
      <c r="AG223" s="1">
        <f t="shared" si="681"/>
        <v>2.219026475668032</v>
      </c>
      <c r="AK223" s="2" t="s">
        <v>393</v>
      </c>
      <c r="AL223" s="1">
        <v>744081</v>
      </c>
      <c r="AM223" s="1">
        <v>2913197</v>
      </c>
      <c r="AN223" s="1">
        <v>1413132</v>
      </c>
      <c r="AO223" s="1">
        <v>324950</v>
      </c>
      <c r="AP223" s="1">
        <v>519018</v>
      </c>
      <c r="AQ223" s="1">
        <f>SUM(AL223:AP223)</f>
        <v>5914378</v>
      </c>
      <c r="AT223" s="1">
        <f>AL223/$AQ223*100</f>
        <v>12.58088339974212</v>
      </c>
      <c r="AU223" s="1">
        <f t="shared" ref="AU223" si="686">AM223/$AQ223*100</f>
        <v>49.256185519424022</v>
      </c>
      <c r="AV223" s="1">
        <f t="shared" si="682"/>
        <v>23.893163406194194</v>
      </c>
      <c r="AW223" s="1">
        <f>AO223/$AQ223*100</f>
        <v>5.4942379401519483</v>
      </c>
      <c r="AX223" s="1">
        <f t="shared" si="682"/>
        <v>8.7755297344877174</v>
      </c>
      <c r="BB223" s="2" t="s">
        <v>393</v>
      </c>
      <c r="BC223" s="1">
        <f>H223</f>
        <v>89738974</v>
      </c>
      <c r="BD223" s="1">
        <f>Z223</f>
        <v>20031487</v>
      </c>
      <c r="BE223" s="1">
        <f>AQ223</f>
        <v>5914378</v>
      </c>
      <c r="BF223" s="1">
        <f>SUM(BC223:BE223)</f>
        <v>115684839</v>
      </c>
      <c r="BG223" s="1">
        <f>BC223/$BF223*100</f>
        <v>77.571940088017925</v>
      </c>
      <c r="BH223" s="1">
        <f t="shared" si="683"/>
        <v>17.31556803221207</v>
      </c>
      <c r="BI223" s="1">
        <f t="shared" si="684"/>
        <v>5.1124918797700012</v>
      </c>
      <c r="BK223" s="16"/>
      <c r="BL223" s="1">
        <f>((BG223*1.0749)/(BG223*1.0749+BH223*1.0493+BI223*1.5556))*100</f>
        <v>76.145029203587356</v>
      </c>
      <c r="BM223" s="1">
        <f>((BH223*1.0493)/(BG223*1.0749+BH223*1.0493+BI223*1.5556))*100</f>
        <v>16.592249025186142</v>
      </c>
      <c r="BN223" s="1">
        <f>((BI223*1.5556)/(BG223*1.0749+BH223*1.0493+BI223*1.5556))*100</f>
        <v>7.2627217712264978</v>
      </c>
    </row>
    <row r="224" spans="1:66" x14ac:dyDescent="0.3">
      <c r="B224" s="90" t="s">
        <v>100</v>
      </c>
      <c r="C224" s="90"/>
      <c r="D224" s="90"/>
      <c r="E224" s="90"/>
      <c r="F224" s="90"/>
      <c r="G224" s="90"/>
      <c r="H224" s="90"/>
      <c r="J224" s="8" t="s">
        <v>64</v>
      </c>
      <c r="K224" s="3">
        <f>AVERAGE(K221:K223)</f>
        <v>37.147405057465754</v>
      </c>
      <c r="L224" s="3">
        <f t="shared" ref="L224:P224" si="687">AVERAGE(L221:L223)</f>
        <v>36.596359528651085</v>
      </c>
      <c r="M224" s="3">
        <f t="shared" si="687"/>
        <v>11.998810461808539</v>
      </c>
      <c r="N224" s="3">
        <f t="shared" si="687"/>
        <v>6.6198747331179222</v>
      </c>
      <c r="O224" s="3">
        <f t="shared" si="687"/>
        <v>6.7710005497416548</v>
      </c>
      <c r="P224" s="3">
        <f t="shared" si="687"/>
        <v>0.86654966921504262</v>
      </c>
      <c r="Q224" s="2" t="s">
        <v>393</v>
      </c>
      <c r="U224" s="90" t="s">
        <v>100</v>
      </c>
      <c r="V224" s="90"/>
      <c r="W224" s="90"/>
      <c r="X224" s="90"/>
      <c r="Y224" s="90"/>
      <c r="Z224" s="90"/>
      <c r="AB224" s="8" t="s">
        <v>64</v>
      </c>
      <c r="AC224" s="3">
        <f>AVERAGE(AC221:AC223)</f>
        <v>31.284005509008509</v>
      </c>
      <c r="AD224" s="3">
        <f t="shared" ref="AD224:AG224" si="688">AVERAGE(AD221:AD223)</f>
        <v>54.061086778549402</v>
      </c>
      <c r="AE224" s="3">
        <f t="shared" si="688"/>
        <v>10.214174389508768</v>
      </c>
      <c r="AF224" s="3">
        <f t="shared" si="688"/>
        <v>2.3880847473685587</v>
      </c>
      <c r="AG224" s="3">
        <f t="shared" si="688"/>
        <v>2.0526485755647594</v>
      </c>
      <c r="AH224" s="2" t="s">
        <v>393</v>
      </c>
      <c r="AL224" s="90" t="s">
        <v>100</v>
      </c>
      <c r="AM224" s="90"/>
      <c r="AN224" s="90"/>
      <c r="AO224" s="90"/>
      <c r="AP224" s="90"/>
      <c r="AQ224" s="90"/>
      <c r="AS224" s="8" t="s">
        <v>64</v>
      </c>
      <c r="AT224" s="3">
        <f>AVERAGE(AT221:AT223)</f>
        <v>13.023816515467013</v>
      </c>
      <c r="AU224" s="3">
        <f t="shared" ref="AU224:AX224" si="689">AVERAGE(AU221:AU223)</f>
        <v>50.485457876703244</v>
      </c>
      <c r="AV224" s="3">
        <f t="shared" si="689"/>
        <v>23.175646849610093</v>
      </c>
      <c r="AW224" s="3">
        <f t="shared" si="689"/>
        <v>4.6982400652703156</v>
      </c>
      <c r="AX224" s="3">
        <f t="shared" si="689"/>
        <v>8.6168386929493312</v>
      </c>
      <c r="AY224" s="2" t="s">
        <v>393</v>
      </c>
      <c r="BC224" s="87" t="s">
        <v>105</v>
      </c>
      <c r="BD224" s="88"/>
      <c r="BE224" s="88"/>
      <c r="BF224" s="89"/>
      <c r="BG224" s="12">
        <f>AVERAGE(BG221:BG223)</f>
        <v>78.049676451309267</v>
      </c>
      <c r="BH224" s="12">
        <f t="shared" ref="BH224:BI224" si="690">AVERAGE(BH221:BH223)</f>
        <v>17.226576680722438</v>
      </c>
      <c r="BI224" s="12">
        <f t="shared" si="690"/>
        <v>4.7237468679682939</v>
      </c>
      <c r="BJ224" s="2" t="s">
        <v>393</v>
      </c>
      <c r="BK224" s="10" t="s">
        <v>259</v>
      </c>
      <c r="BL224" s="12">
        <f>AVERAGE(BL221:BL223)</f>
        <v>76.743899964929028</v>
      </c>
      <c r="BM224" s="12">
        <f>AVERAGE(BM221:BM223)</f>
        <v>16.534778190049703</v>
      </c>
      <c r="BN224" s="12">
        <f>AVERAGE(BN221:BN223)</f>
        <v>6.7213218450212615</v>
      </c>
    </row>
    <row r="225" spans="1:66" x14ac:dyDescent="0.3">
      <c r="A225" s="2" t="s">
        <v>55</v>
      </c>
      <c r="B225" s="2" t="s">
        <v>56</v>
      </c>
      <c r="C225" s="2" t="s">
        <v>57</v>
      </c>
      <c r="D225" s="2" t="s">
        <v>58</v>
      </c>
      <c r="E225" s="2" t="s">
        <v>59</v>
      </c>
      <c r="F225" s="2" t="s">
        <v>60</v>
      </c>
      <c r="G225" s="2" t="s">
        <v>61</v>
      </c>
      <c r="H225" s="2" t="s">
        <v>62</v>
      </c>
      <c r="J225" s="8" t="s">
        <v>65</v>
      </c>
      <c r="K225" s="3">
        <f>_xlfn.STDEV.S(K221:K223)</f>
        <v>0.64161686777068905</v>
      </c>
      <c r="L225" s="3">
        <f t="shared" ref="L225:P225" si="691">_xlfn.STDEV.S(L221:L223)</f>
        <v>0.2182787901212091</v>
      </c>
      <c r="M225" s="3">
        <f t="shared" si="691"/>
        <v>9.9128579026441718E-2</v>
      </c>
      <c r="N225" s="3">
        <f t="shared" si="691"/>
        <v>9.8660940618083948E-2</v>
      </c>
      <c r="O225" s="3">
        <f t="shared" si="691"/>
        <v>0.26867688207955881</v>
      </c>
      <c r="P225" s="3">
        <f t="shared" si="691"/>
        <v>5.8831970557921477E-2</v>
      </c>
      <c r="Q225" s="2" t="s">
        <v>393</v>
      </c>
      <c r="T225" s="2" t="s">
        <v>55</v>
      </c>
      <c r="U225" s="2" t="s">
        <v>56</v>
      </c>
      <c r="V225" s="2" t="s">
        <v>57</v>
      </c>
      <c r="W225" s="2" t="s">
        <v>58</v>
      </c>
      <c r="X225" s="2" t="s">
        <v>59</v>
      </c>
      <c r="Y225" s="2" t="s">
        <v>60</v>
      </c>
      <c r="Z225" s="2" t="s">
        <v>62</v>
      </c>
      <c r="AB225" s="8" t="s">
        <v>65</v>
      </c>
      <c r="AC225" s="3">
        <f>_xlfn.STDEV.S(AC221:AC223)</f>
        <v>0.44386107748348619</v>
      </c>
      <c r="AD225" s="3">
        <f t="shared" ref="AD225:AG225" si="692">_xlfn.STDEV.S(AD221:AD223)</f>
        <v>0.51715098689015693</v>
      </c>
      <c r="AE225" s="3">
        <f t="shared" si="692"/>
        <v>0.21656669496242242</v>
      </c>
      <c r="AF225" s="3">
        <f t="shared" si="692"/>
        <v>0.19862195643176439</v>
      </c>
      <c r="AG225" s="3">
        <f t="shared" si="692"/>
        <v>0.14999071821980059</v>
      </c>
      <c r="AH225" s="2" t="s">
        <v>393</v>
      </c>
      <c r="AK225" s="10" t="s">
        <v>55</v>
      </c>
      <c r="AL225" s="2" t="s">
        <v>56</v>
      </c>
      <c r="AM225" s="2" t="s">
        <v>57</v>
      </c>
      <c r="AN225" s="2" t="s">
        <v>58</v>
      </c>
      <c r="AO225" s="2" t="s">
        <v>59</v>
      </c>
      <c r="AP225" s="2" t="s">
        <v>60</v>
      </c>
      <c r="AQ225" s="2" t="s">
        <v>62</v>
      </c>
      <c r="AS225" s="8" t="s">
        <v>65</v>
      </c>
      <c r="AT225" s="3">
        <f>_xlfn.STDEV.S(AT221:AT223)</f>
        <v>0.46624682750410418</v>
      </c>
      <c r="AU225" s="3">
        <f t="shared" ref="AU225:AX225" si="693">_xlfn.STDEV.S(AU221:AU223)</f>
        <v>1.0680059885919135</v>
      </c>
      <c r="AV225" s="3">
        <f t="shared" si="693"/>
        <v>0.67792596315334697</v>
      </c>
      <c r="AW225" s="3">
        <f t="shared" si="693"/>
        <v>0.71654060140453602</v>
      </c>
      <c r="AX225" s="3">
        <f t="shared" si="693"/>
        <v>0.3073952021603456</v>
      </c>
      <c r="AY225" s="2" t="s">
        <v>393</v>
      </c>
      <c r="BB225" s="10" t="s">
        <v>55</v>
      </c>
      <c r="BC225" s="12" t="s">
        <v>101</v>
      </c>
      <c r="BD225" s="12" t="s">
        <v>102</v>
      </c>
      <c r="BE225" s="12" t="s">
        <v>103</v>
      </c>
      <c r="BF225" s="12" t="s">
        <v>104</v>
      </c>
      <c r="BG225" s="12">
        <f>_xlfn.STDEV.S(BG221:BG223)</f>
        <v>0.45330611302247081</v>
      </c>
      <c r="BH225" s="12">
        <f t="shared" ref="BH225:BI225" si="694">_xlfn.STDEV.S(BH221:BH223)</f>
        <v>0.12497918038295544</v>
      </c>
      <c r="BI225" s="12">
        <f t="shared" si="694"/>
        <v>0.34768462985157528</v>
      </c>
      <c r="BJ225" s="2" t="s">
        <v>393</v>
      </c>
      <c r="BK225" s="10" t="s">
        <v>65</v>
      </c>
      <c r="BL225" s="12">
        <f>_xlfn.STDEV.S(BL221:BL223)</f>
        <v>0.55952460234100243</v>
      </c>
      <c r="BM225" s="12">
        <f>_xlfn.STDEV.S(BM221:BM223)</f>
        <v>0.1016128217518445</v>
      </c>
      <c r="BN225" s="12">
        <f>_xlfn.STDEV.S(BN221:BN223)</f>
        <v>0.48432047062517403</v>
      </c>
    </row>
    <row r="226" spans="1:66" x14ac:dyDescent="0.3">
      <c r="A226" s="2" t="s">
        <v>394</v>
      </c>
      <c r="B226" s="1">
        <v>60515891</v>
      </c>
      <c r="C226" s="1">
        <v>64031877</v>
      </c>
      <c r="D226" s="1">
        <v>20344903</v>
      </c>
      <c r="E226" s="1">
        <v>10747619</v>
      </c>
      <c r="F226" s="1">
        <v>11006948</v>
      </c>
      <c r="G226" s="1">
        <v>1231880</v>
      </c>
      <c r="H226" s="1">
        <f>SUM(B226:G226)</f>
        <v>167879118</v>
      </c>
      <c r="K226" s="1">
        <f t="shared" ref="K226:P228" si="695">B226/$H226*100</f>
        <v>36.047301010957185</v>
      </c>
      <c r="L226" s="1">
        <f t="shared" si="695"/>
        <v>38.141656784258302</v>
      </c>
      <c r="M226" s="1">
        <f t="shared" si="695"/>
        <v>12.11878120541472</v>
      </c>
      <c r="N226" s="1">
        <f t="shared" si="695"/>
        <v>6.401998728632825</v>
      </c>
      <c r="O226" s="1">
        <f t="shared" si="695"/>
        <v>6.556472377940417</v>
      </c>
      <c r="P226" s="1">
        <f t="shared" si="695"/>
        <v>0.73378989279655371</v>
      </c>
      <c r="T226" s="2" t="s">
        <v>394</v>
      </c>
      <c r="U226" s="1">
        <v>9648819</v>
      </c>
      <c r="V226" s="1">
        <v>18196921</v>
      </c>
      <c r="W226" s="1">
        <v>3817765</v>
      </c>
      <c r="X226" s="1">
        <v>866414</v>
      </c>
      <c r="Y226" s="1">
        <v>720642</v>
      </c>
      <c r="Z226" s="1">
        <f>SUM(U226:Y226)</f>
        <v>33250561</v>
      </c>
      <c r="AC226" s="1">
        <f>U226/$Z226*100</f>
        <v>29.018514905658282</v>
      </c>
      <c r="AD226" s="1">
        <f t="shared" ref="AD226:AE228" si="696">V226/$Z226*100</f>
        <v>54.726658596827882</v>
      </c>
      <c r="AE226" s="1">
        <f>W226/$Z226*100</f>
        <v>11.481806276892591</v>
      </c>
      <c r="AF226" s="1">
        <f t="shared" ref="AF226:AG228" si="697">X226/$Z226*100</f>
        <v>2.6057124269271728</v>
      </c>
      <c r="AG226" s="1">
        <f t="shared" si="697"/>
        <v>2.1673077936940675</v>
      </c>
      <c r="AK226" s="2" t="s">
        <v>394</v>
      </c>
      <c r="AL226" s="1">
        <v>1486894</v>
      </c>
      <c r="AM226" s="1">
        <v>6079848</v>
      </c>
      <c r="AN226" s="1">
        <v>2945143</v>
      </c>
      <c r="AO226" s="1">
        <v>385559</v>
      </c>
      <c r="AP226" s="1">
        <v>995693</v>
      </c>
      <c r="AQ226" s="1">
        <f>SUM(AL226:AP226)</f>
        <v>11893137</v>
      </c>
      <c r="AT226" s="1">
        <f>AL226/$AQ226*100</f>
        <v>12.502117818032366</v>
      </c>
      <c r="AU226" s="1">
        <f t="shared" ref="AU226:AX228" si="698">AM226/$AQ226*100</f>
        <v>51.120642098043604</v>
      </c>
      <c r="AV226" s="1">
        <f t="shared" si="698"/>
        <v>24.763382444850336</v>
      </c>
      <c r="AW226" s="1">
        <f t="shared" si="698"/>
        <v>3.2418612515772751</v>
      </c>
      <c r="AX226" s="1">
        <f t="shared" si="698"/>
        <v>8.3719963874964201</v>
      </c>
      <c r="BB226" s="2" t="s">
        <v>394</v>
      </c>
      <c r="BC226" s="1">
        <f>H226</f>
        <v>167879118</v>
      </c>
      <c r="BD226" s="1">
        <f>Z226</f>
        <v>33250561</v>
      </c>
      <c r="BE226" s="1">
        <f>AQ226</f>
        <v>11893137</v>
      </c>
      <c r="BF226" s="1">
        <f>SUM(BC226:BE226)</f>
        <v>213022816</v>
      </c>
      <c r="BG226" s="1">
        <f>BC226/$BF226*100</f>
        <v>78.808045613292435</v>
      </c>
      <c r="BH226" s="1">
        <f t="shared" ref="BH226:BH228" si="699">BD226/$BF226*100</f>
        <v>15.60892003230302</v>
      </c>
      <c r="BI226" s="1">
        <f t="shared" ref="BI226:BI228" si="700">BE226/$BF226*100</f>
        <v>5.5830343544045533</v>
      </c>
      <c r="BK226" s="16"/>
      <c r="BL226" s="1">
        <f>((BG226*1.0749)/(BG226*1.0749+BH226*1.0493+BI226*1.5556))*100</f>
        <v>77.168211244929083</v>
      </c>
      <c r="BM226" s="1">
        <f>((BH226*1.0493)/(BG226*1.0749+BH226*1.0493+BI226*1.5556))*100</f>
        <v>14.920120876975668</v>
      </c>
      <c r="BN226" s="1">
        <f>((BI226*1.5556)/(BG226*1.0749+BH226*1.0493+BI226*1.5556))*100</f>
        <v>7.9116678780952467</v>
      </c>
    </row>
    <row r="227" spans="1:66" x14ac:dyDescent="0.3">
      <c r="A227" s="2" t="s">
        <v>394</v>
      </c>
      <c r="B227" s="1">
        <v>61138964</v>
      </c>
      <c r="C227" s="1">
        <v>64212327</v>
      </c>
      <c r="D227" s="1">
        <v>20559460</v>
      </c>
      <c r="E227" s="1">
        <v>11002066</v>
      </c>
      <c r="F227" s="1">
        <v>11156875</v>
      </c>
      <c r="G227" s="1">
        <v>1296756</v>
      </c>
      <c r="H227" s="1">
        <f>SUM(B227:G227)</f>
        <v>169366448</v>
      </c>
      <c r="K227" s="1">
        <f t="shared" si="695"/>
        <v>36.098627987994405</v>
      </c>
      <c r="L227" s="1">
        <f t="shared" si="695"/>
        <v>37.91325127158597</v>
      </c>
      <c r="M227" s="1">
        <f t="shared" si="695"/>
        <v>12.139039486734704</v>
      </c>
      <c r="N227" s="1">
        <f t="shared" si="695"/>
        <v>6.4960127167572175</v>
      </c>
      <c r="O227" s="1">
        <f t="shared" si="695"/>
        <v>6.5874174795234541</v>
      </c>
      <c r="P227" s="1">
        <f t="shared" si="695"/>
        <v>0.76565105740423867</v>
      </c>
      <c r="T227" s="2" t="s">
        <v>394</v>
      </c>
      <c r="U227" s="1">
        <v>9570425</v>
      </c>
      <c r="V227" s="1">
        <v>18097068</v>
      </c>
      <c r="W227" s="1">
        <v>3914320</v>
      </c>
      <c r="X227" s="1">
        <v>823287</v>
      </c>
      <c r="Y227" s="1">
        <v>700296</v>
      </c>
      <c r="Z227" s="1">
        <f t="shared" ref="Z227:Z228" si="701">SUM(U227:Y227)</f>
        <v>33105396</v>
      </c>
      <c r="AC227" s="1">
        <f>U227/$Z227*100</f>
        <v>28.908957923354851</v>
      </c>
      <c r="AD227" s="1">
        <f t="shared" si="696"/>
        <v>54.665009897480154</v>
      </c>
      <c r="AE227" s="1">
        <f t="shared" si="696"/>
        <v>11.823812649756553</v>
      </c>
      <c r="AF227" s="1">
        <f t="shared" si="697"/>
        <v>2.4868664914928069</v>
      </c>
      <c r="AG227" s="1">
        <f t="shared" si="697"/>
        <v>2.1153530379156318</v>
      </c>
      <c r="AK227" s="2" t="s">
        <v>394</v>
      </c>
      <c r="AL227" s="1">
        <v>1592010</v>
      </c>
      <c r="AM227" s="1">
        <v>6292053</v>
      </c>
      <c r="AN227" s="1">
        <v>2994740</v>
      </c>
      <c r="AO227" s="1">
        <v>387389</v>
      </c>
      <c r="AP227" s="1">
        <v>1012069</v>
      </c>
      <c r="AQ227" s="1">
        <f>SUM(AL227:AP227)</f>
        <v>12278261</v>
      </c>
      <c r="AT227" s="1">
        <f>AL227/$AQ227*100</f>
        <v>12.966086972739868</v>
      </c>
      <c r="AU227" s="1">
        <f>AM227/$AQ227*100</f>
        <v>51.245473605749211</v>
      </c>
      <c r="AV227" s="1">
        <f t="shared" si="698"/>
        <v>24.390587559590077</v>
      </c>
      <c r="AW227" s="1">
        <f>AO227/$AQ227*100</f>
        <v>3.1550803489191184</v>
      </c>
      <c r="AX227" s="1">
        <f t="shared" si="698"/>
        <v>8.2427715130017187</v>
      </c>
      <c r="BB227" s="2" t="s">
        <v>394</v>
      </c>
      <c r="BC227" s="1">
        <f>H227</f>
        <v>169366448</v>
      </c>
      <c r="BD227" s="1">
        <f>Z227</f>
        <v>33105396</v>
      </c>
      <c r="BE227" s="1">
        <f>AQ227</f>
        <v>12278261</v>
      </c>
      <c r="BF227" s="1">
        <f>SUM(BC227:BE227)</f>
        <v>214750105</v>
      </c>
      <c r="BG227" s="1">
        <f>BC227/$BF227*100</f>
        <v>78.866759110548514</v>
      </c>
      <c r="BH227" s="1">
        <f t="shared" si="699"/>
        <v>15.415776397408512</v>
      </c>
      <c r="BI227" s="1">
        <f t="shared" si="700"/>
        <v>5.7174644920429722</v>
      </c>
      <c r="BK227" s="16"/>
      <c r="BL227" s="1">
        <f>((BG227*1.0749)/(BG227*1.0749+BH227*1.0493+BI227*1.5556))*100</f>
        <v>77.176795291516726</v>
      </c>
      <c r="BM227" s="1">
        <f>((BH227*1.0493)/(BG227*1.0749+BH227*1.0493+BI227*1.5556))*100</f>
        <v>14.72616826552251</v>
      </c>
      <c r="BN227" s="1">
        <f>((BI227*1.5556)/(BG227*1.0749+BH227*1.0493+BI227*1.5556))*100</f>
        <v>8.0970364429607695</v>
      </c>
    </row>
    <row r="228" spans="1:66" x14ac:dyDescent="0.3">
      <c r="A228" s="2" t="s">
        <v>394</v>
      </c>
      <c r="B228" s="1">
        <v>39669338</v>
      </c>
      <c r="C228" s="1">
        <v>41759031</v>
      </c>
      <c r="D228" s="1">
        <v>13389706</v>
      </c>
      <c r="E228" s="1">
        <v>7479645</v>
      </c>
      <c r="F228" s="1">
        <v>7515916</v>
      </c>
      <c r="G228" s="1">
        <v>944497</v>
      </c>
      <c r="H228" s="1">
        <f>SUM(B228:G228)</f>
        <v>110758133</v>
      </c>
      <c r="K228" s="1">
        <f t="shared" si="695"/>
        <v>35.816185164479073</v>
      </c>
      <c r="L228" s="1">
        <f t="shared" si="695"/>
        <v>37.702902594069549</v>
      </c>
      <c r="M228" s="1">
        <f t="shared" si="695"/>
        <v>12.089140216908495</v>
      </c>
      <c r="N228" s="1">
        <f t="shared" si="695"/>
        <v>6.7531338759565411</v>
      </c>
      <c r="O228" s="1">
        <f t="shared" si="695"/>
        <v>6.7858818096906708</v>
      </c>
      <c r="P228" s="1">
        <f t="shared" si="695"/>
        <v>0.85275633889567282</v>
      </c>
      <c r="T228" s="2" t="s">
        <v>394</v>
      </c>
      <c r="U228" s="1">
        <v>6383150</v>
      </c>
      <c r="V228" s="1">
        <v>11888452</v>
      </c>
      <c r="W228" s="1">
        <v>2447358</v>
      </c>
      <c r="X228" s="1">
        <v>466942</v>
      </c>
      <c r="Y228" s="1">
        <v>509902</v>
      </c>
      <c r="Z228" s="1">
        <f t="shared" si="701"/>
        <v>21695804</v>
      </c>
      <c r="AC228" s="1">
        <f>U228/$Z228*100</f>
        <v>29.421126776403401</v>
      </c>
      <c r="AD228" s="1">
        <f t="shared" si="696"/>
        <v>54.796088681479603</v>
      </c>
      <c r="AE228" s="1">
        <f t="shared" si="696"/>
        <v>11.280328675535602</v>
      </c>
      <c r="AF228" s="1">
        <f t="shared" si="697"/>
        <v>2.1522226141054741</v>
      </c>
      <c r="AG228" s="1">
        <f t="shared" si="697"/>
        <v>2.3502332524759164</v>
      </c>
      <c r="AK228" s="2" t="s">
        <v>394</v>
      </c>
      <c r="AL228" s="1">
        <v>943339</v>
      </c>
      <c r="AM228" s="1">
        <v>4070640</v>
      </c>
      <c r="AN228" s="1">
        <v>1972326</v>
      </c>
      <c r="AO228" s="1">
        <v>309203</v>
      </c>
      <c r="AP228" s="1">
        <v>583472</v>
      </c>
      <c r="AQ228" s="1">
        <f>SUM(AL228:AP228)</f>
        <v>7878980</v>
      </c>
      <c r="AT228" s="1">
        <f>AL228/$AQ228*100</f>
        <v>11.972856892643465</v>
      </c>
      <c r="AU228" s="1">
        <f t="shared" ref="AU228" si="702">AM228/$AQ228*100</f>
        <v>51.664555564298929</v>
      </c>
      <c r="AV228" s="1">
        <f t="shared" si="698"/>
        <v>25.032758047361458</v>
      </c>
      <c r="AW228" s="1">
        <f>AO228/$AQ228*100</f>
        <v>3.924403920304405</v>
      </c>
      <c r="AX228" s="1">
        <f t="shared" si="698"/>
        <v>7.4054255753917388</v>
      </c>
      <c r="BB228" s="2" t="s">
        <v>394</v>
      </c>
      <c r="BC228" s="1">
        <f>H228</f>
        <v>110758133</v>
      </c>
      <c r="BD228" s="1">
        <f>Z228</f>
        <v>21695804</v>
      </c>
      <c r="BE228" s="1">
        <f>AQ228</f>
        <v>7878980</v>
      </c>
      <c r="BF228" s="1">
        <f>SUM(BC228:BE228)</f>
        <v>140332917</v>
      </c>
      <c r="BG228" s="1">
        <f>BC228/$BF228*100</f>
        <v>78.925269543139336</v>
      </c>
      <c r="BH228" s="1">
        <f t="shared" si="699"/>
        <v>15.460238740708283</v>
      </c>
      <c r="BI228" s="1">
        <f t="shared" si="700"/>
        <v>5.6144917161523837</v>
      </c>
      <c r="BK228" s="16"/>
      <c r="BL228" s="1">
        <f>((BG228*1.0749)/(BG228*1.0749+BH228*1.0493+BI228*1.5556))*100</f>
        <v>77.269672773347267</v>
      </c>
      <c r="BM228" s="1">
        <f>((BH228*1.0493)/(BG228*1.0749+BH228*1.0493+BI228*1.5556))*100</f>
        <v>14.775453021459828</v>
      </c>
      <c r="BN228" s="1">
        <f>((BI228*1.5556)/(BG228*1.0749+BH228*1.0493+BI228*1.5556))*100</f>
        <v>7.9548742051929047</v>
      </c>
    </row>
    <row r="229" spans="1:66" x14ac:dyDescent="0.3">
      <c r="B229" s="90" t="s">
        <v>100</v>
      </c>
      <c r="C229" s="90"/>
      <c r="D229" s="90"/>
      <c r="E229" s="90"/>
      <c r="F229" s="90"/>
      <c r="G229" s="90"/>
      <c r="H229" s="90"/>
      <c r="J229" s="8" t="s">
        <v>64</v>
      </c>
      <c r="K229" s="3">
        <f>AVERAGE(K226:K228)</f>
        <v>35.987371387810221</v>
      </c>
      <c r="L229" s="3">
        <f t="shared" ref="L229:P229" si="703">AVERAGE(L226:L228)</f>
        <v>37.919270216637933</v>
      </c>
      <c r="M229" s="3">
        <f t="shared" si="703"/>
        <v>12.11565363635264</v>
      </c>
      <c r="N229" s="3">
        <f t="shared" si="703"/>
        <v>6.5503817737821945</v>
      </c>
      <c r="O229" s="3">
        <f t="shared" si="703"/>
        <v>6.6432572223848476</v>
      </c>
      <c r="P229" s="3">
        <f t="shared" si="703"/>
        <v>0.78406576303215514</v>
      </c>
      <c r="Q229" s="2" t="s">
        <v>394</v>
      </c>
      <c r="U229" s="90" t="s">
        <v>100</v>
      </c>
      <c r="V229" s="90"/>
      <c r="W229" s="90"/>
      <c r="X229" s="90"/>
      <c r="Y229" s="90"/>
      <c r="Z229" s="90"/>
      <c r="AB229" s="8" t="s">
        <v>64</v>
      </c>
      <c r="AC229" s="3">
        <f t="shared" ref="AC229:AG229" si="704">AVERAGE(AC226:AC228)</f>
        <v>29.116199868472179</v>
      </c>
      <c r="AD229" s="3">
        <f t="shared" si="704"/>
        <v>54.729252391929208</v>
      </c>
      <c r="AE229" s="3">
        <f t="shared" si="704"/>
        <v>11.528649200728248</v>
      </c>
      <c r="AF229" s="3">
        <f t="shared" si="704"/>
        <v>2.4149338441751511</v>
      </c>
      <c r="AG229" s="3">
        <f t="shared" si="704"/>
        <v>2.2109646946952051</v>
      </c>
      <c r="AH229" s="2" t="s">
        <v>394</v>
      </c>
      <c r="AL229" s="90" t="s">
        <v>100</v>
      </c>
      <c r="AM229" s="90"/>
      <c r="AN229" s="90"/>
      <c r="AO229" s="90"/>
      <c r="AP229" s="90"/>
      <c r="AQ229" s="90"/>
      <c r="AS229" s="8" t="s">
        <v>64</v>
      </c>
      <c r="AT229" s="3">
        <f t="shared" ref="AT229:AX229" si="705">AVERAGE(AT226:AT228)</f>
        <v>12.480353894471898</v>
      </c>
      <c r="AU229" s="3">
        <f t="shared" si="705"/>
        <v>51.343557089363912</v>
      </c>
      <c r="AV229" s="3">
        <f t="shared" si="705"/>
        <v>24.72890935060062</v>
      </c>
      <c r="AW229" s="3">
        <f t="shared" si="705"/>
        <v>3.4404485069335995</v>
      </c>
      <c r="AX229" s="3">
        <f t="shared" si="705"/>
        <v>8.0067311586299592</v>
      </c>
      <c r="AY229" s="2" t="s">
        <v>394</v>
      </c>
      <c r="BC229" s="87" t="s">
        <v>105</v>
      </c>
      <c r="BD229" s="88"/>
      <c r="BE229" s="88"/>
      <c r="BF229" s="89"/>
      <c r="BG229" s="12">
        <f>AVERAGE(BG226:BG228)</f>
        <v>78.866691422326767</v>
      </c>
      <c r="BH229" s="12">
        <f t="shared" ref="BH229:BI229" si="706">AVERAGE(BH226:BH228)</f>
        <v>15.49497839013994</v>
      </c>
      <c r="BI229" s="12">
        <f t="shared" si="706"/>
        <v>5.6383301875333025</v>
      </c>
      <c r="BJ229" s="2" t="s">
        <v>394</v>
      </c>
      <c r="BK229" s="10" t="s">
        <v>259</v>
      </c>
      <c r="BL229" s="12">
        <f>AVERAGE(BL226:BL228)</f>
        <v>77.204893103264354</v>
      </c>
      <c r="BM229" s="12">
        <f>AVERAGE(BM226:BM228)</f>
        <v>14.807247387986001</v>
      </c>
      <c r="BN229" s="12">
        <f>AVERAGE(BN226:BN228)</f>
        <v>7.98785950874964</v>
      </c>
    </row>
    <row r="230" spans="1:66" x14ac:dyDescent="0.3">
      <c r="A230" s="2" t="s">
        <v>55</v>
      </c>
      <c r="B230" s="2" t="s">
        <v>56</v>
      </c>
      <c r="C230" s="2" t="s">
        <v>57</v>
      </c>
      <c r="D230" s="2" t="s">
        <v>58</v>
      </c>
      <c r="E230" s="2" t="s">
        <v>59</v>
      </c>
      <c r="F230" s="2" t="s">
        <v>60</v>
      </c>
      <c r="G230" s="2" t="s">
        <v>61</v>
      </c>
      <c r="H230" s="2" t="s">
        <v>62</v>
      </c>
      <c r="J230" s="8" t="s">
        <v>65</v>
      </c>
      <c r="K230" s="3">
        <f>_xlfn.STDEV.S(K226:K228)</f>
        <v>0.15045649516299076</v>
      </c>
      <c r="L230" s="3">
        <f t="shared" ref="L230:P230" si="707">_xlfn.STDEV.S(L226:L228)</f>
        <v>0.21943901345636127</v>
      </c>
      <c r="M230" s="3">
        <f t="shared" si="707"/>
        <v>2.5096225781494941E-2</v>
      </c>
      <c r="N230" s="3">
        <f t="shared" si="707"/>
        <v>0.18177174888538333</v>
      </c>
      <c r="O230" s="3">
        <f t="shared" si="707"/>
        <v>0.12448184408223339</v>
      </c>
      <c r="P230" s="3">
        <f t="shared" si="707"/>
        <v>6.158392535301533E-2</v>
      </c>
      <c r="Q230" s="2" t="s">
        <v>394</v>
      </c>
      <c r="T230" s="2" t="s">
        <v>55</v>
      </c>
      <c r="U230" s="2" t="s">
        <v>56</v>
      </c>
      <c r="V230" s="2" t="s">
        <v>57</v>
      </c>
      <c r="W230" s="2" t="s">
        <v>58</v>
      </c>
      <c r="X230" s="2" t="s">
        <v>59</v>
      </c>
      <c r="Y230" s="2" t="s">
        <v>60</v>
      </c>
      <c r="Z230" s="2" t="s">
        <v>62</v>
      </c>
      <c r="AB230" s="8" t="s">
        <v>65</v>
      </c>
      <c r="AC230" s="3">
        <f t="shared" ref="AC230:AG230" si="708">_xlfn.STDEV.S(AC226:AC228)</f>
        <v>0.26969612062139675</v>
      </c>
      <c r="AD230" s="3">
        <f t="shared" si="708"/>
        <v>6.5577875335087785E-2</v>
      </c>
      <c r="AE230" s="3">
        <f t="shared" si="708"/>
        <v>0.27475334792110317</v>
      </c>
      <c r="AF230" s="3">
        <f t="shared" si="708"/>
        <v>0.23514672418696267</v>
      </c>
      <c r="AG230" s="3">
        <f t="shared" si="708"/>
        <v>0.12337593992241232</v>
      </c>
      <c r="AH230" s="2" t="s">
        <v>394</v>
      </c>
      <c r="AK230" s="10" t="s">
        <v>55</v>
      </c>
      <c r="AL230" s="2" t="s">
        <v>56</v>
      </c>
      <c r="AM230" s="2" t="s">
        <v>57</v>
      </c>
      <c r="AN230" s="2" t="s">
        <v>58</v>
      </c>
      <c r="AO230" s="2" t="s">
        <v>59</v>
      </c>
      <c r="AP230" s="2" t="s">
        <v>60</v>
      </c>
      <c r="AQ230" s="2" t="s">
        <v>62</v>
      </c>
      <c r="AS230" s="8" t="s">
        <v>65</v>
      </c>
      <c r="AT230" s="3">
        <f t="shared" ref="AT230:AX230" si="709">_xlfn.STDEV.S(AT226:AT228)</f>
        <v>0.49697258403118788</v>
      </c>
      <c r="AU230" s="3">
        <f t="shared" si="709"/>
        <v>0.28491356937142831</v>
      </c>
      <c r="AV230" s="3">
        <f t="shared" si="709"/>
        <v>0.32247019941615601</v>
      </c>
      <c r="AW230" s="3">
        <f t="shared" si="709"/>
        <v>0.42135776113027934</v>
      </c>
      <c r="AX230" s="3">
        <f t="shared" si="709"/>
        <v>0.524739049787735</v>
      </c>
      <c r="AY230" s="2" t="s">
        <v>394</v>
      </c>
      <c r="BB230" s="10" t="s">
        <v>55</v>
      </c>
      <c r="BC230" s="12" t="s">
        <v>101</v>
      </c>
      <c r="BD230" s="12" t="s">
        <v>102</v>
      </c>
      <c r="BE230" s="12" t="s">
        <v>103</v>
      </c>
      <c r="BF230" s="12" t="s">
        <v>104</v>
      </c>
      <c r="BG230" s="12">
        <f>_xlfn.STDEV.S(BG226:BG228)</f>
        <v>5.8611994237180741E-2</v>
      </c>
      <c r="BH230" s="12">
        <f t="shared" ref="BH230:BI230" si="710">_xlfn.STDEV.S(BH226:BH228)</f>
        <v>0.10114963349929391</v>
      </c>
      <c r="BI230" s="12">
        <f t="shared" si="710"/>
        <v>7.0314081197902653E-2</v>
      </c>
      <c r="BJ230" s="2" t="s">
        <v>394</v>
      </c>
      <c r="BK230" s="10" t="s">
        <v>65</v>
      </c>
      <c r="BL230" s="12">
        <f>_xlfn.STDEV.S(BL226:BL228)</f>
        <v>5.6264782110948985E-2</v>
      </c>
      <c r="BM230" s="12">
        <f>_xlfn.STDEV.S(BM226:BM228)</f>
        <v>0.10080954904906286</v>
      </c>
      <c r="BN230" s="12">
        <f>_xlfn.STDEV.S(BN226:BN228)</f>
        <v>9.6986591331603048E-2</v>
      </c>
    </row>
    <row r="231" spans="1:66" x14ac:dyDescent="0.3">
      <c r="A231" s="2" t="s">
        <v>395</v>
      </c>
      <c r="B231" s="1">
        <v>95116287</v>
      </c>
      <c r="C231" s="1">
        <v>87585382</v>
      </c>
      <c r="D231" s="1">
        <v>26190927</v>
      </c>
      <c r="E231" s="1">
        <v>15600978</v>
      </c>
      <c r="F231" s="1">
        <v>15284960</v>
      </c>
      <c r="G231" s="1">
        <v>2108755</v>
      </c>
      <c r="H231" s="1">
        <f>SUM(B231:G231)</f>
        <v>241887289</v>
      </c>
      <c r="K231" s="1">
        <f t="shared" ref="K231:P233" si="711">B231/$H231*100</f>
        <v>39.322565229957164</v>
      </c>
      <c r="L231" s="1">
        <f t="shared" si="711"/>
        <v>36.209170958131658</v>
      </c>
      <c r="M231" s="1">
        <f t="shared" si="711"/>
        <v>10.827740105020565</v>
      </c>
      <c r="N231" s="1">
        <f t="shared" si="711"/>
        <v>6.4496890533177211</v>
      </c>
      <c r="O231" s="1">
        <f t="shared" si="711"/>
        <v>6.3190422544278464</v>
      </c>
      <c r="P231" s="1">
        <f t="shared" si="711"/>
        <v>0.87179239914504159</v>
      </c>
      <c r="T231" s="2" t="s">
        <v>395</v>
      </c>
      <c r="U231" s="1">
        <v>11044020</v>
      </c>
      <c r="V231" s="1">
        <v>21436827</v>
      </c>
      <c r="W231" s="1">
        <v>4550259</v>
      </c>
      <c r="X231" s="1">
        <v>1138342</v>
      </c>
      <c r="Y231" s="1">
        <v>1046407</v>
      </c>
      <c r="Z231" s="1">
        <f>SUM(U231:Y231)</f>
        <v>39215855</v>
      </c>
      <c r="AC231" s="1">
        <f>U231/$Z231*100</f>
        <v>28.162129832436396</v>
      </c>
      <c r="AD231" s="1">
        <f t="shared" ref="AD231:AE233" si="712">V231/$Z231*100</f>
        <v>54.663673659544074</v>
      </c>
      <c r="AE231" s="1">
        <f>W231/$Z231*100</f>
        <v>11.603110527616955</v>
      </c>
      <c r="AF231" s="1">
        <f t="shared" ref="AF231:AG233" si="713">X231/$Z231*100</f>
        <v>2.9027596108767741</v>
      </c>
      <c r="AG231" s="1">
        <f t="shared" si="713"/>
        <v>2.6683263695257953</v>
      </c>
      <c r="AK231" s="2" t="s">
        <v>395</v>
      </c>
      <c r="AL231" s="1">
        <v>2264106</v>
      </c>
      <c r="AM231" s="1">
        <v>8383571</v>
      </c>
      <c r="AN231" s="1">
        <v>3857602</v>
      </c>
      <c r="AO231" s="1">
        <v>717979</v>
      </c>
      <c r="AP231" s="1">
        <v>1438321</v>
      </c>
      <c r="AQ231" s="1">
        <f>SUM(AL231:AP231)</f>
        <v>16661579</v>
      </c>
      <c r="AT231" s="1">
        <f>AL231/$AQ231*100</f>
        <v>13.588784112238104</v>
      </c>
      <c r="AU231" s="1">
        <f t="shared" ref="AU231:AX233" si="714">AM231/$AQ231*100</f>
        <v>50.316785702003401</v>
      </c>
      <c r="AV231" s="1">
        <f t="shared" si="714"/>
        <v>23.152679586970716</v>
      </c>
      <c r="AW231" s="1">
        <f t="shared" si="714"/>
        <v>4.309189423163315</v>
      </c>
      <c r="AX231" s="1">
        <f t="shared" si="714"/>
        <v>8.6325611756244722</v>
      </c>
      <c r="BB231" s="2" t="s">
        <v>395</v>
      </c>
      <c r="BC231" s="1">
        <f>H231</f>
        <v>241887289</v>
      </c>
      <c r="BD231" s="1">
        <f>Z231</f>
        <v>39215855</v>
      </c>
      <c r="BE231" s="1">
        <f>AQ231</f>
        <v>16661579</v>
      </c>
      <c r="BF231" s="1">
        <f>SUM(BC231:BE231)</f>
        <v>297764723</v>
      </c>
      <c r="BG231" s="1">
        <f>BC231/$BF231*100</f>
        <v>81.23436737668888</v>
      </c>
      <c r="BH231" s="1">
        <f t="shared" ref="BH231:BH233" si="715">BD231/$BF231*100</f>
        <v>13.170080929969666</v>
      </c>
      <c r="BI231" s="1">
        <f t="shared" ref="BI231:BI233" si="716">BE231/$BF231*100</f>
        <v>5.5955516933414575</v>
      </c>
      <c r="BK231" s="16"/>
      <c r="BL231" s="1">
        <f>((BG231*1.0749)/(BG231*1.0749+BH231*1.0493+BI231*1.5556))*100</f>
        <v>79.494476215165363</v>
      </c>
      <c r="BM231" s="1">
        <f>((BH231*1.0493)/(BG231*1.0749+BH231*1.0493+BI231*1.5556))*100</f>
        <v>12.581059119162388</v>
      </c>
      <c r="BN231" s="1">
        <f>((BI231*1.5556)/(BG231*1.0749+BH231*1.0493+BI231*1.5556))*100</f>
        <v>7.9244646656722386</v>
      </c>
    </row>
    <row r="232" spans="1:66" x14ac:dyDescent="0.3">
      <c r="A232" s="2" t="s">
        <v>395</v>
      </c>
      <c r="B232" s="1">
        <v>93674441</v>
      </c>
      <c r="C232" s="1">
        <v>87020845</v>
      </c>
      <c r="D232" s="1">
        <v>26020858</v>
      </c>
      <c r="E232" s="1">
        <v>15717020</v>
      </c>
      <c r="F232" s="1">
        <v>15508191</v>
      </c>
      <c r="G232" s="1">
        <v>2060033</v>
      </c>
      <c r="H232" s="1">
        <f>SUM(B232:G232)</f>
        <v>240001388</v>
      </c>
      <c r="K232" s="1">
        <f t="shared" si="711"/>
        <v>39.03079135525666</v>
      </c>
      <c r="L232" s="1">
        <f t="shared" si="711"/>
        <v>36.258475721815408</v>
      </c>
      <c r="M232" s="1">
        <f t="shared" si="711"/>
        <v>10.841961463989533</v>
      </c>
      <c r="N232" s="1">
        <f t="shared" si="711"/>
        <v>6.5487204599000064</v>
      </c>
      <c r="O232" s="1">
        <f t="shared" si="711"/>
        <v>6.4617088797836448</v>
      </c>
      <c r="P232" s="1">
        <f t="shared" si="711"/>
        <v>0.85834211925474369</v>
      </c>
      <c r="T232" s="2" t="s">
        <v>395</v>
      </c>
      <c r="U232" s="1">
        <v>10711613</v>
      </c>
      <c r="V232" s="1">
        <v>21511056</v>
      </c>
      <c r="W232" s="1">
        <v>4280548</v>
      </c>
      <c r="X232" s="1">
        <v>1001167</v>
      </c>
      <c r="Y232" s="1">
        <v>900545</v>
      </c>
      <c r="Z232" s="1">
        <f t="shared" ref="Z232:Z233" si="717">SUM(U232:Y232)</f>
        <v>38404929</v>
      </c>
      <c r="AC232" s="1">
        <f>U232/$Z232*100</f>
        <v>27.891245418003507</v>
      </c>
      <c r="AD232" s="1">
        <f t="shared" si="712"/>
        <v>56.011185439244002</v>
      </c>
      <c r="AE232" s="1">
        <f t="shared" si="712"/>
        <v>11.14582974492675</v>
      </c>
      <c r="AF232" s="1">
        <f t="shared" si="713"/>
        <v>2.6068711128199196</v>
      </c>
      <c r="AG232" s="1">
        <f t="shared" si="713"/>
        <v>2.3448682850058127</v>
      </c>
      <c r="AK232" s="2" t="s">
        <v>395</v>
      </c>
      <c r="AL232" s="1">
        <v>2261597</v>
      </c>
      <c r="AM232" s="1">
        <v>7977516</v>
      </c>
      <c r="AN232" s="1">
        <v>3701810</v>
      </c>
      <c r="AO232" s="1">
        <v>631924</v>
      </c>
      <c r="AP232" s="1">
        <v>1280761</v>
      </c>
      <c r="AQ232" s="1">
        <f>SUM(AL232:AP232)</f>
        <v>15853608</v>
      </c>
      <c r="AT232" s="1">
        <f>AL232/$AQ232*100</f>
        <v>14.26550347403569</v>
      </c>
      <c r="AU232" s="1">
        <f>AM232/$AQ232*100</f>
        <v>50.319876711976228</v>
      </c>
      <c r="AV232" s="1">
        <f t="shared" si="714"/>
        <v>23.349952894003685</v>
      </c>
      <c r="AW232" s="1">
        <f>AO232/$AQ232*100</f>
        <v>3.9859948599713078</v>
      </c>
      <c r="AX232" s="1">
        <f t="shared" si="714"/>
        <v>8.0786720600130888</v>
      </c>
      <c r="BB232" s="2" t="s">
        <v>395</v>
      </c>
      <c r="BC232" s="1">
        <f>H232</f>
        <v>240001388</v>
      </c>
      <c r="BD232" s="1">
        <f>Z232</f>
        <v>38404929</v>
      </c>
      <c r="BE232" s="1">
        <f>AQ232</f>
        <v>15853608</v>
      </c>
      <c r="BF232" s="1">
        <f>SUM(BC232:BE232)</f>
        <v>294259925</v>
      </c>
      <c r="BG232" s="1">
        <f>BC232/$BF232*100</f>
        <v>81.561017185741477</v>
      </c>
      <c r="BH232" s="1">
        <f t="shared" si="715"/>
        <v>13.051362328730287</v>
      </c>
      <c r="BI232" s="1">
        <f t="shared" si="716"/>
        <v>5.3876204855282284</v>
      </c>
      <c r="BK232" s="16"/>
      <c r="BL232" s="1">
        <f>((BG232*1.0749)/(BG232*1.0749+BH232*1.0493+BI232*1.5556))*100</f>
        <v>79.884611384338768</v>
      </c>
      <c r="BM232" s="1">
        <f>((BH232*1.0493)/(BG232*1.0749+BH232*1.0493+BI232*1.5556))*100</f>
        <v>12.478659945778579</v>
      </c>
      <c r="BN232" s="1">
        <f>((BI232*1.5556)/(BG232*1.0749+BH232*1.0493+BI232*1.5556))*100</f>
        <v>7.6367286698826575</v>
      </c>
    </row>
    <row r="233" spans="1:66" x14ac:dyDescent="0.3">
      <c r="A233" s="2" t="s">
        <v>395</v>
      </c>
      <c r="B233" s="1">
        <v>61084841</v>
      </c>
      <c r="C233" s="1">
        <v>57891349</v>
      </c>
      <c r="D233" s="1">
        <v>17109836</v>
      </c>
      <c r="E233" s="1">
        <v>10353628</v>
      </c>
      <c r="F233" s="1">
        <v>10240318</v>
      </c>
      <c r="G233" s="1">
        <v>1243056</v>
      </c>
      <c r="H233" s="1">
        <f>SUM(B233:G233)</f>
        <v>157923028</v>
      </c>
      <c r="K233" s="1">
        <f t="shared" si="711"/>
        <v>38.680135363159323</v>
      </c>
      <c r="L233" s="1">
        <f t="shared" si="711"/>
        <v>36.657952759112497</v>
      </c>
      <c r="M233" s="1">
        <f t="shared" si="711"/>
        <v>10.834288207797028</v>
      </c>
      <c r="N233" s="1">
        <f t="shared" si="711"/>
        <v>6.5561230246927629</v>
      </c>
      <c r="O233" s="1">
        <f t="shared" si="711"/>
        <v>6.4843728806922325</v>
      </c>
      <c r="P233" s="1">
        <f t="shared" si="711"/>
        <v>0.78712776454615607</v>
      </c>
      <c r="T233" s="2" t="s">
        <v>395</v>
      </c>
      <c r="U233" s="1">
        <v>6938321</v>
      </c>
      <c r="V233" s="1">
        <v>13298573</v>
      </c>
      <c r="W233" s="1">
        <v>2625851</v>
      </c>
      <c r="X233" s="1">
        <v>634547</v>
      </c>
      <c r="Y233" s="1">
        <v>569010</v>
      </c>
      <c r="Z233" s="1">
        <f t="shared" si="717"/>
        <v>24066302</v>
      </c>
      <c r="AC233" s="1">
        <f>U233/$Z233*100</f>
        <v>28.830025485427718</v>
      </c>
      <c r="AD233" s="1">
        <f t="shared" si="712"/>
        <v>55.258065821662171</v>
      </c>
      <c r="AE233" s="1">
        <f t="shared" si="712"/>
        <v>10.910903553026136</v>
      </c>
      <c r="AF233" s="1">
        <f t="shared" si="713"/>
        <v>2.636661835291521</v>
      </c>
      <c r="AG233" s="1">
        <f t="shared" si="713"/>
        <v>2.3643433045924547</v>
      </c>
      <c r="AK233" s="2" t="s">
        <v>395</v>
      </c>
      <c r="AL233" s="1">
        <v>1460560</v>
      </c>
      <c r="AM233" s="1">
        <v>5539572</v>
      </c>
      <c r="AN233" s="1">
        <v>2337245</v>
      </c>
      <c r="AO233" s="1">
        <v>493148</v>
      </c>
      <c r="AP233" s="1">
        <v>876114</v>
      </c>
      <c r="AQ233" s="1">
        <f>SUM(AL233:AP233)</f>
        <v>10706639</v>
      </c>
      <c r="AT233" s="1">
        <f>AL233/$AQ233*100</f>
        <v>13.641629273201422</v>
      </c>
      <c r="AU233" s="1">
        <f t="shared" ref="AU233" si="718">AM233/$AQ233*100</f>
        <v>51.739598206309189</v>
      </c>
      <c r="AV233" s="1">
        <f t="shared" si="714"/>
        <v>21.829866496853029</v>
      </c>
      <c r="AW233" s="1">
        <f>AO233/$AQ233*100</f>
        <v>4.6060019395442398</v>
      </c>
      <c r="AX233" s="1">
        <f t="shared" si="714"/>
        <v>8.1829040840921223</v>
      </c>
      <c r="BB233" s="2" t="s">
        <v>395</v>
      </c>
      <c r="BC233" s="1">
        <f>H233</f>
        <v>157923028</v>
      </c>
      <c r="BD233" s="1">
        <f>Z233</f>
        <v>24066302</v>
      </c>
      <c r="BE233" s="1">
        <f>AQ233</f>
        <v>10706639</v>
      </c>
      <c r="BF233" s="1">
        <f>SUM(BC233:BE233)</f>
        <v>192695969</v>
      </c>
      <c r="BG233" s="1">
        <f>BC233/$BF233*100</f>
        <v>81.954505234097553</v>
      </c>
      <c r="BH233" s="1">
        <f t="shared" si="715"/>
        <v>12.489260737986688</v>
      </c>
      <c r="BI233" s="1">
        <f t="shared" si="716"/>
        <v>5.5562340279157585</v>
      </c>
      <c r="BK233" s="16"/>
      <c r="BL233" s="1">
        <f>((BG233*1.0749)/(BG233*1.0749+BH233*1.0493+BI233*1.5556))*100</f>
        <v>80.200264076812743</v>
      </c>
      <c r="BM233" s="1">
        <f>((BH233*1.0493)/(BG233*1.0749+BH233*1.0493+BI233*1.5556))*100</f>
        <v>11.930847867370028</v>
      </c>
      <c r="BN233" s="1">
        <f>((BI233*1.5556)/(BG233*1.0749+BH233*1.0493+BI233*1.5556))*100</f>
        <v>7.8688880558172274</v>
      </c>
    </row>
    <row r="234" spans="1:66" x14ac:dyDescent="0.3">
      <c r="B234" s="90" t="s">
        <v>100</v>
      </c>
      <c r="C234" s="90"/>
      <c r="D234" s="90"/>
      <c r="E234" s="90"/>
      <c r="F234" s="90"/>
      <c r="G234" s="90"/>
      <c r="H234" s="90"/>
      <c r="J234" s="8" t="s">
        <v>64</v>
      </c>
      <c r="K234" s="3">
        <f>AVERAGE(K231:K233)</f>
        <v>39.011163982791047</v>
      </c>
      <c r="L234" s="3">
        <f t="shared" ref="L234:P234" si="719">AVERAGE(L231:L233)</f>
        <v>36.375199813019854</v>
      </c>
      <c r="M234" s="3">
        <f t="shared" si="719"/>
        <v>10.834663258935707</v>
      </c>
      <c r="N234" s="3">
        <f t="shared" si="719"/>
        <v>6.5181775126368295</v>
      </c>
      <c r="O234" s="3">
        <f t="shared" si="719"/>
        <v>6.4217080049679085</v>
      </c>
      <c r="P234" s="3">
        <f t="shared" si="719"/>
        <v>0.83908742764864719</v>
      </c>
      <c r="Q234" s="2" t="s">
        <v>395</v>
      </c>
      <c r="U234" s="90" t="s">
        <v>100</v>
      </c>
      <c r="V234" s="90"/>
      <c r="W234" s="90"/>
      <c r="X234" s="90"/>
      <c r="Y234" s="90"/>
      <c r="Z234" s="90"/>
      <c r="AB234" s="8" t="s">
        <v>64</v>
      </c>
      <c r="AC234" s="3">
        <f t="shared" ref="AC234:AG234" si="720">AVERAGE(AC231:AC233)</f>
        <v>28.294466911955869</v>
      </c>
      <c r="AD234" s="3">
        <f t="shared" si="720"/>
        <v>55.310974973483418</v>
      </c>
      <c r="AE234" s="3">
        <f t="shared" si="720"/>
        <v>11.219947941856615</v>
      </c>
      <c r="AF234" s="3">
        <f t="shared" si="720"/>
        <v>2.7154308529960716</v>
      </c>
      <c r="AG234" s="3">
        <f t="shared" si="720"/>
        <v>2.4591793197080207</v>
      </c>
      <c r="AH234" s="2" t="s">
        <v>395</v>
      </c>
      <c r="AL234" s="90" t="s">
        <v>100</v>
      </c>
      <c r="AM234" s="90"/>
      <c r="AN234" s="90"/>
      <c r="AO234" s="90"/>
      <c r="AP234" s="90"/>
      <c r="AQ234" s="90"/>
      <c r="AS234" s="8" t="s">
        <v>64</v>
      </c>
      <c r="AT234" s="3">
        <f t="shared" ref="AT234:AX234" si="721">AVERAGE(AT231:AT233)</f>
        <v>13.831972286491739</v>
      </c>
      <c r="AU234" s="3">
        <f t="shared" si="721"/>
        <v>50.792086873429604</v>
      </c>
      <c r="AV234" s="3">
        <f t="shared" si="721"/>
        <v>22.777499659275808</v>
      </c>
      <c r="AW234" s="3">
        <f t="shared" si="721"/>
        <v>4.3003954075596207</v>
      </c>
      <c r="AX234" s="3">
        <f t="shared" si="721"/>
        <v>8.2980457732432278</v>
      </c>
      <c r="AY234" s="2" t="s">
        <v>395</v>
      </c>
      <c r="BC234" s="87" t="s">
        <v>105</v>
      </c>
      <c r="BD234" s="88"/>
      <c r="BE234" s="88"/>
      <c r="BF234" s="89"/>
      <c r="BG234" s="12">
        <f>AVERAGE(BG231:BG233)</f>
        <v>81.583296598842637</v>
      </c>
      <c r="BH234" s="12">
        <f t="shared" ref="BH234:BI234" si="722">AVERAGE(BH231:BH233)</f>
        <v>12.903567998895547</v>
      </c>
      <c r="BI234" s="12">
        <f t="shared" si="722"/>
        <v>5.5131354022618142</v>
      </c>
      <c r="BJ234" s="2" t="s">
        <v>395</v>
      </c>
      <c r="BK234" s="10" t="s">
        <v>259</v>
      </c>
      <c r="BL234" s="12">
        <f>AVERAGE(BL231:BL233)</f>
        <v>79.859783892105625</v>
      </c>
      <c r="BM234" s="12">
        <f>AVERAGE(BM231:BM233)</f>
        <v>12.330188977436999</v>
      </c>
      <c r="BN234" s="12">
        <f>AVERAGE(BN231:BN233)</f>
        <v>7.8100271304573745</v>
      </c>
    </row>
    <row r="235" spans="1:66" x14ac:dyDescent="0.3">
      <c r="A235" s="2" t="s">
        <v>55</v>
      </c>
      <c r="B235" s="2" t="s">
        <v>56</v>
      </c>
      <c r="C235" s="2" t="s">
        <v>57</v>
      </c>
      <c r="D235" s="2" t="s">
        <v>58</v>
      </c>
      <c r="E235" s="2" t="s">
        <v>59</v>
      </c>
      <c r="F235" s="2" t="s">
        <v>60</v>
      </c>
      <c r="G235" s="2" t="s">
        <v>61</v>
      </c>
      <c r="H235" s="2" t="s">
        <v>62</v>
      </c>
      <c r="J235" s="8" t="s">
        <v>65</v>
      </c>
      <c r="K235" s="3">
        <f>_xlfn.STDEV.S(K231:K233)</f>
        <v>0.3216643572901739</v>
      </c>
      <c r="L235" s="3">
        <f t="shared" ref="L235:P235" si="723">_xlfn.STDEV.S(L231:L233)</f>
        <v>0.24610904356307051</v>
      </c>
      <c r="M235" s="3">
        <f t="shared" si="723"/>
        <v>7.1180938634248826E-3</v>
      </c>
      <c r="N235" s="3">
        <f t="shared" si="723"/>
        <v>5.9428118650237241E-2</v>
      </c>
      <c r="O235" s="3">
        <f t="shared" si="723"/>
        <v>8.9630388177011272E-2</v>
      </c>
      <c r="P235" s="3">
        <f t="shared" si="723"/>
        <v>4.5498158749284735E-2</v>
      </c>
      <c r="Q235" s="2" t="s">
        <v>395</v>
      </c>
      <c r="T235" s="2" t="s">
        <v>55</v>
      </c>
      <c r="U235" s="2" t="s">
        <v>56</v>
      </c>
      <c r="V235" s="2" t="s">
        <v>57</v>
      </c>
      <c r="W235" s="2" t="s">
        <v>58</v>
      </c>
      <c r="X235" s="2" t="s">
        <v>59</v>
      </c>
      <c r="Y235" s="2" t="s">
        <v>60</v>
      </c>
      <c r="Z235" s="2" t="s">
        <v>62</v>
      </c>
      <c r="AB235" s="8" t="s">
        <v>65</v>
      </c>
      <c r="AC235" s="3">
        <f t="shared" ref="AC235:AG235" si="724">_xlfn.STDEV.S(AC231:AC233)</f>
        <v>0.48317888065400816</v>
      </c>
      <c r="AD235" s="3">
        <f t="shared" si="724"/>
        <v>0.67531217438111524</v>
      </c>
      <c r="AE235" s="3">
        <f t="shared" si="724"/>
        <v>0.35200533270838996</v>
      </c>
      <c r="AF235" s="3">
        <f t="shared" si="724"/>
        <v>0.1629138405206573</v>
      </c>
      <c r="AG235" s="3">
        <f t="shared" si="724"/>
        <v>0.18138821745798148</v>
      </c>
      <c r="AH235" s="2" t="s">
        <v>395</v>
      </c>
      <c r="AK235" s="10" t="s">
        <v>55</v>
      </c>
      <c r="AL235" s="2" t="s">
        <v>56</v>
      </c>
      <c r="AM235" s="2" t="s">
        <v>57</v>
      </c>
      <c r="AN235" s="2" t="s">
        <v>58</v>
      </c>
      <c r="AO235" s="2" t="s">
        <v>59</v>
      </c>
      <c r="AP235" s="2" t="s">
        <v>60</v>
      </c>
      <c r="AQ235" s="2" t="s">
        <v>62</v>
      </c>
      <c r="AS235" s="8" t="s">
        <v>65</v>
      </c>
      <c r="AT235" s="3">
        <f t="shared" ref="AT235:AX235" si="725">_xlfn.STDEV.S(AT231:AT233)</f>
        <v>0.37637763043154027</v>
      </c>
      <c r="AU235" s="3">
        <f t="shared" si="725"/>
        <v>0.82057034009102259</v>
      </c>
      <c r="AV235" s="3">
        <f t="shared" si="725"/>
        <v>0.82658069618730035</v>
      </c>
      <c r="AW235" s="3">
        <f t="shared" si="725"/>
        <v>0.31009707466044811</v>
      </c>
      <c r="AX235" s="3">
        <f t="shared" si="725"/>
        <v>0.29434927303055713</v>
      </c>
      <c r="AY235" s="2" t="s">
        <v>395</v>
      </c>
      <c r="BB235" s="10" t="s">
        <v>55</v>
      </c>
      <c r="BC235" s="12" t="s">
        <v>101</v>
      </c>
      <c r="BD235" s="12" t="s">
        <v>102</v>
      </c>
      <c r="BE235" s="12" t="s">
        <v>103</v>
      </c>
      <c r="BF235" s="12" t="s">
        <v>104</v>
      </c>
      <c r="BG235" s="12">
        <f>_xlfn.STDEV.S(BG231:BG233)</f>
        <v>0.36058551358088103</v>
      </c>
      <c r="BH235" s="12">
        <f t="shared" ref="BH235:BI235" si="726">_xlfn.STDEV.S(BH231:BH233)</f>
        <v>0.36367761328051179</v>
      </c>
      <c r="BI235" s="12">
        <f t="shared" si="726"/>
        <v>0.1104625069677995</v>
      </c>
      <c r="BJ235" s="2" t="s">
        <v>395</v>
      </c>
      <c r="BK235" s="10" t="s">
        <v>65</v>
      </c>
      <c r="BL235" s="12">
        <f>_xlfn.STDEV.S(BL231:BL233)</f>
        <v>0.35354834137658658</v>
      </c>
      <c r="BM235" s="12">
        <f>_xlfn.STDEV.S(BM231:BM233)</f>
        <v>0.34960890909638154</v>
      </c>
      <c r="BN235" s="12">
        <f>_xlfn.STDEV.S(BN231:BN233)</f>
        <v>0.15263177001829956</v>
      </c>
    </row>
    <row r="236" spans="1:66" x14ac:dyDescent="0.3">
      <c r="A236" s="2" t="s">
        <v>99</v>
      </c>
      <c r="B236" s="1">
        <v>46966136</v>
      </c>
      <c r="C236" s="1">
        <v>46834096</v>
      </c>
      <c r="D236" s="1">
        <v>15083540</v>
      </c>
      <c r="E236" s="1">
        <v>8582550</v>
      </c>
      <c r="F236" s="1">
        <v>8327730</v>
      </c>
      <c r="G236" s="1">
        <v>1109614</v>
      </c>
      <c r="H236" s="1">
        <f>SUM(B236:G236)</f>
        <v>126903666</v>
      </c>
      <c r="K236" s="1">
        <f t="shared" ref="K236:P238" si="727">B236/$H236*100</f>
        <v>37.009282300796578</v>
      </c>
      <c r="L236" s="1">
        <f t="shared" si="727"/>
        <v>36.905234873199014</v>
      </c>
      <c r="M236" s="1">
        <f t="shared" si="727"/>
        <v>11.885818964441894</v>
      </c>
      <c r="N236" s="1">
        <f t="shared" si="727"/>
        <v>6.7630433938764227</v>
      </c>
      <c r="O236" s="1">
        <f t="shared" si="727"/>
        <v>6.5622454122010936</v>
      </c>
      <c r="P236" s="1">
        <f t="shared" si="727"/>
        <v>0.87437505548500072</v>
      </c>
      <c r="T236" s="10" t="s">
        <v>99</v>
      </c>
      <c r="U236" s="1">
        <v>4254542</v>
      </c>
      <c r="V236" s="1">
        <v>5917480</v>
      </c>
      <c r="W236" s="1">
        <v>981865</v>
      </c>
      <c r="X236" s="1">
        <v>176690</v>
      </c>
      <c r="Y236" s="1">
        <v>216569</v>
      </c>
      <c r="Z236" s="1">
        <f>SUM(U236:Y236)</f>
        <v>11547146</v>
      </c>
      <c r="AC236" s="1">
        <f>U236/$Z236*100</f>
        <v>36.844965846972059</v>
      </c>
      <c r="AD236" s="1">
        <f t="shared" ref="AD236:AE238" si="728">V236/$Z236*100</f>
        <v>51.246256001266453</v>
      </c>
      <c r="AE236" s="1">
        <f>W236/$Z236*100</f>
        <v>8.5030967825296404</v>
      </c>
      <c r="AF236" s="1">
        <f t="shared" ref="AF236:AG238" si="729">X236/$Z236*100</f>
        <v>1.5301616520653676</v>
      </c>
      <c r="AG236" s="1">
        <f t="shared" si="729"/>
        <v>1.8755197171664757</v>
      </c>
      <c r="AK236" s="10" t="s">
        <v>99</v>
      </c>
      <c r="AL236" s="1">
        <v>815704</v>
      </c>
      <c r="AM236" s="1">
        <v>3086582</v>
      </c>
      <c r="AN236" s="1">
        <v>1264020</v>
      </c>
      <c r="AO236" s="1">
        <v>259846</v>
      </c>
      <c r="AP236" s="1">
        <v>490464</v>
      </c>
      <c r="AQ236" s="1">
        <f>SUM(AL236:AP236)</f>
        <v>5916616</v>
      </c>
      <c r="AT236" s="1">
        <f>AL236/$AQ236*100</f>
        <v>13.786664539324505</v>
      </c>
      <c r="AU236" s="1">
        <f t="shared" ref="AU236:AX238" si="730">AM236/$AQ236*100</f>
        <v>52.168029833269557</v>
      </c>
      <c r="AV236" s="1">
        <f t="shared" si="730"/>
        <v>21.363901257069919</v>
      </c>
      <c r="AW236" s="1">
        <f t="shared" si="730"/>
        <v>4.3918009889436807</v>
      </c>
      <c r="AX236" s="1">
        <f t="shared" si="730"/>
        <v>8.289603381392336</v>
      </c>
      <c r="BB236" s="10" t="s">
        <v>99</v>
      </c>
      <c r="BC236" s="1">
        <f>H236</f>
        <v>126903666</v>
      </c>
      <c r="BD236" s="1">
        <f>Z236</f>
        <v>11547146</v>
      </c>
      <c r="BE236" s="1">
        <f>AQ236</f>
        <v>5916616</v>
      </c>
      <c r="BF236" s="1">
        <f>SUM(BC236:BE236)</f>
        <v>144367428</v>
      </c>
      <c r="BG236" s="1">
        <f>BC236/$BF236*100</f>
        <v>87.903253357121528</v>
      </c>
      <c r="BH236" s="1">
        <f t="shared" ref="BH236:BH238" si="731">BD236/$BF236*100</f>
        <v>7.9984426958136288</v>
      </c>
      <c r="BI236" s="1">
        <f t="shared" ref="BI236:BI238" si="732">BE236/$BF236*100</f>
        <v>4.0983039470648466</v>
      </c>
      <c r="BK236" s="16"/>
      <c r="BL236" s="1">
        <f>((BG236*1.0749)/(BG236*1.0749+BH236*1.0493+BI236*1.5556))*100</f>
        <v>86.482954809368465</v>
      </c>
      <c r="BM236" s="1">
        <f>((BH236*1.0493)/(BG236*1.0749+BH236*1.0493+BI236*1.5556))*100</f>
        <v>7.6817933203287447</v>
      </c>
      <c r="BN236" s="1">
        <f>((BI236*1.5556)/(BG236*1.0749+BH236*1.0493+BI236*1.5556))*100</f>
        <v>5.8352518703027956</v>
      </c>
    </row>
    <row r="237" spans="1:66" x14ac:dyDescent="0.3">
      <c r="A237" s="2" t="s">
        <v>99</v>
      </c>
      <c r="B237" s="1">
        <v>45704234</v>
      </c>
      <c r="C237" s="1">
        <v>46399686</v>
      </c>
      <c r="D237" s="1">
        <v>14830690</v>
      </c>
      <c r="E237" s="1">
        <v>8471885</v>
      </c>
      <c r="F237" s="1">
        <v>8627392</v>
      </c>
      <c r="G237" s="1">
        <v>1018924</v>
      </c>
      <c r="H237" s="1">
        <f>SUM(B237:G237)</f>
        <v>125052811</v>
      </c>
      <c r="K237" s="1">
        <f t="shared" si="727"/>
        <v>36.547946131334861</v>
      </c>
      <c r="L237" s="1">
        <f t="shared" si="727"/>
        <v>37.104072774501645</v>
      </c>
      <c r="M237" s="1">
        <f t="shared" si="727"/>
        <v>11.859541486036647</v>
      </c>
      <c r="N237" s="1">
        <f t="shared" si="727"/>
        <v>6.774645793448018</v>
      </c>
      <c r="O237" s="1">
        <f t="shared" si="727"/>
        <v>6.8989988557714224</v>
      </c>
      <c r="P237" s="1">
        <f t="shared" si="727"/>
        <v>0.81479495890740117</v>
      </c>
      <c r="T237" s="10" t="s">
        <v>99</v>
      </c>
      <c r="U237" s="1">
        <v>4080953</v>
      </c>
      <c r="V237" s="1">
        <v>5779338</v>
      </c>
      <c r="W237" s="1">
        <v>927024</v>
      </c>
      <c r="X237" s="1">
        <v>239519</v>
      </c>
      <c r="Y237" s="1">
        <v>299150</v>
      </c>
      <c r="Z237" s="1">
        <f>SUM(U237:Y237)</f>
        <v>11325984</v>
      </c>
      <c r="AC237" s="1">
        <f>U237/$Z237*100</f>
        <v>36.031774369449934</v>
      </c>
      <c r="AD237" s="1">
        <f t="shared" si="728"/>
        <v>51.027248493375943</v>
      </c>
      <c r="AE237" s="1">
        <f t="shared" si="728"/>
        <v>8.1849312165724406</v>
      </c>
      <c r="AF237" s="1">
        <f t="shared" si="729"/>
        <v>2.1147743101173373</v>
      </c>
      <c r="AG237" s="1">
        <f t="shared" si="729"/>
        <v>2.6412716104843517</v>
      </c>
      <c r="AK237" s="10" t="s">
        <v>99</v>
      </c>
      <c r="AL237" s="1">
        <v>817718</v>
      </c>
      <c r="AM237" s="1">
        <v>3086160</v>
      </c>
      <c r="AN237" s="1">
        <v>1393384</v>
      </c>
      <c r="AO237" s="1">
        <v>252509</v>
      </c>
      <c r="AP237" s="1">
        <v>535159</v>
      </c>
      <c r="AQ237" s="1">
        <f>SUM(AL237:AP237)</f>
        <v>6084930</v>
      </c>
      <c r="AT237" s="1">
        <f>AL237/$AQ237*100</f>
        <v>13.438412602938735</v>
      </c>
      <c r="AU237" s="1">
        <f>AM237/$AQ237*100</f>
        <v>50.71808549975102</v>
      </c>
      <c r="AV237" s="1">
        <f t="shared" si="730"/>
        <v>22.898932280239872</v>
      </c>
      <c r="AW237" s="1">
        <f>AO237/$AQ237*100</f>
        <v>4.1497437111026745</v>
      </c>
      <c r="AX237" s="1">
        <f t="shared" si="730"/>
        <v>8.794825905967695</v>
      </c>
      <c r="BB237" s="10" t="s">
        <v>99</v>
      </c>
      <c r="BC237" s="1">
        <f>H237</f>
        <v>125052811</v>
      </c>
      <c r="BD237" s="1">
        <f>Z237</f>
        <v>11325984</v>
      </c>
      <c r="BE237" s="1">
        <f>AQ237</f>
        <v>6084930</v>
      </c>
      <c r="BF237" s="1">
        <f>SUM(BC237:BE237)</f>
        <v>142463725</v>
      </c>
      <c r="BG237" s="1">
        <f>BC237/$BF237*100</f>
        <v>87.778703666494749</v>
      </c>
      <c r="BH237" s="1">
        <f t="shared" si="731"/>
        <v>7.9500827315865843</v>
      </c>
      <c r="BI237" s="1">
        <f t="shared" si="732"/>
        <v>4.2712136019186637</v>
      </c>
      <c r="BK237" s="16"/>
      <c r="BL237" s="1">
        <f>((BG237*1.0749)/(BG237*1.0749+BH237*1.0493+BI237*1.5556))*100</f>
        <v>86.293790355381688</v>
      </c>
      <c r="BM237" s="1">
        <f>((BH237*1.0493)/(BG237*1.0749+BH237*1.0493+BI237*1.5556))*100</f>
        <v>7.6294571917671448</v>
      </c>
      <c r="BN237" s="1">
        <f>((BI237*1.5556)/(BG237*1.0749+BH237*1.0493+BI237*1.5556))*100</f>
        <v>6.0767524528511867</v>
      </c>
    </row>
    <row r="238" spans="1:66" x14ac:dyDescent="0.3">
      <c r="A238" s="2" t="s">
        <v>99</v>
      </c>
      <c r="B238" s="1">
        <v>41989936</v>
      </c>
      <c r="C238" s="1">
        <v>42068065</v>
      </c>
      <c r="D238" s="1">
        <v>13546290</v>
      </c>
      <c r="E238" s="1">
        <v>7845171</v>
      </c>
      <c r="F238" s="1">
        <v>7626891</v>
      </c>
      <c r="G238" s="1">
        <v>970180</v>
      </c>
      <c r="H238" s="1">
        <f>SUM(B238:G238)</f>
        <v>114046533</v>
      </c>
      <c r="K238" s="1">
        <f t="shared" si="727"/>
        <v>36.818248565258884</v>
      </c>
      <c r="L238" s="1">
        <f t="shared" si="727"/>
        <v>36.886754812616708</v>
      </c>
      <c r="M238" s="1">
        <f t="shared" si="727"/>
        <v>11.877862170522974</v>
      </c>
      <c r="N238" s="1">
        <f t="shared" si="727"/>
        <v>6.8789210803979453</v>
      </c>
      <c r="O238" s="1">
        <f t="shared" si="727"/>
        <v>6.6875255208327991</v>
      </c>
      <c r="P238" s="1">
        <f t="shared" si="727"/>
        <v>0.85068785037069028</v>
      </c>
      <c r="T238" s="10" t="s">
        <v>99</v>
      </c>
      <c r="U238" s="1">
        <v>3846466</v>
      </c>
      <c r="V238" s="1">
        <v>5538715</v>
      </c>
      <c r="W238" s="1">
        <v>965030</v>
      </c>
      <c r="X238" s="1">
        <v>233423</v>
      </c>
      <c r="Y238" s="1">
        <v>166936</v>
      </c>
      <c r="Z238" s="1">
        <f t="shared" ref="Z238" si="733">SUM(U238:Y238)</f>
        <v>10750570</v>
      </c>
      <c r="AC238" s="1">
        <f>U238/$Z238*100</f>
        <v>35.779181941050567</v>
      </c>
      <c r="AD238" s="1">
        <f t="shared" si="728"/>
        <v>51.520198463895404</v>
      </c>
      <c r="AE238" s="1">
        <f t="shared" si="728"/>
        <v>8.9765472900506662</v>
      </c>
      <c r="AF238" s="1">
        <f t="shared" si="729"/>
        <v>2.1712616168258982</v>
      </c>
      <c r="AG238" s="1">
        <f t="shared" si="729"/>
        <v>1.5528106881774641</v>
      </c>
      <c r="AK238" s="10" t="s">
        <v>99</v>
      </c>
      <c r="AL238" s="1">
        <v>876415</v>
      </c>
      <c r="AM238" s="1">
        <v>2996312</v>
      </c>
      <c r="AN238" s="1">
        <v>1160508</v>
      </c>
      <c r="AO238" s="1">
        <v>204859</v>
      </c>
      <c r="AP238" s="1">
        <v>471701</v>
      </c>
      <c r="AQ238" s="1">
        <f>SUM(AL238:AP238)</f>
        <v>5709795</v>
      </c>
      <c r="AT238" s="1">
        <f>AL238/$AQ238*100</f>
        <v>15.349325150902965</v>
      </c>
      <c r="AU238" s="1">
        <f t="shared" ref="AU238" si="734">AM238/$AQ238*100</f>
        <v>52.476700126712082</v>
      </c>
      <c r="AV238" s="1">
        <f t="shared" si="730"/>
        <v>20.324862801554172</v>
      </c>
      <c r="AW238" s="1">
        <f>AO238/$AQ238*100</f>
        <v>3.5878521032716582</v>
      </c>
      <c r="AX238" s="1">
        <f t="shared" si="730"/>
        <v>8.2612598175591252</v>
      </c>
      <c r="BB238" s="10" t="s">
        <v>99</v>
      </c>
      <c r="BC238" s="1">
        <f>H238</f>
        <v>114046533</v>
      </c>
      <c r="BD238" s="1">
        <f>Z238</f>
        <v>10750570</v>
      </c>
      <c r="BE238" s="1">
        <f>AQ238</f>
        <v>5709795</v>
      </c>
      <c r="BF238" s="1">
        <f>SUM(BC238:BE238)</f>
        <v>130506898</v>
      </c>
      <c r="BG238" s="1">
        <f>BC238/$BF238*100</f>
        <v>87.387360168502354</v>
      </c>
      <c r="BH238" s="1">
        <f t="shared" si="731"/>
        <v>8.2375492519943272</v>
      </c>
      <c r="BI238" s="1">
        <f t="shared" si="732"/>
        <v>4.3750905795033148</v>
      </c>
      <c r="BK238" s="16"/>
      <c r="BL238" s="1">
        <f>((BG238*1.0749)/(BG238*1.0749+BH238*1.0493+BI238*1.5556))*100</f>
        <v>85.875628909024798</v>
      </c>
      <c r="BM238" s="1">
        <f>((BH238*1.0493)/(BG238*1.0749+BH238*1.0493+BI238*1.5556))*100</f>
        <v>7.902253265963469</v>
      </c>
      <c r="BN238" s="1">
        <f>((BI238*1.5556)/(BG238*1.0749+BH238*1.0493+BI238*1.5556))*100</f>
        <v>6.2221178250117459</v>
      </c>
    </row>
    <row r="239" spans="1:66" x14ac:dyDescent="0.3">
      <c r="B239" s="90" t="s">
        <v>100</v>
      </c>
      <c r="C239" s="90"/>
      <c r="D239" s="90"/>
      <c r="E239" s="90"/>
      <c r="F239" s="90"/>
      <c r="G239" s="90"/>
      <c r="H239" s="90"/>
      <c r="J239" s="8" t="s">
        <v>64</v>
      </c>
      <c r="K239" s="3">
        <f>AVERAGE(K236:K238)</f>
        <v>36.791825665796772</v>
      </c>
      <c r="L239" s="3">
        <f t="shared" ref="L239:P239" si="735">AVERAGE(L236:L238)</f>
        <v>36.965354153439129</v>
      </c>
      <c r="M239" s="3">
        <f t="shared" si="735"/>
        <v>11.87440754033384</v>
      </c>
      <c r="N239" s="3">
        <f t="shared" si="735"/>
        <v>6.805536755907462</v>
      </c>
      <c r="O239" s="3">
        <f t="shared" si="735"/>
        <v>6.7162565962684377</v>
      </c>
      <c r="P239" s="3">
        <f t="shared" si="735"/>
        <v>0.84661928825436394</v>
      </c>
      <c r="Q239" s="2" t="s">
        <v>99</v>
      </c>
      <c r="U239" s="90" t="s">
        <v>100</v>
      </c>
      <c r="V239" s="90"/>
      <c r="W239" s="90"/>
      <c r="X239" s="90"/>
      <c r="Y239" s="90"/>
      <c r="Z239" s="90"/>
      <c r="AB239" s="3" t="s">
        <v>64</v>
      </c>
      <c r="AC239" s="3">
        <f t="shared" ref="AC239:AG239" si="736">AVERAGE(AC236:AC238)</f>
        <v>36.21864071915752</v>
      </c>
      <c r="AD239" s="3">
        <f t="shared" si="736"/>
        <v>51.264567652845933</v>
      </c>
      <c r="AE239" s="3">
        <f t="shared" si="736"/>
        <v>8.5548584297175836</v>
      </c>
      <c r="AF239" s="3">
        <f t="shared" si="736"/>
        <v>1.9387325263362012</v>
      </c>
      <c r="AG239" s="3">
        <f t="shared" si="736"/>
        <v>2.0232006719427638</v>
      </c>
      <c r="AH239" s="2" t="s">
        <v>99</v>
      </c>
      <c r="AL239" s="90" t="s">
        <v>100</v>
      </c>
      <c r="AM239" s="90"/>
      <c r="AN239" s="90"/>
      <c r="AO239" s="90"/>
      <c r="AP239" s="90"/>
      <c r="AQ239" s="90"/>
      <c r="AS239" s="3" t="s">
        <v>64</v>
      </c>
      <c r="AT239" s="3">
        <f t="shared" ref="AT239:AX239" si="737">AVERAGE(AT236:AT238)</f>
        <v>14.191467431055401</v>
      </c>
      <c r="AU239" s="3">
        <f t="shared" si="737"/>
        <v>51.787605153244215</v>
      </c>
      <c r="AV239" s="3">
        <f t="shared" si="737"/>
        <v>21.529232112954656</v>
      </c>
      <c r="AW239" s="3">
        <f t="shared" si="737"/>
        <v>4.0431322677726707</v>
      </c>
      <c r="AX239" s="3">
        <f t="shared" si="737"/>
        <v>8.4485630349730521</v>
      </c>
      <c r="AY239" s="2" t="s">
        <v>99</v>
      </c>
      <c r="BC239" s="87" t="s">
        <v>105</v>
      </c>
      <c r="BD239" s="88"/>
      <c r="BE239" s="88"/>
      <c r="BF239" s="89"/>
      <c r="BG239" s="12">
        <f>AVERAGE(BG236:BG238)</f>
        <v>87.689772397372892</v>
      </c>
      <c r="BH239" s="12">
        <f t="shared" ref="BH239:BI239" si="738">AVERAGE(BH236:BH238)</f>
        <v>8.0620248931315128</v>
      </c>
      <c r="BI239" s="12">
        <f t="shared" si="738"/>
        <v>4.2482027094956081</v>
      </c>
      <c r="BJ239" s="2" t="s">
        <v>99</v>
      </c>
      <c r="BK239" s="10" t="s">
        <v>259</v>
      </c>
      <c r="BL239" s="12">
        <f>AVERAGE(BL236:BL238)</f>
        <v>86.217458024591636</v>
      </c>
      <c r="BM239" s="12">
        <f>AVERAGE(BM236:BM238)</f>
        <v>7.7378345926864531</v>
      </c>
      <c r="BN239" s="12">
        <f>AVERAGE(BN236:BN238)</f>
        <v>6.04470738272191</v>
      </c>
    </row>
    <row r="240" spans="1:66" x14ac:dyDescent="0.3">
      <c r="A240" s="2" t="s">
        <v>55</v>
      </c>
      <c r="B240" s="2" t="s">
        <v>56</v>
      </c>
      <c r="C240" s="2" t="s">
        <v>57</v>
      </c>
      <c r="D240" s="2" t="s">
        <v>58</v>
      </c>
      <c r="E240" s="2" t="s">
        <v>59</v>
      </c>
      <c r="F240" s="2" t="s">
        <v>60</v>
      </c>
      <c r="G240" s="2" t="s">
        <v>61</v>
      </c>
      <c r="H240" s="2" t="s">
        <v>62</v>
      </c>
      <c r="J240" s="8" t="s">
        <v>65</v>
      </c>
      <c r="K240" s="3">
        <f>_xlfn.STDEV.S(K236:K238)</f>
        <v>0.23180032900190423</v>
      </c>
      <c r="L240" s="3">
        <f t="shared" ref="L240:P240" si="739">_xlfn.STDEV.S(L236:L238)</f>
        <v>0.12048867179904228</v>
      </c>
      <c r="M240" s="3">
        <f t="shared" si="739"/>
        <v>1.3475062899382417E-2</v>
      </c>
      <c r="N240" s="3">
        <f t="shared" si="739"/>
        <v>6.3816911784010236E-2</v>
      </c>
      <c r="O240" s="3">
        <f t="shared" si="739"/>
        <v>0.17020524804154821</v>
      </c>
      <c r="P240" s="3">
        <f t="shared" si="739"/>
        <v>2.9997697833664273E-2</v>
      </c>
      <c r="Q240" s="2" t="s">
        <v>99</v>
      </c>
      <c r="T240" s="2" t="s">
        <v>55</v>
      </c>
      <c r="U240" s="2" t="s">
        <v>56</v>
      </c>
      <c r="V240" s="2" t="s">
        <v>57</v>
      </c>
      <c r="W240" s="2" t="s">
        <v>58</v>
      </c>
      <c r="X240" s="2" t="s">
        <v>59</v>
      </c>
      <c r="Y240" s="2" t="s">
        <v>60</v>
      </c>
      <c r="Z240" s="2" t="s">
        <v>62</v>
      </c>
      <c r="AB240" s="3" t="s">
        <v>65</v>
      </c>
      <c r="AC240" s="3">
        <f t="shared" ref="AC240:AG240" si="740">_xlfn.STDEV.S(AC236:AC238)</f>
        <v>0.55692289234695347</v>
      </c>
      <c r="AD240" s="3">
        <f t="shared" si="740"/>
        <v>0.2469846266399201</v>
      </c>
      <c r="AE240" s="3">
        <f t="shared" si="740"/>
        <v>0.39833836500766229</v>
      </c>
      <c r="AF240" s="3">
        <f t="shared" si="740"/>
        <v>0.35495819955541463</v>
      </c>
      <c r="AG240" s="3">
        <f t="shared" si="740"/>
        <v>0.55905638637799115</v>
      </c>
      <c r="AH240" s="2" t="s">
        <v>99</v>
      </c>
      <c r="AK240" s="10" t="s">
        <v>55</v>
      </c>
      <c r="AL240" s="2" t="s">
        <v>56</v>
      </c>
      <c r="AM240" s="2" t="s">
        <v>57</v>
      </c>
      <c r="AN240" s="2" t="s">
        <v>58</v>
      </c>
      <c r="AO240" s="2" t="s">
        <v>59</v>
      </c>
      <c r="AP240" s="2" t="s">
        <v>60</v>
      </c>
      <c r="AQ240" s="2" t="s">
        <v>62</v>
      </c>
      <c r="AS240" s="3" t="s">
        <v>65</v>
      </c>
      <c r="AT240" s="3">
        <f t="shared" ref="AT240:AX240" si="741">_xlfn.STDEV.S(AT236:AT238)</f>
        <v>1.0177405009908265</v>
      </c>
      <c r="AU240" s="3">
        <f t="shared" si="741"/>
        <v>0.93900136017986391</v>
      </c>
      <c r="AV240" s="3">
        <f t="shared" si="741"/>
        <v>1.2949745708723406</v>
      </c>
      <c r="AW240" s="3">
        <f t="shared" si="741"/>
        <v>0.41244145351795269</v>
      </c>
      <c r="AX240" s="3">
        <f t="shared" si="741"/>
        <v>0.30020713061947973</v>
      </c>
      <c r="AY240" s="2" t="s">
        <v>99</v>
      </c>
      <c r="BB240" s="10" t="s">
        <v>55</v>
      </c>
      <c r="BC240" s="12" t="s">
        <v>101</v>
      </c>
      <c r="BD240" s="12" t="s">
        <v>102</v>
      </c>
      <c r="BE240" s="12" t="s">
        <v>103</v>
      </c>
      <c r="BF240" s="12" t="s">
        <v>104</v>
      </c>
      <c r="BG240" s="12">
        <f>_xlfn.STDEV.S(BG236:BG238)</f>
        <v>0.26919885491330514</v>
      </c>
      <c r="BH240" s="12">
        <f t="shared" ref="BH240:BI240" si="742">_xlfn.STDEV.S(BH236:BH238)</f>
        <v>0.15391969318661478</v>
      </c>
      <c r="BI240" s="12">
        <f t="shared" si="742"/>
        <v>0.13982072754686981</v>
      </c>
      <c r="BJ240" s="2" t="s">
        <v>99</v>
      </c>
      <c r="BK240" s="10" t="s">
        <v>65</v>
      </c>
      <c r="BL240" s="12">
        <f>_xlfn.STDEV.S(BL236:BL238)</f>
        <v>0.31077508885034755</v>
      </c>
      <c r="BM240" s="12">
        <f>_xlfn.STDEV.S(BM236:BM238)</f>
        <v>0.1447753179234455</v>
      </c>
      <c r="BN240" s="12">
        <f>_xlfn.STDEV.S(BN236:BN238)</f>
        <v>0.19541361676687127</v>
      </c>
    </row>
    <row r="241" spans="1:66" x14ac:dyDescent="0.3">
      <c r="A241" s="2" t="s">
        <v>397</v>
      </c>
      <c r="B241" s="1">
        <v>38526530</v>
      </c>
      <c r="C241" s="1">
        <v>50683627</v>
      </c>
      <c r="D241" s="1">
        <v>16030061</v>
      </c>
      <c r="E241" s="1">
        <v>7086992</v>
      </c>
      <c r="F241" s="1">
        <v>8086740</v>
      </c>
      <c r="G241" s="1">
        <v>852444</v>
      </c>
      <c r="H241" s="1">
        <f>SUM(B241:G241)</f>
        <v>121266394</v>
      </c>
      <c r="K241" s="1">
        <f t="shared" ref="K241:P243" si="743">B241/$H241*100</f>
        <v>31.770162144014936</v>
      </c>
      <c r="L241" s="1">
        <f t="shared" si="743"/>
        <v>41.79527841819062</v>
      </c>
      <c r="M241" s="1">
        <f t="shared" si="743"/>
        <v>13.218881564170202</v>
      </c>
      <c r="N241" s="1">
        <f t="shared" si="743"/>
        <v>5.8441516781640264</v>
      </c>
      <c r="O241" s="1">
        <f t="shared" si="743"/>
        <v>6.6685746423695917</v>
      </c>
      <c r="P241" s="1">
        <f t="shared" si="743"/>
        <v>0.70295155309062796</v>
      </c>
      <c r="T241" s="2" t="s">
        <v>397</v>
      </c>
      <c r="U241" s="1">
        <v>210805</v>
      </c>
      <c r="V241" s="1">
        <v>625279</v>
      </c>
      <c r="W241" s="1">
        <v>44305</v>
      </c>
      <c r="X241" s="1" t="s">
        <v>106</v>
      </c>
      <c r="Y241" s="1" t="s">
        <v>106</v>
      </c>
      <c r="Z241" s="1">
        <f>SUM(U241:Y241)</f>
        <v>880389</v>
      </c>
      <c r="AC241" s="1">
        <f>U241/$Z241*100</f>
        <v>23.944529066128723</v>
      </c>
      <c r="AD241" s="1">
        <f t="shared" ref="AD241:AE243" si="744">V241/$Z241*100</f>
        <v>71.023036407769752</v>
      </c>
      <c r="AE241" s="1">
        <f>W241/$Z241*100</f>
        <v>5.0324345261015297</v>
      </c>
      <c r="AF241" s="1" t="s">
        <v>106</v>
      </c>
      <c r="AG241" s="1" t="s">
        <v>106</v>
      </c>
      <c r="AK241" s="2" t="s">
        <v>397</v>
      </c>
      <c r="AL241" s="1">
        <v>225763</v>
      </c>
      <c r="AM241" s="1">
        <v>299173</v>
      </c>
      <c r="AN241" s="1">
        <v>65659</v>
      </c>
      <c r="AO241" s="1" t="s">
        <v>106</v>
      </c>
      <c r="AP241" s="1" t="s">
        <v>106</v>
      </c>
      <c r="AQ241" s="1">
        <f>SUM(AL241:AP241)</f>
        <v>590595</v>
      </c>
      <c r="AT241" s="1">
        <f>AL241/$AQ241*100</f>
        <v>38.226364937055003</v>
      </c>
      <c r="AU241" s="1">
        <f t="shared" ref="AU241:AV243" si="745">AM241/$AQ241*100</f>
        <v>50.656202643097217</v>
      </c>
      <c r="AV241" s="1">
        <f t="shared" si="745"/>
        <v>11.117432419847781</v>
      </c>
      <c r="AW241" s="1" t="s">
        <v>106</v>
      </c>
      <c r="AX241" s="1" t="s">
        <v>106</v>
      </c>
      <c r="BB241" s="2" t="s">
        <v>397</v>
      </c>
      <c r="BC241" s="1">
        <f>H241</f>
        <v>121266394</v>
      </c>
      <c r="BD241" s="1">
        <f>Z241</f>
        <v>880389</v>
      </c>
      <c r="BE241" s="1">
        <f>AQ241</f>
        <v>590595</v>
      </c>
      <c r="BF241" s="1">
        <f>SUM(BC241:BE241)</f>
        <v>122737378</v>
      </c>
      <c r="BG241" s="1">
        <f>BC241/$BF241*100</f>
        <v>98.801519126471803</v>
      </c>
      <c r="BH241" s="1">
        <f t="shared" ref="BH241:BH243" si="746">BD241/$BF241*100</f>
        <v>0.71729493846609627</v>
      </c>
      <c r="BI241" s="1">
        <f t="shared" ref="BI241:BI243" si="747">BE241/$BF241*100</f>
        <v>0.48118593506209656</v>
      </c>
      <c r="BK241" s="16"/>
      <c r="BL241" s="1">
        <f>((BG241*1.0749)/(BG241*1.0749+BH241*1.0493+BI241*1.5556))*100</f>
        <v>98.606175121012683</v>
      </c>
      <c r="BM241" s="1">
        <f>((BH241*1.0493)/(BG241*1.0749+BH241*1.0493+BI241*1.5556))*100</f>
        <v>0.6988273074733069</v>
      </c>
      <c r="BN241" s="1">
        <f>((BI241*1.5556)/(BG241*1.0749+BH241*1.0493+BI241*1.5556))*100</f>
        <v>0.69499757151400787</v>
      </c>
    </row>
    <row r="242" spans="1:66" x14ac:dyDescent="0.3">
      <c r="A242" s="2" t="s">
        <v>397</v>
      </c>
      <c r="B242" s="1">
        <v>35496275</v>
      </c>
      <c r="C242" s="1">
        <v>46813703</v>
      </c>
      <c r="D242" s="1">
        <v>15018837</v>
      </c>
      <c r="E242" s="1">
        <v>6583502</v>
      </c>
      <c r="F242" s="1">
        <v>7256149</v>
      </c>
      <c r="G242" s="1">
        <v>617693</v>
      </c>
      <c r="H242" s="1">
        <f>SUM(B242:G242)</f>
        <v>111786159</v>
      </c>
      <c r="K242" s="1">
        <f t="shared" si="743"/>
        <v>31.753729904969717</v>
      </c>
      <c r="L242" s="1">
        <f t="shared" si="743"/>
        <v>41.877906369428082</v>
      </c>
      <c r="M242" s="1">
        <f t="shared" si="743"/>
        <v>13.435327892427182</v>
      </c>
      <c r="N242" s="1">
        <f t="shared" si="743"/>
        <v>5.8893713308460667</v>
      </c>
      <c r="O242" s="1">
        <f t="shared" si="743"/>
        <v>6.491097882699413</v>
      </c>
      <c r="P242" s="1">
        <f t="shared" si="743"/>
        <v>0.55256661962953757</v>
      </c>
      <c r="T242" s="2" t="s">
        <v>397</v>
      </c>
      <c r="U242" s="1">
        <v>197118</v>
      </c>
      <c r="V242" s="1">
        <v>420461</v>
      </c>
      <c r="W242" s="1">
        <v>33479</v>
      </c>
      <c r="X242" s="1" t="s">
        <v>106</v>
      </c>
      <c r="Y242" s="1" t="s">
        <v>106</v>
      </c>
      <c r="Z242" s="1">
        <f t="shared" ref="Z242:Z243" si="748">SUM(U242:Y242)</f>
        <v>651058</v>
      </c>
      <c r="AC242" s="1">
        <f>U242/$Z242*100</f>
        <v>30.276565221531719</v>
      </c>
      <c r="AD242" s="1">
        <f t="shared" si="744"/>
        <v>64.581189387120645</v>
      </c>
      <c r="AE242" s="1">
        <f t="shared" si="744"/>
        <v>5.1422453913476218</v>
      </c>
      <c r="AF242" s="1" t="s">
        <v>106</v>
      </c>
      <c r="AG242" s="1" t="s">
        <v>106</v>
      </c>
      <c r="AK242" s="2" t="s">
        <v>397</v>
      </c>
      <c r="AL242" s="1">
        <v>147133</v>
      </c>
      <c r="AM242" s="1">
        <v>413419</v>
      </c>
      <c r="AN242" s="1">
        <v>63614</v>
      </c>
      <c r="AO242" s="1" t="s">
        <v>106</v>
      </c>
      <c r="AP242" s="1" t="s">
        <v>106</v>
      </c>
      <c r="AQ242" s="1">
        <f>SUM(AL242:AP242)</f>
        <v>624166</v>
      </c>
      <c r="AT242" s="1">
        <f>AL242/$AQ242*100</f>
        <v>23.572735458195414</v>
      </c>
      <c r="AU242" s="1">
        <f>AM242/$AQ242*100</f>
        <v>66.235424550520221</v>
      </c>
      <c r="AV242" s="1">
        <f t="shared" si="745"/>
        <v>10.19183999128437</v>
      </c>
      <c r="AW242" s="1" t="s">
        <v>106</v>
      </c>
      <c r="AX242" s="1" t="s">
        <v>106</v>
      </c>
      <c r="BB242" s="2" t="s">
        <v>397</v>
      </c>
      <c r="BC242" s="1">
        <f>H242</f>
        <v>111786159</v>
      </c>
      <c r="BD242" s="1">
        <f>Z242</f>
        <v>651058</v>
      </c>
      <c r="BE242" s="1">
        <f>AQ242</f>
        <v>624166</v>
      </c>
      <c r="BF242" s="1">
        <f>SUM(BC242:BE242)</f>
        <v>113061383</v>
      </c>
      <c r="BG242" s="1">
        <f>BC242/$BF242*100</f>
        <v>98.872095877334175</v>
      </c>
      <c r="BH242" s="1">
        <f t="shared" si="746"/>
        <v>0.57584471613972743</v>
      </c>
      <c r="BI242" s="1">
        <f t="shared" si="747"/>
        <v>0.55205940652609919</v>
      </c>
      <c r="BK242" s="16"/>
      <c r="BL242" s="1">
        <f>((BG242*1.0749)/(BG242*1.0749+BH242*1.0493+BI242*1.5556))*100</f>
        <v>98.642093119195437</v>
      </c>
      <c r="BM242" s="1">
        <f>((BH242*1.0493)/(BG242*1.0749+BH242*1.0493+BI242*1.5556))*100</f>
        <v>0.56082263669601329</v>
      </c>
      <c r="BN242" s="1">
        <f>((BI242*1.5556)/(BG242*1.0749+BH242*1.0493+BI242*1.5556))*100</f>
        <v>0.79708424410854217</v>
      </c>
    </row>
    <row r="243" spans="1:66" x14ac:dyDescent="0.3">
      <c r="A243" s="2" t="s">
        <v>397</v>
      </c>
      <c r="B243" s="1">
        <v>28148664</v>
      </c>
      <c r="C243" s="1">
        <v>39074709</v>
      </c>
      <c r="D243" s="1">
        <v>12125188</v>
      </c>
      <c r="E243" s="1">
        <v>5227509</v>
      </c>
      <c r="F243" s="1">
        <v>5919648</v>
      </c>
      <c r="G243" s="1">
        <v>386417</v>
      </c>
      <c r="H243" s="1">
        <f>SUM(B243:G243)</f>
        <v>90882135</v>
      </c>
      <c r="K243" s="1">
        <f t="shared" si="743"/>
        <v>30.972714274373065</v>
      </c>
      <c r="L243" s="1">
        <f t="shared" si="743"/>
        <v>42.994928541236405</v>
      </c>
      <c r="M243" s="1">
        <f t="shared" si="743"/>
        <v>13.341662803146075</v>
      </c>
      <c r="N243" s="1">
        <f t="shared" si="743"/>
        <v>5.7519654440336376</v>
      </c>
      <c r="O243" s="1">
        <f t="shared" si="743"/>
        <v>6.513544163547655</v>
      </c>
      <c r="P243" s="1">
        <f t="shared" si="743"/>
        <v>0.42518477366316276</v>
      </c>
      <c r="T243" s="2" t="s">
        <v>397</v>
      </c>
      <c r="U243" s="1">
        <v>137701</v>
      </c>
      <c r="V243" s="1">
        <v>342082</v>
      </c>
      <c r="W243" s="11">
        <v>11363</v>
      </c>
      <c r="X243" s="1" t="s">
        <v>106</v>
      </c>
      <c r="Y243" s="1" t="s">
        <v>106</v>
      </c>
      <c r="Z243" s="1">
        <f t="shared" si="748"/>
        <v>491146</v>
      </c>
      <c r="AC243" s="1">
        <f>U243/$Z243*100</f>
        <v>28.03667341279375</v>
      </c>
      <c r="AD243" s="1">
        <f t="shared" si="744"/>
        <v>69.649757913125626</v>
      </c>
      <c r="AE243" s="1">
        <f t="shared" si="744"/>
        <v>2.3135686740806198</v>
      </c>
      <c r="AF243" s="1" t="s">
        <v>106</v>
      </c>
      <c r="AG243" s="1" t="s">
        <v>106</v>
      </c>
      <c r="AK243" s="2" t="s">
        <v>397</v>
      </c>
      <c r="AL243" s="1">
        <v>293315</v>
      </c>
      <c r="AM243" s="1">
        <v>360329</v>
      </c>
      <c r="AN243" s="1">
        <v>30535</v>
      </c>
      <c r="AO243" s="1" t="s">
        <v>106</v>
      </c>
      <c r="AP243" s="1" t="s">
        <v>106</v>
      </c>
      <c r="AQ243" s="1">
        <f>SUM(AL243:AP243)</f>
        <v>684179</v>
      </c>
      <c r="AT243" s="1">
        <f>AL243/$AQ243*100</f>
        <v>42.871090752566218</v>
      </c>
      <c r="AU243" s="1">
        <f t="shared" ref="AU243" si="749">AM243/$AQ243*100</f>
        <v>52.665895913203997</v>
      </c>
      <c r="AV243" s="1">
        <f t="shared" si="745"/>
        <v>4.4630133342297853</v>
      </c>
      <c r="AW243" s="1" t="s">
        <v>106</v>
      </c>
      <c r="AX243" s="1" t="s">
        <v>106</v>
      </c>
      <c r="BB243" s="2" t="s">
        <v>397</v>
      </c>
      <c r="BC243" s="1">
        <f>H243</f>
        <v>90882135</v>
      </c>
      <c r="BD243" s="1">
        <f>Z243</f>
        <v>491146</v>
      </c>
      <c r="BE243" s="1">
        <f>AQ243</f>
        <v>684179</v>
      </c>
      <c r="BF243" s="1">
        <f>SUM(BC243:BE243)</f>
        <v>92057460</v>
      </c>
      <c r="BG243" s="1">
        <f>BC243/$BF243*100</f>
        <v>98.723270227095114</v>
      </c>
      <c r="BH243" s="1">
        <f t="shared" si="746"/>
        <v>0.53352112908611649</v>
      </c>
      <c r="BI243" s="1">
        <f t="shared" si="747"/>
        <v>0.74320864381876273</v>
      </c>
      <c r="BK243" s="16"/>
      <c r="BL243" s="1">
        <f>((BG243*1.0749)/(BG243*1.0749+BH243*1.0493+BI243*1.5556))*100</f>
        <v>98.408697241672627</v>
      </c>
      <c r="BM243" s="1">
        <f>((BH243*1.0493)/(BG243*1.0749+BH243*1.0493+BI243*1.5556))*100</f>
        <v>0.51915516967566211</v>
      </c>
      <c r="BN243" s="1">
        <f>((BI243*1.5556)/(BG243*1.0749+BH243*1.0493+BI243*1.5556))*100</f>
        <v>1.0721475886517198</v>
      </c>
    </row>
    <row r="244" spans="1:66" x14ac:dyDescent="0.3">
      <c r="B244" s="90" t="s">
        <v>100</v>
      </c>
      <c r="C244" s="90"/>
      <c r="D244" s="90"/>
      <c r="E244" s="90"/>
      <c r="F244" s="90"/>
      <c r="G244" s="90"/>
      <c r="H244" s="90"/>
      <c r="J244" s="8" t="s">
        <v>64</v>
      </c>
      <c r="K244" s="3">
        <f>AVERAGE(K241:K243)</f>
        <v>31.498868774452571</v>
      </c>
      <c r="L244" s="3">
        <f t="shared" ref="L244:P244" si="750">AVERAGE(L241:L243)</f>
        <v>42.222704442951702</v>
      </c>
      <c r="M244" s="3">
        <f t="shared" si="750"/>
        <v>13.331957419914488</v>
      </c>
      <c r="N244" s="3">
        <f t="shared" si="750"/>
        <v>5.8284961510145763</v>
      </c>
      <c r="O244" s="3">
        <f t="shared" si="750"/>
        <v>6.5577388962055538</v>
      </c>
      <c r="P244" s="3">
        <f t="shared" si="750"/>
        <v>0.56023431546110947</v>
      </c>
      <c r="Q244" s="2" t="s">
        <v>397</v>
      </c>
      <c r="U244" s="90" t="s">
        <v>100</v>
      </c>
      <c r="V244" s="90"/>
      <c r="W244" s="90"/>
      <c r="X244" s="90"/>
      <c r="Y244" s="90"/>
      <c r="Z244" s="90"/>
      <c r="AB244" s="8" t="s">
        <v>64</v>
      </c>
      <c r="AC244" s="3">
        <f>AVERAGE(AC241:AC243)</f>
        <v>27.419255900151398</v>
      </c>
      <c r="AD244" s="3">
        <f t="shared" ref="AD244:AE244" si="751">AVERAGE(AD241:AD243)</f>
        <v>68.417994569338674</v>
      </c>
      <c r="AE244" s="3">
        <f t="shared" si="751"/>
        <v>4.1627495305099238</v>
      </c>
      <c r="AF244" s="3" t="s">
        <v>106</v>
      </c>
      <c r="AG244" s="3" t="s">
        <v>106</v>
      </c>
      <c r="AH244" s="2" t="s">
        <v>397</v>
      </c>
      <c r="AL244" s="90" t="s">
        <v>100</v>
      </c>
      <c r="AM244" s="90"/>
      <c r="AN244" s="90"/>
      <c r="AO244" s="90"/>
      <c r="AP244" s="90"/>
      <c r="AQ244" s="90"/>
      <c r="AS244" s="8" t="s">
        <v>64</v>
      </c>
      <c r="AT244" s="3">
        <f>AVERAGE(AT241:AT243)</f>
        <v>34.890063715938879</v>
      </c>
      <c r="AU244" s="3">
        <f t="shared" ref="AU244:AV244" si="752">AVERAGE(AU241:AU243)</f>
        <v>56.519174368940476</v>
      </c>
      <c r="AV244" s="3">
        <f t="shared" si="752"/>
        <v>8.5907619151206447</v>
      </c>
      <c r="AW244" s="3" t="s">
        <v>106</v>
      </c>
      <c r="AX244" s="3" t="s">
        <v>106</v>
      </c>
      <c r="AY244" s="2" t="s">
        <v>397</v>
      </c>
      <c r="BC244" s="87" t="s">
        <v>105</v>
      </c>
      <c r="BD244" s="88"/>
      <c r="BE244" s="88"/>
      <c r="BF244" s="89"/>
      <c r="BG244" s="12">
        <f>AVERAGE(BG241:BG243)</f>
        <v>98.798961743633697</v>
      </c>
      <c r="BH244" s="12">
        <f t="shared" ref="BH244:BI244" si="753">AVERAGE(BH241:BH243)</f>
        <v>0.60888692789731336</v>
      </c>
      <c r="BI244" s="12">
        <f t="shared" si="753"/>
        <v>0.5921513284689861</v>
      </c>
      <c r="BJ244" s="2" t="s">
        <v>397</v>
      </c>
      <c r="BK244" s="10" t="s">
        <v>259</v>
      </c>
      <c r="BL244" s="12">
        <f>AVERAGE(BL241:BL243)</f>
        <v>98.552321827293596</v>
      </c>
      <c r="BM244" s="12">
        <f>AVERAGE(BM241:BM243)</f>
        <v>0.59293503794832736</v>
      </c>
      <c r="BN244" s="12">
        <f>AVERAGE(BN241:BN243)</f>
        <v>0.85474313475809005</v>
      </c>
    </row>
    <row r="245" spans="1:66" x14ac:dyDescent="0.3">
      <c r="A245" s="2" t="s">
        <v>55</v>
      </c>
      <c r="B245" s="2" t="s">
        <v>56</v>
      </c>
      <c r="C245" s="2" t="s">
        <v>57</v>
      </c>
      <c r="D245" s="2" t="s">
        <v>58</v>
      </c>
      <c r="E245" s="2" t="s">
        <v>59</v>
      </c>
      <c r="F245" s="2" t="s">
        <v>60</v>
      </c>
      <c r="G245" s="2" t="s">
        <v>61</v>
      </c>
      <c r="H245" s="2" t="s">
        <v>62</v>
      </c>
      <c r="J245" s="8" t="s">
        <v>65</v>
      </c>
      <c r="K245" s="3">
        <f>_xlfn.STDEV.S(K241:K243)</f>
        <v>0.45573723030431412</v>
      </c>
      <c r="L245" s="3">
        <f t="shared" ref="L245:P245" si="754">_xlfn.STDEV.S(L241:L243)</f>
        <v>0.67004058687525914</v>
      </c>
      <c r="M245" s="3">
        <f t="shared" si="754"/>
        <v>0.1085490631085138</v>
      </c>
      <c r="N245" s="3">
        <f t="shared" si="754"/>
        <v>7.0027966416445916E-2</v>
      </c>
      <c r="O245" s="3">
        <f t="shared" si="754"/>
        <v>9.6640472121073157E-2</v>
      </c>
      <c r="P245" s="3">
        <f t="shared" si="754"/>
        <v>0.13904204798513523</v>
      </c>
      <c r="Q245" s="2" t="s">
        <v>397</v>
      </c>
      <c r="T245" s="2" t="s">
        <v>55</v>
      </c>
      <c r="U245" s="2" t="s">
        <v>56</v>
      </c>
      <c r="V245" s="2" t="s">
        <v>57</v>
      </c>
      <c r="W245" s="2" t="s">
        <v>58</v>
      </c>
      <c r="X245" s="2" t="s">
        <v>59</v>
      </c>
      <c r="Y245" s="2" t="s">
        <v>60</v>
      </c>
      <c r="Z245" s="2" t="s">
        <v>62</v>
      </c>
      <c r="AB245" s="8" t="s">
        <v>65</v>
      </c>
      <c r="AC245" s="3">
        <f>_xlfn.STDEV.S(AC241:AC243)</f>
        <v>3.2108524969267571</v>
      </c>
      <c r="AD245" s="3">
        <f t="shared" ref="AD245:AE245" si="755">_xlfn.STDEV.S(AD241:AD243)</f>
        <v>3.3929749425370579</v>
      </c>
      <c r="AE245" s="3">
        <f t="shared" si="755"/>
        <v>1.6023785402862794</v>
      </c>
      <c r="AF245" s="3" t="s">
        <v>106</v>
      </c>
      <c r="AG245" s="3" t="s">
        <v>106</v>
      </c>
      <c r="AH245" s="2" t="s">
        <v>397</v>
      </c>
      <c r="AK245" s="10" t="s">
        <v>55</v>
      </c>
      <c r="AL245" s="2" t="s">
        <v>56</v>
      </c>
      <c r="AM245" s="2" t="s">
        <v>57</v>
      </c>
      <c r="AN245" s="2" t="s">
        <v>58</v>
      </c>
      <c r="AO245" s="2" t="s">
        <v>59</v>
      </c>
      <c r="AP245" s="2" t="s">
        <v>60</v>
      </c>
      <c r="AQ245" s="2" t="s">
        <v>62</v>
      </c>
      <c r="AS245" s="8" t="s">
        <v>65</v>
      </c>
      <c r="AT245" s="3">
        <f>_xlfn.STDEV.S(AT241:AT243)</f>
        <v>10.072477780837152</v>
      </c>
      <c r="AU245" s="3">
        <f t="shared" ref="AU245:AV245" si="756">_xlfn.STDEV.S(AU241:AU243)</f>
        <v>8.4743055735124475</v>
      </c>
      <c r="AV245" s="3">
        <f t="shared" si="756"/>
        <v>3.6045681566920567</v>
      </c>
      <c r="AW245" s="3" t="s">
        <v>106</v>
      </c>
      <c r="AX245" s="3" t="s">
        <v>106</v>
      </c>
      <c r="AY245" s="2" t="s">
        <v>397</v>
      </c>
      <c r="BB245" s="10" t="s">
        <v>55</v>
      </c>
      <c r="BC245" s="12" t="s">
        <v>101</v>
      </c>
      <c r="BD245" s="12" t="s">
        <v>102</v>
      </c>
      <c r="BE245" s="12" t="s">
        <v>103</v>
      </c>
      <c r="BF245" s="12" t="s">
        <v>104</v>
      </c>
      <c r="BG245" s="12">
        <f>_xlfn.STDEV.S(BG241:BG243)</f>
        <v>7.4445776895034982E-2</v>
      </c>
      <c r="BH245" s="12">
        <f t="shared" ref="BH245:BI245" si="757">_xlfn.STDEV.S(BH241:BH243)</f>
        <v>9.6239514087936545E-2</v>
      </c>
      <c r="BI245" s="12">
        <f t="shared" si="757"/>
        <v>0.13553411611048746</v>
      </c>
      <c r="BJ245" s="2" t="s">
        <v>397</v>
      </c>
      <c r="BK245" s="10" t="s">
        <v>65</v>
      </c>
      <c r="BL245" s="12">
        <f>_xlfn.STDEV.S(BL241:BL243)</f>
        <v>0.12567235911073446</v>
      </c>
      <c r="BM245" s="12">
        <f>_xlfn.STDEV.S(BM241:BM243)</f>
        <v>9.4042139548376577E-2</v>
      </c>
      <c r="BN245" s="12">
        <f>_xlfn.STDEV.S(BN241:BN243)</f>
        <v>0.19507420283047777</v>
      </c>
    </row>
    <row r="246" spans="1:66" x14ac:dyDescent="0.3">
      <c r="A246" s="2" t="s">
        <v>396</v>
      </c>
      <c r="B246" s="1">
        <v>51599452</v>
      </c>
      <c r="C246" s="1">
        <v>61451133</v>
      </c>
      <c r="D246" s="1">
        <v>17880706</v>
      </c>
      <c r="E246" s="1">
        <v>7744271</v>
      </c>
      <c r="F246" s="1">
        <v>8044256</v>
      </c>
      <c r="G246" s="1">
        <v>790963</v>
      </c>
      <c r="H246" s="1">
        <f>SUM(B246:G246)</f>
        <v>147510781</v>
      </c>
      <c r="K246" s="1">
        <f t="shared" ref="K246:P248" si="758">B246/$H246*100</f>
        <v>34.980122571515636</v>
      </c>
      <c r="L246" s="1">
        <f t="shared" si="758"/>
        <v>41.658740183878493</v>
      </c>
      <c r="M246" s="1">
        <f t="shared" si="758"/>
        <v>12.121626554197418</v>
      </c>
      <c r="N246" s="1">
        <f t="shared" si="758"/>
        <v>5.2499694920603801</v>
      </c>
      <c r="O246" s="1">
        <f t="shared" si="758"/>
        <v>5.4533342888341156</v>
      </c>
      <c r="P246" s="1">
        <f t="shared" si="758"/>
        <v>0.53620690951395622</v>
      </c>
      <c r="T246" s="2" t="s">
        <v>396</v>
      </c>
      <c r="U246" s="1">
        <v>248855</v>
      </c>
      <c r="V246" s="1">
        <v>659130</v>
      </c>
      <c r="W246" s="1">
        <v>143232</v>
      </c>
      <c r="X246" s="1" t="s">
        <v>106</v>
      </c>
      <c r="Y246" s="1" t="s">
        <v>106</v>
      </c>
      <c r="Z246" s="1">
        <f>SUM(U246:Y246)</f>
        <v>1051217</v>
      </c>
      <c r="AC246" s="1">
        <f>U246/$Z246*100</f>
        <v>23.673038012132604</v>
      </c>
      <c r="AD246" s="1">
        <f t="shared" ref="AD246:AE248" si="759">V246/$Z246*100</f>
        <v>62.701611560695838</v>
      </c>
      <c r="AE246" s="1">
        <f>W246/$Z246*100</f>
        <v>13.625350427171554</v>
      </c>
      <c r="AF246" s="1" t="s">
        <v>106</v>
      </c>
      <c r="AG246" s="1" t="s">
        <v>106</v>
      </c>
      <c r="AK246" s="2" t="s">
        <v>396</v>
      </c>
      <c r="AL246" s="1" t="s">
        <v>106</v>
      </c>
      <c r="AM246" s="1" t="s">
        <v>106</v>
      </c>
      <c r="AN246" s="1" t="s">
        <v>106</v>
      </c>
      <c r="AO246" s="1" t="s">
        <v>106</v>
      </c>
      <c r="AP246" s="1" t="s">
        <v>106</v>
      </c>
      <c r="AQ246" s="1">
        <f>SUM(AL246:AP246)</f>
        <v>0</v>
      </c>
      <c r="AT246" s="1" t="s">
        <v>106</v>
      </c>
      <c r="AU246" s="1" t="s">
        <v>106</v>
      </c>
      <c r="AV246" s="1" t="s">
        <v>106</v>
      </c>
      <c r="AW246" s="1" t="s">
        <v>106</v>
      </c>
      <c r="AX246" s="1" t="s">
        <v>106</v>
      </c>
      <c r="BB246" s="2" t="s">
        <v>396</v>
      </c>
      <c r="BC246" s="1">
        <f>H246</f>
        <v>147510781</v>
      </c>
      <c r="BD246" s="1">
        <f>Z246</f>
        <v>1051217</v>
      </c>
      <c r="BE246" s="1" t="s">
        <v>106</v>
      </c>
      <c r="BF246" s="1">
        <f>SUM(BC246:BE246)</f>
        <v>148561998</v>
      </c>
      <c r="BG246" s="1">
        <f>BC246/$BF246*100</f>
        <v>99.292405181572747</v>
      </c>
      <c r="BH246" s="1">
        <f t="shared" ref="BH246:BH248" si="760">BD246/$BF246*100</f>
        <v>0.70759481842725347</v>
      </c>
      <c r="BI246" s="1" t="s">
        <v>106</v>
      </c>
      <c r="BK246" s="16"/>
      <c r="BL246" s="1">
        <f>((BG246*1.0749)/(BG246*1.0749+BH246*1.0493))*100</f>
        <v>99.309140954381206</v>
      </c>
      <c r="BM246" s="1">
        <f>((BH246*1.0493)/(BG246*1.0749+BH246*1.0493))*100</f>
        <v>0.69085904561879108</v>
      </c>
      <c r="BN246" s="1" t="s">
        <v>106</v>
      </c>
    </row>
    <row r="247" spans="1:66" x14ac:dyDescent="0.3">
      <c r="A247" s="2" t="s">
        <v>396</v>
      </c>
      <c r="B247" s="1">
        <v>47450027</v>
      </c>
      <c r="C247" s="1">
        <v>57048646</v>
      </c>
      <c r="D247" s="1">
        <v>16292350</v>
      </c>
      <c r="E247" s="1">
        <v>7079788</v>
      </c>
      <c r="F247" s="1">
        <v>7130457</v>
      </c>
      <c r="G247" s="1">
        <v>655480</v>
      </c>
      <c r="H247" s="1">
        <f>SUM(B247:G247)</f>
        <v>135656748</v>
      </c>
      <c r="K247" s="1">
        <f t="shared" si="758"/>
        <v>34.978007139018253</v>
      </c>
      <c r="L247" s="1">
        <f t="shared" si="758"/>
        <v>42.053673585039796</v>
      </c>
      <c r="M247" s="1">
        <f t="shared" si="758"/>
        <v>12.009981250619395</v>
      </c>
      <c r="N247" s="1">
        <f t="shared" si="758"/>
        <v>5.2188985099362695</v>
      </c>
      <c r="O247" s="1">
        <f t="shared" si="758"/>
        <v>5.2562493979289551</v>
      </c>
      <c r="P247" s="1">
        <f t="shared" si="758"/>
        <v>0.48319011745733431</v>
      </c>
      <c r="T247" s="2" t="s">
        <v>396</v>
      </c>
      <c r="U247" s="1">
        <v>216267</v>
      </c>
      <c r="V247" s="1">
        <v>626158</v>
      </c>
      <c r="W247" s="1">
        <v>97050</v>
      </c>
      <c r="X247" s="1" t="s">
        <v>106</v>
      </c>
      <c r="Y247" s="1" t="s">
        <v>106</v>
      </c>
      <c r="Z247" s="1">
        <f>SUM(U247:Y247)</f>
        <v>939475</v>
      </c>
      <c r="AC247" s="1">
        <f>U247/$Z247*100</f>
        <v>23.019984565847949</v>
      </c>
      <c r="AD247" s="1">
        <f t="shared" si="759"/>
        <v>66.649777801431654</v>
      </c>
      <c r="AE247" s="1">
        <f>W247/$Z247*100</f>
        <v>10.330237632720403</v>
      </c>
      <c r="AF247" s="1" t="s">
        <v>106</v>
      </c>
      <c r="AG247" s="1" t="s">
        <v>106</v>
      </c>
      <c r="AK247" s="2" t="s">
        <v>396</v>
      </c>
      <c r="AL247" s="1" t="s">
        <v>106</v>
      </c>
      <c r="AM247" s="1" t="s">
        <v>106</v>
      </c>
      <c r="AN247" s="1" t="s">
        <v>106</v>
      </c>
      <c r="AO247" s="1" t="s">
        <v>106</v>
      </c>
      <c r="AP247" s="1" t="s">
        <v>106</v>
      </c>
      <c r="AQ247" s="1">
        <f>SUM(AL247:AP247)</f>
        <v>0</v>
      </c>
      <c r="AT247" s="1" t="s">
        <v>106</v>
      </c>
      <c r="AU247" s="1" t="s">
        <v>106</v>
      </c>
      <c r="AV247" s="1" t="s">
        <v>106</v>
      </c>
      <c r="AW247" s="1" t="s">
        <v>106</v>
      </c>
      <c r="AX247" s="1" t="s">
        <v>106</v>
      </c>
      <c r="BB247" s="2" t="s">
        <v>396</v>
      </c>
      <c r="BC247" s="1">
        <f>H247</f>
        <v>135656748</v>
      </c>
      <c r="BD247" s="1">
        <f>Z247</f>
        <v>939475</v>
      </c>
      <c r="BE247" s="1" t="s">
        <v>106</v>
      </c>
      <c r="BF247" s="1">
        <f>SUM(BC247:BE247)</f>
        <v>136596223</v>
      </c>
      <c r="BG247" s="1">
        <f>BC247/$BF247*100</f>
        <v>99.312224760416683</v>
      </c>
      <c r="BH247" s="1">
        <f t="shared" si="760"/>
        <v>0.68777523958330822</v>
      </c>
      <c r="BI247" s="1" t="s">
        <v>106</v>
      </c>
      <c r="BK247" s="16"/>
      <c r="BL247" s="1">
        <f t="shared" ref="BL247:BL248" si="761">((BG247*1.0749)/(BG247*1.0749+BH247*1.0493))*100</f>
        <v>99.328494938039995</v>
      </c>
      <c r="BM247" s="1">
        <f t="shared" ref="BM247:BM248" si="762">((BH247*1.0493)/(BG247*1.0749+BH247*1.0493))*100</f>
        <v>0.6715050619600077</v>
      </c>
      <c r="BN247" s="1" t="s">
        <v>106</v>
      </c>
    </row>
    <row r="248" spans="1:66" x14ac:dyDescent="0.3">
      <c r="A248" s="2" t="s">
        <v>396</v>
      </c>
      <c r="B248" s="1">
        <v>42202849</v>
      </c>
      <c r="C248" s="1">
        <v>49807648</v>
      </c>
      <c r="D248" s="1">
        <v>14230236</v>
      </c>
      <c r="E248" s="1">
        <v>6267575</v>
      </c>
      <c r="F248" s="1">
        <v>6485465</v>
      </c>
      <c r="G248" s="1">
        <v>609692</v>
      </c>
      <c r="H248" s="1">
        <f>SUM(B248:G248)</f>
        <v>119603465</v>
      </c>
      <c r="K248" s="1">
        <f t="shared" si="758"/>
        <v>35.285640762999634</v>
      </c>
      <c r="L248" s="1">
        <f t="shared" si="758"/>
        <v>41.643984143770417</v>
      </c>
      <c r="M248" s="1">
        <f t="shared" si="758"/>
        <v>11.897845936152434</v>
      </c>
      <c r="N248" s="1">
        <f t="shared" si="758"/>
        <v>5.2402955048166877</v>
      </c>
      <c r="O248" s="1">
        <f t="shared" si="758"/>
        <v>5.4224725011102315</v>
      </c>
      <c r="P248" s="1">
        <f t="shared" si="758"/>
        <v>0.50976115115059584</v>
      </c>
      <c r="T248" s="2" t="s">
        <v>396</v>
      </c>
      <c r="U248" s="1">
        <v>182848</v>
      </c>
      <c r="V248" s="1">
        <v>487898</v>
      </c>
      <c r="W248" s="1">
        <v>104286</v>
      </c>
      <c r="X248" s="1" t="s">
        <v>106</v>
      </c>
      <c r="Y248" s="1" t="s">
        <v>106</v>
      </c>
      <c r="Z248" s="1">
        <f t="shared" ref="Z248" si="763">SUM(U248:Y248)</f>
        <v>775032</v>
      </c>
      <c r="AC248" s="1">
        <f>U248/$Z248*100</f>
        <v>23.592316188234808</v>
      </c>
      <c r="AD248" s="1">
        <f t="shared" si="759"/>
        <v>62.951981337544773</v>
      </c>
      <c r="AE248" s="1">
        <f t="shared" si="759"/>
        <v>13.455702474220418</v>
      </c>
      <c r="AF248" s="1" t="s">
        <v>106</v>
      </c>
      <c r="AG248" s="1" t="s">
        <v>106</v>
      </c>
      <c r="AK248" s="2" t="s">
        <v>396</v>
      </c>
      <c r="AL248" s="1" t="s">
        <v>106</v>
      </c>
      <c r="AM248" s="1" t="s">
        <v>106</v>
      </c>
      <c r="AN248" s="1" t="s">
        <v>106</v>
      </c>
      <c r="AO248" s="1" t="s">
        <v>106</v>
      </c>
      <c r="AP248" s="1" t="s">
        <v>106</v>
      </c>
      <c r="AQ248" s="1">
        <f>SUM(AL248:AP248)</f>
        <v>0</v>
      </c>
      <c r="AT248" s="1" t="s">
        <v>106</v>
      </c>
      <c r="AU248" s="1" t="s">
        <v>106</v>
      </c>
      <c r="AV248" s="1" t="s">
        <v>106</v>
      </c>
      <c r="AW248" s="1" t="s">
        <v>106</v>
      </c>
      <c r="AX248" s="1" t="s">
        <v>106</v>
      </c>
      <c r="BB248" s="2" t="s">
        <v>396</v>
      </c>
      <c r="BC248" s="1">
        <f>H248</f>
        <v>119603465</v>
      </c>
      <c r="BD248" s="1">
        <f>Z248</f>
        <v>775032</v>
      </c>
      <c r="BE248" s="1" t="s">
        <v>106</v>
      </c>
      <c r="BF248" s="1">
        <f>SUM(BC248:BE248)</f>
        <v>120378497</v>
      </c>
      <c r="BG248" s="1">
        <f>BC248/$BF248*100</f>
        <v>99.356170728730731</v>
      </c>
      <c r="BH248" s="1">
        <f t="shared" si="760"/>
        <v>0.64382927126927003</v>
      </c>
      <c r="BI248" s="1" t="s">
        <v>106</v>
      </c>
      <c r="BK248" s="16"/>
      <c r="BL248" s="1">
        <f t="shared" si="761"/>
        <v>99.37140788996291</v>
      </c>
      <c r="BM248" s="1">
        <f t="shared" si="762"/>
        <v>0.62859211003709969</v>
      </c>
      <c r="BN248" s="1" t="s">
        <v>106</v>
      </c>
    </row>
    <row r="249" spans="1:66" x14ac:dyDescent="0.3">
      <c r="B249" s="90" t="s">
        <v>100</v>
      </c>
      <c r="C249" s="90"/>
      <c r="D249" s="90"/>
      <c r="E249" s="90"/>
      <c r="F249" s="90"/>
      <c r="G249" s="90"/>
      <c r="H249" s="90"/>
      <c r="J249" s="8" t="s">
        <v>64</v>
      </c>
      <c r="K249" s="3">
        <f>AVERAGE(K246:K248)</f>
        <v>35.081256824511172</v>
      </c>
      <c r="L249" s="3">
        <f t="shared" ref="L249:P249" si="764">AVERAGE(L246:L248)</f>
        <v>41.785465970896233</v>
      </c>
      <c r="M249" s="3">
        <f t="shared" si="764"/>
        <v>12.009817913656414</v>
      </c>
      <c r="N249" s="3">
        <f t="shared" si="764"/>
        <v>5.2363878356044458</v>
      </c>
      <c r="O249" s="3">
        <f t="shared" si="764"/>
        <v>5.3773520626244347</v>
      </c>
      <c r="P249" s="3">
        <f t="shared" si="764"/>
        <v>0.50971939270729549</v>
      </c>
      <c r="Q249" s="2" t="s">
        <v>396</v>
      </c>
      <c r="U249" s="90" t="s">
        <v>100</v>
      </c>
      <c r="V249" s="90"/>
      <c r="W249" s="90"/>
      <c r="X249" s="90"/>
      <c r="Y249" s="90"/>
      <c r="Z249" s="90"/>
      <c r="AB249" s="8" t="s">
        <v>64</v>
      </c>
      <c r="AC249" s="3">
        <f t="shared" ref="AC249:AE249" si="765">AVERAGE(AC246:AC248)</f>
        <v>23.42844625540512</v>
      </c>
      <c r="AD249" s="3">
        <f t="shared" si="765"/>
        <v>64.101123566557419</v>
      </c>
      <c r="AE249" s="3">
        <f t="shared" si="765"/>
        <v>12.470430178037459</v>
      </c>
      <c r="AF249" s="3" t="s">
        <v>106</v>
      </c>
      <c r="AG249" s="3" t="s">
        <v>106</v>
      </c>
      <c r="AH249" s="2" t="s">
        <v>396</v>
      </c>
      <c r="AL249" s="90" t="s">
        <v>100</v>
      </c>
      <c r="AM249" s="90"/>
      <c r="AN249" s="90"/>
      <c r="AO249" s="90"/>
      <c r="AP249" s="90"/>
      <c r="AQ249" s="90"/>
      <c r="AS249" s="8" t="s">
        <v>64</v>
      </c>
      <c r="AT249" s="3" t="s">
        <v>106</v>
      </c>
      <c r="AU249" s="3" t="s">
        <v>106</v>
      </c>
      <c r="AV249" s="3" t="s">
        <v>106</v>
      </c>
      <c r="AW249" s="3" t="s">
        <v>106</v>
      </c>
      <c r="AX249" s="3" t="s">
        <v>106</v>
      </c>
      <c r="AY249" s="2" t="s">
        <v>396</v>
      </c>
      <c r="BC249" s="87" t="s">
        <v>105</v>
      </c>
      <c r="BD249" s="88"/>
      <c r="BE249" s="88"/>
      <c r="BF249" s="89"/>
      <c r="BG249" s="12">
        <f>AVERAGE(BG246:BG248)</f>
        <v>99.320266890240063</v>
      </c>
      <c r="BH249" s="12">
        <f t="shared" ref="BH249" si="766">AVERAGE(BH246:BH248)</f>
        <v>0.67973310975994394</v>
      </c>
      <c r="BI249" s="12" t="s">
        <v>106</v>
      </c>
      <c r="BJ249" s="2" t="s">
        <v>396</v>
      </c>
      <c r="BK249" s="10" t="s">
        <v>259</v>
      </c>
      <c r="BL249" s="12">
        <f>AVERAGE(BL246:BL248)</f>
        <v>99.336347927461361</v>
      </c>
      <c r="BM249" s="12">
        <f>AVERAGE(BM246:BM248)</f>
        <v>0.66365207253863279</v>
      </c>
      <c r="BN249" s="12" t="s">
        <v>106</v>
      </c>
    </row>
    <row r="250" spans="1:66" x14ac:dyDescent="0.3">
      <c r="A250" s="2" t="s">
        <v>55</v>
      </c>
      <c r="B250" s="2" t="s">
        <v>56</v>
      </c>
      <c r="C250" s="2" t="s">
        <v>57</v>
      </c>
      <c r="D250" s="2" t="s">
        <v>58</v>
      </c>
      <c r="E250" s="2" t="s">
        <v>59</v>
      </c>
      <c r="F250" s="2" t="s">
        <v>60</v>
      </c>
      <c r="G250" s="2" t="s">
        <v>61</v>
      </c>
      <c r="H250" s="2" t="s">
        <v>62</v>
      </c>
      <c r="J250" s="8" t="s">
        <v>65</v>
      </c>
      <c r="K250" s="3">
        <f>_xlfn.STDEV.S(K246:K248)</f>
        <v>0.17700484314759185</v>
      </c>
      <c r="L250" s="3">
        <f t="shared" ref="L250:P250" si="767">_xlfn.STDEV.S(L246:L248)</f>
        <v>0.2323917562938789</v>
      </c>
      <c r="M250" s="3">
        <f t="shared" si="767"/>
        <v>0.11189039843691384</v>
      </c>
      <c r="N250" s="3">
        <f t="shared" si="767"/>
        <v>1.5899807909010358E-2</v>
      </c>
      <c r="O250" s="3">
        <f t="shared" si="767"/>
        <v>0.10600709425617577</v>
      </c>
      <c r="P250" s="3">
        <f t="shared" si="767"/>
        <v>2.6508420696440257E-2</v>
      </c>
      <c r="Q250" s="2" t="s">
        <v>396</v>
      </c>
      <c r="T250" s="2" t="s">
        <v>55</v>
      </c>
      <c r="U250" s="2" t="s">
        <v>56</v>
      </c>
      <c r="V250" s="2" t="s">
        <v>57</v>
      </c>
      <c r="W250" s="2" t="s">
        <v>58</v>
      </c>
      <c r="X250" s="2" t="s">
        <v>59</v>
      </c>
      <c r="Y250" s="2" t="s">
        <v>60</v>
      </c>
      <c r="Z250" s="2" t="s">
        <v>62</v>
      </c>
      <c r="AB250" s="8" t="s">
        <v>65</v>
      </c>
      <c r="AC250" s="3">
        <f t="shared" ref="AC250:AE250" si="768">_xlfn.STDEV.S(AC246:AC248)</f>
        <v>0.35603330896177532</v>
      </c>
      <c r="AD250" s="3">
        <f t="shared" si="768"/>
        <v>2.2107464945118913</v>
      </c>
      <c r="AE250" s="3">
        <f t="shared" si="768"/>
        <v>1.8554010901306859</v>
      </c>
      <c r="AF250" s="3" t="s">
        <v>106</v>
      </c>
      <c r="AG250" s="3" t="s">
        <v>106</v>
      </c>
      <c r="AH250" s="2" t="s">
        <v>396</v>
      </c>
      <c r="AK250" s="10" t="s">
        <v>55</v>
      </c>
      <c r="AL250" s="2" t="s">
        <v>56</v>
      </c>
      <c r="AM250" s="2" t="s">
        <v>57</v>
      </c>
      <c r="AN250" s="2" t="s">
        <v>58</v>
      </c>
      <c r="AO250" s="2" t="s">
        <v>59</v>
      </c>
      <c r="AP250" s="2" t="s">
        <v>60</v>
      </c>
      <c r="AQ250" s="2" t="s">
        <v>62</v>
      </c>
      <c r="AS250" s="8" t="s">
        <v>65</v>
      </c>
      <c r="AT250" s="3" t="s">
        <v>106</v>
      </c>
      <c r="AU250" s="3" t="s">
        <v>106</v>
      </c>
      <c r="AV250" s="3" t="s">
        <v>106</v>
      </c>
      <c r="AW250" s="3" t="s">
        <v>106</v>
      </c>
      <c r="AX250" s="3" t="s">
        <v>106</v>
      </c>
      <c r="AY250" s="2" t="s">
        <v>396</v>
      </c>
      <c r="BB250" s="10" t="s">
        <v>55</v>
      </c>
      <c r="BC250" s="12" t="s">
        <v>101</v>
      </c>
      <c r="BD250" s="12" t="s">
        <v>102</v>
      </c>
      <c r="BE250" s="12" t="s">
        <v>103</v>
      </c>
      <c r="BF250" s="12" t="s">
        <v>104</v>
      </c>
      <c r="BG250" s="12">
        <f>_xlfn.STDEV.S(BG246:BG248)</f>
        <v>3.2634615673564411E-2</v>
      </c>
      <c r="BH250" s="12">
        <f t="shared" ref="BH250" si="769">_xlfn.STDEV.S(BH246:BH248)</f>
        <v>3.2634615673562586E-2</v>
      </c>
      <c r="BI250" s="12" t="s">
        <v>106</v>
      </c>
      <c r="BJ250" s="2" t="s">
        <v>396</v>
      </c>
      <c r="BK250" s="10" t="s">
        <v>65</v>
      </c>
      <c r="BL250" s="12">
        <f>_xlfn.STDEV.S(BL246:BL248)</f>
        <v>3.1867615204517405E-2</v>
      </c>
      <c r="BM250" s="12">
        <f>_xlfn.STDEV.S(BM246:BM248)</f>
        <v>3.1867615204511229E-2</v>
      </c>
      <c r="BN250" s="12" t="s">
        <v>106</v>
      </c>
    </row>
    <row r="251" spans="1:66" x14ac:dyDescent="0.3">
      <c r="A251" s="2" t="s">
        <v>398</v>
      </c>
      <c r="B251" s="1">
        <v>41332935</v>
      </c>
      <c r="C251" s="1">
        <v>41940555</v>
      </c>
      <c r="D251" s="1">
        <v>14064299</v>
      </c>
      <c r="E251" s="1">
        <v>7629882</v>
      </c>
      <c r="F251" s="1">
        <v>7831158</v>
      </c>
      <c r="G251" s="1">
        <v>1023564</v>
      </c>
      <c r="H251" s="1">
        <f>SUM(B251:G251)</f>
        <v>113822393</v>
      </c>
      <c r="K251" s="1">
        <f t="shared" ref="K251:P253" si="770">B251/$H251*100</f>
        <v>36.31353542180404</v>
      </c>
      <c r="L251" s="1">
        <f t="shared" si="770"/>
        <v>36.847367108157705</v>
      </c>
      <c r="M251" s="1">
        <f t="shared" si="770"/>
        <v>12.356355045179907</v>
      </c>
      <c r="N251" s="1">
        <f t="shared" si="770"/>
        <v>6.7033224297085372</v>
      </c>
      <c r="O251" s="1">
        <f t="shared" si="770"/>
        <v>6.8801558231164588</v>
      </c>
      <c r="P251" s="1">
        <f t="shared" si="770"/>
        <v>0.89926417203335363</v>
      </c>
      <c r="T251" s="2" t="s">
        <v>398</v>
      </c>
      <c r="U251" s="1">
        <v>3914029</v>
      </c>
      <c r="V251" s="1">
        <v>8564445</v>
      </c>
      <c r="W251" s="1">
        <v>1760527</v>
      </c>
      <c r="X251" s="1">
        <v>310784</v>
      </c>
      <c r="Y251" s="1">
        <v>349227</v>
      </c>
      <c r="Z251" s="1">
        <f>SUM(U251:Y251)</f>
        <v>14899012</v>
      </c>
      <c r="AC251" s="1">
        <f>U251/$Z251*100</f>
        <v>26.270392962969623</v>
      </c>
      <c r="AD251" s="1">
        <f t="shared" ref="AD251:AE253" si="771">V251/$Z251*100</f>
        <v>57.483308289167091</v>
      </c>
      <c r="AE251" s="1">
        <f>W251/$Z251*100</f>
        <v>11.816400980145529</v>
      </c>
      <c r="AF251" s="1">
        <f t="shared" ref="AF251:AG253" si="772">X251/$Z251*100</f>
        <v>2.0859369735389164</v>
      </c>
      <c r="AG251" s="1">
        <f t="shared" si="772"/>
        <v>2.3439607941788352</v>
      </c>
      <c r="AK251" s="2" t="s">
        <v>398</v>
      </c>
      <c r="AL251" s="1">
        <v>877886</v>
      </c>
      <c r="AM251" s="1">
        <v>3018727</v>
      </c>
      <c r="AN251" s="1">
        <v>1357089</v>
      </c>
      <c r="AO251" s="1">
        <v>252685</v>
      </c>
      <c r="AP251" s="1">
        <v>657021</v>
      </c>
      <c r="AQ251" s="1">
        <f>SUM(AL251:AP251)</f>
        <v>6163408</v>
      </c>
      <c r="AT251" s="1">
        <f>AL251/$AQ251*100</f>
        <v>14.243515924955805</v>
      </c>
      <c r="AU251" s="1">
        <f t="shared" ref="AU251:AX253" si="773">AM251/$AQ251*100</f>
        <v>48.978211405118728</v>
      </c>
      <c r="AV251" s="1">
        <f t="shared" si="773"/>
        <v>22.018483929670079</v>
      </c>
      <c r="AW251" s="1">
        <f t="shared" si="773"/>
        <v>4.0997610412940375</v>
      </c>
      <c r="AX251" s="1">
        <f t="shared" si="773"/>
        <v>10.660027698961354</v>
      </c>
      <c r="BB251" s="2" t="s">
        <v>398</v>
      </c>
      <c r="BC251" s="1">
        <f>H251</f>
        <v>113822393</v>
      </c>
      <c r="BD251" s="1">
        <f>Z251</f>
        <v>14899012</v>
      </c>
      <c r="BE251" s="1">
        <f>AQ251</f>
        <v>6163408</v>
      </c>
      <c r="BF251" s="1">
        <f>SUM(BC251:BE251)</f>
        <v>134884813</v>
      </c>
      <c r="BG251" s="1">
        <f>BC251/$BF251*100</f>
        <v>84.384884012108913</v>
      </c>
      <c r="BH251" s="1">
        <f t="shared" ref="BH251:BH253" si="774">BD251/$BF251*100</f>
        <v>11.045729810961001</v>
      </c>
      <c r="BI251" s="1">
        <f t="shared" ref="BI251:BI253" si="775">BE251/$BF251*100</f>
        <v>4.569386176930089</v>
      </c>
      <c r="BK251" s="16"/>
      <c r="BL251" s="1">
        <f>((BG251*1.0749)/(BG251*1.0749+BH251*1.0493+BI251*1.5556))*100</f>
        <v>82.908790338636209</v>
      </c>
      <c r="BM251" s="1">
        <f>((BH251*1.0493)/(BG251*1.0749+BH251*1.0493+BI251*1.5556))*100</f>
        <v>10.594048252389042</v>
      </c>
      <c r="BN251" s="1">
        <f>((BI251*1.5556)/(BG251*1.0749+BH251*1.0493+BI251*1.5556))*100</f>
        <v>6.4971614089747485</v>
      </c>
    </row>
    <row r="252" spans="1:66" x14ac:dyDescent="0.3">
      <c r="A252" s="2" t="s">
        <v>398</v>
      </c>
      <c r="B252" s="1">
        <v>38815799</v>
      </c>
      <c r="C252" s="1">
        <v>40208240</v>
      </c>
      <c r="D252" s="1">
        <v>13360781</v>
      </c>
      <c r="E252" s="1">
        <v>7344986</v>
      </c>
      <c r="F252" s="1">
        <v>7422728</v>
      </c>
      <c r="G252" s="1">
        <v>873286</v>
      </c>
      <c r="H252" s="1">
        <f>SUM(B252:G252)</f>
        <v>108025820</v>
      </c>
      <c r="K252" s="1">
        <f t="shared" si="770"/>
        <v>35.931964228552026</v>
      </c>
      <c r="L252" s="1">
        <f t="shared" si="770"/>
        <v>37.220953286908632</v>
      </c>
      <c r="M252" s="1">
        <f t="shared" si="770"/>
        <v>12.368136617708618</v>
      </c>
      <c r="N252" s="1">
        <f t="shared" si="770"/>
        <v>6.7992874296163643</v>
      </c>
      <c r="O252" s="1">
        <f t="shared" si="770"/>
        <v>6.8712535577142573</v>
      </c>
      <c r="P252" s="1">
        <f t="shared" si="770"/>
        <v>0.80840487950010476</v>
      </c>
      <c r="T252" s="2" t="s">
        <v>398</v>
      </c>
      <c r="U252" s="1">
        <v>3918147</v>
      </c>
      <c r="V252" s="1">
        <v>8333729</v>
      </c>
      <c r="W252" s="1">
        <v>1702803</v>
      </c>
      <c r="X252" s="1">
        <v>294050</v>
      </c>
      <c r="Y252" s="1">
        <v>345742</v>
      </c>
      <c r="Z252" s="1">
        <f t="shared" ref="Z252:Z253" si="776">SUM(U252:Y252)</f>
        <v>14594471</v>
      </c>
      <c r="AC252" s="1">
        <f>U252/$Z252*100</f>
        <v>26.84679013031716</v>
      </c>
      <c r="AD252" s="1">
        <f t="shared" si="771"/>
        <v>57.101960050487612</v>
      </c>
      <c r="AE252" s="1">
        <f t="shared" si="771"/>
        <v>11.6674526949281</v>
      </c>
      <c r="AF252" s="1">
        <f t="shared" si="772"/>
        <v>2.0148040994428644</v>
      </c>
      <c r="AG252" s="1">
        <f t="shared" si="772"/>
        <v>2.3689930248242641</v>
      </c>
      <c r="AK252" s="2" t="s">
        <v>398</v>
      </c>
      <c r="AL252" s="1">
        <v>863453</v>
      </c>
      <c r="AM252" s="1">
        <v>2862646</v>
      </c>
      <c r="AN252" s="1">
        <v>1177933</v>
      </c>
      <c r="AO252" s="1">
        <v>211452</v>
      </c>
      <c r="AP252" s="1">
        <v>408630</v>
      </c>
      <c r="AQ252" s="1">
        <f>SUM(AL252:AP252)</f>
        <v>5524114</v>
      </c>
      <c r="AT252" s="1">
        <f>AL252/$AQ252*100</f>
        <v>15.630615153850917</v>
      </c>
      <c r="AU252" s="1">
        <f>AM252/$AQ252*100</f>
        <v>51.820907388949614</v>
      </c>
      <c r="AV252" s="1">
        <f t="shared" si="773"/>
        <v>21.323473773350806</v>
      </c>
      <c r="AW252" s="1">
        <f>AO252/$AQ252*100</f>
        <v>3.8277993538873378</v>
      </c>
      <c r="AX252" s="1">
        <f t="shared" si="773"/>
        <v>7.3972043299613297</v>
      </c>
      <c r="BB252" s="2" t="s">
        <v>398</v>
      </c>
      <c r="BC252" s="1">
        <f>H252</f>
        <v>108025820</v>
      </c>
      <c r="BD252" s="1">
        <f>Z252</f>
        <v>14594471</v>
      </c>
      <c r="BE252" s="1">
        <f>AQ252</f>
        <v>5524114</v>
      </c>
      <c r="BF252" s="1">
        <f>SUM(BC252:BE252)</f>
        <v>128144405</v>
      </c>
      <c r="BG252" s="1">
        <f>BC252/$BF252*100</f>
        <v>84.30006756830312</v>
      </c>
      <c r="BH252" s="1">
        <f t="shared" si="774"/>
        <v>11.389081716053074</v>
      </c>
      <c r="BI252" s="1">
        <f t="shared" si="775"/>
        <v>4.3108507156438085</v>
      </c>
      <c r="BK252" s="16"/>
      <c r="BL252" s="1">
        <f>((BG252*1.0749)/(BG252*1.0749+BH252*1.0493+BI252*1.5556))*100</f>
        <v>82.926320855119556</v>
      </c>
      <c r="BM252" s="1">
        <f>((BH252*1.0493)/(BG252*1.0749+BH252*1.0493+BI252*1.5556))*100</f>
        <v>10.936662091110151</v>
      </c>
      <c r="BN252" s="1">
        <f>((BI252*1.5556)/(BG252*1.0749+BH252*1.0493+BI252*1.5556))*100</f>
        <v>6.1370170537702808</v>
      </c>
    </row>
    <row r="253" spans="1:66" x14ac:dyDescent="0.3">
      <c r="A253" s="2" t="s">
        <v>398</v>
      </c>
      <c r="B253" s="1">
        <v>33989178</v>
      </c>
      <c r="C253" s="1">
        <v>34591772</v>
      </c>
      <c r="D253" s="1">
        <v>11520534</v>
      </c>
      <c r="E253" s="1">
        <v>6496381</v>
      </c>
      <c r="F253" s="1">
        <v>6601935</v>
      </c>
      <c r="G253" s="1">
        <v>820296</v>
      </c>
      <c r="H253" s="1">
        <f>SUM(B253:G253)</f>
        <v>94020096</v>
      </c>
      <c r="K253" s="1">
        <f t="shared" si="770"/>
        <v>36.1509713838199</v>
      </c>
      <c r="L253" s="1">
        <f t="shared" si="770"/>
        <v>36.791891810023252</v>
      </c>
      <c r="M253" s="1">
        <f t="shared" si="770"/>
        <v>12.253267641845419</v>
      </c>
      <c r="N253" s="1">
        <f t="shared" si="770"/>
        <v>6.909566439923652</v>
      </c>
      <c r="O253" s="1">
        <f t="shared" si="770"/>
        <v>7.0218339279296202</v>
      </c>
      <c r="P253" s="1">
        <f t="shared" si="770"/>
        <v>0.8724687964581529</v>
      </c>
      <c r="T253" s="2" t="s">
        <v>398</v>
      </c>
      <c r="U253" s="1">
        <v>3231566</v>
      </c>
      <c r="V253" s="1">
        <v>7082597</v>
      </c>
      <c r="W253" s="1">
        <v>1477641</v>
      </c>
      <c r="X253" s="1">
        <v>313115</v>
      </c>
      <c r="Y253" s="1">
        <v>301413</v>
      </c>
      <c r="Z253" s="1">
        <f t="shared" si="776"/>
        <v>12406332</v>
      </c>
      <c r="AC253" s="1">
        <f>U253/$Z253*100</f>
        <v>26.047714989410249</v>
      </c>
      <c r="AD253" s="1">
        <f t="shared" si="771"/>
        <v>57.088565742074294</v>
      </c>
      <c r="AE253" s="1">
        <f t="shared" si="771"/>
        <v>11.910377700677364</v>
      </c>
      <c r="AF253" s="1">
        <f t="shared" si="772"/>
        <v>2.5238321850487315</v>
      </c>
      <c r="AG253" s="1">
        <f t="shared" si="772"/>
        <v>2.429509382789369</v>
      </c>
      <c r="AK253" s="2" t="s">
        <v>398</v>
      </c>
      <c r="AL253" s="1">
        <v>690868</v>
      </c>
      <c r="AM253" s="1">
        <v>2488043</v>
      </c>
      <c r="AN253" s="1">
        <v>1133321</v>
      </c>
      <c r="AO253" s="1">
        <v>176650</v>
      </c>
      <c r="AP253" s="1">
        <v>507920</v>
      </c>
      <c r="AQ253" s="1">
        <f>SUM(AL253:AP253)</f>
        <v>4996802</v>
      </c>
      <c r="AT253" s="1">
        <f>AL253/$AQ253*100</f>
        <v>13.826203239592044</v>
      </c>
      <c r="AU253" s="1">
        <f t="shared" ref="AU253" si="777">AM253/$AQ253*100</f>
        <v>49.79270741566306</v>
      </c>
      <c r="AV253" s="1">
        <f t="shared" si="773"/>
        <v>22.680926720730579</v>
      </c>
      <c r="AW253" s="1">
        <f>AO253/$AQ253*100</f>
        <v>3.5352611530334803</v>
      </c>
      <c r="AX253" s="1">
        <f t="shared" si="773"/>
        <v>10.164901470980839</v>
      </c>
      <c r="BB253" s="2" t="s">
        <v>398</v>
      </c>
      <c r="BC253" s="1">
        <f>H253</f>
        <v>94020096</v>
      </c>
      <c r="BD253" s="1">
        <f>Z253</f>
        <v>12406332</v>
      </c>
      <c r="BE253" s="1">
        <f>AQ253</f>
        <v>4996802</v>
      </c>
      <c r="BF253" s="1">
        <f>SUM(BC253:BE253)</f>
        <v>111423230</v>
      </c>
      <c r="BG253" s="1">
        <f>BC253/$BF253*100</f>
        <v>84.381054112324691</v>
      </c>
      <c r="BH253" s="1">
        <f t="shared" si="774"/>
        <v>11.134421430791406</v>
      </c>
      <c r="BI253" s="1">
        <f t="shared" si="775"/>
        <v>4.4845244568839009</v>
      </c>
      <c r="BK253" s="16"/>
      <c r="BL253" s="1">
        <f>((BG253*1.0749)/(BG253*1.0749+BH253*1.0493+BI253*1.5556))*100</f>
        <v>82.937673387874625</v>
      </c>
      <c r="BM253" s="1">
        <f>((BH253*1.0493)/(BG253*1.0749+BH253*1.0493+BI253*1.5556))*100</f>
        <v>10.6833182692445</v>
      </c>
      <c r="BN253" s="1">
        <f>((BI253*1.5556)/(BG253*1.0749+BH253*1.0493+BI253*1.5556))*100</f>
        <v>6.3790083428808764</v>
      </c>
    </row>
    <row r="254" spans="1:66" x14ac:dyDescent="0.3">
      <c r="J254" s="8" t="s">
        <v>64</v>
      </c>
      <c r="K254" s="3">
        <f>AVERAGE(K251:K253)</f>
        <v>36.132157011391989</v>
      </c>
      <c r="L254" s="3">
        <f t="shared" ref="L254:P254" si="778">AVERAGE(L251:L253)</f>
        <v>36.953404068363199</v>
      </c>
      <c r="M254" s="3">
        <f t="shared" si="778"/>
        <v>12.325919768244647</v>
      </c>
      <c r="N254" s="3">
        <f t="shared" si="778"/>
        <v>6.8040587664161842</v>
      </c>
      <c r="O254" s="3">
        <f t="shared" si="778"/>
        <v>6.9244144362534454</v>
      </c>
      <c r="P254" s="3">
        <f t="shared" si="778"/>
        <v>0.86004594933053713</v>
      </c>
      <c r="Q254" s="2" t="s">
        <v>398</v>
      </c>
      <c r="AB254" s="8" t="s">
        <v>64</v>
      </c>
      <c r="AC254" s="3">
        <f t="shared" ref="AC254:AG254" si="779">AVERAGE(AC251:AC253)</f>
        <v>26.388299360899012</v>
      </c>
      <c r="AD254" s="3">
        <f t="shared" si="779"/>
        <v>57.22461136057634</v>
      </c>
      <c r="AE254" s="3">
        <f t="shared" si="779"/>
        <v>11.79807712525033</v>
      </c>
      <c r="AF254" s="3">
        <f t="shared" si="779"/>
        <v>2.2081910860101708</v>
      </c>
      <c r="AG254" s="3">
        <f t="shared" si="779"/>
        <v>2.3808210672641561</v>
      </c>
      <c r="AH254" s="2" t="s">
        <v>398</v>
      </c>
      <c r="AS254" s="8" t="s">
        <v>64</v>
      </c>
      <c r="AT254" s="3">
        <f t="shared" ref="AT254:AX254" si="780">AVERAGE(AT251:AT253)</f>
        <v>14.56677810613292</v>
      </c>
      <c r="AU254" s="3">
        <f t="shared" si="780"/>
        <v>50.197275403243793</v>
      </c>
      <c r="AV254" s="3">
        <f t="shared" si="780"/>
        <v>22.007628141250489</v>
      </c>
      <c r="AW254" s="3">
        <f t="shared" si="780"/>
        <v>3.8209405160716181</v>
      </c>
      <c r="AX254" s="3">
        <f t="shared" si="780"/>
        <v>9.4073778333011742</v>
      </c>
      <c r="AY254" s="2" t="s">
        <v>398</v>
      </c>
      <c r="BG254" s="12">
        <f>AVERAGE(BG251:BG253)</f>
        <v>84.355335230912246</v>
      </c>
      <c r="BH254" s="12">
        <f t="shared" ref="BH254:BI254" si="781">AVERAGE(BH251:BH253)</f>
        <v>11.189744319268494</v>
      </c>
      <c r="BI254" s="12">
        <f t="shared" si="781"/>
        <v>4.4549204498192658</v>
      </c>
      <c r="BJ254" s="2" t="s">
        <v>398</v>
      </c>
      <c r="BK254" s="10" t="s">
        <v>259</v>
      </c>
      <c r="BL254" s="12">
        <f>AVERAGE(BL251:BL253)</f>
        <v>82.924261527210135</v>
      </c>
      <c r="BM254" s="12">
        <f>AVERAGE(BM251:BM253)</f>
        <v>10.738009537581233</v>
      </c>
      <c r="BN254" s="12">
        <f>AVERAGE(BN251:BN253)</f>
        <v>6.3377289352086352</v>
      </c>
    </row>
    <row r="255" spans="1:66" x14ac:dyDescent="0.3">
      <c r="J255" s="8" t="s">
        <v>65</v>
      </c>
      <c r="K255" s="3">
        <f>_xlfn.STDEV.S(K251:K253)</f>
        <v>0.19148010167464835</v>
      </c>
      <c r="L255" s="3">
        <f t="shared" ref="L255:P255" si="782">_xlfn.STDEV.S(L251:L253)</f>
        <v>0.23335876978159945</v>
      </c>
      <c r="M255" s="3">
        <f t="shared" si="782"/>
        <v>6.3193749418431422E-2</v>
      </c>
      <c r="N255" s="3">
        <f t="shared" si="782"/>
        <v>0.10320475850728052</v>
      </c>
      <c r="O255" s="3">
        <f t="shared" si="782"/>
        <v>8.448509099927648E-2</v>
      </c>
      <c r="P255" s="3">
        <f t="shared" si="782"/>
        <v>4.6686166130639896E-2</v>
      </c>
      <c r="Q255" s="2" t="s">
        <v>398</v>
      </c>
      <c r="AB255" s="8" t="s">
        <v>65</v>
      </c>
      <c r="AC255" s="3">
        <f t="shared" ref="AC255:AG255" si="783">_xlfn.STDEV.S(AC251:AC253)</f>
        <v>0.4123793268440627</v>
      </c>
      <c r="AD255" s="3">
        <f t="shared" si="783"/>
        <v>0.22413818844897179</v>
      </c>
      <c r="AE255" s="3">
        <f t="shared" si="783"/>
        <v>0.12249474416576071</v>
      </c>
      <c r="AF255" s="3">
        <f t="shared" si="783"/>
        <v>0.27565730354190532</v>
      </c>
      <c r="AG255" s="3">
        <f t="shared" si="783"/>
        <v>4.3983715103245932E-2</v>
      </c>
      <c r="AH255" s="2" t="s">
        <v>398</v>
      </c>
      <c r="AS255" s="8" t="s">
        <v>65</v>
      </c>
      <c r="AT255" s="3">
        <f t="shared" ref="AT255:AX255" si="784">_xlfn.STDEV.S(AT251:AT253)</f>
        <v>0.94464248126705741</v>
      </c>
      <c r="AU255" s="3">
        <f t="shared" si="784"/>
        <v>1.4638943119478982</v>
      </c>
      <c r="AV255" s="3">
        <f t="shared" si="784"/>
        <v>0.6787915822947177</v>
      </c>
      <c r="AW255" s="3">
        <f t="shared" si="784"/>
        <v>0.28231243986704185</v>
      </c>
      <c r="AX255" s="3">
        <f t="shared" si="784"/>
        <v>1.7583758501969269</v>
      </c>
      <c r="AY255" s="2" t="s">
        <v>398</v>
      </c>
      <c r="BG255" s="12">
        <f>_xlfn.STDEV.S(BG251:BG253)</f>
        <v>4.7901491947495767E-2</v>
      </c>
      <c r="BH255" s="12">
        <f t="shared" ref="BH255:BI255" si="785">_xlfn.STDEV.S(BH251:BH253)</f>
        <v>0.1782360770850703</v>
      </c>
      <c r="BI255" s="12">
        <f t="shared" si="785"/>
        <v>0.13178559902864828</v>
      </c>
      <c r="BJ255" s="2" t="s">
        <v>398</v>
      </c>
      <c r="BK255" s="10" t="s">
        <v>65</v>
      </c>
      <c r="BL255" s="12">
        <f>_xlfn.STDEV.S(BL251:BL253)</f>
        <v>1.45512287077794E-2</v>
      </c>
      <c r="BM255" s="12">
        <f>_xlfn.STDEV.S(BM251:BM253)</f>
        <v>0.17773410405719456</v>
      </c>
      <c r="BN255" s="12">
        <f>_xlfn.STDEV.S(BN251:BN253)</f>
        <v>0.18358644086570977</v>
      </c>
    </row>
    <row r="256" spans="1:66" x14ac:dyDescent="0.3">
      <c r="AZ256" s="16"/>
    </row>
    <row r="257" spans="52:52" x14ac:dyDescent="0.3">
      <c r="AZ257" s="16"/>
    </row>
    <row r="258" spans="52:52" x14ac:dyDescent="0.3">
      <c r="AZ258" s="16"/>
    </row>
    <row r="259" spans="52:52" x14ac:dyDescent="0.3">
      <c r="AZ259" s="16"/>
    </row>
    <row r="260" spans="52:52" x14ac:dyDescent="0.3">
      <c r="AZ260" s="16"/>
    </row>
    <row r="261" spans="52:52" x14ac:dyDescent="0.3">
      <c r="AZ261" s="16"/>
    </row>
    <row r="262" spans="52:52" x14ac:dyDescent="0.3">
      <c r="AZ262" s="16"/>
    </row>
  </sheetData>
  <mergeCells count="209">
    <mergeCell ref="BL4:BN4"/>
    <mergeCell ref="BB2:BN2"/>
    <mergeCell ref="B9:H9"/>
    <mergeCell ref="U9:Z9"/>
    <mergeCell ref="AL9:AQ9"/>
    <mergeCell ref="B14:H14"/>
    <mergeCell ref="U14:Z14"/>
    <mergeCell ref="AL14:AQ14"/>
    <mergeCell ref="B2:P2"/>
    <mergeCell ref="U2:AG2"/>
    <mergeCell ref="AL2:AY2"/>
    <mergeCell ref="B4:H4"/>
    <mergeCell ref="K4:P4"/>
    <mergeCell ref="U4:Z4"/>
    <mergeCell ref="AC4:AG4"/>
    <mergeCell ref="AL4:AQ4"/>
    <mergeCell ref="AT4:AX4"/>
    <mergeCell ref="B29:H29"/>
    <mergeCell ref="U29:Z29"/>
    <mergeCell ref="AL29:AQ29"/>
    <mergeCell ref="B34:H34"/>
    <mergeCell ref="U34:Z34"/>
    <mergeCell ref="AL34:AQ34"/>
    <mergeCell ref="B19:H19"/>
    <mergeCell ref="U19:Z19"/>
    <mergeCell ref="AL19:AQ19"/>
    <mergeCell ref="B24:H24"/>
    <mergeCell ref="U24:Z24"/>
    <mergeCell ref="AL24:AQ24"/>
    <mergeCell ref="B49:H49"/>
    <mergeCell ref="U49:Z49"/>
    <mergeCell ref="AL49:AQ49"/>
    <mergeCell ref="B54:H54"/>
    <mergeCell ref="U54:Z54"/>
    <mergeCell ref="AL54:AQ54"/>
    <mergeCell ref="B39:H39"/>
    <mergeCell ref="U39:Z39"/>
    <mergeCell ref="AL39:AQ39"/>
    <mergeCell ref="B44:H44"/>
    <mergeCell ref="U44:Z44"/>
    <mergeCell ref="AL44:AQ44"/>
    <mergeCell ref="B69:H69"/>
    <mergeCell ref="U69:Z69"/>
    <mergeCell ref="AL69:AQ69"/>
    <mergeCell ref="B74:H74"/>
    <mergeCell ref="U74:Z74"/>
    <mergeCell ref="AL74:AQ74"/>
    <mergeCell ref="B59:H59"/>
    <mergeCell ref="U59:Z59"/>
    <mergeCell ref="AL59:AQ59"/>
    <mergeCell ref="B64:H64"/>
    <mergeCell ref="U64:Z64"/>
    <mergeCell ref="AL64:AQ64"/>
    <mergeCell ref="B89:H89"/>
    <mergeCell ref="U89:Z89"/>
    <mergeCell ref="AL89:AQ89"/>
    <mergeCell ref="B94:H94"/>
    <mergeCell ref="U94:Z94"/>
    <mergeCell ref="AL94:AQ94"/>
    <mergeCell ref="B79:H79"/>
    <mergeCell ref="U79:Z79"/>
    <mergeCell ref="AL79:AQ79"/>
    <mergeCell ref="B84:H84"/>
    <mergeCell ref="U84:Z84"/>
    <mergeCell ref="AL84:AQ84"/>
    <mergeCell ref="B109:H109"/>
    <mergeCell ref="U109:Z109"/>
    <mergeCell ref="AL109:AQ109"/>
    <mergeCell ref="B114:H114"/>
    <mergeCell ref="U114:Z114"/>
    <mergeCell ref="AL114:AQ114"/>
    <mergeCell ref="B99:H99"/>
    <mergeCell ref="U99:Z99"/>
    <mergeCell ref="AL99:AQ99"/>
    <mergeCell ref="B104:H104"/>
    <mergeCell ref="U104:Z104"/>
    <mergeCell ref="AL104:AQ104"/>
    <mergeCell ref="B129:H129"/>
    <mergeCell ref="U129:Z129"/>
    <mergeCell ref="AL129:AQ129"/>
    <mergeCell ref="B134:H134"/>
    <mergeCell ref="U134:Z134"/>
    <mergeCell ref="AL134:AQ134"/>
    <mergeCell ref="B119:H119"/>
    <mergeCell ref="U119:Z119"/>
    <mergeCell ref="AL119:AQ119"/>
    <mergeCell ref="B124:H124"/>
    <mergeCell ref="U124:Z124"/>
    <mergeCell ref="AL124:AQ124"/>
    <mergeCell ref="B149:H149"/>
    <mergeCell ref="U149:Z149"/>
    <mergeCell ref="AL149:AQ149"/>
    <mergeCell ref="B154:H154"/>
    <mergeCell ref="U154:Z154"/>
    <mergeCell ref="AL154:AQ154"/>
    <mergeCell ref="B139:H139"/>
    <mergeCell ref="U139:Z139"/>
    <mergeCell ref="AL139:AQ139"/>
    <mergeCell ref="B144:H144"/>
    <mergeCell ref="U144:Z144"/>
    <mergeCell ref="AL144:AQ144"/>
    <mergeCell ref="B169:H169"/>
    <mergeCell ref="U169:Z169"/>
    <mergeCell ref="AL169:AQ169"/>
    <mergeCell ref="B174:H174"/>
    <mergeCell ref="U174:Z174"/>
    <mergeCell ref="AL174:AQ174"/>
    <mergeCell ref="B159:H159"/>
    <mergeCell ref="U159:Z159"/>
    <mergeCell ref="AL159:AQ159"/>
    <mergeCell ref="B164:H164"/>
    <mergeCell ref="U164:Z164"/>
    <mergeCell ref="AL164:AQ164"/>
    <mergeCell ref="B189:H189"/>
    <mergeCell ref="U189:Z189"/>
    <mergeCell ref="AL189:AQ189"/>
    <mergeCell ref="B194:H194"/>
    <mergeCell ref="U194:Z194"/>
    <mergeCell ref="AL194:AQ194"/>
    <mergeCell ref="B179:H179"/>
    <mergeCell ref="U179:Z179"/>
    <mergeCell ref="AL179:AQ179"/>
    <mergeCell ref="B184:H184"/>
    <mergeCell ref="U184:Z184"/>
    <mergeCell ref="AL184:AQ184"/>
    <mergeCell ref="U224:Z224"/>
    <mergeCell ref="AL224:AQ224"/>
    <mergeCell ref="B209:H209"/>
    <mergeCell ref="U209:Z209"/>
    <mergeCell ref="AL209:AQ209"/>
    <mergeCell ref="B214:H214"/>
    <mergeCell ref="U214:Z214"/>
    <mergeCell ref="AL214:AQ214"/>
    <mergeCell ref="B199:H199"/>
    <mergeCell ref="U199:Z199"/>
    <mergeCell ref="AL199:AQ199"/>
    <mergeCell ref="B204:H204"/>
    <mergeCell ref="U204:Z204"/>
    <mergeCell ref="AL204:AQ204"/>
    <mergeCell ref="B249:H249"/>
    <mergeCell ref="U249:Z249"/>
    <mergeCell ref="AL249:AQ249"/>
    <mergeCell ref="BG4:BI4"/>
    <mergeCell ref="BC4:BF4"/>
    <mergeCell ref="BC9:BF9"/>
    <mergeCell ref="BC14:BF14"/>
    <mergeCell ref="B239:H239"/>
    <mergeCell ref="U239:Z239"/>
    <mergeCell ref="AL239:AQ239"/>
    <mergeCell ref="B244:H244"/>
    <mergeCell ref="U244:Z244"/>
    <mergeCell ref="AL244:AQ244"/>
    <mergeCell ref="B229:H229"/>
    <mergeCell ref="U229:Z229"/>
    <mergeCell ref="AL229:AQ229"/>
    <mergeCell ref="B234:H234"/>
    <mergeCell ref="U234:Z234"/>
    <mergeCell ref="AL234:AQ234"/>
    <mergeCell ref="B219:H219"/>
    <mergeCell ref="U219:Z219"/>
    <mergeCell ref="AL219:AQ219"/>
    <mergeCell ref="B224:H224"/>
    <mergeCell ref="BC49:BF49"/>
    <mergeCell ref="BC54:BF54"/>
    <mergeCell ref="BC59:BF59"/>
    <mergeCell ref="BC64:BF64"/>
    <mergeCell ref="BC69:BF69"/>
    <mergeCell ref="BC74:BF74"/>
    <mergeCell ref="BC19:BF19"/>
    <mergeCell ref="BC24:BF24"/>
    <mergeCell ref="BC29:BF29"/>
    <mergeCell ref="BC34:BF34"/>
    <mergeCell ref="BC39:BF39"/>
    <mergeCell ref="BC44:BF44"/>
    <mergeCell ref="BC109:BF109"/>
    <mergeCell ref="BC114:BF114"/>
    <mergeCell ref="BC119:BF119"/>
    <mergeCell ref="BC124:BF124"/>
    <mergeCell ref="BC129:BF129"/>
    <mergeCell ref="BC134:BF134"/>
    <mergeCell ref="BC79:BF79"/>
    <mergeCell ref="BC84:BF84"/>
    <mergeCell ref="BC89:BF89"/>
    <mergeCell ref="BC94:BF94"/>
    <mergeCell ref="BC99:BF99"/>
    <mergeCell ref="BC104:BF104"/>
    <mergeCell ref="BC169:BF169"/>
    <mergeCell ref="BC174:BF174"/>
    <mergeCell ref="BC179:BF179"/>
    <mergeCell ref="BC184:BF184"/>
    <mergeCell ref="BC189:BF189"/>
    <mergeCell ref="BC194:BF194"/>
    <mergeCell ref="BC139:BF139"/>
    <mergeCell ref="BC144:BF144"/>
    <mergeCell ref="BC149:BF149"/>
    <mergeCell ref="BC154:BF154"/>
    <mergeCell ref="BC159:BF159"/>
    <mergeCell ref="BC164:BF164"/>
    <mergeCell ref="BC229:BF229"/>
    <mergeCell ref="BC234:BF234"/>
    <mergeCell ref="BC239:BF239"/>
    <mergeCell ref="BC244:BF244"/>
    <mergeCell ref="BC249:BF249"/>
    <mergeCell ref="BC199:BF199"/>
    <mergeCell ref="BC204:BF204"/>
    <mergeCell ref="BC209:BF209"/>
    <mergeCell ref="BC214:BF214"/>
    <mergeCell ref="BC219:BF219"/>
    <mergeCell ref="BC224:BF224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"/>
  <sheetViews>
    <sheetView zoomScale="60" zoomScaleNormal="60" workbookViewId="0">
      <selection activeCell="G1" sqref="G1"/>
    </sheetView>
  </sheetViews>
  <sheetFormatPr baseColWidth="10" defaultRowHeight="14.4" x14ac:dyDescent="0.3"/>
  <cols>
    <col min="1" max="1" width="22.44140625" customWidth="1"/>
    <col min="2" max="2" width="27.44140625" bestFit="1" customWidth="1"/>
    <col min="3" max="3" width="28.33203125" bestFit="1" customWidth="1"/>
    <col min="4" max="4" width="22.44140625" bestFit="1" customWidth="1"/>
  </cols>
  <sheetData>
    <row r="1" spans="1:11" ht="18.600000000000001" thickBot="1" x14ac:dyDescent="0.4">
      <c r="A1" s="101" t="s">
        <v>249</v>
      </c>
      <c r="B1" s="101"/>
      <c r="C1" s="101"/>
      <c r="D1" s="101"/>
    </row>
    <row r="2" spans="1:11" ht="15.6" thickTop="1" thickBot="1" x14ac:dyDescent="0.35"/>
    <row r="3" spans="1:11" x14ac:dyDescent="0.3">
      <c r="A3" s="65" t="s">
        <v>107</v>
      </c>
      <c r="B3" s="66" t="s">
        <v>256</v>
      </c>
      <c r="C3" s="67" t="s">
        <v>380</v>
      </c>
      <c r="D3" s="66" t="s">
        <v>253</v>
      </c>
      <c r="E3" s="22"/>
      <c r="F3" s="22"/>
      <c r="G3" s="22"/>
      <c r="H3" s="22"/>
      <c r="I3" s="22"/>
      <c r="J3" s="22"/>
      <c r="K3" s="68"/>
    </row>
    <row r="4" spans="1:11" x14ac:dyDescent="0.3">
      <c r="A4" s="25" t="s">
        <v>250</v>
      </c>
      <c r="B4" s="1">
        <v>49109582</v>
      </c>
      <c r="C4" s="1">
        <v>3609038</v>
      </c>
      <c r="D4" s="1">
        <f>C4/B4</f>
        <v>7.3489487245075716E-2</v>
      </c>
      <c r="E4" s="26"/>
      <c r="F4" s="26"/>
      <c r="G4" s="26"/>
      <c r="H4" s="26"/>
      <c r="I4" s="26"/>
      <c r="J4" s="26"/>
      <c r="K4" s="29"/>
    </row>
    <row r="5" spans="1:11" x14ac:dyDescent="0.3">
      <c r="A5" s="25" t="s">
        <v>251</v>
      </c>
      <c r="B5" s="1">
        <v>49514113</v>
      </c>
      <c r="C5" s="1">
        <v>3691196</v>
      </c>
      <c r="D5" s="1">
        <f t="shared" ref="D5:D6" si="0">C5/B5</f>
        <v>7.4548361595410187E-2</v>
      </c>
      <c r="E5" s="26"/>
      <c r="F5" s="26"/>
      <c r="G5" s="26"/>
      <c r="H5" s="26"/>
      <c r="I5" s="26"/>
      <c r="J5" s="26"/>
      <c r="K5" s="29"/>
    </row>
    <row r="6" spans="1:11" x14ac:dyDescent="0.3">
      <c r="A6" s="25" t="s">
        <v>252</v>
      </c>
      <c r="B6" s="1">
        <v>44742628</v>
      </c>
      <c r="C6" s="1">
        <v>3424777</v>
      </c>
      <c r="D6" s="1">
        <f t="shared" si="0"/>
        <v>7.6543939260787272E-2</v>
      </c>
      <c r="E6" s="26"/>
      <c r="F6" s="26"/>
      <c r="G6" s="26"/>
      <c r="H6" s="26"/>
      <c r="I6" s="26"/>
      <c r="J6" s="26"/>
      <c r="K6" s="29"/>
    </row>
    <row r="7" spans="1:11" x14ac:dyDescent="0.3">
      <c r="A7" s="69"/>
      <c r="B7" s="2" t="s">
        <v>254</v>
      </c>
      <c r="C7" s="2" t="s">
        <v>255</v>
      </c>
      <c r="D7" s="26"/>
      <c r="E7" s="26"/>
      <c r="F7" s="26"/>
      <c r="G7" s="26"/>
      <c r="H7" s="26"/>
      <c r="I7" s="26"/>
      <c r="J7" s="26"/>
      <c r="K7" s="29"/>
    </row>
    <row r="8" spans="1:11" x14ac:dyDescent="0.3">
      <c r="A8" s="69"/>
      <c r="B8" s="63">
        <v>1</v>
      </c>
      <c r="C8" s="64">
        <f>AVERAGE(D4:D6)</f>
        <v>7.486059603375772E-2</v>
      </c>
      <c r="D8" s="26"/>
      <c r="E8" s="26"/>
      <c r="F8" s="26"/>
      <c r="G8" s="26"/>
      <c r="H8" s="26"/>
      <c r="I8" s="26"/>
      <c r="J8" s="26"/>
      <c r="K8" s="29"/>
    </row>
    <row r="9" spans="1:11" x14ac:dyDescent="0.3">
      <c r="A9" s="69"/>
      <c r="B9" s="2" t="s">
        <v>65</v>
      </c>
      <c r="C9" s="2" t="s">
        <v>65</v>
      </c>
      <c r="D9" s="26"/>
      <c r="E9" s="26"/>
      <c r="F9" s="26"/>
      <c r="G9" s="26"/>
      <c r="H9" s="26"/>
      <c r="I9" s="26"/>
      <c r="J9" s="26"/>
      <c r="K9" s="29"/>
    </row>
    <row r="10" spans="1:11" x14ac:dyDescent="0.3">
      <c r="A10" s="69"/>
      <c r="B10" s="64">
        <v>0</v>
      </c>
      <c r="C10" s="64">
        <f>_xlfn.STDEV.S(D4:D6)</f>
        <v>1.5509793800817435E-3</v>
      </c>
      <c r="D10" s="70"/>
      <c r="E10" s="26"/>
      <c r="F10" s="26"/>
      <c r="G10" s="26"/>
      <c r="H10" s="26"/>
      <c r="I10" s="26"/>
      <c r="J10" s="26"/>
      <c r="K10" s="29"/>
    </row>
    <row r="11" spans="1:11" x14ac:dyDescent="0.3">
      <c r="A11" s="69"/>
      <c r="B11" s="26"/>
      <c r="C11" s="70"/>
      <c r="D11" s="70"/>
      <c r="E11" s="26"/>
      <c r="F11" s="26"/>
      <c r="G11" s="26"/>
      <c r="H11" s="26"/>
      <c r="I11" s="26"/>
      <c r="J11" s="26"/>
      <c r="K11" s="29"/>
    </row>
    <row r="12" spans="1:11" ht="15" thickBot="1" x14ac:dyDescent="0.35">
      <c r="A12" s="71"/>
      <c r="B12" s="7"/>
      <c r="C12" s="72"/>
      <c r="D12" s="72"/>
      <c r="E12" s="7"/>
      <c r="F12" s="7"/>
      <c r="G12" s="7"/>
      <c r="H12" s="7"/>
      <c r="I12" s="7"/>
      <c r="J12" s="7"/>
      <c r="K12" s="37"/>
    </row>
    <row r="13" spans="1:11" x14ac:dyDescent="0.3">
      <c r="C13" s="17"/>
      <c r="D13" s="17"/>
    </row>
    <row r="14" spans="1:11" s="16" customFormat="1" x14ac:dyDescent="0.3">
      <c r="C14" s="17"/>
      <c r="D14" s="17"/>
    </row>
    <row r="15" spans="1:11" s="16" customFormat="1" x14ac:dyDescent="0.3">
      <c r="C15" s="17"/>
      <c r="D15" s="17"/>
    </row>
    <row r="16" spans="1:11" ht="15" thickBot="1" x14ac:dyDescent="0.35">
      <c r="D16" s="16"/>
    </row>
    <row r="17" spans="1:11" s="16" customFormat="1" x14ac:dyDescent="0.3">
      <c r="A17" s="65" t="s">
        <v>108</v>
      </c>
      <c r="B17" s="66" t="s">
        <v>256</v>
      </c>
      <c r="C17" s="67" t="s">
        <v>380</v>
      </c>
      <c r="D17" s="66" t="s">
        <v>253</v>
      </c>
      <c r="E17" s="22"/>
      <c r="F17" s="22"/>
      <c r="G17" s="22"/>
      <c r="H17" s="22"/>
      <c r="I17" s="22"/>
      <c r="J17" s="22"/>
      <c r="K17" s="68"/>
    </row>
    <row r="18" spans="1:11" s="16" customFormat="1" x14ac:dyDescent="0.3">
      <c r="A18" s="25" t="s">
        <v>250</v>
      </c>
      <c r="B18" s="1">
        <v>81275714</v>
      </c>
      <c r="C18" s="1">
        <v>3830107</v>
      </c>
      <c r="D18" s="1">
        <f>C18/B18</f>
        <v>4.7124864384458065E-2</v>
      </c>
      <c r="E18" s="26"/>
      <c r="F18" s="26"/>
      <c r="G18" s="26"/>
      <c r="H18" s="26"/>
      <c r="I18" s="26"/>
      <c r="J18" s="26"/>
      <c r="K18" s="29"/>
    </row>
    <row r="19" spans="1:11" s="16" customFormat="1" x14ac:dyDescent="0.3">
      <c r="A19" s="25" t="s">
        <v>251</v>
      </c>
      <c r="B19" s="1">
        <v>80156849</v>
      </c>
      <c r="C19" s="1">
        <v>4003705</v>
      </c>
      <c r="D19" s="1">
        <f t="shared" ref="D19:D20" si="1">C19/B19</f>
        <v>4.9948383075786827E-2</v>
      </c>
      <c r="E19" s="26"/>
      <c r="F19" s="26"/>
      <c r="G19" s="26"/>
      <c r="H19" s="26"/>
      <c r="I19" s="26"/>
      <c r="J19" s="26"/>
      <c r="K19" s="29"/>
    </row>
    <row r="20" spans="1:11" s="16" customFormat="1" x14ac:dyDescent="0.3">
      <c r="A20" s="25" t="s">
        <v>252</v>
      </c>
      <c r="B20" s="1">
        <v>75257343</v>
      </c>
      <c r="C20" s="1">
        <v>3826409</v>
      </c>
      <c r="D20" s="1">
        <f t="shared" si="1"/>
        <v>5.0844327576114401E-2</v>
      </c>
      <c r="E20" s="26"/>
      <c r="F20" s="26"/>
      <c r="G20" s="26"/>
      <c r="H20" s="26"/>
      <c r="I20" s="26"/>
      <c r="J20" s="26"/>
      <c r="K20" s="29"/>
    </row>
    <row r="21" spans="1:11" s="16" customFormat="1" x14ac:dyDescent="0.3">
      <c r="A21" s="69"/>
      <c r="B21" s="73" t="s">
        <v>254</v>
      </c>
      <c r="C21" s="73" t="s">
        <v>255</v>
      </c>
      <c r="D21" s="26"/>
      <c r="E21" s="26"/>
      <c r="F21" s="26"/>
      <c r="G21" s="26"/>
      <c r="H21" s="26"/>
      <c r="I21" s="26"/>
      <c r="J21" s="26"/>
      <c r="K21" s="29"/>
    </row>
    <row r="22" spans="1:11" s="16" customFormat="1" x14ac:dyDescent="0.3">
      <c r="A22" s="69"/>
      <c r="B22" s="63">
        <v>1</v>
      </c>
      <c r="C22" s="64">
        <f>AVERAGE(D18:D20)</f>
        <v>4.9305858345453098E-2</v>
      </c>
      <c r="D22" s="70"/>
      <c r="E22" s="26"/>
      <c r="F22" s="26"/>
      <c r="G22" s="26"/>
      <c r="H22" s="26"/>
      <c r="I22" s="26"/>
      <c r="J22" s="26"/>
      <c r="K22" s="29"/>
    </row>
    <row r="23" spans="1:11" s="16" customFormat="1" x14ac:dyDescent="0.3">
      <c r="A23" s="69"/>
      <c r="B23" s="2" t="s">
        <v>65</v>
      </c>
      <c r="C23" s="2" t="s">
        <v>65</v>
      </c>
      <c r="D23" s="26"/>
      <c r="E23" s="26"/>
      <c r="F23" s="26"/>
      <c r="G23" s="26"/>
      <c r="H23" s="26"/>
      <c r="I23" s="26"/>
      <c r="J23" s="26"/>
      <c r="K23" s="29"/>
    </row>
    <row r="24" spans="1:11" x14ac:dyDescent="0.3">
      <c r="A24" s="69"/>
      <c r="B24" s="64">
        <v>0</v>
      </c>
      <c r="C24" s="64">
        <f>_xlfn.STDEV.S(D18:D20)</f>
        <v>1.9411929657660023E-3</v>
      </c>
      <c r="D24" s="70"/>
      <c r="E24" s="26"/>
      <c r="F24" s="26"/>
      <c r="G24" s="26"/>
      <c r="H24" s="26"/>
      <c r="I24" s="26"/>
      <c r="J24" s="26"/>
      <c r="K24" s="29"/>
    </row>
    <row r="25" spans="1:11" x14ac:dyDescent="0.3">
      <c r="A25" s="69"/>
      <c r="B25" s="26"/>
      <c r="C25" s="26"/>
      <c r="D25" s="26"/>
      <c r="E25" s="26"/>
      <c r="F25" s="26"/>
      <c r="G25" s="26"/>
      <c r="H25" s="26"/>
      <c r="I25" s="26"/>
      <c r="J25" s="26"/>
      <c r="K25" s="29"/>
    </row>
    <row r="26" spans="1:11" ht="15" thickBot="1" x14ac:dyDescent="0.35">
      <c r="A26" s="71"/>
      <c r="B26" s="7"/>
      <c r="C26" s="7"/>
      <c r="D26" s="7"/>
      <c r="E26" s="7"/>
      <c r="F26" s="7"/>
      <c r="G26" s="7"/>
      <c r="H26" s="7"/>
      <c r="I26" s="7"/>
      <c r="J26" s="7"/>
      <c r="K26" s="37"/>
    </row>
    <row r="28" spans="1:11" s="16" customFormat="1" x14ac:dyDescent="0.3"/>
    <row r="29" spans="1:11" x14ac:dyDescent="0.3">
      <c r="B29" s="16"/>
      <c r="C29" s="13"/>
    </row>
    <row r="30" spans="1:11" ht="15" thickBot="1" x14ac:dyDescent="0.35"/>
    <row r="31" spans="1:11" x14ac:dyDescent="0.3">
      <c r="A31" s="65" t="s">
        <v>109</v>
      </c>
      <c r="B31" s="66" t="s">
        <v>256</v>
      </c>
      <c r="C31" s="67" t="s">
        <v>380</v>
      </c>
      <c r="D31" s="66" t="s">
        <v>253</v>
      </c>
      <c r="E31" s="22"/>
      <c r="F31" s="22"/>
      <c r="G31" s="22"/>
      <c r="H31" s="22"/>
      <c r="I31" s="22"/>
      <c r="J31" s="22"/>
      <c r="K31" s="68"/>
    </row>
    <row r="32" spans="1:11" x14ac:dyDescent="0.3">
      <c r="A32" s="25" t="s">
        <v>250</v>
      </c>
      <c r="B32" s="1">
        <v>8218705</v>
      </c>
      <c r="C32" s="1">
        <v>4586328</v>
      </c>
      <c r="D32" s="1">
        <f>C32/B32</f>
        <v>0.55803535958523875</v>
      </c>
      <c r="E32" s="26"/>
      <c r="F32" s="26"/>
      <c r="G32" s="26"/>
      <c r="H32" s="26"/>
      <c r="I32" s="26"/>
      <c r="J32" s="26"/>
      <c r="K32" s="29"/>
    </row>
    <row r="33" spans="1:11" x14ac:dyDescent="0.3">
      <c r="A33" s="25" t="s">
        <v>251</v>
      </c>
      <c r="B33" s="1">
        <v>8034137</v>
      </c>
      <c r="C33" s="1">
        <v>4449840</v>
      </c>
      <c r="D33" s="1">
        <f>C33/B33</f>
        <v>0.55386658206102291</v>
      </c>
      <c r="E33" s="26"/>
      <c r="F33" s="26"/>
      <c r="G33" s="26"/>
      <c r="H33" s="26"/>
      <c r="I33" s="26"/>
      <c r="J33" s="26"/>
      <c r="K33" s="29"/>
    </row>
    <row r="34" spans="1:11" x14ac:dyDescent="0.3">
      <c r="A34" s="25" t="s">
        <v>252</v>
      </c>
      <c r="B34" s="1">
        <v>7664926</v>
      </c>
      <c r="C34" s="1">
        <v>4253066</v>
      </c>
      <c r="D34" s="1">
        <f t="shared" ref="D34" si="2">C34/B34</f>
        <v>0.55487371958972598</v>
      </c>
      <c r="E34" s="26"/>
      <c r="F34" s="26"/>
      <c r="G34" s="26"/>
      <c r="H34" s="26"/>
      <c r="I34" s="26"/>
      <c r="J34" s="26"/>
      <c r="K34" s="29"/>
    </row>
    <row r="35" spans="1:11" x14ac:dyDescent="0.3">
      <c r="A35" s="69"/>
      <c r="B35" s="73" t="s">
        <v>254</v>
      </c>
      <c r="C35" s="73" t="s">
        <v>255</v>
      </c>
      <c r="D35" s="26"/>
      <c r="E35" s="26"/>
      <c r="F35" s="26"/>
      <c r="G35" s="26"/>
      <c r="H35" s="26"/>
      <c r="I35" s="26"/>
      <c r="J35" s="26"/>
      <c r="K35" s="29"/>
    </row>
    <row r="36" spans="1:11" x14ac:dyDescent="0.3">
      <c r="A36" s="69"/>
      <c r="B36" s="63">
        <v>1</v>
      </c>
      <c r="C36" s="64">
        <f>AVERAGE(D32:D34)</f>
        <v>0.55559188707866258</v>
      </c>
      <c r="D36" s="26"/>
      <c r="E36" s="26"/>
      <c r="F36" s="26"/>
      <c r="G36" s="26"/>
      <c r="H36" s="26"/>
      <c r="I36" s="26"/>
      <c r="J36" s="26"/>
      <c r="K36" s="29"/>
    </row>
    <row r="37" spans="1:11" x14ac:dyDescent="0.3">
      <c r="A37" s="69"/>
      <c r="B37" s="2" t="s">
        <v>65</v>
      </c>
      <c r="C37" s="2" t="s">
        <v>65</v>
      </c>
      <c r="D37" s="26"/>
      <c r="E37" s="26"/>
      <c r="F37" s="26"/>
      <c r="G37" s="26"/>
      <c r="H37" s="26"/>
      <c r="I37" s="26"/>
      <c r="J37" s="26"/>
      <c r="K37" s="29"/>
    </row>
    <row r="38" spans="1:11" x14ac:dyDescent="0.3">
      <c r="A38" s="69"/>
      <c r="B38" s="64">
        <v>0</v>
      </c>
      <c r="C38" s="64">
        <f>_xlfn.STDEV.S(D32:D34)</f>
        <v>2.1752011213278417E-3</v>
      </c>
      <c r="D38" s="70"/>
      <c r="E38" s="26"/>
      <c r="F38" s="26"/>
      <c r="G38" s="26"/>
      <c r="H38" s="26"/>
      <c r="I38" s="26"/>
      <c r="J38" s="26"/>
      <c r="K38" s="29"/>
    </row>
    <row r="39" spans="1:11" x14ac:dyDescent="0.3">
      <c r="A39" s="69"/>
      <c r="B39" s="26"/>
      <c r="C39" s="26"/>
      <c r="D39" s="26"/>
      <c r="E39" s="26"/>
      <c r="F39" s="26"/>
      <c r="G39" s="26"/>
      <c r="H39" s="26"/>
      <c r="I39" s="26"/>
      <c r="J39" s="26"/>
      <c r="K39" s="29"/>
    </row>
    <row r="40" spans="1:11" ht="15" thickBot="1" x14ac:dyDescent="0.35">
      <c r="A40" s="71"/>
      <c r="B40" s="7"/>
      <c r="C40" s="7"/>
      <c r="D40" s="7"/>
      <c r="E40" s="7"/>
      <c r="F40" s="7"/>
      <c r="G40" s="7"/>
      <c r="H40" s="7"/>
      <c r="I40" s="7"/>
      <c r="J40" s="7"/>
      <c r="K40" s="37"/>
    </row>
    <row r="43" spans="1:11" x14ac:dyDescent="0.3">
      <c r="B43" s="16"/>
      <c r="C43" s="13"/>
    </row>
    <row r="44" spans="1:11" ht="15" thickBot="1" x14ac:dyDescent="0.35"/>
    <row r="45" spans="1:11" x14ac:dyDescent="0.3">
      <c r="A45" s="65" t="s">
        <v>264</v>
      </c>
      <c r="B45" s="66" t="s">
        <v>256</v>
      </c>
      <c r="C45" s="67" t="s">
        <v>380</v>
      </c>
      <c r="D45" s="66" t="s">
        <v>253</v>
      </c>
      <c r="E45" s="22"/>
      <c r="F45" s="22"/>
      <c r="G45" s="22"/>
      <c r="H45" s="22"/>
      <c r="I45" s="22"/>
      <c r="J45" s="22"/>
      <c r="K45" s="68"/>
    </row>
    <row r="46" spans="1:11" x14ac:dyDescent="0.3">
      <c r="A46" s="25" t="s">
        <v>250</v>
      </c>
      <c r="B46" s="1">
        <v>2061296</v>
      </c>
      <c r="C46" s="1">
        <v>903752</v>
      </c>
      <c r="D46" s="1">
        <f>C46/B46</f>
        <v>0.43843872980881932</v>
      </c>
      <c r="E46" s="26"/>
      <c r="F46" s="26"/>
      <c r="G46" s="26"/>
      <c r="H46" s="26"/>
      <c r="I46" s="26"/>
      <c r="J46" s="26"/>
      <c r="K46" s="29"/>
    </row>
    <row r="47" spans="1:11" x14ac:dyDescent="0.3">
      <c r="A47" s="25" t="s">
        <v>251</v>
      </c>
      <c r="B47" s="1">
        <v>2146532</v>
      </c>
      <c r="C47" s="1">
        <v>876928</v>
      </c>
      <c r="D47" s="1">
        <f t="shared" ref="D47:D48" si="3">C47/B47</f>
        <v>0.40853246073200866</v>
      </c>
      <c r="E47" s="26"/>
      <c r="F47" s="26"/>
      <c r="G47" s="26"/>
      <c r="H47" s="26"/>
      <c r="I47" s="26"/>
      <c r="J47" s="26"/>
      <c r="K47" s="29"/>
    </row>
    <row r="48" spans="1:11" x14ac:dyDescent="0.3">
      <c r="A48" s="25" t="s">
        <v>252</v>
      </c>
      <c r="B48" s="1">
        <v>2046771</v>
      </c>
      <c r="C48" s="1">
        <v>788379</v>
      </c>
      <c r="D48" s="1">
        <f t="shared" si="3"/>
        <v>0.38518183030734754</v>
      </c>
      <c r="E48" s="26"/>
      <c r="F48" s="26"/>
      <c r="G48" s="26"/>
      <c r="H48" s="26"/>
      <c r="I48" s="26"/>
      <c r="J48" s="26"/>
      <c r="K48" s="29"/>
    </row>
    <row r="49" spans="1:11" x14ac:dyDescent="0.3">
      <c r="A49" s="69"/>
      <c r="B49" s="73" t="s">
        <v>254</v>
      </c>
      <c r="C49" s="73" t="s">
        <v>255</v>
      </c>
      <c r="D49" s="26"/>
      <c r="E49" s="26"/>
      <c r="F49" s="26"/>
      <c r="G49" s="26"/>
      <c r="H49" s="26"/>
      <c r="I49" s="26"/>
      <c r="J49" s="26"/>
      <c r="K49" s="29"/>
    </row>
    <row r="50" spans="1:11" x14ac:dyDescent="0.3">
      <c r="A50" s="69"/>
      <c r="B50" s="63">
        <v>1</v>
      </c>
      <c r="C50" s="64">
        <f>AVERAGE(D46:D48)</f>
        <v>0.41071767361605849</v>
      </c>
      <c r="D50" s="26"/>
      <c r="E50" s="26"/>
      <c r="F50" s="26"/>
      <c r="G50" s="26"/>
      <c r="H50" s="26"/>
      <c r="I50" s="26"/>
      <c r="J50" s="26"/>
      <c r="K50" s="29"/>
    </row>
    <row r="51" spans="1:11" x14ac:dyDescent="0.3">
      <c r="A51" s="69"/>
      <c r="B51" s="2" t="s">
        <v>65</v>
      </c>
      <c r="C51" s="2" t="s">
        <v>65</v>
      </c>
      <c r="D51" s="26"/>
      <c r="E51" s="26"/>
      <c r="F51" s="26"/>
      <c r="G51" s="26"/>
      <c r="H51" s="26"/>
      <c r="I51" s="26"/>
      <c r="J51" s="26"/>
      <c r="K51" s="29"/>
    </row>
    <row r="52" spans="1:11" x14ac:dyDescent="0.3">
      <c r="A52" s="69"/>
      <c r="B52" s="64">
        <v>0</v>
      </c>
      <c r="C52" s="64">
        <f>_xlfn.STDEV.S(D46:D48)</f>
        <v>2.6695612048404684E-2</v>
      </c>
      <c r="D52" s="70"/>
      <c r="E52" s="26"/>
      <c r="F52" s="26"/>
      <c r="G52" s="26"/>
      <c r="H52" s="26"/>
      <c r="I52" s="26"/>
      <c r="J52" s="26"/>
      <c r="K52" s="29"/>
    </row>
    <row r="53" spans="1:11" x14ac:dyDescent="0.3">
      <c r="A53" s="69"/>
      <c r="B53" s="26"/>
      <c r="C53" s="26"/>
      <c r="D53" s="26"/>
      <c r="E53" s="26"/>
      <c r="F53" s="26"/>
      <c r="G53" s="26"/>
      <c r="H53" s="26"/>
      <c r="I53" s="26"/>
      <c r="J53" s="26"/>
      <c r="K53" s="29"/>
    </row>
    <row r="54" spans="1:11" ht="15" thickBot="1" x14ac:dyDescent="0.35">
      <c r="A54" s="71"/>
      <c r="B54" s="7"/>
      <c r="C54" s="7"/>
      <c r="D54" s="7"/>
      <c r="E54" s="7"/>
      <c r="F54" s="7"/>
      <c r="G54" s="7"/>
      <c r="H54" s="7"/>
      <c r="I54" s="7"/>
      <c r="J54" s="7"/>
      <c r="K54" s="37"/>
    </row>
    <row r="58" spans="1:11" ht="15" thickBot="1" x14ac:dyDescent="0.35"/>
    <row r="59" spans="1:11" x14ac:dyDescent="0.3">
      <c r="A59" s="65" t="s">
        <v>257</v>
      </c>
      <c r="B59" s="66" t="s">
        <v>256</v>
      </c>
      <c r="C59" s="67" t="s">
        <v>380</v>
      </c>
      <c r="D59" s="66" t="s">
        <v>253</v>
      </c>
      <c r="E59" s="22"/>
      <c r="F59" s="22"/>
      <c r="G59" s="22"/>
      <c r="H59" s="22"/>
      <c r="I59" s="22"/>
      <c r="J59" s="22"/>
      <c r="K59" s="68"/>
    </row>
    <row r="60" spans="1:11" x14ac:dyDescent="0.3">
      <c r="A60" s="25" t="s">
        <v>250</v>
      </c>
      <c r="B60" s="1">
        <v>15167218</v>
      </c>
      <c r="C60" s="1">
        <v>548306</v>
      </c>
      <c r="D60" s="1">
        <f>C60/B60</f>
        <v>3.6150729817425981E-2</v>
      </c>
      <c r="E60" s="26"/>
      <c r="F60" s="26"/>
      <c r="G60" s="26"/>
      <c r="H60" s="26"/>
      <c r="I60" s="26"/>
      <c r="J60" s="26"/>
      <c r="K60" s="29"/>
    </row>
    <row r="61" spans="1:11" x14ac:dyDescent="0.3">
      <c r="A61" s="25" t="s">
        <v>251</v>
      </c>
      <c r="B61" s="1">
        <v>15106891</v>
      </c>
      <c r="C61" s="1">
        <v>613014</v>
      </c>
      <c r="D61" s="1">
        <f t="shared" ref="D61:D62" si="4">C61/B61</f>
        <v>4.0578435364364514E-2</v>
      </c>
      <c r="E61" s="26"/>
      <c r="F61" s="26"/>
      <c r="G61" s="26"/>
      <c r="H61" s="26"/>
      <c r="I61" s="26"/>
      <c r="J61" s="26"/>
      <c r="K61" s="29"/>
    </row>
    <row r="62" spans="1:11" x14ac:dyDescent="0.3">
      <c r="A62" s="25" t="s">
        <v>252</v>
      </c>
      <c r="B62" s="1">
        <v>14956354</v>
      </c>
      <c r="C62" s="1">
        <v>509343</v>
      </c>
      <c r="D62" s="1">
        <f t="shared" si="4"/>
        <v>3.4055291817778582E-2</v>
      </c>
      <c r="E62" s="26"/>
      <c r="F62" s="26"/>
      <c r="G62" s="26"/>
      <c r="H62" s="26"/>
      <c r="I62" s="26"/>
      <c r="J62" s="26"/>
      <c r="K62" s="29"/>
    </row>
    <row r="63" spans="1:11" x14ac:dyDescent="0.3">
      <c r="A63" s="69"/>
      <c r="B63" s="73" t="s">
        <v>254</v>
      </c>
      <c r="C63" s="73" t="s">
        <v>255</v>
      </c>
      <c r="D63" s="26"/>
      <c r="E63" s="26"/>
      <c r="F63" s="26"/>
      <c r="G63" s="26"/>
      <c r="H63" s="26"/>
      <c r="I63" s="26"/>
      <c r="J63" s="26"/>
      <c r="K63" s="29"/>
    </row>
    <row r="64" spans="1:11" x14ac:dyDescent="0.3">
      <c r="A64" s="69"/>
      <c r="B64" s="63">
        <v>1</v>
      </c>
      <c r="C64" s="64">
        <f>AVERAGE(D60:D62)</f>
        <v>3.692815233318969E-2</v>
      </c>
      <c r="D64" s="26"/>
      <c r="E64" s="26"/>
      <c r="F64" s="26"/>
      <c r="G64" s="26"/>
      <c r="H64" s="26"/>
      <c r="I64" s="26"/>
      <c r="J64" s="26"/>
      <c r="K64" s="29"/>
    </row>
    <row r="65" spans="1:15" x14ac:dyDescent="0.3">
      <c r="A65" s="69"/>
      <c r="B65" s="2" t="s">
        <v>65</v>
      </c>
      <c r="C65" s="2" t="s">
        <v>65</v>
      </c>
      <c r="D65" s="26"/>
      <c r="E65" s="26"/>
      <c r="F65" s="26"/>
      <c r="G65" s="26"/>
      <c r="H65" s="26"/>
      <c r="I65" s="26"/>
      <c r="J65" s="26"/>
      <c r="K65" s="29"/>
    </row>
    <row r="66" spans="1:15" x14ac:dyDescent="0.3">
      <c r="A66" s="69"/>
      <c r="B66" s="64">
        <v>0</v>
      </c>
      <c r="C66" s="64">
        <f>_xlfn.STDEV.S(D60:D62)</f>
        <v>3.3303362830731831E-3</v>
      </c>
      <c r="D66" s="70"/>
      <c r="E66" s="26"/>
      <c r="F66" s="26"/>
      <c r="G66" s="26"/>
      <c r="H66" s="26"/>
      <c r="I66" s="26"/>
      <c r="J66" s="26"/>
      <c r="K66" s="29"/>
    </row>
    <row r="67" spans="1:15" x14ac:dyDescent="0.3">
      <c r="A67" s="69"/>
      <c r="B67" s="26"/>
      <c r="C67" s="26"/>
      <c r="D67" s="26"/>
      <c r="E67" s="26"/>
      <c r="F67" s="26"/>
      <c r="G67" s="26"/>
      <c r="H67" s="26"/>
      <c r="I67" s="26"/>
      <c r="J67" s="26"/>
      <c r="K67" s="29"/>
      <c r="L67" s="16"/>
      <c r="M67" s="16"/>
      <c r="N67" s="16"/>
      <c r="O67" s="16"/>
    </row>
    <row r="68" spans="1:15" ht="15" thickBot="1" x14ac:dyDescent="0.35">
      <c r="A68" s="71"/>
      <c r="B68" s="7"/>
      <c r="C68" s="7"/>
      <c r="D68" s="7"/>
      <c r="E68" s="7"/>
      <c r="F68" s="7"/>
      <c r="G68" s="7"/>
      <c r="H68" s="7"/>
      <c r="I68" s="7"/>
      <c r="J68" s="7"/>
      <c r="K68" s="37"/>
      <c r="L68" s="16"/>
      <c r="M68" s="16"/>
      <c r="N68" s="16"/>
      <c r="O68" s="16"/>
    </row>
    <row r="69" spans="1:15" x14ac:dyDescent="0.3">
      <c r="A69" s="16"/>
      <c r="B69" s="16"/>
      <c r="C69" s="16"/>
      <c r="D69" s="16"/>
      <c r="E69" s="16"/>
      <c r="F69" s="16"/>
      <c r="G69" s="16"/>
      <c r="H69" s="16"/>
      <c r="L69" s="16"/>
      <c r="M69" s="16"/>
      <c r="N69" s="16"/>
      <c r="O69" s="16"/>
    </row>
    <row r="70" spans="1:15" x14ac:dyDescent="0.3">
      <c r="A70" s="16"/>
      <c r="B70" s="16"/>
      <c r="C70" s="16"/>
      <c r="D70" s="16"/>
    </row>
    <row r="71" spans="1:15" x14ac:dyDescent="0.3">
      <c r="B71" s="16"/>
      <c r="C71" s="13"/>
    </row>
    <row r="72" spans="1:15" ht="15" thickBot="1" x14ac:dyDescent="0.35"/>
    <row r="73" spans="1:15" x14ac:dyDescent="0.3">
      <c r="A73" s="65" t="s">
        <v>258</v>
      </c>
      <c r="B73" s="66" t="s">
        <v>256</v>
      </c>
      <c r="C73" s="67" t="s">
        <v>380</v>
      </c>
      <c r="D73" s="66" t="s">
        <v>253</v>
      </c>
      <c r="E73" s="22"/>
      <c r="F73" s="22"/>
      <c r="G73" s="22"/>
      <c r="H73" s="22"/>
      <c r="I73" s="22"/>
      <c r="J73" s="22"/>
      <c r="K73" s="68"/>
    </row>
    <row r="74" spans="1:15" x14ac:dyDescent="0.3">
      <c r="A74" s="47" t="s">
        <v>250</v>
      </c>
      <c r="B74" s="1">
        <v>47134161</v>
      </c>
      <c r="C74" s="1">
        <v>19070303</v>
      </c>
      <c r="D74" s="1">
        <f>C74/B74</f>
        <v>0.40459621207641738</v>
      </c>
      <c r="E74" s="26"/>
      <c r="F74" s="26"/>
      <c r="G74" s="26"/>
      <c r="H74" s="26"/>
      <c r="I74" s="26"/>
      <c r="J74" s="26"/>
      <c r="K74" s="29"/>
    </row>
    <row r="75" spans="1:15" x14ac:dyDescent="0.3">
      <c r="A75" s="25" t="s">
        <v>251</v>
      </c>
      <c r="B75" s="1">
        <v>47483215</v>
      </c>
      <c r="C75" s="1">
        <v>18402537</v>
      </c>
      <c r="D75" s="1">
        <f t="shared" ref="D75:D76" si="5">C75/B75</f>
        <v>0.38755878261402477</v>
      </c>
      <c r="E75" s="26"/>
      <c r="F75" s="26"/>
      <c r="G75" s="26"/>
      <c r="H75" s="26"/>
      <c r="I75" s="26"/>
      <c r="J75" s="26"/>
      <c r="K75" s="29"/>
    </row>
    <row r="76" spans="1:15" x14ac:dyDescent="0.3">
      <c r="A76" s="25" t="s">
        <v>252</v>
      </c>
      <c r="B76" s="1">
        <v>45135684</v>
      </c>
      <c r="C76" s="1">
        <v>17730569</v>
      </c>
      <c r="D76" s="1">
        <f t="shared" si="5"/>
        <v>0.39282818888930543</v>
      </c>
      <c r="E76" s="26"/>
      <c r="F76" s="26"/>
      <c r="G76" s="26"/>
      <c r="H76" s="26"/>
      <c r="I76" s="26"/>
      <c r="J76" s="26"/>
      <c r="K76" s="29"/>
    </row>
    <row r="77" spans="1:15" x14ac:dyDescent="0.3">
      <c r="A77" s="69"/>
      <c r="B77" s="73" t="s">
        <v>254</v>
      </c>
      <c r="C77" s="73" t="s">
        <v>255</v>
      </c>
      <c r="D77" s="26"/>
      <c r="E77" s="26"/>
      <c r="F77" s="26"/>
      <c r="G77" s="26"/>
      <c r="H77" s="26"/>
      <c r="I77" s="26"/>
      <c r="J77" s="26"/>
      <c r="K77" s="29"/>
    </row>
    <row r="78" spans="1:15" x14ac:dyDescent="0.3">
      <c r="A78" s="69"/>
      <c r="B78" s="63">
        <v>1</v>
      </c>
      <c r="C78" s="64">
        <f>AVERAGE(D74:D76)</f>
        <v>0.39499439452658253</v>
      </c>
      <c r="D78" s="26"/>
      <c r="E78" s="26"/>
      <c r="F78" s="26"/>
      <c r="G78" s="26"/>
      <c r="H78" s="26"/>
      <c r="I78" s="26"/>
      <c r="J78" s="26"/>
      <c r="K78" s="29"/>
    </row>
    <row r="79" spans="1:15" x14ac:dyDescent="0.3">
      <c r="A79" s="69"/>
      <c r="B79" s="2" t="s">
        <v>65</v>
      </c>
      <c r="C79" s="2" t="s">
        <v>65</v>
      </c>
      <c r="D79" s="26"/>
      <c r="E79" s="26"/>
      <c r="F79" s="26"/>
      <c r="G79" s="26"/>
      <c r="H79" s="26"/>
      <c r="I79" s="26"/>
      <c r="J79" s="26"/>
      <c r="K79" s="29"/>
    </row>
    <row r="80" spans="1:15" x14ac:dyDescent="0.3">
      <c r="A80" s="69"/>
      <c r="B80" s="64">
        <v>0</v>
      </c>
      <c r="C80" s="64">
        <f>_xlfn.STDEV.S(D74:D76)</f>
        <v>8.7228341620558918E-3</v>
      </c>
      <c r="D80" s="70"/>
      <c r="E80" s="26"/>
      <c r="F80" s="26"/>
      <c r="G80" s="26"/>
      <c r="H80" s="26"/>
      <c r="I80" s="26"/>
      <c r="J80" s="26"/>
      <c r="K80" s="29"/>
    </row>
    <row r="81" spans="1:11" x14ac:dyDescent="0.3">
      <c r="A81" s="69"/>
      <c r="B81" s="26"/>
      <c r="C81" s="26"/>
      <c r="D81" s="26"/>
      <c r="E81" s="26"/>
      <c r="F81" s="26"/>
      <c r="G81" s="26"/>
      <c r="H81" s="26"/>
      <c r="I81" s="26"/>
      <c r="J81" s="26"/>
      <c r="K81" s="29"/>
    </row>
    <row r="82" spans="1:11" ht="15" thickBot="1" x14ac:dyDescent="0.35">
      <c r="A82" s="71"/>
      <c r="B82" s="7"/>
      <c r="C82" s="7"/>
      <c r="D82" s="7"/>
      <c r="E82" s="7"/>
      <c r="F82" s="7"/>
      <c r="G82" s="7"/>
      <c r="H82" s="7"/>
      <c r="I82" s="7"/>
      <c r="J82" s="7"/>
      <c r="K82" s="37"/>
    </row>
    <row r="86" spans="1:11" ht="15" thickBot="1" x14ac:dyDescent="0.35"/>
    <row r="87" spans="1:11" x14ac:dyDescent="0.3">
      <c r="A87" s="65" t="s">
        <v>224</v>
      </c>
      <c r="B87" s="66" t="s">
        <v>256</v>
      </c>
      <c r="C87" s="67" t="s">
        <v>380</v>
      </c>
      <c r="D87" s="66" t="s">
        <v>253</v>
      </c>
      <c r="E87" s="22"/>
      <c r="F87" s="22"/>
      <c r="G87" s="22"/>
      <c r="H87" s="22"/>
      <c r="I87" s="22"/>
      <c r="J87" s="22"/>
      <c r="K87" s="68"/>
    </row>
    <row r="88" spans="1:11" x14ac:dyDescent="0.3">
      <c r="A88" s="47" t="s">
        <v>250</v>
      </c>
      <c r="B88" s="1">
        <v>43003658</v>
      </c>
      <c r="C88" s="1">
        <v>20017783</v>
      </c>
      <c r="D88" s="1">
        <f>C88/B88</f>
        <v>0.46549023806300382</v>
      </c>
      <c r="E88" s="26"/>
      <c r="F88" s="26"/>
      <c r="G88" s="26"/>
      <c r="H88" s="26"/>
      <c r="I88" s="26"/>
      <c r="J88" s="26"/>
      <c r="K88" s="29"/>
    </row>
    <row r="89" spans="1:11" x14ac:dyDescent="0.3">
      <c r="A89" s="25" t="s">
        <v>251</v>
      </c>
      <c r="B89" s="1">
        <v>40983159</v>
      </c>
      <c r="C89" s="1">
        <v>19255444</v>
      </c>
      <c r="D89" s="1">
        <f t="shared" ref="D89:D90" si="6">C89/B89</f>
        <v>0.46983796441850662</v>
      </c>
      <c r="E89" s="26"/>
      <c r="F89" s="26"/>
      <c r="G89" s="26"/>
      <c r="H89" s="26"/>
      <c r="I89" s="26"/>
      <c r="J89" s="26"/>
      <c r="K89" s="29"/>
    </row>
    <row r="90" spans="1:11" x14ac:dyDescent="0.3">
      <c r="A90" s="25" t="s">
        <v>252</v>
      </c>
      <c r="B90" s="1">
        <v>39351562</v>
      </c>
      <c r="C90" s="1">
        <v>18564911</v>
      </c>
      <c r="D90" s="1">
        <f t="shared" si="6"/>
        <v>0.47177062501356365</v>
      </c>
      <c r="E90" s="26"/>
      <c r="F90" s="26"/>
      <c r="G90" s="26"/>
      <c r="H90" s="26"/>
      <c r="I90" s="26"/>
      <c r="J90" s="26"/>
      <c r="K90" s="29"/>
    </row>
    <row r="91" spans="1:11" x14ac:dyDescent="0.3">
      <c r="A91" s="69"/>
      <c r="B91" s="73" t="s">
        <v>254</v>
      </c>
      <c r="C91" s="73" t="s">
        <v>255</v>
      </c>
      <c r="D91" s="26"/>
      <c r="E91" s="26"/>
      <c r="F91" s="26"/>
      <c r="G91" s="26"/>
      <c r="H91" s="26"/>
      <c r="I91" s="26"/>
      <c r="J91" s="26"/>
      <c r="K91" s="29"/>
    </row>
    <row r="92" spans="1:11" x14ac:dyDescent="0.3">
      <c r="A92" s="69"/>
      <c r="B92" s="63">
        <v>1</v>
      </c>
      <c r="C92" s="64">
        <f>AVERAGE(D88:D90)</f>
        <v>0.46903294249835797</v>
      </c>
      <c r="D92" s="26"/>
      <c r="E92" s="26"/>
      <c r="F92" s="26"/>
      <c r="G92" s="26"/>
      <c r="H92" s="26"/>
      <c r="I92" s="26"/>
      <c r="J92" s="26"/>
      <c r="K92" s="29"/>
    </row>
    <row r="93" spans="1:11" x14ac:dyDescent="0.3">
      <c r="A93" s="69"/>
      <c r="B93" s="2" t="s">
        <v>65</v>
      </c>
      <c r="C93" s="2" t="s">
        <v>65</v>
      </c>
      <c r="D93" s="26"/>
      <c r="E93" s="26"/>
      <c r="F93" s="26"/>
      <c r="G93" s="26"/>
      <c r="H93" s="26"/>
      <c r="I93" s="26"/>
      <c r="J93" s="26"/>
      <c r="K93" s="29"/>
    </row>
    <row r="94" spans="1:11" x14ac:dyDescent="0.3">
      <c r="A94" s="69"/>
      <c r="B94" s="64">
        <v>0</v>
      </c>
      <c r="C94" s="64">
        <f>_xlfn.STDEV.S(D88:D90)</f>
        <v>3.2166535842596288E-3</v>
      </c>
      <c r="D94" s="70"/>
      <c r="E94" s="26"/>
      <c r="F94" s="26"/>
      <c r="G94" s="26"/>
      <c r="H94" s="26"/>
      <c r="I94" s="26"/>
      <c r="J94" s="26"/>
      <c r="K94" s="29"/>
    </row>
    <row r="95" spans="1:11" x14ac:dyDescent="0.3">
      <c r="A95" s="69"/>
      <c r="B95" s="26"/>
      <c r="C95" s="26"/>
      <c r="D95" s="26"/>
      <c r="E95" s="26"/>
      <c r="F95" s="26"/>
      <c r="G95" s="26"/>
      <c r="H95" s="26"/>
      <c r="I95" s="26"/>
      <c r="J95" s="26"/>
      <c r="K95" s="29"/>
    </row>
    <row r="96" spans="1:11" ht="15" thickBot="1" x14ac:dyDescent="0.35">
      <c r="A96" s="71"/>
      <c r="B96" s="7"/>
      <c r="C96" s="7"/>
      <c r="D96" s="7"/>
      <c r="E96" s="7"/>
      <c r="F96" s="7"/>
      <c r="G96" s="7"/>
      <c r="H96" s="7"/>
      <c r="I96" s="7"/>
      <c r="J96" s="7"/>
      <c r="K96" s="37"/>
    </row>
    <row r="97" spans="2:4" x14ac:dyDescent="0.3">
      <c r="B97" s="16"/>
      <c r="C97" s="17"/>
      <c r="D97" s="17"/>
    </row>
    <row r="98" spans="2:4" x14ac:dyDescent="0.3">
      <c r="B98" s="16"/>
      <c r="C98" s="17"/>
      <c r="D98" s="17"/>
    </row>
    <row r="99" spans="2:4" x14ac:dyDescent="0.3">
      <c r="B99" s="16"/>
      <c r="C99" s="17"/>
      <c r="D99" s="17"/>
    </row>
    <row r="100" spans="2:4" x14ac:dyDescent="0.3">
      <c r="B100" s="16"/>
      <c r="C100" s="17"/>
      <c r="D100" s="17"/>
    </row>
    <row r="101" spans="2:4" x14ac:dyDescent="0.3">
      <c r="B101" s="16"/>
      <c r="C101" s="16"/>
      <c r="D101" s="16"/>
    </row>
    <row r="110" spans="2:4" x14ac:dyDescent="0.3">
      <c r="B110" s="16"/>
      <c r="C110" s="13"/>
    </row>
    <row r="114" spans="2:4" x14ac:dyDescent="0.3">
      <c r="C114" s="15"/>
      <c r="D114" s="14"/>
    </row>
    <row r="115" spans="2:4" x14ac:dyDescent="0.3">
      <c r="C115" s="15"/>
      <c r="D115" s="14"/>
    </row>
    <row r="116" spans="2:4" x14ac:dyDescent="0.3">
      <c r="B116" s="16"/>
      <c r="C116" s="16"/>
      <c r="D116" s="16"/>
    </row>
    <row r="117" spans="2:4" x14ac:dyDescent="0.3">
      <c r="B117" s="16"/>
      <c r="C117" s="17"/>
      <c r="D117" s="17"/>
    </row>
    <row r="118" spans="2:4" x14ac:dyDescent="0.3">
      <c r="B118" s="16"/>
      <c r="C118" s="17"/>
      <c r="D118" s="17"/>
    </row>
    <row r="119" spans="2:4" x14ac:dyDescent="0.3">
      <c r="B119" s="16"/>
      <c r="C119" s="17"/>
      <c r="D119" s="17"/>
    </row>
    <row r="120" spans="2:4" x14ac:dyDescent="0.3">
      <c r="B120" s="16"/>
      <c r="C120" s="17"/>
      <c r="D120" s="17"/>
    </row>
    <row r="121" spans="2:4" x14ac:dyDescent="0.3">
      <c r="B121" s="16"/>
      <c r="C121" s="16"/>
      <c r="D121" s="16"/>
    </row>
    <row r="131" spans="2:4" x14ac:dyDescent="0.3">
      <c r="B131" s="16"/>
      <c r="C131" s="13"/>
    </row>
    <row r="135" spans="2:4" x14ac:dyDescent="0.3">
      <c r="C135" s="15"/>
      <c r="D135" s="14"/>
    </row>
    <row r="136" spans="2:4" x14ac:dyDescent="0.3">
      <c r="C136" s="15"/>
      <c r="D136" s="14"/>
    </row>
    <row r="137" spans="2:4" x14ac:dyDescent="0.3">
      <c r="B137" s="16"/>
      <c r="C137" s="16"/>
      <c r="D137" s="16"/>
    </row>
    <row r="138" spans="2:4" x14ac:dyDescent="0.3">
      <c r="B138" s="16"/>
      <c r="C138" s="17"/>
      <c r="D138" s="17"/>
    </row>
    <row r="139" spans="2:4" x14ac:dyDescent="0.3">
      <c r="B139" s="16"/>
      <c r="C139" s="17"/>
      <c r="D139" s="17"/>
    </row>
    <row r="140" spans="2:4" x14ac:dyDescent="0.3">
      <c r="B140" s="16"/>
      <c r="C140" s="17"/>
      <c r="D140" s="17"/>
    </row>
    <row r="141" spans="2:4" x14ac:dyDescent="0.3">
      <c r="B141" s="16"/>
      <c r="C141" s="17"/>
      <c r="D141" s="17"/>
    </row>
    <row r="142" spans="2:4" x14ac:dyDescent="0.3">
      <c r="B142" s="16"/>
      <c r="C142" s="16"/>
      <c r="D142" s="16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1"/>
  <sheetViews>
    <sheetView zoomScale="55" zoomScaleNormal="55" workbookViewId="0">
      <selection activeCell="BQ9" sqref="BQ9"/>
    </sheetView>
  </sheetViews>
  <sheetFormatPr baseColWidth="10" defaultRowHeight="14.4" x14ac:dyDescent="0.3"/>
  <cols>
    <col min="2" max="2" width="12.109375" customWidth="1"/>
    <col min="26" max="26" width="11.44140625" style="16"/>
    <col min="35" max="35" width="11.44140625" style="16"/>
    <col min="45" max="45" width="11.44140625" style="16"/>
    <col min="54" max="54" width="11.44140625" style="16"/>
    <col min="62" max="62" width="19" customWidth="1"/>
    <col min="63" max="63" width="20.44140625" customWidth="1"/>
    <col min="64" max="64" width="21.44140625" customWidth="1"/>
    <col min="65" max="65" width="32" customWidth="1"/>
    <col min="68" max="68" width="21" customWidth="1"/>
    <col min="69" max="69" width="27.44140625" customWidth="1"/>
    <col min="70" max="70" width="27.33203125" customWidth="1"/>
  </cols>
  <sheetData>
    <row r="1" spans="1:71" ht="15" thickBot="1" x14ac:dyDescent="0.35"/>
    <row r="2" spans="1:71" ht="16.2" thickBot="1" x14ac:dyDescent="0.35">
      <c r="A2" s="16"/>
      <c r="B2" s="94" t="s">
        <v>261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16"/>
      <c r="R2" s="16"/>
      <c r="S2" s="16"/>
      <c r="T2" s="16"/>
      <c r="U2" s="94" t="s">
        <v>263</v>
      </c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6"/>
      <c r="AI2" s="75"/>
      <c r="AJ2" s="16"/>
      <c r="AK2" s="16"/>
      <c r="AL2" s="16"/>
      <c r="AM2" s="16"/>
      <c r="AN2" s="94" t="s">
        <v>262</v>
      </c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16"/>
      <c r="BE2" s="16"/>
      <c r="BF2" s="92" t="s">
        <v>260</v>
      </c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</row>
    <row r="3" spans="1:7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AA3" s="16"/>
      <c r="AB3" s="16"/>
      <c r="AC3" s="16"/>
      <c r="AD3" s="16"/>
      <c r="AE3" s="16"/>
      <c r="AF3" s="16"/>
      <c r="AG3" s="16"/>
      <c r="AH3" s="16"/>
      <c r="AJ3" s="16"/>
      <c r="AK3" s="16"/>
      <c r="AL3" s="16"/>
      <c r="AM3" s="16"/>
      <c r="AN3" s="16"/>
      <c r="AO3" s="16"/>
      <c r="AP3" s="16"/>
      <c r="AQ3" s="16"/>
      <c r="AR3" s="16"/>
      <c r="AT3" s="16"/>
      <c r="AU3" s="16"/>
      <c r="AV3" s="16"/>
      <c r="AW3" s="16"/>
      <c r="AX3" s="16"/>
      <c r="AY3" s="16"/>
      <c r="AZ3" s="16"/>
      <c r="BA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</row>
    <row r="4" spans="1:71" x14ac:dyDescent="0.3">
      <c r="A4" s="16"/>
      <c r="B4" s="90" t="s">
        <v>100</v>
      </c>
      <c r="C4" s="90"/>
      <c r="D4" s="90"/>
      <c r="E4" s="90"/>
      <c r="F4" s="90"/>
      <c r="G4" s="90"/>
      <c r="H4" s="90"/>
      <c r="I4" s="16"/>
      <c r="J4" s="16"/>
      <c r="K4" s="97" t="s">
        <v>370</v>
      </c>
      <c r="L4" s="98"/>
      <c r="M4" s="98"/>
      <c r="N4" s="98"/>
      <c r="O4" s="98"/>
      <c r="P4" s="99"/>
      <c r="Q4" s="16"/>
      <c r="R4" s="16"/>
      <c r="S4" s="16"/>
      <c r="T4" s="16"/>
      <c r="U4" s="102" t="s">
        <v>100</v>
      </c>
      <c r="V4" s="103"/>
      <c r="W4" s="103"/>
      <c r="X4" s="103"/>
      <c r="Y4" s="103"/>
      <c r="Z4" s="103"/>
      <c r="AA4" s="104"/>
      <c r="AB4" s="16"/>
      <c r="AC4" s="16"/>
      <c r="AD4" s="100" t="s">
        <v>370</v>
      </c>
      <c r="AE4" s="100"/>
      <c r="AF4" s="100"/>
      <c r="AG4" s="100"/>
      <c r="AH4" s="100"/>
      <c r="AI4" s="75"/>
      <c r="AJ4" s="16"/>
      <c r="AK4" s="16"/>
      <c r="AL4" s="16"/>
      <c r="AM4" s="16"/>
      <c r="AN4" s="90" t="s">
        <v>100</v>
      </c>
      <c r="AO4" s="90"/>
      <c r="AP4" s="90"/>
      <c r="AQ4" s="90"/>
      <c r="AR4" s="90"/>
      <c r="AS4" s="90"/>
      <c r="AT4" s="90"/>
      <c r="AU4" s="16"/>
      <c r="AV4" s="16"/>
      <c r="AW4" s="100" t="s">
        <v>370</v>
      </c>
      <c r="AX4" s="100"/>
      <c r="AY4" s="100"/>
      <c r="AZ4" s="100"/>
      <c r="BA4" s="100"/>
      <c r="BB4" s="75"/>
      <c r="BC4" s="16"/>
      <c r="BD4" s="9"/>
      <c r="BE4" s="16"/>
      <c r="BF4" s="16"/>
      <c r="BG4" s="87" t="s">
        <v>105</v>
      </c>
      <c r="BH4" s="88"/>
      <c r="BI4" s="88"/>
      <c r="BJ4" s="89"/>
      <c r="BK4" s="87" t="s">
        <v>367</v>
      </c>
      <c r="BL4" s="88"/>
      <c r="BM4" s="89"/>
      <c r="BN4" s="16"/>
      <c r="BO4" s="16"/>
      <c r="BP4" s="91" t="s">
        <v>368</v>
      </c>
      <c r="BQ4" s="91"/>
      <c r="BR4" s="91"/>
    </row>
    <row r="5" spans="1:71" x14ac:dyDescent="0.3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16"/>
      <c r="J5" s="2" t="s">
        <v>55</v>
      </c>
      <c r="K5" s="2" t="s">
        <v>374</v>
      </c>
      <c r="L5" s="2" t="s">
        <v>375</v>
      </c>
      <c r="M5" s="2" t="s">
        <v>376</v>
      </c>
      <c r="N5" s="2" t="s">
        <v>377</v>
      </c>
      <c r="O5" s="2" t="s">
        <v>378</v>
      </c>
      <c r="P5" s="2" t="s">
        <v>379</v>
      </c>
      <c r="Q5" s="2" t="s">
        <v>55</v>
      </c>
      <c r="R5" s="16"/>
      <c r="S5" s="16"/>
      <c r="T5" s="2" t="s">
        <v>55</v>
      </c>
      <c r="U5" s="2" t="s">
        <v>56</v>
      </c>
      <c r="V5" s="2" t="s">
        <v>57</v>
      </c>
      <c r="W5" s="2" t="s">
        <v>58</v>
      </c>
      <c r="X5" s="2" t="s">
        <v>59</v>
      </c>
      <c r="Y5" s="2" t="s">
        <v>60</v>
      </c>
      <c r="Z5" s="2" t="s">
        <v>61</v>
      </c>
      <c r="AA5" s="2" t="s">
        <v>62</v>
      </c>
      <c r="AB5" s="16"/>
      <c r="AC5" s="2" t="s">
        <v>55</v>
      </c>
      <c r="AD5" s="2" t="s">
        <v>374</v>
      </c>
      <c r="AE5" s="2" t="s">
        <v>375</v>
      </c>
      <c r="AF5" s="2" t="s">
        <v>376</v>
      </c>
      <c r="AG5" s="2" t="s">
        <v>377</v>
      </c>
      <c r="AH5" s="2" t="s">
        <v>378</v>
      </c>
      <c r="AI5" s="2" t="s">
        <v>379</v>
      </c>
      <c r="AJ5" s="2" t="s">
        <v>55</v>
      </c>
      <c r="AK5" s="16"/>
      <c r="AL5" s="16"/>
      <c r="AM5" s="10" t="s">
        <v>55</v>
      </c>
      <c r="AN5" s="2" t="s">
        <v>56</v>
      </c>
      <c r="AO5" s="2" t="s">
        <v>57</v>
      </c>
      <c r="AP5" s="2" t="s">
        <v>58</v>
      </c>
      <c r="AQ5" s="2" t="s">
        <v>59</v>
      </c>
      <c r="AR5" s="2" t="s">
        <v>60</v>
      </c>
      <c r="AS5" s="2" t="s">
        <v>61</v>
      </c>
      <c r="AT5" s="2" t="s">
        <v>62</v>
      </c>
      <c r="AU5" s="16"/>
      <c r="AV5" s="2" t="s">
        <v>55</v>
      </c>
      <c r="AW5" s="2" t="s">
        <v>374</v>
      </c>
      <c r="AX5" s="2" t="s">
        <v>375</v>
      </c>
      <c r="AY5" s="2" t="s">
        <v>376</v>
      </c>
      <c r="AZ5" s="2" t="s">
        <v>377</v>
      </c>
      <c r="BA5" s="2" t="s">
        <v>378</v>
      </c>
      <c r="BB5" s="2" t="s">
        <v>379</v>
      </c>
      <c r="BC5" s="2" t="s">
        <v>55</v>
      </c>
      <c r="BD5" s="16"/>
      <c r="BE5" s="16"/>
      <c r="BF5" s="10" t="s">
        <v>55</v>
      </c>
      <c r="BG5" s="12" t="s">
        <v>381</v>
      </c>
      <c r="BH5" s="12" t="s">
        <v>382</v>
      </c>
      <c r="BI5" s="12" t="s">
        <v>383</v>
      </c>
      <c r="BJ5" s="12" t="s">
        <v>104</v>
      </c>
      <c r="BK5" s="12" t="s">
        <v>381</v>
      </c>
      <c r="BL5" s="12" t="s">
        <v>382</v>
      </c>
      <c r="BM5" s="12" t="s">
        <v>383</v>
      </c>
      <c r="BN5" s="2" t="s">
        <v>55</v>
      </c>
      <c r="BO5" s="16"/>
      <c r="BP5" s="12" t="s">
        <v>381</v>
      </c>
      <c r="BQ5" s="12" t="s">
        <v>382</v>
      </c>
      <c r="BR5" s="12" t="s">
        <v>383</v>
      </c>
    </row>
    <row r="6" spans="1:71" x14ac:dyDescent="0.3">
      <c r="A6" s="2" t="s">
        <v>63</v>
      </c>
      <c r="B6" s="1">
        <v>33922192</v>
      </c>
      <c r="C6" s="1">
        <v>15417060</v>
      </c>
      <c r="D6" s="1">
        <v>2393547</v>
      </c>
      <c r="E6" s="1">
        <v>1859329</v>
      </c>
      <c r="F6" s="1">
        <v>738223</v>
      </c>
      <c r="G6" s="1" t="s">
        <v>106</v>
      </c>
      <c r="H6" s="1">
        <f>SUM(B6:F6)</f>
        <v>54330351</v>
      </c>
      <c r="I6" s="16"/>
      <c r="J6" s="16"/>
      <c r="K6" s="1">
        <f>B6/$H6*100</f>
        <v>62.43690934372944</v>
      </c>
      <c r="L6" s="1">
        <f t="shared" ref="K6:O8" si="0">C6/$H6*100</f>
        <v>28.376514629916528</v>
      </c>
      <c r="M6" s="1">
        <f t="shared" si="0"/>
        <v>4.405543045359674</v>
      </c>
      <c r="N6" s="1">
        <f t="shared" si="0"/>
        <v>3.4222657608083553</v>
      </c>
      <c r="O6" s="1">
        <f t="shared" si="0"/>
        <v>1.3587672201860062</v>
      </c>
      <c r="P6" s="1" t="s">
        <v>106</v>
      </c>
      <c r="Q6" s="16"/>
      <c r="R6" s="16"/>
      <c r="S6" s="16"/>
      <c r="T6" s="2" t="s">
        <v>63</v>
      </c>
      <c r="U6" s="1">
        <v>15669856</v>
      </c>
      <c r="V6" s="1">
        <v>42941761</v>
      </c>
      <c r="W6" s="1">
        <v>28747432</v>
      </c>
      <c r="X6" s="1">
        <v>3746051</v>
      </c>
      <c r="Y6" s="1">
        <v>9707406</v>
      </c>
      <c r="Z6" s="1">
        <v>583332</v>
      </c>
      <c r="AA6" s="1">
        <f>SUM(U6:Z6)</f>
        <v>101395838</v>
      </c>
      <c r="AB6" s="16"/>
      <c r="AC6" s="16"/>
      <c r="AD6" s="1">
        <f t="shared" ref="AD6:AI8" si="1">U6/$AA6*100</f>
        <v>15.45414122421869</v>
      </c>
      <c r="AE6" s="1">
        <f t="shared" si="1"/>
        <v>42.350615022285233</v>
      </c>
      <c r="AF6" s="1">
        <f t="shared" si="1"/>
        <v>28.351688360226383</v>
      </c>
      <c r="AG6" s="1">
        <f t="shared" si="1"/>
        <v>3.694482016115888</v>
      </c>
      <c r="AH6" s="1">
        <f t="shared" si="1"/>
        <v>9.5737716571759091</v>
      </c>
      <c r="AI6" s="1">
        <f t="shared" si="1"/>
        <v>0.57530171997789492</v>
      </c>
      <c r="AJ6" s="16"/>
      <c r="AK6" s="16"/>
      <c r="AL6" s="16"/>
      <c r="AM6" s="10" t="s">
        <v>63</v>
      </c>
      <c r="AN6" s="1">
        <v>11105032</v>
      </c>
      <c r="AO6" s="1">
        <v>48749645</v>
      </c>
      <c r="AP6" s="1">
        <v>21779753</v>
      </c>
      <c r="AQ6" s="1">
        <v>4437271</v>
      </c>
      <c r="AR6" s="1">
        <v>9063206</v>
      </c>
      <c r="AS6" s="1">
        <v>784615</v>
      </c>
      <c r="AT6" s="1">
        <f>SUM(AN6:AR6)</f>
        <v>95134907</v>
      </c>
      <c r="AU6" s="16"/>
      <c r="AV6" s="16"/>
      <c r="AW6" s="1">
        <f t="shared" ref="AW6:BB7" si="2">AN6/$AT6*100</f>
        <v>11.672930946366511</v>
      </c>
      <c r="AX6" s="1">
        <f t="shared" si="2"/>
        <v>51.242647454314536</v>
      </c>
      <c r="AY6" s="1">
        <f t="shared" si="2"/>
        <v>22.893545268299889</v>
      </c>
      <c r="AZ6" s="1">
        <f t="shared" si="2"/>
        <v>4.6641880881851279</v>
      </c>
      <c r="BA6" s="1">
        <f t="shared" si="2"/>
        <v>9.5266882428339379</v>
      </c>
      <c r="BB6" s="1">
        <f t="shared" si="2"/>
        <v>0.8247393356888445</v>
      </c>
      <c r="BC6" s="16"/>
      <c r="BD6" s="16"/>
      <c r="BE6" s="16"/>
      <c r="BF6" s="10" t="s">
        <v>63</v>
      </c>
      <c r="BG6" s="1">
        <f>H6</f>
        <v>54330351</v>
      </c>
      <c r="BH6" s="1">
        <f>AA6</f>
        <v>101395838</v>
      </c>
      <c r="BI6" s="1">
        <f>AT6</f>
        <v>95134907</v>
      </c>
      <c r="BJ6" s="1">
        <f>SUM(BG6:BI6)</f>
        <v>250861096</v>
      </c>
      <c r="BK6" s="1">
        <f>BG6/$BJ6*100</f>
        <v>21.657543503676632</v>
      </c>
      <c r="BL6" s="1">
        <f t="shared" ref="BL6:BM8" si="3">BH6/$BJ6*100</f>
        <v>40.41911624271944</v>
      </c>
      <c r="BM6" s="1">
        <f>BI6/$BJ6*100</f>
        <v>37.923340253603932</v>
      </c>
      <c r="BN6" s="16"/>
      <c r="BO6" s="16"/>
      <c r="BP6" s="1">
        <f>((BK6*1.0369)/(BK6*1.0369+BL6*1.469+BM6*1.395))*100</f>
        <v>16.667259542129976</v>
      </c>
      <c r="BQ6" s="1">
        <f>((BL6*1.469)/(BK6*1.0369+BL6*1.469+BM6*1.395))*100</f>
        <v>44.068344686929336</v>
      </c>
      <c r="BR6" s="1">
        <f>((BM6*1.395)/(BK6*1.0369+BL6*1.469+BM6*1.395))*100</f>
        <v>39.264395770940688</v>
      </c>
    </row>
    <row r="7" spans="1:71" x14ac:dyDescent="0.3">
      <c r="A7" s="2" t="s">
        <v>63</v>
      </c>
      <c r="B7" s="1">
        <v>33673900</v>
      </c>
      <c r="C7" s="1">
        <v>15516589</v>
      </c>
      <c r="D7" s="1">
        <v>2321102</v>
      </c>
      <c r="E7" s="1">
        <v>1877201</v>
      </c>
      <c r="F7" s="1">
        <v>636160</v>
      </c>
      <c r="G7" s="1" t="s">
        <v>106</v>
      </c>
      <c r="H7" s="1">
        <f>SUM(B7:F7)</f>
        <v>54024952</v>
      </c>
      <c r="I7" s="16"/>
      <c r="J7" s="16"/>
      <c r="K7" s="1">
        <f t="shared" si="0"/>
        <v>62.330272870950445</v>
      </c>
      <c r="L7" s="1">
        <f t="shared" si="0"/>
        <v>28.721152773999687</v>
      </c>
      <c r="M7" s="1">
        <f t="shared" si="0"/>
        <v>4.2963518042551891</v>
      </c>
      <c r="N7" s="1">
        <f t="shared" si="0"/>
        <v>3.4746925827902633</v>
      </c>
      <c r="O7" s="1">
        <f t="shared" si="0"/>
        <v>1.177529968004414</v>
      </c>
      <c r="P7" s="1" t="s">
        <v>106</v>
      </c>
      <c r="Q7" s="16"/>
      <c r="R7" s="16"/>
      <c r="S7" s="16"/>
      <c r="T7" s="2" t="s">
        <v>63</v>
      </c>
      <c r="U7" s="1">
        <v>14932081</v>
      </c>
      <c r="V7" s="1">
        <v>41033682</v>
      </c>
      <c r="W7" s="1">
        <v>28074849</v>
      </c>
      <c r="X7" s="1">
        <v>3652938</v>
      </c>
      <c r="Y7" s="1">
        <v>9193909</v>
      </c>
      <c r="Z7" s="1">
        <v>548595</v>
      </c>
      <c r="AA7" s="1">
        <f>SUM(U7:Z7)</f>
        <v>97436054</v>
      </c>
      <c r="AB7" s="16"/>
      <c r="AC7" s="16"/>
      <c r="AD7" s="1">
        <f t="shared" si="1"/>
        <v>15.325005875135297</v>
      </c>
      <c r="AE7" s="1">
        <f t="shared" si="1"/>
        <v>42.113448067180556</v>
      </c>
      <c r="AF7" s="1">
        <f t="shared" si="1"/>
        <v>28.813614516860465</v>
      </c>
      <c r="AG7" s="1">
        <f t="shared" si="1"/>
        <v>3.7490619232178677</v>
      </c>
      <c r="AH7" s="1">
        <f t="shared" si="1"/>
        <v>9.4358388117811103</v>
      </c>
      <c r="AI7" s="1">
        <f t="shared" si="1"/>
        <v>0.56303080582471043</v>
      </c>
      <c r="AJ7" s="16"/>
      <c r="AK7" s="16"/>
      <c r="AL7" s="16"/>
      <c r="AM7" s="10" t="s">
        <v>63</v>
      </c>
      <c r="AN7" s="1">
        <v>12106050</v>
      </c>
      <c r="AO7" s="1">
        <v>47861057</v>
      </c>
      <c r="AP7" s="1">
        <v>21935615</v>
      </c>
      <c r="AQ7" s="1">
        <v>4340194</v>
      </c>
      <c r="AR7" s="1">
        <v>9094503</v>
      </c>
      <c r="AS7" s="1">
        <v>760110</v>
      </c>
      <c r="AT7" s="1">
        <f>SUM(AN7:AR7)</f>
        <v>95337419</v>
      </c>
      <c r="AU7" s="16"/>
      <c r="AV7" s="16"/>
      <c r="AW7" s="1">
        <f t="shared" si="2"/>
        <v>12.698109647797368</v>
      </c>
      <c r="AX7" s="1">
        <f t="shared" si="2"/>
        <v>50.201754465368943</v>
      </c>
      <c r="AY7" s="1">
        <f t="shared" si="2"/>
        <v>23.008400300830463</v>
      </c>
      <c r="AZ7" s="1">
        <f t="shared" si="2"/>
        <v>4.5524559459701752</v>
      </c>
      <c r="BA7" s="1">
        <f t="shared" si="2"/>
        <v>9.5392796400330493</v>
      </c>
      <c r="BB7" s="1">
        <f t="shared" si="2"/>
        <v>0.7972840129015869</v>
      </c>
      <c r="BC7" s="16"/>
      <c r="BD7" s="16"/>
      <c r="BE7" s="16"/>
      <c r="BF7" s="10" t="s">
        <v>63</v>
      </c>
      <c r="BG7" s="1">
        <f>H7</f>
        <v>54024952</v>
      </c>
      <c r="BH7" s="1">
        <f>AA7</f>
        <v>97436054</v>
      </c>
      <c r="BI7" s="1">
        <f>AT7</f>
        <v>95337419</v>
      </c>
      <c r="BJ7" s="1">
        <f>SUM(BG7:BI7)</f>
        <v>246798425</v>
      </c>
      <c r="BK7" s="1">
        <f>BG7/$BJ7*100</f>
        <v>21.89031473762444</v>
      </c>
      <c r="BL7" s="1">
        <f t="shared" si="3"/>
        <v>39.480014509817067</v>
      </c>
      <c r="BM7" s="1">
        <f t="shared" si="3"/>
        <v>38.629670752558489</v>
      </c>
      <c r="BN7" s="16"/>
      <c r="BO7" s="16"/>
      <c r="BP7" s="1">
        <f t="shared" ref="BP7" si="4">((BK7*1.0369)/(BK7*1.0369+BL7*1.469+BM7*1.395))*100</f>
        <v>16.865529019605315</v>
      </c>
      <c r="BQ7" s="1">
        <f>((BL7*1.469)/(BK7*1.0369+BL7*1.469+BM7*1.395))*100</f>
        <v>43.093343112745735</v>
      </c>
      <c r="BR7" s="1">
        <f>((BM7*1.395)/(BK7*1.0369+BL7*1.469+BM7*1.395))*100</f>
        <v>40.041127867648939</v>
      </c>
      <c r="BS7" s="16"/>
    </row>
    <row r="8" spans="1:71" x14ac:dyDescent="0.3">
      <c r="A8" s="2" t="s">
        <v>63</v>
      </c>
      <c r="B8" s="1">
        <v>32175805</v>
      </c>
      <c r="C8" s="1">
        <v>15148431</v>
      </c>
      <c r="D8" s="1">
        <v>2269656</v>
      </c>
      <c r="E8" s="1">
        <v>1737958</v>
      </c>
      <c r="F8" s="1">
        <v>582962</v>
      </c>
      <c r="G8" s="1" t="s">
        <v>106</v>
      </c>
      <c r="H8" s="1">
        <f t="shared" ref="H8" si="5">SUM(B8:F8)</f>
        <v>51914812</v>
      </c>
      <c r="I8" s="16"/>
      <c r="J8" s="16"/>
      <c r="K8" s="1">
        <f t="shared" si="0"/>
        <v>61.978082478657534</v>
      </c>
      <c r="L8" s="1">
        <f t="shared" si="0"/>
        <v>29.179400668926625</v>
      </c>
      <c r="M8" s="1">
        <f t="shared" si="0"/>
        <v>4.3718852338326872</v>
      </c>
      <c r="N8" s="1">
        <f t="shared" si="0"/>
        <v>3.3477112466476813</v>
      </c>
      <c r="O8" s="1">
        <f t="shared" si="0"/>
        <v>1.1229203719354699</v>
      </c>
      <c r="P8" s="1" t="s">
        <v>106</v>
      </c>
      <c r="Q8" s="16"/>
      <c r="R8" s="16"/>
      <c r="S8" s="16"/>
      <c r="T8" s="2" t="s">
        <v>63</v>
      </c>
      <c r="U8" s="1">
        <v>14479098</v>
      </c>
      <c r="V8" s="1">
        <v>39435477</v>
      </c>
      <c r="W8" s="1">
        <v>26646135</v>
      </c>
      <c r="X8" s="1">
        <v>3663325</v>
      </c>
      <c r="Y8" s="1">
        <v>9153700</v>
      </c>
      <c r="Z8" s="1">
        <v>497665</v>
      </c>
      <c r="AA8" s="1">
        <f>SUM(U8:Z8)</f>
        <v>93875400</v>
      </c>
      <c r="AB8" s="16"/>
      <c r="AC8" s="16"/>
      <c r="AD8" s="1">
        <f t="shared" si="1"/>
        <v>15.423740404834493</v>
      </c>
      <c r="AE8" s="1">
        <f t="shared" si="1"/>
        <v>42.008318473210231</v>
      </c>
      <c r="AF8" s="1">
        <f t="shared" si="1"/>
        <v>28.384576790085582</v>
      </c>
      <c r="AG8" s="1">
        <f t="shared" si="1"/>
        <v>3.9023269141862515</v>
      </c>
      <c r="AH8" s="1">
        <f t="shared" si="1"/>
        <v>9.7509038576666516</v>
      </c>
      <c r="AI8" s="1">
        <f t="shared" si="1"/>
        <v>0.53013356001678824</v>
      </c>
      <c r="AJ8" s="16"/>
      <c r="AK8" s="16"/>
      <c r="AL8" s="16"/>
      <c r="AM8" s="10" t="s">
        <v>63</v>
      </c>
      <c r="AN8" s="1">
        <v>11252234</v>
      </c>
      <c r="AO8" s="1">
        <v>45764414</v>
      </c>
      <c r="AP8" s="1">
        <v>20855693</v>
      </c>
      <c r="AQ8" s="1">
        <v>4280788</v>
      </c>
      <c r="AR8" s="1">
        <v>8591083</v>
      </c>
      <c r="AS8" s="1">
        <v>680583</v>
      </c>
      <c r="AT8" s="1">
        <f>SUM(AN8:AR8)</f>
        <v>90744212</v>
      </c>
      <c r="AU8" s="16"/>
      <c r="AV8" s="16"/>
      <c r="AW8" s="1">
        <f>AN8/$AT8*100</f>
        <v>12.399946786688719</v>
      </c>
      <c r="AX8" s="1">
        <f t="shared" ref="AX8" si="6">AO8/$AT8*100</f>
        <v>50.432322890191607</v>
      </c>
      <c r="AY8" s="1">
        <f>AP8/$AT8*100</f>
        <v>22.982945733222081</v>
      </c>
      <c r="AZ8" s="1">
        <f>AQ8/$AT8*100</f>
        <v>4.7174226384818896</v>
      </c>
      <c r="BA8" s="1">
        <f>AR8/$AT8*100</f>
        <v>9.4673619514157004</v>
      </c>
      <c r="BB8" s="1">
        <f>AS8/$AT8*100</f>
        <v>0.75000155381811018</v>
      </c>
      <c r="BC8" s="16"/>
      <c r="BD8" s="16"/>
      <c r="BE8" s="16"/>
      <c r="BF8" s="10" t="s">
        <v>63</v>
      </c>
      <c r="BG8" s="1">
        <f>H8</f>
        <v>51914812</v>
      </c>
      <c r="BH8" s="1">
        <f>AA8</f>
        <v>93875400</v>
      </c>
      <c r="BI8" s="1">
        <f>AT8</f>
        <v>90744212</v>
      </c>
      <c r="BJ8" s="1">
        <f>SUM(BG8:BI8)</f>
        <v>236534424</v>
      </c>
      <c r="BK8" s="1">
        <f>BG8/$BJ8*100</f>
        <v>21.948100036382019</v>
      </c>
      <c r="BL8" s="1">
        <f t="shared" si="3"/>
        <v>39.687838417971669</v>
      </c>
      <c r="BM8" s="1">
        <f t="shared" si="3"/>
        <v>38.364061545646308</v>
      </c>
      <c r="BN8" s="16"/>
      <c r="BO8" s="16"/>
      <c r="BP8" s="1">
        <f>((BK8*1.0369)/(BK8*1.0369+BL8*1.469+BM8*1.395))*100</f>
        <v>16.910717775823876</v>
      </c>
      <c r="BQ8" s="1">
        <f>((BL8*1.469)/(BK8*1.0369+BL8*1.469+BM8*1.395))*100</f>
        <v>43.32189823423105</v>
      </c>
      <c r="BR8" s="1">
        <f t="shared" ref="BR8" si="7">((BM8*1.395)/(BK8*1.0369+BL8*1.469+BM8*1.395))*100</f>
        <v>39.767383989945074</v>
      </c>
      <c r="BS8" s="16"/>
    </row>
    <row r="9" spans="1:71" x14ac:dyDescent="0.3">
      <c r="A9" s="16"/>
      <c r="I9" s="16"/>
      <c r="J9" s="3" t="s">
        <v>64</v>
      </c>
      <c r="K9" s="3">
        <f>AVERAGE(K6:K8)</f>
        <v>62.248421564445806</v>
      </c>
      <c r="L9" s="3">
        <f>AVERAGE(L6:L8)</f>
        <v>28.759022690947614</v>
      </c>
      <c r="M9" s="3">
        <f t="shared" ref="M9:O9" si="8">AVERAGE(M6:M8)</f>
        <v>4.3579266944825168</v>
      </c>
      <c r="N9" s="3">
        <f t="shared" si="8"/>
        <v>3.4148898634154334</v>
      </c>
      <c r="O9" s="3">
        <f t="shared" si="8"/>
        <v>1.2197391867086298</v>
      </c>
      <c r="P9" s="3" t="s">
        <v>106</v>
      </c>
      <c r="Q9" s="2" t="s">
        <v>63</v>
      </c>
      <c r="R9" s="16"/>
      <c r="S9" s="16"/>
      <c r="T9" s="16"/>
      <c r="U9" s="16"/>
      <c r="V9" s="16"/>
      <c r="W9" s="16"/>
      <c r="X9" s="16"/>
      <c r="Y9" s="16"/>
      <c r="AA9" s="16"/>
      <c r="AB9" s="16"/>
      <c r="AC9" s="3" t="s">
        <v>64</v>
      </c>
      <c r="AD9" s="3">
        <f t="shared" ref="AD9:AH9" si="9">AVERAGE(AD6:AD8)</f>
        <v>15.40096250139616</v>
      </c>
      <c r="AE9" s="3">
        <f t="shared" si="9"/>
        <v>42.157460520892009</v>
      </c>
      <c r="AF9" s="3">
        <f t="shared" si="9"/>
        <v>28.516626555724145</v>
      </c>
      <c r="AG9" s="3">
        <f t="shared" si="9"/>
        <v>3.7819569511733362</v>
      </c>
      <c r="AH9" s="3">
        <f t="shared" si="9"/>
        <v>9.5868381088745576</v>
      </c>
      <c r="AI9" s="3">
        <f t="shared" ref="AI9" si="10">AVERAGE(AI6:AI8)</f>
        <v>0.55615536193979787</v>
      </c>
      <c r="AJ9" s="2" t="s">
        <v>63</v>
      </c>
      <c r="AK9" s="16"/>
      <c r="AL9" s="16"/>
      <c r="AM9" s="16"/>
      <c r="AN9" s="16"/>
      <c r="AO9" s="16"/>
      <c r="AP9" s="16"/>
      <c r="AQ9" s="16"/>
      <c r="AR9" s="16"/>
      <c r="AT9" s="16"/>
      <c r="AU9" s="16"/>
      <c r="AV9" s="3" t="s">
        <v>64</v>
      </c>
      <c r="AW9" s="3">
        <f t="shared" ref="AW9:BA9" si="11">AVERAGE(AW6:AW8)</f>
        <v>12.256995793617534</v>
      </c>
      <c r="AX9" s="3">
        <f t="shared" si="11"/>
        <v>50.625574936625036</v>
      </c>
      <c r="AY9" s="3">
        <f t="shared" si="11"/>
        <v>22.961630434117478</v>
      </c>
      <c r="AZ9" s="3">
        <f t="shared" si="11"/>
        <v>4.6446888908790642</v>
      </c>
      <c r="BA9" s="3">
        <f t="shared" si="11"/>
        <v>9.5111099447608947</v>
      </c>
      <c r="BB9" s="3">
        <f t="shared" ref="BB9" si="12">AVERAGE(BB6:BB8)</f>
        <v>0.79067496746951382</v>
      </c>
      <c r="BC9" s="2" t="s">
        <v>63</v>
      </c>
      <c r="BD9" s="16"/>
      <c r="BE9" s="16"/>
      <c r="BF9" s="16"/>
      <c r="BG9" s="16"/>
      <c r="BH9" s="16"/>
      <c r="BI9" s="16"/>
      <c r="BJ9" s="16"/>
      <c r="BK9" s="12">
        <f>AVERAGE(BK6:BK8)</f>
        <v>21.831986092561028</v>
      </c>
      <c r="BL9" s="12">
        <f t="shared" ref="BL9:BM9" si="13">AVERAGE(BL6:BL8)</f>
        <v>39.862323056836061</v>
      </c>
      <c r="BM9" s="12">
        <f t="shared" si="13"/>
        <v>38.305690850602907</v>
      </c>
      <c r="BN9" s="2" t="s">
        <v>63</v>
      </c>
      <c r="BO9" s="10" t="s">
        <v>259</v>
      </c>
      <c r="BP9" s="12">
        <f>AVERAGE(BP6:BP8)</f>
        <v>16.814502112519722</v>
      </c>
      <c r="BQ9" s="12">
        <f>AVERAGE(BQ6:BQ8)</f>
        <v>43.494528677968702</v>
      </c>
      <c r="BR9" s="12">
        <f>AVERAGE(BR6:BR8)</f>
        <v>39.690969209511564</v>
      </c>
      <c r="BS9" s="16"/>
    </row>
    <row r="10" spans="1:71" x14ac:dyDescent="0.3">
      <c r="A10" s="16"/>
      <c r="B10" s="16"/>
      <c r="C10" s="16"/>
      <c r="D10" s="16"/>
      <c r="E10" s="16"/>
      <c r="F10" s="16"/>
      <c r="G10" s="16"/>
      <c r="H10" s="16"/>
      <c r="I10" s="16"/>
      <c r="J10" s="3" t="s">
        <v>65</v>
      </c>
      <c r="K10" s="3">
        <f>_xlfn.STDEV.S(K6:K8)</f>
        <v>0.24011507722405831</v>
      </c>
      <c r="L10" s="3">
        <f t="shared" ref="L10:O10" si="14">_xlfn.STDEV.S(L6:L8)</f>
        <v>0.40278045616261349</v>
      </c>
      <c r="M10" s="3">
        <f t="shared" si="14"/>
        <v>5.5917907677926655E-2</v>
      </c>
      <c r="N10" s="3">
        <f t="shared" si="14"/>
        <v>6.3811188900552832E-2</v>
      </c>
      <c r="O10" s="3">
        <f t="shared" si="14"/>
        <v>0.12345909267908591</v>
      </c>
      <c r="P10" s="3" t="s">
        <v>106</v>
      </c>
      <c r="Q10" s="2" t="s">
        <v>63</v>
      </c>
      <c r="R10" s="16"/>
      <c r="S10" s="16"/>
      <c r="T10" s="16"/>
      <c r="U10" s="16"/>
      <c r="V10" s="16"/>
      <c r="W10" s="16"/>
      <c r="X10" s="16"/>
      <c r="Y10" s="16"/>
      <c r="AA10" s="16"/>
      <c r="AB10" s="16"/>
      <c r="AC10" s="3" t="s">
        <v>65</v>
      </c>
      <c r="AD10" s="3">
        <f t="shared" ref="AD10:AH10" si="15">_xlfn.STDEV.S(AD6:AD8)</f>
        <v>6.7513770887923166E-2</v>
      </c>
      <c r="AE10" s="3">
        <f t="shared" si="15"/>
        <v>0.17534124996258202</v>
      </c>
      <c r="AF10" s="3">
        <f t="shared" si="15"/>
        <v>0.25772426932592674</v>
      </c>
      <c r="AG10" s="3">
        <f t="shared" si="15"/>
        <v>0.10775638060742956</v>
      </c>
      <c r="AH10" s="3">
        <f t="shared" si="15"/>
        <v>0.15793842124293059</v>
      </c>
      <c r="AI10" s="3">
        <f t="shared" ref="AI10" si="16">_xlfn.STDEV.S(AI6:AI8)</f>
        <v>2.33558229362394E-2</v>
      </c>
      <c r="AJ10" s="2" t="s">
        <v>63</v>
      </c>
      <c r="AK10" s="16"/>
      <c r="AL10" s="16"/>
      <c r="AM10" s="16"/>
      <c r="AN10" s="16"/>
      <c r="AO10" s="16"/>
      <c r="AP10" s="16"/>
      <c r="AQ10" s="16"/>
      <c r="AR10" s="16"/>
      <c r="AT10" s="16"/>
      <c r="AU10" s="16"/>
      <c r="AV10" s="3" t="s">
        <v>65</v>
      </c>
      <c r="AW10" s="3">
        <f t="shared" ref="AW10:BA10" si="17">_xlfn.STDEV.S(AW6:AW8)</f>
        <v>0.52732730090702995</v>
      </c>
      <c r="AX10" s="3">
        <f t="shared" si="17"/>
        <v>0.54669398999536467</v>
      </c>
      <c r="AY10" s="3">
        <f t="shared" si="17"/>
        <v>6.0321439856313545E-2</v>
      </c>
      <c r="AZ10" s="3">
        <f t="shared" si="17"/>
        <v>8.4194218514392238E-2</v>
      </c>
      <c r="BA10" s="3">
        <f t="shared" si="17"/>
        <v>3.8406392855290371E-2</v>
      </c>
      <c r="BB10" s="3">
        <f t="shared" ref="BB10" si="18">_xlfn.STDEV.S(BB6:BB8)</f>
        <v>3.7804677235519023E-2</v>
      </c>
      <c r="BC10" s="2" t="s">
        <v>63</v>
      </c>
      <c r="BD10" s="16"/>
      <c r="BE10" s="16"/>
      <c r="BF10" s="16"/>
      <c r="BG10" s="16"/>
      <c r="BH10" s="16"/>
      <c r="BI10" s="16"/>
      <c r="BJ10" s="16"/>
      <c r="BK10" s="12">
        <f>_xlfn.STDEV.S(BK6:BK8)</f>
        <v>0.15380977797475748</v>
      </c>
      <c r="BL10" s="12">
        <f t="shared" ref="BL10:BM10" si="19">_xlfn.STDEV.S(BL6:BL8)</f>
        <v>0.49326634092018395</v>
      </c>
      <c r="BM10" s="12">
        <f t="shared" si="19"/>
        <v>0.35676469411677419</v>
      </c>
      <c r="BN10" s="2" t="s">
        <v>63</v>
      </c>
      <c r="BO10" s="10" t="s">
        <v>65</v>
      </c>
      <c r="BP10" s="12">
        <f>_xlfn.STDEV.S(BP6:BP8)</f>
        <v>0.12950207266055516</v>
      </c>
      <c r="BQ10" s="12">
        <f>_xlfn.STDEV.S(BQ6:BQ8)</f>
        <v>0.5099097665214114</v>
      </c>
      <c r="BR10" s="12">
        <f>_xlfn.STDEV.S(BR6:BR8)</f>
        <v>0.39396395966601416</v>
      </c>
    </row>
    <row r="11" spans="1:71" x14ac:dyDescent="0.3">
      <c r="A11" s="16"/>
      <c r="B11" s="16"/>
      <c r="C11" s="16"/>
      <c r="D11" s="16"/>
      <c r="E11" s="16"/>
      <c r="F11" s="16"/>
      <c r="G11" s="16"/>
      <c r="H11" s="16"/>
      <c r="T11" s="16"/>
      <c r="U11" s="16"/>
      <c r="V11" s="16"/>
      <c r="W11" s="16"/>
      <c r="X11" s="16"/>
      <c r="Y11" s="16"/>
      <c r="AA11" s="16"/>
      <c r="AM11" s="16"/>
      <c r="AN11" s="16"/>
      <c r="AO11" s="16"/>
      <c r="AP11" s="16"/>
      <c r="AQ11" s="16"/>
      <c r="AR11" s="16"/>
      <c r="AT11" s="16"/>
      <c r="BF11" s="16"/>
      <c r="BG11" s="16"/>
      <c r="BH11" s="16"/>
      <c r="BI11" s="16"/>
      <c r="BJ11" s="16"/>
    </row>
  </sheetData>
  <mergeCells count="13">
    <mergeCell ref="BG4:BJ4"/>
    <mergeCell ref="BK4:BM4"/>
    <mergeCell ref="BP4:BR4"/>
    <mergeCell ref="B2:P2"/>
    <mergeCell ref="U2:AH2"/>
    <mergeCell ref="AN2:BC2"/>
    <mergeCell ref="BF2:BR2"/>
    <mergeCell ref="B4:H4"/>
    <mergeCell ref="K4:P4"/>
    <mergeCell ref="U4:AA4"/>
    <mergeCell ref="AD4:AH4"/>
    <mergeCell ref="AN4:AT4"/>
    <mergeCell ref="AW4:BA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cover sheet</vt:lpstr>
      <vt:lpstr>ProSight IDs</vt:lpstr>
      <vt:lpstr>XICCs ranges</vt:lpstr>
      <vt:lpstr>Phl p 6 study</vt:lpstr>
      <vt:lpstr>subclass correction factors</vt:lpstr>
      <vt:lpstr>C57BL6 evaluation</vt:lpstr>
    </vt:vector>
  </TitlesOfParts>
  <Company>Universität Salzburg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Blöchl Constantin</dc:creator>
  <cp:lastModifiedBy>Constantin Blöchl</cp:lastModifiedBy>
  <dcterms:created xsi:type="dcterms:W3CDTF">2018-03-23T10:03:21Z</dcterms:created>
  <dcterms:modified xsi:type="dcterms:W3CDTF">2020-08-24T08:12:02Z</dcterms:modified>
</cp:coreProperties>
</file>