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15900" yWindow="240" windowWidth="24345" windowHeight="16140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S3" sheetId="6" r:id="rId6"/>
    <sheet name="Figure S5" sheetId="9" r:id="rId7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3" i="1" l="1"/>
  <c r="L23" i="1"/>
  <c r="K23" i="1"/>
  <c r="S23" i="1" s="1"/>
  <c r="M22" i="1"/>
  <c r="L22" i="1"/>
  <c r="K22" i="1"/>
  <c r="R22" i="1" s="1"/>
  <c r="S22" i="1"/>
  <c r="L6" i="1"/>
  <c r="L5" i="1"/>
  <c r="K5" i="1"/>
  <c r="M5" i="1"/>
  <c r="K6" i="1"/>
  <c r="Q6" i="1" s="1"/>
  <c r="M6" i="1"/>
  <c r="Q23" i="1" l="1"/>
  <c r="R23" i="1"/>
  <c r="Q22" i="1"/>
  <c r="S5" i="1"/>
  <c r="R6" i="1"/>
  <c r="S6" i="1"/>
  <c r="Q5" i="1"/>
  <c r="R5" i="1"/>
  <c r="K33" i="6" l="1"/>
  <c r="J33" i="6"/>
  <c r="I33" i="6"/>
  <c r="K32" i="6"/>
  <c r="J32" i="6" s="1"/>
  <c r="I32" i="6"/>
  <c r="K31" i="6"/>
  <c r="J31" i="6"/>
  <c r="I31" i="6"/>
  <c r="K30" i="6"/>
  <c r="J30" i="6"/>
  <c r="I30" i="6"/>
  <c r="M11" i="1" l="1"/>
  <c r="L11" i="1" s="1"/>
  <c r="K11" i="1"/>
  <c r="M10" i="1"/>
  <c r="L10" i="1" s="1"/>
  <c r="K10" i="1"/>
  <c r="K16" i="1"/>
  <c r="M16" i="1"/>
  <c r="L16" i="1" s="1"/>
  <c r="K17" i="1"/>
  <c r="M17" i="1"/>
  <c r="L17" i="1" s="1"/>
  <c r="M15" i="1"/>
  <c r="L15" i="1" s="1"/>
  <c r="K15" i="1"/>
  <c r="I22" i="6" l="1"/>
  <c r="K22" i="6"/>
  <c r="J22" i="6" s="1"/>
  <c r="K51" i="6"/>
  <c r="J51" i="6" s="1"/>
  <c r="I51" i="6"/>
  <c r="K50" i="6"/>
  <c r="J50" i="6" s="1"/>
  <c r="I50" i="6"/>
  <c r="K49" i="6"/>
  <c r="J49" i="6" s="1"/>
  <c r="I49" i="6"/>
  <c r="K48" i="6"/>
  <c r="J48" i="6" s="1"/>
  <c r="I48" i="6"/>
  <c r="K42" i="6"/>
  <c r="J42" i="6" s="1"/>
  <c r="I42" i="6"/>
  <c r="K41" i="6"/>
  <c r="J41" i="6" s="1"/>
  <c r="I41" i="6"/>
  <c r="K40" i="6"/>
  <c r="J40" i="6" s="1"/>
  <c r="I40" i="6"/>
  <c r="K39" i="6"/>
  <c r="J39" i="6" s="1"/>
  <c r="I39" i="6"/>
  <c r="I5" i="4" l="1"/>
  <c r="K5" i="4"/>
  <c r="J5" i="4"/>
  <c r="I6" i="4"/>
  <c r="K6" i="4"/>
  <c r="J6" i="4"/>
  <c r="I7" i="4"/>
  <c r="K7" i="4"/>
  <c r="J7" i="4"/>
  <c r="I8" i="4"/>
  <c r="K8" i="4"/>
  <c r="J8" i="4"/>
  <c r="I10" i="4"/>
  <c r="K10" i="4"/>
  <c r="J10" i="4"/>
  <c r="I11" i="4"/>
  <c r="K11" i="4"/>
  <c r="J11" i="4"/>
  <c r="I12" i="4"/>
  <c r="K12" i="4"/>
  <c r="J12" i="4"/>
  <c r="I13" i="4"/>
  <c r="K13" i="4"/>
  <c r="J13" i="4"/>
  <c r="I14" i="4"/>
  <c r="K14" i="4"/>
  <c r="J14" i="4"/>
  <c r="I16" i="4"/>
  <c r="K16" i="4"/>
  <c r="J16" i="4"/>
  <c r="I17" i="4"/>
  <c r="K17" i="4"/>
  <c r="J17" i="4"/>
  <c r="I18" i="4"/>
  <c r="K18" i="4"/>
  <c r="J18" i="4"/>
  <c r="I19" i="4"/>
  <c r="K19" i="4"/>
  <c r="J19" i="4"/>
  <c r="I20" i="4"/>
  <c r="K20" i="4"/>
  <c r="J20" i="4"/>
  <c r="I22" i="4"/>
  <c r="K22" i="4"/>
  <c r="J22" i="4"/>
  <c r="I23" i="4"/>
  <c r="K23" i="4"/>
  <c r="J23" i="4"/>
  <c r="I24" i="4"/>
  <c r="K24" i="4"/>
  <c r="J24" i="4"/>
  <c r="I25" i="4"/>
  <c r="K25" i="4"/>
  <c r="J25" i="4"/>
  <c r="I26" i="4"/>
  <c r="K26" i="4"/>
  <c r="J26" i="4"/>
  <c r="I30" i="4"/>
  <c r="K30" i="4"/>
  <c r="J30" i="4"/>
  <c r="I31" i="4"/>
  <c r="K31" i="4"/>
  <c r="J31" i="4"/>
  <c r="I32" i="4"/>
  <c r="K32" i="4"/>
  <c r="J32" i="4"/>
  <c r="I33" i="4"/>
  <c r="K33" i="4"/>
  <c r="J33" i="4"/>
  <c r="I34" i="4"/>
  <c r="K34" i="4"/>
  <c r="J34" i="4"/>
  <c r="I36" i="4"/>
  <c r="K36" i="4"/>
  <c r="J36" i="4"/>
  <c r="I37" i="4"/>
  <c r="K37" i="4"/>
  <c r="J37" i="4"/>
  <c r="I38" i="4"/>
  <c r="K38" i="4"/>
  <c r="J38" i="4"/>
  <c r="I39" i="4"/>
  <c r="K39" i="4"/>
  <c r="J39" i="4"/>
  <c r="I40" i="4"/>
  <c r="K40" i="4"/>
  <c r="J40" i="4"/>
  <c r="I42" i="4"/>
  <c r="K42" i="4"/>
  <c r="J42" i="4"/>
  <c r="I43" i="4"/>
  <c r="K43" i="4"/>
  <c r="J43" i="4"/>
  <c r="I44" i="4"/>
  <c r="K44" i="4"/>
  <c r="J44" i="4"/>
  <c r="I45" i="4"/>
  <c r="K45" i="4"/>
  <c r="J45" i="4"/>
  <c r="I46" i="4"/>
  <c r="K46" i="4"/>
  <c r="J46" i="4"/>
  <c r="K4" i="4"/>
  <c r="J4" i="4"/>
  <c r="I4" i="4"/>
  <c r="O40" i="9"/>
  <c r="N40" i="9"/>
  <c r="M40" i="9"/>
  <c r="O38" i="9"/>
  <c r="N38" i="9"/>
  <c r="M38" i="9"/>
  <c r="O35" i="9"/>
  <c r="N35" i="9"/>
  <c r="M35" i="9"/>
  <c r="O33" i="9"/>
  <c r="N33" i="9"/>
  <c r="M33" i="9"/>
  <c r="S72" i="9"/>
  <c r="R72" i="9"/>
  <c r="Q72" i="9"/>
  <c r="S71" i="9"/>
  <c r="R71" i="9"/>
  <c r="Q71" i="9"/>
  <c r="O66" i="9"/>
  <c r="N66" i="9"/>
  <c r="M66" i="9"/>
  <c r="O65" i="9"/>
  <c r="N65" i="9"/>
  <c r="M65" i="9"/>
  <c r="O60" i="9"/>
  <c r="N60" i="9"/>
  <c r="M60" i="9"/>
  <c r="O59" i="9"/>
  <c r="N59" i="9"/>
  <c r="M59" i="9"/>
  <c r="O58" i="9"/>
  <c r="N58" i="9"/>
  <c r="M58" i="9"/>
  <c r="O56" i="9"/>
  <c r="N56" i="9"/>
  <c r="M56" i="9"/>
  <c r="O55" i="9"/>
  <c r="N55" i="9"/>
  <c r="M55" i="9"/>
  <c r="O54" i="9"/>
  <c r="N54" i="9"/>
  <c r="M54" i="9"/>
  <c r="O51" i="9"/>
  <c r="N51" i="9"/>
  <c r="M51" i="9"/>
  <c r="O50" i="9"/>
  <c r="N50" i="9"/>
  <c r="M50" i="9"/>
  <c r="O49" i="9"/>
  <c r="N49" i="9"/>
  <c r="M49" i="9"/>
  <c r="O47" i="9"/>
  <c r="N47" i="9"/>
  <c r="M47" i="9"/>
  <c r="O46" i="9"/>
  <c r="N46" i="9"/>
  <c r="M46" i="9"/>
  <c r="O45" i="9"/>
  <c r="N45" i="9"/>
  <c r="M45" i="9"/>
  <c r="K25" i="6"/>
  <c r="J25" i="6" s="1"/>
  <c r="I25" i="6"/>
  <c r="K24" i="6"/>
  <c r="J24" i="6" s="1"/>
  <c r="I24" i="6"/>
  <c r="K23" i="6"/>
  <c r="J23" i="6" s="1"/>
  <c r="I23" i="6"/>
  <c r="CF13" i="9"/>
  <c r="CF14" i="9"/>
  <c r="CF15" i="9"/>
  <c r="CF16" i="9"/>
  <c r="CF17" i="9"/>
  <c r="CF18" i="9"/>
  <c r="CF19" i="9"/>
  <c r="CF21" i="9"/>
  <c r="CF22" i="9"/>
  <c r="CF23" i="9"/>
  <c r="CF24" i="9"/>
  <c r="CF25" i="9"/>
  <c r="CF26" i="9"/>
  <c r="CF27" i="9"/>
  <c r="CF28" i="9"/>
  <c r="CF12" i="9"/>
  <c r="CE13" i="9"/>
  <c r="CE14" i="9"/>
  <c r="CE15" i="9"/>
  <c r="CE16" i="9"/>
  <c r="CE17" i="9"/>
  <c r="CE18" i="9"/>
  <c r="CE19" i="9"/>
  <c r="CE21" i="9"/>
  <c r="CE22" i="9"/>
  <c r="CE23" i="9"/>
  <c r="CE24" i="9"/>
  <c r="CE25" i="9"/>
  <c r="CE26" i="9"/>
  <c r="CE27" i="9"/>
  <c r="CE28" i="9"/>
  <c r="CE12" i="9"/>
  <c r="CD13" i="9"/>
  <c r="CD14" i="9"/>
  <c r="CD15" i="9"/>
  <c r="CD16" i="9"/>
  <c r="CD17" i="9"/>
  <c r="CD18" i="9"/>
  <c r="CD19" i="9"/>
  <c r="CD21" i="9"/>
  <c r="CD22" i="9"/>
  <c r="CD23" i="9"/>
  <c r="CD24" i="9"/>
  <c r="CD25" i="9"/>
  <c r="CD26" i="9"/>
  <c r="CD27" i="9"/>
  <c r="CD28" i="9"/>
  <c r="CD12" i="9"/>
  <c r="L5" i="9"/>
  <c r="N5" i="9"/>
  <c r="M5" i="9"/>
  <c r="L6" i="9"/>
  <c r="N6" i="9"/>
  <c r="M6" i="9"/>
  <c r="N4" i="9"/>
  <c r="M4" i="9"/>
  <c r="L4" i="9"/>
  <c r="I62" i="5"/>
  <c r="K62" i="5"/>
  <c r="J62" i="5"/>
  <c r="I63" i="5"/>
  <c r="K63" i="5"/>
  <c r="J63" i="5"/>
  <c r="I64" i="5"/>
  <c r="K64" i="5"/>
  <c r="J64" i="5"/>
  <c r="I65" i="5"/>
  <c r="K65" i="5"/>
  <c r="J65" i="5"/>
  <c r="I66" i="5"/>
  <c r="K66" i="5"/>
  <c r="J66" i="5"/>
  <c r="I67" i="5"/>
  <c r="K67" i="5"/>
  <c r="J67" i="5"/>
  <c r="K61" i="5"/>
  <c r="J61" i="5"/>
  <c r="I61" i="5"/>
  <c r="Y144" i="3"/>
  <c r="F20" i="2"/>
  <c r="L77" i="3"/>
  <c r="K77" i="3"/>
  <c r="J77" i="3"/>
  <c r="R82" i="5"/>
  <c r="R81" i="5"/>
  <c r="R80" i="5"/>
  <c r="R79" i="5"/>
  <c r="R78" i="5"/>
  <c r="R97" i="5"/>
  <c r="R94" i="5"/>
  <c r="R91" i="5"/>
  <c r="R88" i="5"/>
  <c r="K17" i="6"/>
  <c r="J17" i="6"/>
  <c r="I17" i="6"/>
  <c r="K15" i="6"/>
  <c r="J15" i="6"/>
  <c r="I15" i="6"/>
  <c r="K16" i="6"/>
  <c r="J16" i="6" s="1"/>
  <c r="I16" i="6"/>
  <c r="K14" i="6"/>
  <c r="J14" i="6" s="1"/>
  <c r="I14" i="6"/>
  <c r="K12" i="6"/>
  <c r="J12" i="6" s="1"/>
  <c r="I12" i="6"/>
  <c r="K11" i="6"/>
  <c r="J11" i="6" s="1"/>
  <c r="I11" i="6"/>
  <c r="K10" i="6"/>
  <c r="J10" i="6" s="1"/>
  <c r="I10" i="6"/>
  <c r="K9" i="6"/>
  <c r="J9" i="6" s="1"/>
  <c r="I9" i="6"/>
  <c r="K7" i="6"/>
  <c r="J7" i="6"/>
  <c r="I7" i="6"/>
  <c r="K6" i="6"/>
  <c r="J6" i="6"/>
  <c r="I6" i="6"/>
  <c r="K5" i="6"/>
  <c r="J5" i="6" s="1"/>
  <c r="I5" i="6"/>
  <c r="K4" i="6"/>
  <c r="J4" i="6" s="1"/>
  <c r="I4" i="6"/>
  <c r="Z140" i="3"/>
  <c r="N72" i="5"/>
  <c r="Y147" i="3"/>
  <c r="X147" i="3"/>
  <c r="W147" i="3"/>
  <c r="Y146" i="3"/>
  <c r="X146" i="3"/>
  <c r="W146" i="3"/>
  <c r="Y145" i="3"/>
  <c r="X145" i="3"/>
  <c r="W145" i="3"/>
  <c r="X144" i="3"/>
  <c r="W144" i="3"/>
  <c r="Y138" i="3"/>
  <c r="X138" i="3"/>
  <c r="J137" i="3"/>
  <c r="Y140" i="3"/>
  <c r="X140" i="3"/>
  <c r="W140" i="3"/>
  <c r="Y139" i="3"/>
  <c r="X139" i="3"/>
  <c r="W139" i="3"/>
  <c r="W138" i="3"/>
  <c r="Y137" i="3"/>
  <c r="X137" i="3"/>
  <c r="W137" i="3"/>
  <c r="L137" i="3"/>
  <c r="K137" i="3"/>
  <c r="J144" i="3"/>
  <c r="J147" i="3"/>
  <c r="J139" i="3"/>
  <c r="L139" i="3"/>
  <c r="K139" i="3"/>
  <c r="J140" i="3"/>
  <c r="L140" i="3"/>
  <c r="K140" i="3"/>
  <c r="J138" i="3"/>
  <c r="L138" i="3"/>
  <c r="K138" i="3"/>
  <c r="V67" i="2"/>
  <c r="H39" i="2"/>
  <c r="T8" i="2"/>
  <c r="K8" i="5"/>
  <c r="K9" i="5"/>
  <c r="K10" i="5"/>
  <c r="K11" i="5"/>
  <c r="J11" i="5"/>
  <c r="K14" i="5"/>
  <c r="K15" i="5"/>
  <c r="K16" i="5"/>
  <c r="K17" i="5"/>
  <c r="J17" i="5"/>
  <c r="K18" i="5"/>
  <c r="K19" i="5"/>
  <c r="K20" i="5"/>
  <c r="K23" i="5"/>
  <c r="J23" i="5"/>
  <c r="K24" i="5"/>
  <c r="K25" i="5"/>
  <c r="K26" i="5"/>
  <c r="K27" i="5"/>
  <c r="J27" i="5"/>
  <c r="K28" i="5"/>
  <c r="K29" i="5"/>
  <c r="K32" i="5"/>
  <c r="K33" i="5"/>
  <c r="J33" i="5"/>
  <c r="K34" i="5"/>
  <c r="K35" i="5"/>
  <c r="K36" i="5"/>
  <c r="K37" i="5"/>
  <c r="J37" i="5"/>
  <c r="K38" i="5"/>
  <c r="N88" i="5"/>
  <c r="P88" i="5"/>
  <c r="O88" i="5"/>
  <c r="N90" i="5"/>
  <c r="P90" i="5"/>
  <c r="O90" i="5"/>
  <c r="N91" i="5"/>
  <c r="P91" i="5"/>
  <c r="O91" i="5"/>
  <c r="N93" i="5"/>
  <c r="P93" i="5"/>
  <c r="O93" i="5"/>
  <c r="N94" i="5"/>
  <c r="P94" i="5"/>
  <c r="O94" i="5"/>
  <c r="N96" i="5"/>
  <c r="P96" i="5"/>
  <c r="O96" i="5"/>
  <c r="N97" i="5"/>
  <c r="P97" i="5"/>
  <c r="O97" i="5"/>
  <c r="P87" i="5"/>
  <c r="O87" i="5"/>
  <c r="N87" i="5"/>
  <c r="P82" i="5"/>
  <c r="O82" i="5"/>
  <c r="N82" i="5"/>
  <c r="P81" i="5"/>
  <c r="O81" i="5"/>
  <c r="N81" i="5"/>
  <c r="P80" i="5"/>
  <c r="O80" i="5"/>
  <c r="N80" i="5"/>
  <c r="P79" i="5"/>
  <c r="O79" i="5"/>
  <c r="N79" i="5"/>
  <c r="P78" i="5"/>
  <c r="O78" i="5"/>
  <c r="N78" i="5"/>
  <c r="N73" i="5"/>
  <c r="P73" i="5"/>
  <c r="O73" i="5"/>
  <c r="N74" i="5"/>
  <c r="P74" i="5"/>
  <c r="O74" i="5"/>
  <c r="N75" i="5"/>
  <c r="P75" i="5"/>
  <c r="O75" i="5"/>
  <c r="N76" i="5"/>
  <c r="P76" i="5"/>
  <c r="O76" i="5"/>
  <c r="P72" i="5"/>
  <c r="O72" i="5"/>
  <c r="I58" i="5"/>
  <c r="I57" i="5"/>
  <c r="I56" i="5"/>
  <c r="I55" i="5"/>
  <c r="I54" i="5"/>
  <c r="I53" i="5"/>
  <c r="I52" i="5"/>
  <c r="I49" i="5"/>
  <c r="I48" i="5"/>
  <c r="I47" i="5"/>
  <c r="I46" i="5"/>
  <c r="I45" i="5"/>
  <c r="I44" i="5"/>
  <c r="I43" i="5"/>
  <c r="I38" i="5"/>
  <c r="I37" i="5"/>
  <c r="I36" i="5"/>
  <c r="I35" i="5"/>
  <c r="I34" i="5"/>
  <c r="I33" i="5"/>
  <c r="I32" i="5"/>
  <c r="I29" i="5"/>
  <c r="I28" i="5"/>
  <c r="I27" i="5"/>
  <c r="J26" i="5"/>
  <c r="I26" i="5"/>
  <c r="I25" i="5"/>
  <c r="I24" i="5"/>
  <c r="I23" i="5"/>
  <c r="I20" i="5"/>
  <c r="I19" i="5"/>
  <c r="I18" i="5"/>
  <c r="I17" i="5"/>
  <c r="I16" i="5"/>
  <c r="I15" i="5"/>
  <c r="I14" i="5"/>
  <c r="I6" i="5"/>
  <c r="I7" i="5"/>
  <c r="I8" i="5"/>
  <c r="I9" i="5"/>
  <c r="I10" i="5"/>
  <c r="I11" i="5"/>
  <c r="I5" i="5"/>
  <c r="J38" i="5"/>
  <c r="J36" i="5"/>
  <c r="J35" i="5"/>
  <c r="J34" i="5"/>
  <c r="J32" i="5"/>
  <c r="J29" i="5"/>
  <c r="J28" i="5"/>
  <c r="J25" i="5"/>
  <c r="J24" i="5"/>
  <c r="J20" i="5"/>
  <c r="J19" i="5"/>
  <c r="J18" i="5"/>
  <c r="J16" i="5"/>
  <c r="J15" i="5"/>
  <c r="J14" i="5"/>
  <c r="K6" i="5"/>
  <c r="J6" i="5"/>
  <c r="K7" i="5"/>
  <c r="J7" i="5"/>
  <c r="J8" i="5"/>
  <c r="J9" i="5"/>
  <c r="J10" i="5"/>
  <c r="K5" i="5"/>
  <c r="J5" i="5"/>
  <c r="K44" i="5"/>
  <c r="J44" i="5"/>
  <c r="K45" i="5"/>
  <c r="J45" i="5"/>
  <c r="K46" i="5"/>
  <c r="J46" i="5"/>
  <c r="K47" i="5"/>
  <c r="J47" i="5"/>
  <c r="K48" i="5"/>
  <c r="J48" i="5"/>
  <c r="K49" i="5"/>
  <c r="J49" i="5"/>
  <c r="K52" i="5"/>
  <c r="J52" i="5"/>
  <c r="K53" i="5"/>
  <c r="J53" i="5"/>
  <c r="K54" i="5"/>
  <c r="J54" i="5"/>
  <c r="K55" i="5"/>
  <c r="J55" i="5"/>
  <c r="K56" i="5"/>
  <c r="J56" i="5"/>
  <c r="K57" i="5"/>
  <c r="J57" i="5"/>
  <c r="K58" i="5"/>
  <c r="J58" i="5"/>
  <c r="K43" i="5"/>
  <c r="J43" i="5"/>
  <c r="Z139" i="3"/>
  <c r="Z138" i="3"/>
  <c r="Z145" i="3"/>
  <c r="Z146" i="3"/>
  <c r="Z147" i="3"/>
  <c r="L147" i="3"/>
  <c r="K147" i="3"/>
  <c r="L146" i="3"/>
  <c r="K146" i="3"/>
  <c r="J146" i="3"/>
  <c r="L145" i="3"/>
  <c r="K145" i="3"/>
  <c r="J145" i="3"/>
  <c r="L144" i="3"/>
  <c r="K144" i="3"/>
  <c r="J79" i="3"/>
  <c r="L79" i="3"/>
  <c r="K79" i="3"/>
  <c r="J84" i="3"/>
  <c r="L84" i="3"/>
  <c r="K84" i="3"/>
  <c r="L83" i="3"/>
  <c r="K83" i="3"/>
  <c r="J83" i="3"/>
  <c r="L82" i="3"/>
  <c r="K82" i="3"/>
  <c r="J82" i="3"/>
  <c r="L81" i="3"/>
  <c r="K81" i="3"/>
  <c r="J81" i="3"/>
  <c r="L78" i="3"/>
  <c r="K78" i="3"/>
  <c r="J78" i="3"/>
  <c r="L76" i="3"/>
  <c r="K76" i="3"/>
  <c r="J76" i="3"/>
  <c r="L132" i="3"/>
  <c r="K132" i="3"/>
  <c r="J132" i="3"/>
  <c r="L131" i="3"/>
  <c r="K131" i="3"/>
  <c r="J131" i="3"/>
  <c r="L130" i="3"/>
  <c r="K130" i="3"/>
  <c r="J130" i="3"/>
  <c r="L129" i="3"/>
  <c r="K129" i="3"/>
  <c r="J129" i="3"/>
  <c r="L128" i="3"/>
  <c r="K128" i="3"/>
  <c r="J128" i="3"/>
  <c r="L127" i="3"/>
  <c r="K127" i="3"/>
  <c r="J127" i="3"/>
  <c r="L126" i="3"/>
  <c r="K126" i="3"/>
  <c r="J126" i="3"/>
  <c r="L125" i="3"/>
  <c r="K125" i="3"/>
  <c r="J125" i="3"/>
  <c r="L124" i="3"/>
  <c r="K124" i="3"/>
  <c r="J124" i="3"/>
  <c r="L123" i="3"/>
  <c r="K123" i="3"/>
  <c r="J123" i="3"/>
  <c r="L121" i="3"/>
  <c r="K121" i="3"/>
  <c r="J121" i="3"/>
  <c r="L120" i="3"/>
  <c r="K120" i="3"/>
  <c r="J120" i="3"/>
  <c r="L119" i="3"/>
  <c r="K119" i="3"/>
  <c r="J119" i="3"/>
  <c r="L118" i="3"/>
  <c r="K118" i="3"/>
  <c r="J118" i="3"/>
  <c r="L117" i="3"/>
  <c r="K117" i="3"/>
  <c r="J117" i="3"/>
  <c r="L116" i="3"/>
  <c r="K116" i="3"/>
  <c r="J116" i="3"/>
  <c r="L115" i="3"/>
  <c r="K115" i="3"/>
  <c r="J115" i="3"/>
  <c r="L114" i="3"/>
  <c r="K114" i="3"/>
  <c r="J114" i="3"/>
  <c r="L113" i="3"/>
  <c r="K113" i="3"/>
  <c r="J113" i="3"/>
  <c r="L112" i="3"/>
  <c r="K112" i="3"/>
  <c r="J112" i="3"/>
  <c r="K108" i="3"/>
  <c r="J108" i="3"/>
  <c r="I108" i="3"/>
  <c r="K107" i="3"/>
  <c r="J107" i="3"/>
  <c r="I107" i="3"/>
  <c r="K106" i="3"/>
  <c r="J106" i="3"/>
  <c r="I106" i="3"/>
  <c r="K105" i="3"/>
  <c r="J105" i="3"/>
  <c r="I105" i="3"/>
  <c r="K104" i="3"/>
  <c r="J104" i="3"/>
  <c r="I104" i="3"/>
  <c r="K103" i="3"/>
  <c r="J103" i="3"/>
  <c r="I103" i="3"/>
  <c r="K102" i="3"/>
  <c r="J102" i="3"/>
  <c r="I102" i="3"/>
  <c r="K101" i="3"/>
  <c r="J101" i="3"/>
  <c r="I101" i="3"/>
  <c r="K100" i="3"/>
  <c r="J100" i="3"/>
  <c r="I100" i="3"/>
  <c r="K99" i="3"/>
  <c r="J99" i="3"/>
  <c r="I99" i="3"/>
  <c r="K97" i="3"/>
  <c r="J97" i="3"/>
  <c r="I97" i="3"/>
  <c r="K96" i="3"/>
  <c r="J96" i="3"/>
  <c r="I96" i="3"/>
  <c r="K95" i="3"/>
  <c r="J95" i="3"/>
  <c r="I95" i="3"/>
  <c r="K94" i="3"/>
  <c r="J94" i="3"/>
  <c r="I94" i="3"/>
  <c r="K93" i="3"/>
  <c r="J93" i="3"/>
  <c r="I93" i="3"/>
  <c r="K92" i="3"/>
  <c r="J92" i="3"/>
  <c r="I92" i="3"/>
  <c r="K91" i="3"/>
  <c r="J91" i="3"/>
  <c r="I91" i="3"/>
  <c r="K90" i="3"/>
  <c r="J90" i="3"/>
  <c r="I90" i="3"/>
  <c r="K89" i="3"/>
  <c r="J89" i="3"/>
  <c r="I89" i="3"/>
  <c r="K88" i="3"/>
  <c r="J88" i="3"/>
  <c r="I88" i="3"/>
  <c r="J53" i="3"/>
  <c r="L53" i="3"/>
  <c r="K53" i="3"/>
  <c r="J54" i="3"/>
  <c r="L54" i="3"/>
  <c r="K54" i="3"/>
  <c r="J55" i="3"/>
  <c r="L55" i="3"/>
  <c r="K55" i="3"/>
  <c r="J56" i="3"/>
  <c r="L56" i="3"/>
  <c r="K56" i="3"/>
  <c r="J57" i="3"/>
  <c r="L57" i="3"/>
  <c r="K57" i="3"/>
  <c r="J58" i="3"/>
  <c r="L58" i="3"/>
  <c r="K58" i="3"/>
  <c r="J59" i="3"/>
  <c r="L59" i="3"/>
  <c r="K59" i="3"/>
  <c r="J60" i="3"/>
  <c r="L60" i="3"/>
  <c r="K60" i="3"/>
  <c r="J61" i="3"/>
  <c r="L61" i="3"/>
  <c r="K61" i="3"/>
  <c r="J63" i="3"/>
  <c r="L63" i="3"/>
  <c r="K63" i="3"/>
  <c r="J64" i="3"/>
  <c r="L64" i="3"/>
  <c r="K64" i="3"/>
  <c r="J65" i="3"/>
  <c r="L65" i="3"/>
  <c r="K65" i="3"/>
  <c r="J66" i="3"/>
  <c r="L66" i="3"/>
  <c r="K66" i="3"/>
  <c r="J67" i="3"/>
  <c r="L67" i="3"/>
  <c r="K67" i="3"/>
  <c r="J68" i="3"/>
  <c r="L68" i="3"/>
  <c r="K68" i="3"/>
  <c r="J69" i="3"/>
  <c r="L69" i="3"/>
  <c r="K69" i="3"/>
  <c r="J70" i="3"/>
  <c r="L70" i="3"/>
  <c r="K70" i="3"/>
  <c r="J71" i="3"/>
  <c r="L71" i="3"/>
  <c r="K71" i="3"/>
  <c r="J72" i="3"/>
  <c r="L72" i="3"/>
  <c r="K72" i="3"/>
  <c r="L52" i="3"/>
  <c r="K52" i="3"/>
  <c r="J52" i="3"/>
  <c r="I29" i="3"/>
  <c r="K29" i="3"/>
  <c r="J29" i="3"/>
  <c r="I30" i="3"/>
  <c r="K30" i="3"/>
  <c r="J30" i="3"/>
  <c r="I31" i="3"/>
  <c r="K31" i="3"/>
  <c r="J31" i="3"/>
  <c r="I32" i="3"/>
  <c r="K32" i="3"/>
  <c r="J32" i="3"/>
  <c r="I33" i="3"/>
  <c r="K33" i="3"/>
  <c r="J33" i="3"/>
  <c r="I34" i="3"/>
  <c r="K34" i="3"/>
  <c r="J34" i="3"/>
  <c r="I35" i="3"/>
  <c r="K35" i="3"/>
  <c r="J35" i="3"/>
  <c r="I36" i="3"/>
  <c r="K36" i="3"/>
  <c r="J36" i="3"/>
  <c r="I37" i="3"/>
  <c r="K37" i="3"/>
  <c r="J37" i="3"/>
  <c r="I39" i="3"/>
  <c r="K39" i="3"/>
  <c r="J39" i="3"/>
  <c r="I40" i="3"/>
  <c r="K40" i="3"/>
  <c r="J40" i="3"/>
  <c r="I41" i="3"/>
  <c r="K41" i="3"/>
  <c r="J41" i="3"/>
  <c r="I42" i="3"/>
  <c r="K42" i="3"/>
  <c r="J42" i="3"/>
  <c r="I43" i="3"/>
  <c r="K43" i="3"/>
  <c r="J43" i="3"/>
  <c r="I44" i="3"/>
  <c r="K44" i="3"/>
  <c r="J44" i="3"/>
  <c r="I45" i="3"/>
  <c r="K45" i="3"/>
  <c r="J45" i="3"/>
  <c r="I46" i="3"/>
  <c r="K46" i="3"/>
  <c r="J46" i="3"/>
  <c r="I47" i="3"/>
  <c r="K47" i="3"/>
  <c r="J47" i="3"/>
  <c r="I48" i="3"/>
  <c r="K48" i="3"/>
  <c r="J48" i="3"/>
  <c r="K28" i="3"/>
  <c r="J28" i="3"/>
  <c r="I28" i="3"/>
  <c r="Q15" i="3"/>
  <c r="S15" i="3"/>
  <c r="R15" i="3"/>
  <c r="Q16" i="3"/>
  <c r="S16" i="3"/>
  <c r="R16" i="3"/>
  <c r="Q17" i="3"/>
  <c r="S17" i="3"/>
  <c r="R17" i="3"/>
  <c r="Q18" i="3"/>
  <c r="S18" i="3"/>
  <c r="R18" i="3"/>
  <c r="Q19" i="3"/>
  <c r="S19" i="3"/>
  <c r="R19" i="3"/>
  <c r="Q20" i="3"/>
  <c r="S20" i="3"/>
  <c r="R20" i="3"/>
  <c r="Q21" i="3"/>
  <c r="S21" i="3"/>
  <c r="R21" i="3"/>
  <c r="Q22" i="3"/>
  <c r="S22" i="3"/>
  <c r="R22" i="3"/>
  <c r="Q23" i="3"/>
  <c r="S23" i="3"/>
  <c r="R23" i="3"/>
  <c r="Q24" i="3"/>
  <c r="S24" i="3"/>
  <c r="R24" i="3"/>
  <c r="Q6" i="3"/>
  <c r="S6" i="3"/>
  <c r="R6" i="3"/>
  <c r="Q7" i="3"/>
  <c r="S7" i="3"/>
  <c r="R7" i="3"/>
  <c r="Q8" i="3"/>
  <c r="S8" i="3"/>
  <c r="R8" i="3"/>
  <c r="Q9" i="3"/>
  <c r="S9" i="3"/>
  <c r="R9" i="3"/>
  <c r="Q10" i="3"/>
  <c r="S10" i="3"/>
  <c r="R10" i="3"/>
  <c r="Q11" i="3"/>
  <c r="S11" i="3"/>
  <c r="R11" i="3"/>
  <c r="Q12" i="3"/>
  <c r="S12" i="3"/>
  <c r="R12" i="3"/>
  <c r="Q13" i="3"/>
  <c r="S13" i="3"/>
  <c r="R13" i="3"/>
  <c r="Q5" i="3"/>
  <c r="S5" i="3"/>
  <c r="R5" i="3"/>
  <c r="S4" i="3"/>
  <c r="R4" i="3"/>
  <c r="Q4" i="3"/>
  <c r="J56" i="2"/>
  <c r="I56" i="2"/>
  <c r="H56" i="2"/>
  <c r="J54" i="2"/>
  <c r="I54" i="2"/>
  <c r="H54" i="2"/>
  <c r="J52" i="2"/>
  <c r="I52" i="2"/>
  <c r="H52" i="2"/>
  <c r="J50" i="2"/>
  <c r="I50" i="2"/>
  <c r="H50" i="2"/>
  <c r="H41" i="2"/>
  <c r="J41" i="2"/>
  <c r="I41" i="2"/>
  <c r="H43" i="2"/>
  <c r="J43" i="2"/>
  <c r="I43" i="2"/>
  <c r="H45" i="2"/>
  <c r="J45" i="2"/>
  <c r="I45" i="2"/>
  <c r="J39" i="2"/>
  <c r="I39" i="2"/>
  <c r="H34" i="2"/>
  <c r="G34" i="2"/>
  <c r="F34" i="2"/>
  <c r="H33" i="2"/>
  <c r="G33" i="2"/>
  <c r="F33" i="2"/>
  <c r="H32" i="2"/>
  <c r="G32" i="2"/>
  <c r="F32" i="2"/>
  <c r="H30" i="2"/>
  <c r="G30" i="2"/>
  <c r="F30" i="2"/>
  <c r="H29" i="2"/>
  <c r="G29" i="2"/>
  <c r="F29" i="2"/>
  <c r="H28" i="2"/>
  <c r="G28" i="2"/>
  <c r="F28" i="2"/>
  <c r="H26" i="2"/>
  <c r="G26" i="2"/>
  <c r="F26" i="2"/>
  <c r="H25" i="2"/>
  <c r="G25" i="2"/>
  <c r="F25" i="2"/>
  <c r="H24" i="2"/>
  <c r="G24" i="2"/>
  <c r="F24" i="2"/>
  <c r="F21" i="2"/>
  <c r="H21" i="2"/>
  <c r="G21" i="2"/>
  <c r="F22" i="2"/>
  <c r="H22" i="2"/>
  <c r="G22" i="2"/>
  <c r="H20" i="2"/>
  <c r="G20" i="2"/>
  <c r="T10" i="2"/>
  <c r="V10" i="2"/>
  <c r="U10" i="2"/>
  <c r="T5" i="2"/>
  <c r="V5" i="2"/>
  <c r="U5" i="2"/>
  <c r="T6" i="2"/>
  <c r="V6" i="2"/>
  <c r="U6" i="2"/>
  <c r="T12" i="2"/>
  <c r="V12" i="2"/>
  <c r="U12" i="2"/>
  <c r="T13" i="2"/>
  <c r="V13" i="2"/>
  <c r="U13" i="2"/>
  <c r="T14" i="2"/>
  <c r="V14" i="2"/>
  <c r="U14" i="2"/>
  <c r="T15" i="2"/>
  <c r="V15" i="2"/>
  <c r="U15" i="2"/>
  <c r="T16" i="2"/>
  <c r="V16" i="2"/>
  <c r="U16" i="2"/>
  <c r="V8" i="2"/>
  <c r="U8" i="2"/>
  <c r="T9" i="2"/>
  <c r="V9" i="2"/>
  <c r="U9" i="2"/>
  <c r="V4" i="2"/>
  <c r="U4" i="2"/>
  <c r="T4" i="2"/>
  <c r="V62" i="2"/>
  <c r="X62" i="2"/>
  <c r="W62" i="2"/>
  <c r="V63" i="2"/>
  <c r="X63" i="2"/>
  <c r="W63" i="2"/>
  <c r="V69" i="2"/>
  <c r="X69" i="2"/>
  <c r="W69" i="2"/>
  <c r="V70" i="2"/>
  <c r="X70" i="2"/>
  <c r="W70" i="2"/>
  <c r="V71" i="2"/>
  <c r="X71" i="2"/>
  <c r="W71" i="2"/>
  <c r="V65" i="2"/>
  <c r="X65" i="2"/>
  <c r="W65" i="2"/>
  <c r="V66" i="2"/>
  <c r="X66" i="2"/>
  <c r="W66" i="2"/>
  <c r="X67" i="2"/>
  <c r="W67" i="2"/>
  <c r="X61" i="2"/>
  <c r="W61" i="2"/>
  <c r="V61" i="2"/>
</calcChain>
</file>

<file path=xl/sharedStrings.xml><?xml version="1.0" encoding="utf-8"?>
<sst xmlns="http://schemas.openxmlformats.org/spreadsheetml/2006/main" count="1069" uniqueCount="212">
  <si>
    <t>Akt</t>
  </si>
  <si>
    <t>ns</t>
  </si>
  <si>
    <t>**</t>
  </si>
  <si>
    <t>*</t>
  </si>
  <si>
    <t>MEAN</t>
  </si>
  <si>
    <t>SEM</t>
  </si>
  <si>
    <t>N</t>
  </si>
  <si>
    <t>Normalized to mean control for each</t>
  </si>
  <si>
    <t>ECP</t>
  </si>
  <si>
    <t>Control</t>
  </si>
  <si>
    <t>HEK-0</t>
  </si>
  <si>
    <t>NPS89636</t>
  </si>
  <si>
    <t>PLA</t>
  </si>
  <si>
    <t>***</t>
  </si>
  <si>
    <t>****</t>
  </si>
  <si>
    <t>&lt; 0.0001</t>
  </si>
  <si>
    <t>Healthy Control</t>
  </si>
  <si>
    <t>Healthy Calcilytic</t>
  </si>
  <si>
    <t>Asthmatic Control</t>
  </si>
  <si>
    <t>Asthmatic Calcilytic</t>
  </si>
  <si>
    <t>vs healthy control</t>
  </si>
  <si>
    <t>&gt; 0.9999</t>
  </si>
  <si>
    <t>vs asthmatic control</t>
  </si>
  <si>
    <t>Non-Asthmatic</t>
  </si>
  <si>
    <t>Asthmatic</t>
  </si>
  <si>
    <t>vs asthma control</t>
  </si>
  <si>
    <t>Healthy</t>
  </si>
  <si>
    <t>Protein Human</t>
  </si>
  <si>
    <t>RNA Human</t>
  </si>
  <si>
    <t>IL-13</t>
  </si>
  <si>
    <t>TNF-a</t>
  </si>
  <si>
    <t>vs control</t>
  </si>
  <si>
    <t>Unsensitized</t>
  </si>
  <si>
    <t>Mixed allergen</t>
  </si>
  <si>
    <t>RNA mouse</t>
  </si>
  <si>
    <t>WT</t>
  </si>
  <si>
    <t>KO</t>
  </si>
  <si>
    <t>Spermine</t>
  </si>
  <si>
    <t>2.5 mM Ca</t>
  </si>
  <si>
    <t>1 mM</t>
  </si>
  <si>
    <t>paired t-test</t>
  </si>
  <si>
    <t>vs WT</t>
  </si>
  <si>
    <t>[MCh], (mg/ml)</t>
  </si>
  <si>
    <t>MA</t>
  </si>
  <si>
    <t>vs MA</t>
  </si>
  <si>
    <t>Average</t>
  </si>
  <si>
    <t>Vehicle</t>
  </si>
  <si>
    <t>vs vehicle</t>
  </si>
  <si>
    <t>vs PLA</t>
  </si>
  <si>
    <t>two-way Anova with Bonferroni</t>
  </si>
  <si>
    <t xml:space="preserve">Cell counts: million cells per 1mL </t>
  </si>
  <si>
    <t>Total</t>
  </si>
  <si>
    <t>Macrophages</t>
  </si>
  <si>
    <t>Eosinophils</t>
  </si>
  <si>
    <t>Lymphocytes</t>
  </si>
  <si>
    <t>Neutrophils</t>
  </si>
  <si>
    <t>Calcilytic</t>
  </si>
  <si>
    <t>IL5</t>
  </si>
  <si>
    <t>IL13</t>
  </si>
  <si>
    <t>TNFa</t>
  </si>
  <si>
    <t>2-way ANOVA with Bonferroni</t>
  </si>
  <si>
    <t>unpaired t-test</t>
  </si>
  <si>
    <t>One-way ANOVA with Bonferroni</t>
  </si>
  <si>
    <t>Two-way ANOVA with Bonferroni</t>
  </si>
  <si>
    <t>One-way ANOVA  with Dunn</t>
  </si>
  <si>
    <t>two-way ANOVA with Bonferroni</t>
  </si>
  <si>
    <t xml:space="preserve">Vehicle </t>
  </si>
  <si>
    <t>vs 5 mM</t>
  </si>
  <si>
    <t>p38 MAPK</t>
  </si>
  <si>
    <t>pERK</t>
  </si>
  <si>
    <t>A</t>
  </si>
  <si>
    <t>Lumen area (% of control)</t>
  </si>
  <si>
    <t>Lumen area (for statistical analysis)</t>
  </si>
  <si>
    <t>0.5 mM Ca</t>
  </si>
  <si>
    <t>5 mM Ca</t>
  </si>
  <si>
    <t>5 mM Ca + calcilytic</t>
  </si>
  <si>
    <t>2 mM</t>
  </si>
  <si>
    <t>0.5 mM</t>
  </si>
  <si>
    <t>[MCh]</t>
  </si>
  <si>
    <t>Experimental conditions</t>
  </si>
  <si>
    <t>HEK-CaSR NPS89636</t>
  </si>
  <si>
    <t xml:space="preserve">HEK-CaSR </t>
  </si>
  <si>
    <t>HEK-CaSR</t>
  </si>
  <si>
    <t>HEK-CaSR NPS2143</t>
  </si>
  <si>
    <t>HEK-CaSR Calhex231</t>
  </si>
  <si>
    <t>vs HEK-CaSR</t>
  </si>
  <si>
    <t>Treatment</t>
  </si>
  <si>
    <t>Figure 2A</t>
  </si>
  <si>
    <t>Figure 2B</t>
  </si>
  <si>
    <t>Figure 2C (ACh)</t>
  </si>
  <si>
    <t>Figure 2D (Histamine)</t>
  </si>
  <si>
    <t>Figure 2F</t>
  </si>
  <si>
    <t>Figure 1C</t>
  </si>
  <si>
    <t>Figure 1D</t>
  </si>
  <si>
    <t>Figure 1E</t>
  </si>
  <si>
    <t>Figure 1F</t>
  </si>
  <si>
    <t>Figure 3A</t>
  </si>
  <si>
    <t>Figure 3B</t>
  </si>
  <si>
    <t>Figure 3C</t>
  </si>
  <si>
    <t>Figure 3D</t>
  </si>
  <si>
    <t>Figure 3E</t>
  </si>
  <si>
    <t>Figure 3F</t>
  </si>
  <si>
    <t>Figure 3H</t>
  </si>
  <si>
    <t>Figure 3I</t>
  </si>
  <si>
    <t>[ACh]</t>
  </si>
  <si>
    <t xml:space="preserve"> 1 nM</t>
  </si>
  <si>
    <t>3 nM</t>
  </si>
  <si>
    <t>10 nM</t>
  </si>
  <si>
    <t>30 nM</t>
  </si>
  <si>
    <t>100 nM</t>
  </si>
  <si>
    <t>300 nM</t>
  </si>
  <si>
    <t xml:space="preserve"> 1  µM</t>
  </si>
  <si>
    <t xml:space="preserve"> 3  µM</t>
  </si>
  <si>
    <t xml:space="preserve"> 10  µM</t>
  </si>
  <si>
    <t>30  µM</t>
  </si>
  <si>
    <t xml:space="preserve"> 3 nM</t>
  </si>
  <si>
    <t xml:space="preserve"> 10 nM</t>
  </si>
  <si>
    <t xml:space="preserve"> 30 nM</t>
  </si>
  <si>
    <t xml:space="preserve"> 100 nM</t>
  </si>
  <si>
    <t xml:space="preserve"> 300 nM</t>
  </si>
  <si>
    <t>[Spermine]</t>
  </si>
  <si>
    <t xml:space="preserve"> 30 µM</t>
  </si>
  <si>
    <t xml:space="preserve"> 300 µM</t>
  </si>
  <si>
    <t>3 mM</t>
  </si>
  <si>
    <t>30 µM</t>
  </si>
  <si>
    <t>300 µM</t>
  </si>
  <si>
    <t>Percentage of average of WT at 30 µM ACh</t>
  </si>
  <si>
    <t>Percentage of maximum relaxation (negative relaxation = contraction)</t>
  </si>
  <si>
    <t>Genotype</t>
  </si>
  <si>
    <t>[Calcium]</t>
  </si>
  <si>
    <t>2mM</t>
  </si>
  <si>
    <t xml:space="preserve">Control </t>
  </si>
  <si>
    <t>Figure 4A</t>
  </si>
  <si>
    <t>Figure 4B</t>
  </si>
  <si>
    <t>Calcimimetic</t>
  </si>
  <si>
    <t>MA + calcilytic</t>
  </si>
  <si>
    <t>MA + calcimimetic</t>
  </si>
  <si>
    <t>Calcimimetic + calcilytic</t>
  </si>
  <si>
    <t>vs calcimimetic</t>
  </si>
  <si>
    <t>Calcilytic+Spermine</t>
  </si>
  <si>
    <t>Figure 5A</t>
  </si>
  <si>
    <t>0.1 mg/ml</t>
  </si>
  <si>
    <t>0.3 mg/ml</t>
  </si>
  <si>
    <t>1 mg/ml</t>
  </si>
  <si>
    <t>3 mg/ml</t>
  </si>
  <si>
    <t>10 mg/ml</t>
  </si>
  <si>
    <t>30 mg/ml</t>
  </si>
  <si>
    <t>100 mg/ml</t>
  </si>
  <si>
    <t>PLA + calcilytic</t>
  </si>
  <si>
    <t>Figure 5B</t>
  </si>
  <si>
    <t>Figure 5C</t>
  </si>
  <si>
    <t>Figure 5D</t>
  </si>
  <si>
    <t xml:space="preserve">Calcilytic </t>
  </si>
  <si>
    <t xml:space="preserve">Treatment </t>
  </si>
  <si>
    <t>0.5 mM Ca + calcilytic</t>
  </si>
  <si>
    <t>1 mM Ca</t>
  </si>
  <si>
    <t>1 mM Ca + calcilytic</t>
  </si>
  <si>
    <t>2 mM Ca</t>
  </si>
  <si>
    <t>2 mM Ca + calcilytic</t>
  </si>
  <si>
    <t>2mM Ca + calcilytic</t>
  </si>
  <si>
    <t>vs asthmatic at 0.5 mM Ca</t>
  </si>
  <si>
    <t>vs asthmatic at 0.5 mM Ca+calcilytic</t>
  </si>
  <si>
    <t>vs healthy at 0.5 mM Ca</t>
  </si>
  <si>
    <t>vs healthy at 0.5 mM Ca+calcilytic</t>
  </si>
  <si>
    <t>vs asthmatic at 1 mM Ca</t>
  </si>
  <si>
    <t>vs asthmatic at 1 mM Ca+calcilytic</t>
  </si>
  <si>
    <t>vs healthy at 1 mM Ca</t>
  </si>
  <si>
    <t>vs healthy at 1 mM Ca+calcilytic</t>
  </si>
  <si>
    <t>vs asthmatic at 2 mM Ca</t>
  </si>
  <si>
    <t>vs asthmatic at 2 mM Ca+calcilytic</t>
  </si>
  <si>
    <t>vs healthy at 2 mM Ca</t>
  </si>
  <si>
    <t>vs healthy at 2 mM Ca+calcilytic</t>
  </si>
  <si>
    <t>vs healthy at 0.5 mMCa</t>
  </si>
  <si>
    <r>
      <t>Gd</t>
    </r>
    <r>
      <rPr>
        <b/>
        <vertAlign val="superscript"/>
        <sz val="11"/>
        <color theme="1"/>
        <rFont val="Calibri"/>
        <family val="2"/>
        <scheme val="minor"/>
      </rPr>
      <t>3+</t>
    </r>
  </si>
  <si>
    <r>
      <t>Ca</t>
    </r>
    <r>
      <rPr>
        <b/>
        <vertAlign val="superscript"/>
        <sz val="11"/>
        <color theme="1"/>
        <rFont val="Calibri"/>
        <family val="2"/>
        <scheme val="minor"/>
      </rPr>
      <t>2+</t>
    </r>
  </si>
  <si>
    <t>SD</t>
  </si>
  <si>
    <t>WT/WT</t>
  </si>
  <si>
    <t>KO/KO</t>
  </si>
  <si>
    <t>WT/KO</t>
  </si>
  <si>
    <t>Age (months)</t>
  </si>
  <si>
    <t>Breeding pair</t>
  </si>
  <si>
    <t>Litter size (number of pups)</t>
  </si>
  <si>
    <t>vs WT/WT</t>
  </si>
  <si>
    <t>Body weight (g)</t>
  </si>
  <si>
    <t>ANOVA with Dunnett</t>
  </si>
  <si>
    <t>Figure S3, C</t>
  </si>
  <si>
    <t>Figure S3, D</t>
  </si>
  <si>
    <t>cAMP pmol/mg protein</t>
  </si>
  <si>
    <t>Figure S3, E</t>
  </si>
  <si>
    <t>vs healthy calcilytic</t>
  </si>
  <si>
    <t>vs asthmatic calcilytic</t>
  </si>
  <si>
    <r>
      <t>% of SM22</t>
    </r>
    <r>
      <rPr>
        <sz val="11"/>
        <color theme="1"/>
        <rFont val="Calibri"/>
        <family val="2"/>
      </rPr>
      <t>α+ cells</t>
    </r>
  </si>
  <si>
    <t>% of double-staining for CaSR and SM22α (in comparison to WT)</t>
  </si>
  <si>
    <t>Figure S5,C</t>
  </si>
  <si>
    <t>Figure S5,E</t>
  </si>
  <si>
    <t>Figure S5,B</t>
  </si>
  <si>
    <t>Figure S5, D</t>
  </si>
  <si>
    <t>Figure S5, G</t>
  </si>
  <si>
    <t>Figure S5, H</t>
  </si>
  <si>
    <r>
      <t>IP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pg/mg protein</t>
    </r>
  </si>
  <si>
    <t>Figure S3, F</t>
  </si>
  <si>
    <t>Figure S3, G</t>
  </si>
  <si>
    <t>Control Histamine</t>
  </si>
  <si>
    <r>
      <t>Gd</t>
    </r>
    <r>
      <rPr>
        <vertAlign val="superscript"/>
        <sz val="11"/>
        <color theme="1"/>
        <rFont val="Calibri"/>
        <family val="2"/>
        <scheme val="minor"/>
      </rPr>
      <t>3+</t>
    </r>
  </si>
  <si>
    <r>
      <t>Histamine + Gd</t>
    </r>
    <r>
      <rPr>
        <vertAlign val="superscript"/>
        <sz val="11"/>
        <color theme="1"/>
        <rFont val="Calibri"/>
        <family val="2"/>
        <scheme val="minor"/>
      </rPr>
      <t>3+</t>
    </r>
  </si>
  <si>
    <r>
      <t>vs asthmatic Gd</t>
    </r>
    <r>
      <rPr>
        <vertAlign val="superscript"/>
        <sz val="11"/>
        <color theme="1"/>
        <rFont val="Calibri"/>
        <family val="2"/>
        <scheme val="minor"/>
      </rPr>
      <t>3+</t>
    </r>
  </si>
  <si>
    <r>
      <t>vs healthy Gd</t>
    </r>
    <r>
      <rPr>
        <vertAlign val="superscript"/>
        <sz val="11"/>
        <color theme="1"/>
        <rFont val="Calibri"/>
        <family val="2"/>
        <scheme val="minor"/>
      </rPr>
      <t>3+</t>
    </r>
  </si>
  <si>
    <t>Two-way ANOVA with  Bonferroni</t>
  </si>
  <si>
    <t>-SD</t>
  </si>
  <si>
    <t>+SD</t>
  </si>
  <si>
    <r>
      <rPr>
        <sz val="11"/>
        <color theme="1"/>
        <rFont val="Calibri"/>
        <family val="2"/>
      </rPr>
      <t>ΔΔ</t>
    </r>
    <r>
      <rPr>
        <sz val="11"/>
        <color theme="1"/>
        <rFont val="Calibri"/>
        <family val="2"/>
        <scheme val="minor"/>
      </rPr>
      <t>Ct</t>
    </r>
  </si>
  <si>
    <r>
      <t>Range of fold changes [2^-</t>
    </r>
    <r>
      <rPr>
        <sz val="11"/>
        <color theme="1"/>
        <rFont val="Calibri"/>
        <family val="2"/>
      </rPr>
      <t>ΔΔC</t>
    </r>
    <r>
      <rPr>
        <sz val="11"/>
        <color theme="1"/>
        <rFont val="Calibri"/>
        <family val="2"/>
        <scheme val="minor"/>
      </rPr>
      <t>t]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</si>
</sst>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9"/>
      <name val="Arial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0" borderId="17" xfId="0" applyFont="1" applyBorder="1"/>
    <xf numFmtId="0" fontId="2" fillId="0" borderId="23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/>
    <xf numFmtId="165" fontId="0" fillId="0" borderId="16" xfId="0" applyNumberFormat="1" applyBorder="1"/>
    <xf numFmtId="165" fontId="0" fillId="0" borderId="10" xfId="0" applyNumberFormat="1" applyBorder="1"/>
    <xf numFmtId="165" fontId="0" fillId="0" borderId="12" xfId="0" applyNumberFormat="1" applyBorder="1"/>
    <xf numFmtId="165" fontId="0" fillId="0" borderId="14" xfId="0" applyNumberFormat="1" applyBorder="1"/>
    <xf numFmtId="165" fontId="0" fillId="0" borderId="20" xfId="0" applyNumberFormat="1" applyBorder="1"/>
    <xf numFmtId="165" fontId="0" fillId="0" borderId="22" xfId="0" applyNumberFormat="1" applyBorder="1"/>
    <xf numFmtId="0" fontId="0" fillId="0" borderId="4" xfId="0" applyFont="1" applyBorder="1"/>
    <xf numFmtId="0" fontId="0" fillId="0" borderId="0" xfId="0" applyFont="1" applyBorder="1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5" xfId="0" applyFont="1" applyBorder="1"/>
    <xf numFmtId="0" fontId="2" fillId="0" borderId="29" xfId="0" applyFont="1" applyBorder="1"/>
    <xf numFmtId="0" fontId="2" fillId="0" borderId="30" xfId="0" applyFont="1" applyBorder="1"/>
    <xf numFmtId="0" fontId="0" fillId="0" borderId="29" xfId="0" applyBorder="1"/>
    <xf numFmtId="0" fontId="1" fillId="0" borderId="0" xfId="0" applyFont="1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7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6" fontId="2" fillId="0" borderId="7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3" fillId="0" borderId="0" xfId="0" applyFont="1"/>
    <xf numFmtId="2" fontId="4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0" fillId="0" borderId="0" xfId="0" applyFill="1"/>
    <xf numFmtId="0" fontId="3" fillId="0" borderId="0" xfId="0" applyFont="1" applyFill="1" applyBorder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10" fontId="0" fillId="0" borderId="2" xfId="0" applyNumberFormat="1" applyFont="1" applyBorder="1" applyAlignment="1">
      <alignment horizontal="center"/>
    </xf>
    <xf numFmtId="10" fontId="0" fillId="0" borderId="12" xfId="0" applyNumberFormat="1" applyFont="1" applyBorder="1" applyAlignment="1">
      <alignment horizontal="center"/>
    </xf>
    <xf numFmtId="10" fontId="0" fillId="0" borderId="14" xfId="0" applyNumberFormat="1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0" fontId="0" fillId="0" borderId="0" xfId="0" applyNumberFormat="1" applyFont="1" applyBorder="1" applyAlignment="1">
      <alignment horizontal="center"/>
    </xf>
    <xf numFmtId="10" fontId="0" fillId="0" borderId="16" xfId="0" applyNumberFormat="1" applyFont="1" applyBorder="1" applyAlignment="1">
      <alignment horizontal="center"/>
    </xf>
    <xf numFmtId="10" fontId="0" fillId="0" borderId="10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10" fontId="0" fillId="0" borderId="7" xfId="0" applyNumberFormat="1" applyFont="1" applyBorder="1" applyAlignment="1">
      <alignment horizontal="center"/>
    </xf>
    <xf numFmtId="10" fontId="0" fillId="0" borderId="20" xfId="0" applyNumberFormat="1" applyFont="1" applyBorder="1" applyAlignment="1">
      <alignment horizontal="center"/>
    </xf>
    <xf numFmtId="10" fontId="0" fillId="0" borderId="22" xfId="0" applyNumberFormat="1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10" fontId="0" fillId="0" borderId="1" xfId="0" applyNumberFormat="1" applyFont="1" applyBorder="1" applyAlignment="1">
      <alignment horizontal="center"/>
    </xf>
    <xf numFmtId="10" fontId="0" fillId="0" borderId="4" xfId="0" applyNumberFormat="1" applyFont="1" applyBorder="1" applyAlignment="1">
      <alignment horizontal="center"/>
    </xf>
    <xf numFmtId="10" fontId="0" fillId="0" borderId="6" xfId="0" applyNumberFormat="1" applyFont="1" applyBorder="1" applyAlignment="1">
      <alignment horizontal="center"/>
    </xf>
    <xf numFmtId="10" fontId="0" fillId="0" borderId="19" xfId="0" applyNumberFormat="1" applyFont="1" applyBorder="1" applyAlignment="1">
      <alignment horizontal="center"/>
    </xf>
    <xf numFmtId="10" fontId="0" fillId="0" borderId="17" xfId="0" applyNumberFormat="1" applyFont="1" applyBorder="1" applyAlignment="1">
      <alignment horizontal="center"/>
    </xf>
    <xf numFmtId="10" fontId="0" fillId="0" borderId="18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5" fontId="0" fillId="0" borderId="12" xfId="0" applyNumberFormat="1" applyFont="1" applyBorder="1" applyAlignment="1">
      <alignment horizontal="center"/>
    </xf>
    <xf numFmtId="165" fontId="0" fillId="0" borderId="14" xfId="0" applyNumberFormat="1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164" fontId="0" fillId="0" borderId="14" xfId="0" applyNumberFormat="1" applyFont="1" applyBorder="1" applyAlignment="1">
      <alignment horizontal="center"/>
    </xf>
    <xf numFmtId="165" fontId="0" fillId="0" borderId="16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4" fontId="0" fillId="0" borderId="16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5" fontId="0" fillId="0" borderId="20" xfId="0" applyNumberFormat="1" applyFont="1" applyBorder="1" applyAlignment="1">
      <alignment horizontal="center"/>
    </xf>
    <xf numFmtId="165" fontId="0" fillId="0" borderId="22" xfId="0" applyNumberFormat="1" applyFont="1" applyBorder="1" applyAlignment="1">
      <alignment horizontal="center"/>
    </xf>
    <xf numFmtId="164" fontId="0" fillId="0" borderId="20" xfId="0" applyNumberFormat="1" applyFont="1" applyBorder="1" applyAlignment="1">
      <alignment horizontal="center"/>
    </xf>
    <xf numFmtId="164" fontId="0" fillId="0" borderId="22" xfId="0" applyNumberFormat="1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6" fontId="0" fillId="0" borderId="0" xfId="0" applyNumberFormat="1" applyFont="1" applyBorder="1" applyAlignment="1">
      <alignment horizontal="center"/>
    </xf>
    <xf numFmtId="166" fontId="0" fillId="0" borderId="21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166" fontId="0" fillId="0" borderId="12" xfId="0" applyNumberFormat="1" applyFont="1" applyBorder="1" applyAlignment="1">
      <alignment horizontal="center"/>
    </xf>
    <xf numFmtId="166" fontId="0" fillId="0" borderId="13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6" fontId="0" fillId="0" borderId="16" xfId="0" applyNumberFormat="1" applyFont="1" applyBorder="1" applyAlignment="1">
      <alignment horizontal="center"/>
    </xf>
    <xf numFmtId="0" fontId="0" fillId="0" borderId="7" xfId="0" applyFont="1" applyBorder="1" applyAlignment="1">
      <alignment horizontal="left"/>
    </xf>
    <xf numFmtId="166" fontId="0" fillId="0" borderId="20" xfId="0" applyNumberFormat="1" applyFont="1" applyBorder="1" applyAlignment="1">
      <alignment horizontal="center"/>
    </xf>
    <xf numFmtId="0" fontId="0" fillId="0" borderId="9" xfId="0" quotePrefix="1" applyFont="1" applyBorder="1" applyAlignment="1">
      <alignment horizontal="center"/>
    </xf>
    <xf numFmtId="166" fontId="0" fillId="0" borderId="2" xfId="0" applyNumberFormat="1" applyFont="1" applyBorder="1" applyAlignment="1">
      <alignment horizontal="center"/>
    </xf>
    <xf numFmtId="166" fontId="0" fillId="0" borderId="24" xfId="0" applyNumberFormat="1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166" fontId="0" fillId="0" borderId="25" xfId="0" applyNumberFormat="1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166" fontId="0" fillId="0" borderId="26" xfId="0" applyNumberFormat="1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166" fontId="0" fillId="0" borderId="7" xfId="0" applyNumberFormat="1" applyFont="1" applyBorder="1" applyAlignment="1">
      <alignment horizontal="center"/>
    </xf>
    <xf numFmtId="166" fontId="0" fillId="0" borderId="27" xfId="0" applyNumberFormat="1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2" fontId="0" fillId="0" borderId="2" xfId="0" applyNumberFormat="1" applyFont="1" applyBorder="1" applyAlignment="1">
      <alignment horizontal="left"/>
    </xf>
    <xf numFmtId="2" fontId="0" fillId="0" borderId="24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left"/>
    </xf>
    <xf numFmtId="2" fontId="0" fillId="0" borderId="25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left"/>
    </xf>
    <xf numFmtId="2" fontId="0" fillId="0" borderId="28" xfId="0" applyNumberFormat="1" applyFont="1" applyBorder="1" applyAlignment="1">
      <alignment horizontal="center"/>
    </xf>
    <xf numFmtId="2" fontId="0" fillId="0" borderId="22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1" xfId="0" applyFont="1" applyBorder="1"/>
    <xf numFmtId="2" fontId="0" fillId="0" borderId="0" xfId="0" applyNumberFormat="1" applyBorder="1"/>
    <xf numFmtId="2" fontId="0" fillId="0" borderId="12" xfId="0" applyNumberFormat="1" applyBorder="1"/>
    <xf numFmtId="2" fontId="0" fillId="0" borderId="14" xfId="0" applyNumberFormat="1" applyBorder="1"/>
    <xf numFmtId="2" fontId="0" fillId="0" borderId="16" xfId="0" applyNumberFormat="1" applyBorder="1"/>
    <xf numFmtId="2" fontId="0" fillId="0" borderId="10" xfId="0" applyNumberFormat="1" applyBorder="1"/>
    <xf numFmtId="2" fontId="0" fillId="0" borderId="7" xfId="0" applyNumberFormat="1" applyBorder="1"/>
    <xf numFmtId="2" fontId="0" fillId="0" borderId="20" xfId="0" applyNumberFormat="1" applyBorder="1"/>
    <xf numFmtId="2" fontId="0" fillId="0" borderId="22" xfId="0" applyNumberFormat="1" applyBorder="1"/>
    <xf numFmtId="2" fontId="0" fillId="0" borderId="2" xfId="0" applyNumberFormat="1" applyBorder="1"/>
    <xf numFmtId="0" fontId="0" fillId="0" borderId="9" xfId="0" applyFont="1" applyBorder="1"/>
    <xf numFmtId="0" fontId="0" fillId="0" borderId="10" xfId="0" applyFont="1" applyBorder="1"/>
    <xf numFmtId="0" fontId="0" fillId="0" borderId="2" xfId="0" applyFont="1" applyBorder="1"/>
    <xf numFmtId="165" fontId="0" fillId="0" borderId="12" xfId="0" applyNumberFormat="1" applyFont="1" applyBorder="1"/>
    <xf numFmtId="165" fontId="0" fillId="0" borderId="14" xfId="0" applyNumberFormat="1" applyFont="1" applyBorder="1"/>
    <xf numFmtId="165" fontId="0" fillId="0" borderId="16" xfId="0" applyNumberFormat="1" applyFont="1" applyBorder="1"/>
    <xf numFmtId="165" fontId="0" fillId="0" borderId="10" xfId="0" applyNumberFormat="1" applyFont="1" applyBorder="1"/>
    <xf numFmtId="0" fontId="0" fillId="0" borderId="5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7" xfId="0" applyFont="1" applyBorder="1"/>
    <xf numFmtId="165" fontId="0" fillId="0" borderId="20" xfId="0" applyNumberFormat="1" applyFont="1" applyBorder="1"/>
    <xf numFmtId="165" fontId="0" fillId="0" borderId="22" xfId="0" applyNumberFormat="1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17" xfId="0" applyFont="1" applyBorder="1"/>
    <xf numFmtId="0" fontId="4" fillId="0" borderId="0" xfId="0" applyFont="1" applyBorder="1"/>
    <xf numFmtId="0" fontId="4" fillId="0" borderId="23" xfId="0" applyFont="1" applyBorder="1"/>
    <xf numFmtId="0" fontId="4" fillId="0" borderId="7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8" xfId="0" applyFont="1" applyBorder="1"/>
    <xf numFmtId="0" fontId="1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0" xfId="0" applyNumberFormat="1" applyFont="1" applyBorder="1"/>
    <xf numFmtId="2" fontId="0" fillId="0" borderId="0" xfId="0" applyNumberFormat="1" applyFont="1"/>
    <xf numFmtId="2" fontId="4" fillId="0" borderId="0" xfId="0" applyNumberFormat="1" applyFont="1" applyBorder="1"/>
    <xf numFmtId="2" fontId="4" fillId="0" borderId="4" xfId="0" applyNumberFormat="1" applyFont="1" applyBorder="1"/>
    <xf numFmtId="2" fontId="4" fillId="0" borderId="6" xfId="0" applyNumberFormat="1" applyFont="1" applyBorder="1"/>
    <xf numFmtId="2" fontId="4" fillId="0" borderId="7" xfId="0" applyNumberFormat="1" applyFont="1" applyBorder="1"/>
    <xf numFmtId="2" fontId="4" fillId="0" borderId="1" xfId="0" applyNumberFormat="1" applyFont="1" applyBorder="1"/>
    <xf numFmtId="2" fontId="4" fillId="0" borderId="2" xfId="0" applyNumberFormat="1" applyFont="1" applyBorder="1"/>
    <xf numFmtId="0" fontId="0" fillId="0" borderId="2" xfId="0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164" fontId="0" fillId="0" borderId="16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164" fontId="0" fillId="0" borderId="21" xfId="0" applyNumberFormat="1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/>
    </xf>
    <xf numFmtId="164" fontId="0" fillId="0" borderId="7" xfId="0" applyNumberFormat="1" applyFont="1" applyFill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  <xf numFmtId="164" fontId="0" fillId="0" borderId="21" xfId="0" applyNumberFormat="1" applyFont="1" applyBorder="1" applyAlignment="1">
      <alignment horizontal="center"/>
    </xf>
    <xf numFmtId="164" fontId="0" fillId="0" borderId="24" xfId="0" applyNumberFormat="1" applyFont="1" applyBorder="1" applyAlignment="1">
      <alignment horizontal="center"/>
    </xf>
    <xf numFmtId="164" fontId="0" fillId="0" borderId="25" xfId="0" applyNumberFormat="1" applyFont="1" applyBorder="1" applyAlignment="1">
      <alignment horizontal="center"/>
    </xf>
    <xf numFmtId="164" fontId="0" fillId="0" borderId="28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 applyFont="1" applyBorder="1"/>
    <xf numFmtId="0" fontId="0" fillId="0" borderId="1" xfId="0" applyBorder="1" applyAlignment="1">
      <alignment horizontal="right"/>
    </xf>
    <xf numFmtId="0" fontId="0" fillId="0" borderId="3" xfId="0" applyFont="1" applyBorder="1"/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Fon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5" xfId="0" applyFont="1" applyBorder="1"/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3" xfId="0" applyFont="1" applyBorder="1"/>
    <xf numFmtId="0" fontId="6" fillId="0" borderId="35" xfId="0" applyFont="1" applyBorder="1"/>
    <xf numFmtId="0" fontId="6" fillId="0" borderId="16" xfId="0" applyFont="1" applyBorder="1"/>
    <xf numFmtId="0" fontId="6" fillId="0" borderId="0" xfId="0" applyFont="1" applyBorder="1"/>
    <xf numFmtId="0" fontId="6" fillId="0" borderId="34" xfId="0" applyFont="1" applyBorder="1"/>
    <xf numFmtId="0" fontId="6" fillId="0" borderId="7" xfId="0" applyFont="1" applyBorder="1"/>
    <xf numFmtId="0" fontId="6" fillId="0" borderId="0" xfId="0" applyFont="1" applyBorder="1" applyAlignment="1">
      <alignment horizontal="center"/>
    </xf>
    <xf numFmtId="0" fontId="0" fillId="0" borderId="19" xfId="0" applyBorder="1"/>
    <xf numFmtId="0" fontId="0" fillId="0" borderId="18" xfId="0" applyBorder="1"/>
    <xf numFmtId="2" fontId="0" fillId="0" borderId="19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0" fontId="1" fillId="0" borderId="7" xfId="0" applyFont="1" applyBorder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15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2" xfId="0" applyFont="1" applyBorder="1"/>
    <xf numFmtId="0" fontId="9" fillId="0" borderId="0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0" fillId="0" borderId="17" xfId="0" applyNumberFormat="1" applyFont="1" applyBorder="1" applyAlignment="1">
      <alignment horizontal="center"/>
    </xf>
    <xf numFmtId="2" fontId="0" fillId="0" borderId="20" xfId="0" applyNumberFormat="1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0" xfId="0" applyFont="1" applyFill="1" applyBorder="1"/>
    <xf numFmtId="0" fontId="0" fillId="0" borderId="19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6" xfId="0" applyFont="1" applyBorder="1"/>
    <xf numFmtId="0" fontId="0" fillId="0" borderId="18" xfId="0" applyBorder="1" applyAlignment="1">
      <alignment horizontal="right"/>
    </xf>
    <xf numFmtId="0" fontId="12" fillId="0" borderId="1" xfId="0" applyFont="1" applyFill="1" applyBorder="1"/>
    <xf numFmtId="0" fontId="12" fillId="0" borderId="2" xfId="0" applyFont="1" applyFill="1" applyBorder="1"/>
    <xf numFmtId="166" fontId="0" fillId="0" borderId="28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2" xfId="0" applyFont="1" applyBorder="1"/>
    <xf numFmtId="0" fontId="1" fillId="0" borderId="0" xfId="0" applyFont="1"/>
    <xf numFmtId="0" fontId="1" fillId="0" borderId="16" xfId="0" applyFont="1" applyBorder="1"/>
    <xf numFmtId="0" fontId="1" fillId="0" borderId="34" xfId="0" applyFont="1" applyBorder="1"/>
    <xf numFmtId="0" fontId="0" fillId="0" borderId="8" xfId="0" applyFont="1" applyFill="1" applyBorder="1"/>
    <xf numFmtId="0" fontId="1" fillId="0" borderId="35" xfId="0" applyFont="1" applyBorder="1"/>
    <xf numFmtId="0" fontId="1" fillId="0" borderId="2" xfId="0" applyFont="1" applyBorder="1"/>
    <xf numFmtId="0" fontId="11" fillId="0" borderId="0" xfId="0" applyFont="1"/>
    <xf numFmtId="0" fontId="11" fillId="0" borderId="7" xfId="0" applyFont="1" applyBorder="1"/>
    <xf numFmtId="0" fontId="3" fillId="2" borderId="0" xfId="0" applyFont="1" applyFill="1"/>
    <xf numFmtId="0" fontId="0" fillId="0" borderId="3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8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166" fontId="0" fillId="0" borderId="14" xfId="0" applyNumberFormat="1" applyFont="1" applyBorder="1" applyAlignment="1">
      <alignment horizontal="center"/>
    </xf>
    <xf numFmtId="166" fontId="0" fillId="0" borderId="10" xfId="0" applyNumberFormat="1" applyFont="1" applyBorder="1" applyAlignment="1">
      <alignment horizontal="center"/>
    </xf>
    <xf numFmtId="166" fontId="0" fillId="0" borderId="22" xfId="0" applyNumberFormat="1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/>
    <xf numFmtId="0" fontId="0" fillId="0" borderId="0" xfId="0" quotePrefix="1" applyFont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5" fontId="0" fillId="0" borderId="1" xfId="0" applyNumberFormat="1" applyBorder="1"/>
    <xf numFmtId="165" fontId="0" fillId="0" borderId="2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166" fontId="0" fillId="0" borderId="36" xfId="0" applyNumberFormat="1" applyFont="1" applyBorder="1" applyAlignment="1">
      <alignment horizontal="center"/>
    </xf>
    <xf numFmtId="166" fontId="0" fillId="0" borderId="37" xfId="0" applyNumberFormat="1" applyFont="1" applyBorder="1" applyAlignment="1">
      <alignment horizontal="center"/>
    </xf>
    <xf numFmtId="165" fontId="0" fillId="0" borderId="0" xfId="0" applyNumberFormat="1" applyBorder="1"/>
    <xf numFmtId="165" fontId="0" fillId="0" borderId="0" xfId="0" applyNumberFormat="1"/>
    <xf numFmtId="165" fontId="0" fillId="0" borderId="4" xfId="0" applyNumberFormat="1" applyBorder="1"/>
    <xf numFmtId="166" fontId="0" fillId="0" borderId="0" xfId="0" applyNumberFormat="1"/>
    <xf numFmtId="166" fontId="0" fillId="0" borderId="0" xfId="0" applyNumberFormat="1" applyBorder="1"/>
    <xf numFmtId="166" fontId="2" fillId="0" borderId="0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quotePrefix="1" applyNumberFormat="1" applyFont="1" applyAlignment="1">
      <alignment horizontal="center"/>
    </xf>
    <xf numFmtId="166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Y30"/>
  <sheetViews>
    <sheetView tabSelected="1" workbookViewId="0">
      <selection activeCell="M31" sqref="M31"/>
    </sheetView>
  </sheetViews>
  <sheetFormatPr defaultColWidth="8.85546875" defaultRowHeight="15" x14ac:dyDescent="0.25"/>
  <cols>
    <col min="1" max="1" width="15.28515625" customWidth="1"/>
    <col min="2" max="2" width="15.42578125" customWidth="1"/>
    <col min="3" max="14" width="9.7109375" customWidth="1"/>
    <col min="15" max="15" width="20.28515625" customWidth="1"/>
    <col min="16" max="16" width="12.42578125" customWidth="1"/>
  </cols>
  <sheetData>
    <row r="2" spans="1:19" s="59" customFormat="1" x14ac:dyDescent="0.25">
      <c r="A2" s="55" t="s">
        <v>92</v>
      </c>
    </row>
    <row r="3" spans="1:19" x14ac:dyDescent="0.25">
      <c r="P3" s="282"/>
      <c r="Q3" t="s">
        <v>211</v>
      </c>
    </row>
    <row r="4" spans="1:19" ht="15.75" thickBot="1" x14ac:dyDescent="0.3">
      <c r="C4" t="s">
        <v>210</v>
      </c>
      <c r="K4" s="292" t="s">
        <v>4</v>
      </c>
      <c r="L4" s="292" t="s">
        <v>175</v>
      </c>
      <c r="M4" s="292" t="s">
        <v>6</v>
      </c>
      <c r="N4" s="269"/>
      <c r="O4" t="s">
        <v>61</v>
      </c>
      <c r="Q4" s="320" t="s">
        <v>208</v>
      </c>
      <c r="R4" s="30" t="s">
        <v>4</v>
      </c>
      <c r="S4" s="320" t="s">
        <v>209</v>
      </c>
    </row>
    <row r="5" spans="1:19" x14ac:dyDescent="0.25">
      <c r="A5" s="1" t="s">
        <v>28</v>
      </c>
      <c r="B5" s="10" t="s">
        <v>26</v>
      </c>
      <c r="C5" s="323">
        <v>-0.24625000000000341</v>
      </c>
      <c r="D5" s="324">
        <v>-3.6250000000002558E-2</v>
      </c>
      <c r="E5" s="324">
        <v>0.22875000000000156</v>
      </c>
      <c r="F5" s="324">
        <v>5.3750000000000853E-2</v>
      </c>
      <c r="G5" s="324"/>
      <c r="H5" s="2"/>
      <c r="I5" s="2"/>
      <c r="J5" s="259"/>
      <c r="K5" s="123">
        <f>AVERAGE(C5:J5)</f>
        <v>-8.8817841970012523E-16</v>
      </c>
      <c r="L5" s="116">
        <f>STDEV(C5:J5)</f>
        <v>0.197626541739719</v>
      </c>
      <c r="M5" s="124">
        <f>COUNTA(C5:J5)</f>
        <v>4</v>
      </c>
      <c r="N5" s="312"/>
      <c r="O5" s="93"/>
      <c r="P5" s="3"/>
      <c r="Q5" s="123">
        <f>2^-(K5-L5)</f>
        <v>1.1468101207652359</v>
      </c>
      <c r="R5" s="116">
        <f>2^-K5</f>
        <v>1.0000000000000007</v>
      </c>
      <c r="S5" s="327">
        <f>2^-(K5+L5)</f>
        <v>0.87198393342807956</v>
      </c>
    </row>
    <row r="6" spans="1:19" ht="15.75" thickBot="1" x14ac:dyDescent="0.3">
      <c r="A6" s="7"/>
      <c r="B6" s="12" t="s">
        <v>24</v>
      </c>
      <c r="C6" s="325">
        <v>-1.8312500000000043</v>
      </c>
      <c r="D6" s="326">
        <v>-1.3262499999999982</v>
      </c>
      <c r="E6" s="326">
        <v>-1.5112499999999969</v>
      </c>
      <c r="F6" s="326">
        <v>-1.6012500000000003</v>
      </c>
      <c r="G6" s="326"/>
      <c r="H6" s="8"/>
      <c r="I6" s="8"/>
      <c r="J6" s="260"/>
      <c r="K6" s="291">
        <f>AVERAGE(C6:J6)</f>
        <v>-1.5674999999999999</v>
      </c>
      <c r="L6" s="311">
        <f>STDEV(C6:J6)</f>
        <v>0.20981638798403832</v>
      </c>
      <c r="M6" s="134">
        <f>COUNTA(C6:J6)</f>
        <v>4</v>
      </c>
      <c r="N6" s="321" t="s">
        <v>14</v>
      </c>
      <c r="O6" s="322" t="s">
        <v>15</v>
      </c>
      <c r="P6" s="9" t="s">
        <v>31</v>
      </c>
      <c r="Q6" s="291">
        <f>2^-(K6-L6)</f>
        <v>3.4278794824093985</v>
      </c>
      <c r="R6" s="111">
        <f>2^-K6</f>
        <v>2.9639066298209187</v>
      </c>
      <c r="S6" s="328">
        <f>2^-(K6+L6)</f>
        <v>2.562733770360488</v>
      </c>
    </row>
    <row r="7" spans="1:19" x14ac:dyDescent="0.25">
      <c r="A7" s="5"/>
      <c r="B7" s="5"/>
      <c r="C7" s="329"/>
      <c r="D7" s="329"/>
      <c r="E7" s="329"/>
      <c r="F7" s="329"/>
      <c r="G7" s="329"/>
      <c r="H7" s="5"/>
      <c r="I7" s="5"/>
      <c r="J7" s="5"/>
      <c r="K7" s="333"/>
      <c r="L7" s="333"/>
      <c r="M7" s="5"/>
      <c r="N7" s="5"/>
      <c r="O7" s="5"/>
      <c r="Q7" s="332"/>
      <c r="R7" s="332"/>
      <c r="S7" s="332"/>
    </row>
    <row r="8" spans="1:19" x14ac:dyDescent="0.25">
      <c r="A8" s="55" t="s">
        <v>93</v>
      </c>
      <c r="B8" s="5"/>
      <c r="C8" s="329"/>
      <c r="D8" s="329"/>
      <c r="E8" s="329"/>
      <c r="F8" s="329"/>
      <c r="G8" s="329"/>
      <c r="H8" s="5"/>
      <c r="I8" s="5"/>
      <c r="J8" s="5"/>
      <c r="K8" s="333"/>
      <c r="L8" s="333"/>
      <c r="M8" s="5"/>
      <c r="N8" s="5"/>
      <c r="O8" s="5"/>
      <c r="Q8" s="332"/>
      <c r="R8" s="332"/>
      <c r="S8" s="332"/>
    </row>
    <row r="9" spans="1:19" ht="15.75" thickBot="1" x14ac:dyDescent="0.3">
      <c r="C9" s="330"/>
      <c r="D9" s="330"/>
      <c r="E9" s="330"/>
      <c r="F9" s="330"/>
      <c r="G9" s="330"/>
      <c r="K9" s="337" t="s">
        <v>4</v>
      </c>
      <c r="L9" s="337" t="s">
        <v>5</v>
      </c>
      <c r="M9" s="269" t="s">
        <v>6</v>
      </c>
      <c r="N9" s="269"/>
      <c r="O9" t="s">
        <v>61</v>
      </c>
      <c r="Q9" s="332"/>
      <c r="R9" s="332"/>
      <c r="S9" s="332"/>
    </row>
    <row r="10" spans="1:19" x14ac:dyDescent="0.25">
      <c r="A10" s="1" t="s">
        <v>27</v>
      </c>
      <c r="B10" s="10" t="s">
        <v>26</v>
      </c>
      <c r="C10" s="324">
        <v>0.37049900693511761</v>
      </c>
      <c r="D10" s="324">
        <v>0.15145250788815146</v>
      </c>
      <c r="E10" s="324">
        <v>0.21517726178285779</v>
      </c>
      <c r="F10" s="324">
        <v>0.10460533323864644</v>
      </c>
      <c r="G10" s="324">
        <v>0.48422154643800785</v>
      </c>
      <c r="H10" s="2"/>
      <c r="I10" s="2"/>
      <c r="J10" s="2"/>
      <c r="K10" s="123">
        <f>AVERAGE(C10:J10)</f>
        <v>0.26519113125655619</v>
      </c>
      <c r="L10" s="116">
        <f>STDEV(C10:J10)/SQRT(M10)</f>
        <v>7.0813039606068093E-2</v>
      </c>
      <c r="M10" s="124">
        <f>COUNTA(C10:J10)</f>
        <v>5</v>
      </c>
      <c r="N10" s="93"/>
      <c r="O10" s="93"/>
      <c r="P10" s="3"/>
      <c r="Q10" s="333"/>
      <c r="R10" s="333"/>
      <c r="S10" s="333"/>
    </row>
    <row r="11" spans="1:19" ht="15.75" thickBot="1" x14ac:dyDescent="0.3">
      <c r="A11" s="7"/>
      <c r="B11" s="12" t="s">
        <v>24</v>
      </c>
      <c r="C11" s="326">
        <v>0.79680714170821942</v>
      </c>
      <c r="D11" s="326">
        <v>0.64976174904232453</v>
      </c>
      <c r="E11" s="326">
        <v>0.77313193958187454</v>
      </c>
      <c r="F11" s="326">
        <v>0.85622387316164528</v>
      </c>
      <c r="G11" s="326">
        <v>1.3341023006102803</v>
      </c>
      <c r="H11" s="8"/>
      <c r="I11" s="8"/>
      <c r="J11" s="8"/>
      <c r="K11" s="291">
        <f>AVERAGE(C11:J11)</f>
        <v>0.88200540082086876</v>
      </c>
      <c r="L11" s="111">
        <f>STDEV(C11:J11)/SQRT(M11)</f>
        <v>0.11792064740261983</v>
      </c>
      <c r="M11" s="134">
        <f>COUNTA(C11:J11)</f>
        <v>5</v>
      </c>
      <c r="N11" s="197" t="s">
        <v>2</v>
      </c>
      <c r="O11" s="197">
        <v>2.0999999999999999E-3</v>
      </c>
      <c r="P11" s="9" t="s">
        <v>31</v>
      </c>
      <c r="Q11" s="333"/>
      <c r="R11" s="333"/>
      <c r="S11" s="333"/>
    </row>
    <row r="12" spans="1:19" x14ac:dyDescent="0.25">
      <c r="A12" s="5"/>
      <c r="B12" s="5"/>
      <c r="C12" s="329"/>
      <c r="D12" s="329"/>
      <c r="E12" s="329"/>
      <c r="F12" s="329"/>
      <c r="G12" s="329"/>
      <c r="H12" s="5"/>
      <c r="I12" s="5"/>
      <c r="J12" s="5"/>
      <c r="K12" s="333"/>
      <c r="L12" s="333"/>
      <c r="M12" s="5"/>
      <c r="N12" s="32"/>
      <c r="O12" s="32"/>
      <c r="P12" s="5"/>
      <c r="Q12" s="333"/>
      <c r="R12" s="333"/>
      <c r="S12" s="333"/>
    </row>
    <row r="13" spans="1:19" x14ac:dyDescent="0.25">
      <c r="A13" s="60" t="s">
        <v>94</v>
      </c>
      <c r="B13" s="5"/>
      <c r="C13" s="329"/>
      <c r="D13" s="329"/>
      <c r="E13" s="329"/>
      <c r="F13" s="329"/>
      <c r="G13" s="329"/>
      <c r="H13" s="5"/>
      <c r="I13" s="5"/>
      <c r="J13" s="5"/>
      <c r="K13" s="333"/>
      <c r="L13" s="333"/>
      <c r="M13" s="5"/>
      <c r="N13" s="32"/>
      <c r="O13" s="32"/>
      <c r="P13" s="5"/>
      <c r="Q13" s="333"/>
      <c r="R13" s="333"/>
      <c r="S13" s="333"/>
    </row>
    <row r="14" spans="1:19" ht="15.75" thickBot="1" x14ac:dyDescent="0.3">
      <c r="C14" s="330"/>
      <c r="D14" s="330"/>
      <c r="E14" s="330"/>
      <c r="F14" s="330"/>
      <c r="G14" s="330"/>
      <c r="K14" s="337" t="s">
        <v>4</v>
      </c>
      <c r="L14" s="337" t="s">
        <v>5</v>
      </c>
      <c r="M14" s="269" t="s">
        <v>6</v>
      </c>
      <c r="N14" s="117"/>
      <c r="O14" s="304" t="s">
        <v>62</v>
      </c>
      <c r="P14" s="5"/>
      <c r="Q14" s="333"/>
      <c r="R14" s="333"/>
      <c r="S14" s="333"/>
    </row>
    <row r="15" spans="1:19" x14ac:dyDescent="0.25">
      <c r="A15" s="1" t="s">
        <v>27</v>
      </c>
      <c r="B15" s="10" t="s">
        <v>9</v>
      </c>
      <c r="C15" s="323">
        <v>0.43263005342724836</v>
      </c>
      <c r="D15" s="324">
        <v>0.40936580551356194</v>
      </c>
      <c r="E15" s="324">
        <v>0.21252096427444414</v>
      </c>
      <c r="F15" s="324">
        <v>0.13054233902756796</v>
      </c>
      <c r="G15" s="324">
        <v>7.576323987538941E-2</v>
      </c>
      <c r="H15" s="2"/>
      <c r="I15" s="2"/>
      <c r="J15" s="2"/>
      <c r="K15" s="123">
        <f>AVERAGE(C15:J15)</f>
        <v>0.25216448042364237</v>
      </c>
      <c r="L15" s="116">
        <f>STDEV(C15:J15)/SQRT(M15)</f>
        <v>7.2374384614636786E-2</v>
      </c>
      <c r="M15" s="124">
        <f>COUNTA(C15:J15)</f>
        <v>5</v>
      </c>
      <c r="N15" s="93"/>
      <c r="O15" s="93"/>
      <c r="P15" s="3"/>
      <c r="Q15" s="334"/>
      <c r="R15" s="334"/>
      <c r="S15" s="334"/>
    </row>
    <row r="16" spans="1:19" x14ac:dyDescent="0.25">
      <c r="A16" s="4"/>
      <c r="B16" s="11" t="s">
        <v>30</v>
      </c>
      <c r="C16" s="331">
        <v>0.89256410256410257</v>
      </c>
      <c r="D16" s="329">
        <v>0.89073158407622621</v>
      </c>
      <c r="E16" s="329">
        <v>0.49919604205318491</v>
      </c>
      <c r="F16" s="329">
        <v>0.43756996790805286</v>
      </c>
      <c r="G16" s="329">
        <v>1.0272672458071863</v>
      </c>
      <c r="H16" s="5"/>
      <c r="I16" s="5"/>
      <c r="J16" s="5"/>
      <c r="K16" s="125">
        <f>AVERAGE(C16:J16)</f>
        <v>0.74946578848175061</v>
      </c>
      <c r="L16" s="110">
        <f>STDEV(C16:J16)/SQRT(M16)</f>
        <v>0.11779659397857097</v>
      </c>
      <c r="M16" s="126">
        <f>COUNTA(C16:J16)</f>
        <v>5</v>
      </c>
      <c r="N16" s="213" t="s">
        <v>3</v>
      </c>
      <c r="O16" s="213">
        <v>1.0800000000000001E-2</v>
      </c>
      <c r="P16" s="6" t="s">
        <v>31</v>
      </c>
      <c r="Q16" s="333"/>
      <c r="R16" s="333"/>
      <c r="S16" s="333"/>
    </row>
    <row r="17" spans="1:25" ht="15.75" thickBot="1" x14ac:dyDescent="0.3">
      <c r="A17" s="7"/>
      <c r="B17" s="12" t="s">
        <v>29</v>
      </c>
      <c r="C17" s="325">
        <v>1.1023685808759025</v>
      </c>
      <c r="D17" s="326">
        <v>1.2554341181935988</v>
      </c>
      <c r="E17" s="326">
        <v>0.61541913598986309</v>
      </c>
      <c r="F17" s="326">
        <v>0.80206772265958459</v>
      </c>
      <c r="G17" s="326">
        <v>1.0728620438345451</v>
      </c>
      <c r="H17" s="8"/>
      <c r="I17" s="8"/>
      <c r="J17" s="8"/>
      <c r="K17" s="291">
        <f>AVERAGE(C17:J17)</f>
        <v>0.96963032031069896</v>
      </c>
      <c r="L17" s="111">
        <f>STDEV(C17:J17)/SQRT(M17)</f>
        <v>0.11478301979679463</v>
      </c>
      <c r="M17" s="134">
        <f>COUNTA(C17:J17)</f>
        <v>5</v>
      </c>
      <c r="N17" s="197" t="s">
        <v>13</v>
      </c>
      <c r="O17" s="197">
        <v>6.9999999999999999E-4</v>
      </c>
      <c r="P17" s="9" t="s">
        <v>31</v>
      </c>
      <c r="Q17" s="333"/>
      <c r="R17" s="333"/>
      <c r="S17" s="333"/>
    </row>
    <row r="18" spans="1:25" x14ac:dyDescent="0.25">
      <c r="A18" s="5"/>
      <c r="B18" s="5"/>
      <c r="C18" s="329"/>
      <c r="D18" s="329"/>
      <c r="E18" s="329"/>
      <c r="F18" s="329"/>
      <c r="G18" s="329"/>
      <c r="H18" s="5"/>
      <c r="I18" s="5"/>
      <c r="J18" s="5"/>
      <c r="K18" s="333"/>
      <c r="L18" s="333"/>
      <c r="M18" s="5"/>
      <c r="N18" s="32"/>
      <c r="O18" s="32"/>
      <c r="P18" s="5"/>
      <c r="Q18" s="333"/>
      <c r="R18" s="333"/>
      <c r="S18" s="333"/>
    </row>
    <row r="19" spans="1:25" x14ac:dyDescent="0.25">
      <c r="A19" s="55" t="s">
        <v>95</v>
      </c>
      <c r="B19" s="5"/>
      <c r="C19" s="329"/>
      <c r="D19" s="329"/>
      <c r="E19" s="329"/>
      <c r="F19" s="329"/>
      <c r="G19" s="329"/>
      <c r="H19" s="5"/>
      <c r="I19" s="5"/>
      <c r="J19" s="5"/>
      <c r="K19" s="333"/>
      <c r="L19" s="333"/>
      <c r="M19" s="5"/>
      <c r="N19" s="32"/>
      <c r="O19" s="32"/>
      <c r="P19" s="5"/>
      <c r="Q19" s="332"/>
      <c r="R19" s="332"/>
      <c r="S19" s="332"/>
    </row>
    <row r="20" spans="1:25" x14ac:dyDescent="0.25">
      <c r="A20" s="55"/>
      <c r="B20" s="5"/>
      <c r="C20" s="329"/>
      <c r="D20" s="329"/>
      <c r="E20" s="329"/>
      <c r="F20" s="329"/>
      <c r="G20" s="329"/>
      <c r="H20" s="5"/>
      <c r="I20" s="5"/>
      <c r="J20" s="5"/>
      <c r="K20" s="333"/>
      <c r="L20" s="333"/>
      <c r="M20" s="5"/>
      <c r="N20" s="32"/>
      <c r="O20" s="32"/>
      <c r="P20" s="5"/>
      <c r="Q20" s="332" t="s">
        <v>211</v>
      </c>
      <c r="R20" s="335"/>
      <c r="S20" s="332"/>
    </row>
    <row r="21" spans="1:25" ht="15.75" thickBot="1" x14ac:dyDescent="0.3">
      <c r="C21" s="330" t="s">
        <v>210</v>
      </c>
      <c r="D21" s="330"/>
      <c r="E21" s="330"/>
      <c r="F21" s="330"/>
      <c r="G21" s="330"/>
      <c r="K21" s="337" t="s">
        <v>4</v>
      </c>
      <c r="L21" s="337" t="s">
        <v>175</v>
      </c>
      <c r="M21" s="292" t="s">
        <v>6</v>
      </c>
      <c r="N21" s="80"/>
      <c r="O21" s="304" t="s">
        <v>61</v>
      </c>
      <c r="P21" s="5"/>
      <c r="Q21" s="336" t="s">
        <v>208</v>
      </c>
      <c r="R21" s="337" t="s">
        <v>4</v>
      </c>
      <c r="S21" s="336" t="s">
        <v>209</v>
      </c>
      <c r="T21" s="317"/>
      <c r="U21" s="317"/>
      <c r="V21" s="317"/>
      <c r="W21" s="317"/>
      <c r="X21" s="317"/>
      <c r="Y21" s="317"/>
    </row>
    <row r="22" spans="1:25" x14ac:dyDescent="0.25">
      <c r="A22" s="1" t="s">
        <v>34</v>
      </c>
      <c r="B22" s="10" t="s">
        <v>32</v>
      </c>
      <c r="C22" s="323">
        <v>-0.34250000000000114</v>
      </c>
      <c r="D22" s="324">
        <v>-0.13750000000000284</v>
      </c>
      <c r="E22" s="324">
        <v>2.1125000000000025</v>
      </c>
      <c r="F22" s="324">
        <v>-1.6324999999999967</v>
      </c>
      <c r="G22" s="324"/>
      <c r="H22" s="2"/>
      <c r="I22" s="2"/>
      <c r="J22" s="2"/>
      <c r="K22" s="123">
        <f>AVERAGE(C22:J22)</f>
        <v>4.4408920985006262E-16</v>
      </c>
      <c r="L22" s="116">
        <f>STDEV(C22:J22)</f>
        <v>1.5560553760497517</v>
      </c>
      <c r="M22" s="124">
        <f>COUNTA(C22:J22)</f>
        <v>4</v>
      </c>
      <c r="N22" s="312"/>
      <c r="O22" s="93"/>
      <c r="P22" s="3"/>
      <c r="Q22" s="123">
        <f>2^-(K22-L22)</f>
        <v>2.9404875375586039</v>
      </c>
      <c r="R22" s="116">
        <f>2^-K22</f>
        <v>0.99999999999999978</v>
      </c>
      <c r="S22" s="327">
        <f>2^-(K22+L22)</f>
        <v>0.34007965931740303</v>
      </c>
    </row>
    <row r="23" spans="1:25" ht="15.75" thickBot="1" x14ac:dyDescent="0.3">
      <c r="A23" s="7"/>
      <c r="B23" s="12" t="s">
        <v>33</v>
      </c>
      <c r="C23" s="325">
        <v>-1.8574999999999982</v>
      </c>
      <c r="D23" s="326">
        <v>-2.9375</v>
      </c>
      <c r="E23" s="326">
        <v>-2.3574999999999982</v>
      </c>
      <c r="F23" s="326">
        <v>-3.0925000000000011</v>
      </c>
      <c r="G23" s="326"/>
      <c r="H23" s="8"/>
      <c r="I23" s="8"/>
      <c r="J23" s="8"/>
      <c r="K23" s="291">
        <f>AVERAGE(C23:J23)</f>
        <v>-2.5612499999999994</v>
      </c>
      <c r="L23" s="311">
        <f>STDEV(C23:J23)</f>
        <v>0.56585296971327781</v>
      </c>
      <c r="M23" s="134">
        <f>COUNTA(C23:J23)</f>
        <v>4</v>
      </c>
      <c r="N23" s="214" t="s">
        <v>3</v>
      </c>
      <c r="O23" s="322">
        <v>2.1299999999999999E-2</v>
      </c>
      <c r="P23" s="9" t="s">
        <v>31</v>
      </c>
      <c r="Q23" s="291">
        <f>2^-(K23-L23)</f>
        <v>8.7367879159306696</v>
      </c>
      <c r="R23" s="111">
        <f>2^-K23</f>
        <v>5.9021885110514827</v>
      </c>
      <c r="S23" s="328">
        <f>2^-(K23+L23)</f>
        <v>3.9872581954826249</v>
      </c>
    </row>
    <row r="24" spans="1:25" x14ac:dyDescent="0.25">
      <c r="N24" s="30"/>
      <c r="O24" s="30"/>
    </row>
    <row r="26" spans="1:25" x14ac:dyDescent="0.25">
      <c r="C26" s="319"/>
      <c r="D26" s="319"/>
    </row>
    <row r="27" spans="1:25" x14ac:dyDescent="0.25">
      <c r="B27" s="319"/>
      <c r="C27" s="319"/>
      <c r="D27" s="319"/>
      <c r="M27" s="294"/>
    </row>
    <row r="28" spans="1:25" x14ac:dyDescent="0.25">
      <c r="B28" s="319"/>
      <c r="C28" s="319"/>
      <c r="D28" s="319"/>
    </row>
    <row r="29" spans="1:25" x14ac:dyDescent="0.25">
      <c r="B29" s="319"/>
      <c r="C29" s="319"/>
    </row>
    <row r="30" spans="1:25" x14ac:dyDescent="0.25">
      <c r="B30" s="319"/>
      <c r="C30" s="319"/>
    </row>
  </sheetData>
  <mergeCells count="3">
    <mergeCell ref="W21:Y21"/>
    <mergeCell ref="Q15:S15"/>
    <mergeCell ref="T21:V21"/>
  </mergeCells>
  <pageMargins left="0.7" right="0.7" top="0.75" bottom="0.75" header="0.3" footer="0.3"/>
  <pageSetup paperSize="9" scale="78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BA81"/>
  <sheetViews>
    <sheetView zoomScaleNormal="100" zoomScalePageLayoutView="51" workbookViewId="0"/>
  </sheetViews>
  <sheetFormatPr defaultColWidth="8.85546875" defaultRowHeight="15" x14ac:dyDescent="0.25"/>
  <cols>
    <col min="1" max="1" width="19.42578125" style="63" customWidth="1"/>
    <col min="2" max="2" width="20.28515625" style="63" customWidth="1"/>
    <col min="3" max="10" width="8.85546875" style="63"/>
    <col min="11" max="11" width="19" style="63" customWidth="1"/>
    <col min="12" max="12" width="10.7109375" style="63" customWidth="1"/>
    <col min="13" max="13" width="8.85546875" style="64"/>
    <col min="14" max="20" width="8.85546875" style="63"/>
    <col min="21" max="21" width="11.42578125" style="63" customWidth="1"/>
    <col min="22" max="24" width="8.85546875" style="63"/>
    <col min="25" max="25" width="8.42578125" style="63" customWidth="1"/>
    <col min="26" max="26" width="8.85546875" style="63"/>
    <col min="27" max="27" width="10.140625" style="63" customWidth="1"/>
    <col min="28" max="16384" width="8.85546875" style="63"/>
  </cols>
  <sheetData>
    <row r="2" spans="1:26" x14ac:dyDescent="0.25">
      <c r="A2" s="57" t="s">
        <v>87</v>
      </c>
    </row>
    <row r="3" spans="1:26" ht="15.75" thickBot="1" x14ac:dyDescent="0.3">
      <c r="A3" s="63" t="s">
        <v>86</v>
      </c>
      <c r="B3" s="64" t="s">
        <v>79</v>
      </c>
      <c r="T3" s="63" t="s">
        <v>4</v>
      </c>
      <c r="U3" s="63" t="s">
        <v>5</v>
      </c>
      <c r="V3" s="63" t="s">
        <v>6</v>
      </c>
      <c r="W3" s="64" t="s">
        <v>62</v>
      </c>
    </row>
    <row r="4" spans="1:26" x14ac:dyDescent="0.25">
      <c r="A4" s="65" t="s">
        <v>8</v>
      </c>
      <c r="B4" s="66" t="s">
        <v>81</v>
      </c>
      <c r="C4" s="93">
        <v>1.593</v>
      </c>
      <c r="D4" s="93">
        <v>1.6930000000000001</v>
      </c>
      <c r="E4" s="93">
        <v>1.603</v>
      </c>
      <c r="F4" s="93">
        <v>1.411</v>
      </c>
      <c r="G4" s="93">
        <v>1.24</v>
      </c>
      <c r="H4" s="93">
        <v>1.502</v>
      </c>
      <c r="I4" s="93">
        <v>1.3620000000000001</v>
      </c>
      <c r="J4" s="93"/>
      <c r="K4" s="93"/>
      <c r="L4" s="93"/>
      <c r="M4" s="114"/>
      <c r="N4" s="93"/>
      <c r="O4" s="93"/>
      <c r="P4" s="93"/>
      <c r="Q4" s="93"/>
      <c r="R4" s="93"/>
      <c r="S4" s="93"/>
      <c r="T4" s="115">
        <f>AVERAGE(C4:S4)</f>
        <v>1.4862857142857144</v>
      </c>
      <c r="U4" s="309">
        <f>STDEV(C4:S4)/SQRT(V4)</f>
        <v>5.9713488260795047E-2</v>
      </c>
      <c r="V4" s="70">
        <f>COUNTA(C4:S4)</f>
        <v>7</v>
      </c>
      <c r="W4" s="93"/>
      <c r="X4" s="93"/>
      <c r="Y4" s="93"/>
      <c r="Z4" s="303"/>
    </row>
    <row r="5" spans="1:26" x14ac:dyDescent="0.25">
      <c r="A5" s="74"/>
      <c r="B5" s="74" t="s">
        <v>10</v>
      </c>
      <c r="C5" s="80">
        <v>1.1120000000000001</v>
      </c>
      <c r="D5" s="80">
        <v>1</v>
      </c>
      <c r="E5" s="80">
        <v>1.1100000000000001</v>
      </c>
      <c r="F5" s="80"/>
      <c r="G5" s="80"/>
      <c r="H5" s="80"/>
      <c r="I5" s="80"/>
      <c r="J5" s="80"/>
      <c r="K5" s="80"/>
      <c r="L5" s="80"/>
      <c r="M5" s="117"/>
      <c r="N5" s="80"/>
      <c r="O5" s="80"/>
      <c r="P5" s="80"/>
      <c r="Q5" s="80"/>
      <c r="R5" s="80"/>
      <c r="S5" s="80"/>
      <c r="T5" s="118">
        <f t="shared" ref="T5:T16" si="0">AVERAGE(C5:S5)</f>
        <v>1.0740000000000001</v>
      </c>
      <c r="U5" s="310">
        <f t="shared" ref="U5:U16" si="1">STDEV(C5:S5)/SQRT(V5)</f>
        <v>3.7004504230341149E-2</v>
      </c>
      <c r="V5" s="78">
        <f t="shared" ref="V5:V16" si="2">COUNTA(C5:S5)</f>
        <v>3</v>
      </c>
      <c r="W5" s="113" t="s">
        <v>2</v>
      </c>
      <c r="X5" s="113">
        <v>1.4E-3</v>
      </c>
      <c r="Y5" s="117" t="s">
        <v>85</v>
      </c>
      <c r="Z5" s="146"/>
    </row>
    <row r="6" spans="1:26" x14ac:dyDescent="0.25">
      <c r="A6" s="74"/>
      <c r="B6" s="74" t="s">
        <v>80</v>
      </c>
      <c r="C6" s="80">
        <v>1.0309999999999999</v>
      </c>
      <c r="D6" s="80">
        <v>1.0449999999999999</v>
      </c>
      <c r="E6" s="80">
        <v>1</v>
      </c>
      <c r="F6" s="80"/>
      <c r="G6" s="80"/>
      <c r="H6" s="80"/>
      <c r="I6" s="80"/>
      <c r="J6" s="80"/>
      <c r="K6" s="80"/>
      <c r="L6" s="80"/>
      <c r="M6" s="117"/>
      <c r="N6" s="80"/>
      <c r="O6" s="80"/>
      <c r="P6" s="80"/>
      <c r="Q6" s="80"/>
      <c r="R6" s="80"/>
      <c r="S6" s="80"/>
      <c r="T6" s="118">
        <f t="shared" si="0"/>
        <v>1.0253333333333332</v>
      </c>
      <c r="U6" s="310">
        <f t="shared" si="1"/>
        <v>1.3295780450119397E-2</v>
      </c>
      <c r="V6" s="78">
        <f t="shared" si="2"/>
        <v>3</v>
      </c>
      <c r="W6" s="113" t="s">
        <v>13</v>
      </c>
      <c r="X6" s="113">
        <v>5.9999999999999995E-4</v>
      </c>
      <c r="Y6" s="117" t="s">
        <v>85</v>
      </c>
      <c r="Z6" s="146"/>
    </row>
    <row r="7" spans="1:26" x14ac:dyDescent="0.25">
      <c r="A7" s="74"/>
      <c r="B7" s="74"/>
      <c r="C7" s="80"/>
      <c r="D7" s="80"/>
      <c r="E7" s="80"/>
      <c r="F7" s="80"/>
      <c r="G7" s="80"/>
      <c r="H7" s="80"/>
      <c r="I7" s="80"/>
      <c r="J7" s="80"/>
      <c r="K7" s="80"/>
      <c r="L7" s="80"/>
      <c r="M7" s="117"/>
      <c r="N7" s="80"/>
      <c r="O7" s="80"/>
      <c r="P7" s="80"/>
      <c r="Q7" s="80"/>
      <c r="R7" s="80"/>
      <c r="S7" s="80"/>
      <c r="T7" s="118"/>
      <c r="U7" s="310"/>
      <c r="V7" s="78"/>
      <c r="W7" s="80"/>
      <c r="X7" s="80"/>
      <c r="Y7" s="80"/>
      <c r="Z7" s="146"/>
    </row>
    <row r="8" spans="1:26" x14ac:dyDescent="0.25">
      <c r="A8" s="74" t="s">
        <v>12</v>
      </c>
      <c r="B8" s="74" t="s">
        <v>81</v>
      </c>
      <c r="C8" s="80">
        <v>1.1000000000000001</v>
      </c>
      <c r="D8" s="80">
        <v>2.02</v>
      </c>
      <c r="E8" s="80">
        <v>2.226</v>
      </c>
      <c r="F8" s="80">
        <v>1.351</v>
      </c>
      <c r="G8" s="80">
        <v>1.5389999999999999</v>
      </c>
      <c r="H8" s="80">
        <v>1.325</v>
      </c>
      <c r="I8" s="80"/>
      <c r="J8" s="80"/>
      <c r="K8" s="80"/>
      <c r="L8" s="80"/>
      <c r="M8" s="117"/>
      <c r="N8" s="80"/>
      <c r="O8" s="80"/>
      <c r="P8" s="80"/>
      <c r="Q8" s="80"/>
      <c r="R8" s="80"/>
      <c r="S8" s="80"/>
      <c r="T8" s="118">
        <f>AVERAGE(C8:S8)</f>
        <v>1.5934999999999999</v>
      </c>
      <c r="U8" s="310">
        <f>STDEV(C8:S8)/SQRT(V8)</f>
        <v>0.1788266851824227</v>
      </c>
      <c r="V8" s="78">
        <f>COUNTA(C8:S8)</f>
        <v>6</v>
      </c>
      <c r="W8" s="80"/>
      <c r="X8" s="80"/>
      <c r="Y8" s="80"/>
      <c r="Z8" s="146"/>
    </row>
    <row r="9" spans="1:26" x14ac:dyDescent="0.25">
      <c r="A9" s="74"/>
      <c r="B9" s="74" t="s">
        <v>10</v>
      </c>
      <c r="C9" s="80">
        <v>1.145</v>
      </c>
      <c r="D9" s="80">
        <v>1.026</v>
      </c>
      <c r="E9" s="80">
        <v>1.0109999999999999</v>
      </c>
      <c r="F9" s="80">
        <v>1.008</v>
      </c>
      <c r="G9" s="80">
        <v>1.2490000000000001</v>
      </c>
      <c r="H9" s="80">
        <v>1.0900000000000001</v>
      </c>
      <c r="I9" s="80"/>
      <c r="J9" s="80"/>
      <c r="K9" s="80"/>
      <c r="L9" s="80"/>
      <c r="M9" s="117"/>
      <c r="N9" s="80"/>
      <c r="O9" s="80"/>
      <c r="P9" s="80"/>
      <c r="Q9" s="80"/>
      <c r="R9" s="80"/>
      <c r="S9" s="80"/>
      <c r="T9" s="118">
        <f>AVERAGE(C9:S9)</f>
        <v>1.0881666666666667</v>
      </c>
      <c r="U9" s="310">
        <f>STDEV(C9:S9)/SQRT(V9)</f>
        <v>3.8878800278700901E-2</v>
      </c>
      <c r="V9" s="78">
        <f>COUNTA(C9:S9)</f>
        <v>6</v>
      </c>
      <c r="W9" s="113" t="s">
        <v>2</v>
      </c>
      <c r="X9" s="113">
        <v>5.4000000000000003E-3</v>
      </c>
      <c r="Y9" s="117" t="s">
        <v>85</v>
      </c>
      <c r="Z9" s="146"/>
    </row>
    <row r="10" spans="1:26" x14ac:dyDescent="0.25">
      <c r="A10" s="74"/>
      <c r="B10" s="74" t="s">
        <v>80</v>
      </c>
      <c r="C10" s="80">
        <v>1.04</v>
      </c>
      <c r="D10" s="80">
        <v>1.004</v>
      </c>
      <c r="E10" s="80">
        <v>1</v>
      </c>
      <c r="F10" s="80"/>
      <c r="G10" s="80"/>
      <c r="H10" s="80"/>
      <c r="I10" s="80"/>
      <c r="J10" s="80"/>
      <c r="K10" s="80"/>
      <c r="L10" s="80"/>
      <c r="M10" s="117"/>
      <c r="N10" s="80"/>
      <c r="O10" s="80"/>
      <c r="P10" s="80"/>
      <c r="Q10" s="80"/>
      <c r="R10" s="80"/>
      <c r="S10" s="80"/>
      <c r="T10" s="118">
        <f t="shared" ref="T10" si="3">AVERAGE(C10:S10)</f>
        <v>1.0146666666666666</v>
      </c>
      <c r="U10" s="310">
        <f t="shared" ref="U10" si="4">STDEV(C10:S10)/SQRT(V10)</f>
        <v>1.2719189352225954E-2</v>
      </c>
      <c r="V10" s="78">
        <f t="shared" ref="V10" si="5">COUNTA(C10:S10)</f>
        <v>3</v>
      </c>
      <c r="W10" s="113" t="s">
        <v>3</v>
      </c>
      <c r="X10" s="113">
        <v>1.12E-2</v>
      </c>
      <c r="Y10" s="117" t="s">
        <v>85</v>
      </c>
      <c r="Z10" s="146"/>
    </row>
    <row r="11" spans="1:26" s="80" customFormat="1" x14ac:dyDescent="0.25">
      <c r="A11" s="74"/>
      <c r="B11" s="74"/>
      <c r="M11" s="117"/>
      <c r="T11" s="118"/>
      <c r="U11" s="310"/>
      <c r="V11" s="78"/>
      <c r="Z11" s="146"/>
    </row>
    <row r="12" spans="1:26" x14ac:dyDescent="0.25">
      <c r="A12" s="74" t="s">
        <v>37</v>
      </c>
      <c r="B12" s="74" t="s">
        <v>82</v>
      </c>
      <c r="C12" s="80">
        <v>1.3759999999999999</v>
      </c>
      <c r="D12" s="80">
        <v>1.3149999999999999</v>
      </c>
      <c r="E12" s="80">
        <v>1.3839999999999999</v>
      </c>
      <c r="F12" s="80">
        <v>1.39</v>
      </c>
      <c r="G12" s="80">
        <v>1.28</v>
      </c>
      <c r="H12" s="80">
        <v>1.597</v>
      </c>
      <c r="I12" s="80">
        <v>1.3480000000000001</v>
      </c>
      <c r="J12" s="80">
        <v>1.448</v>
      </c>
      <c r="K12" s="80">
        <v>1.3069999999999999</v>
      </c>
      <c r="L12" s="80">
        <v>1.448</v>
      </c>
      <c r="M12" s="117">
        <v>1.5089999999999999</v>
      </c>
      <c r="N12" s="80">
        <v>1.4630000000000001</v>
      </c>
      <c r="O12" s="80">
        <v>1.1720000591142388</v>
      </c>
      <c r="P12" s="80">
        <v>1.4379999999999999</v>
      </c>
      <c r="Q12" s="80">
        <v>1.2638795789865027</v>
      </c>
      <c r="R12" s="80">
        <v>1.5240978725307719</v>
      </c>
      <c r="S12" s="80">
        <v>1.29</v>
      </c>
      <c r="T12" s="118">
        <f t="shared" si="0"/>
        <v>1.3854692653312655</v>
      </c>
      <c r="U12" s="310">
        <f t="shared" si="1"/>
        <v>2.6363173803708971E-2</v>
      </c>
      <c r="V12" s="78">
        <f t="shared" si="2"/>
        <v>17</v>
      </c>
      <c r="W12" s="80"/>
      <c r="X12" s="80"/>
      <c r="Y12" s="80"/>
      <c r="Z12" s="146"/>
    </row>
    <row r="13" spans="1:26" x14ac:dyDescent="0.25">
      <c r="A13" s="74"/>
      <c r="B13" s="74" t="s">
        <v>10</v>
      </c>
      <c r="C13" s="80">
        <v>1</v>
      </c>
      <c r="D13" s="80">
        <v>1.014</v>
      </c>
      <c r="E13" s="80">
        <v>1.04</v>
      </c>
      <c r="F13" s="80">
        <v>1</v>
      </c>
      <c r="G13" s="80">
        <v>1</v>
      </c>
      <c r="H13" s="80">
        <v>1.056</v>
      </c>
      <c r="I13" s="80"/>
      <c r="J13" s="80"/>
      <c r="K13" s="80"/>
      <c r="L13" s="80"/>
      <c r="M13" s="117"/>
      <c r="N13" s="80"/>
      <c r="O13" s="80"/>
      <c r="P13" s="80"/>
      <c r="Q13" s="80"/>
      <c r="R13" s="80"/>
      <c r="S13" s="80"/>
      <c r="T13" s="118">
        <f t="shared" si="0"/>
        <v>1.0183333333333333</v>
      </c>
      <c r="U13" s="310">
        <f t="shared" si="1"/>
        <v>9.857878969523717E-3</v>
      </c>
      <c r="V13" s="78">
        <f t="shared" si="2"/>
        <v>6</v>
      </c>
      <c r="W13" s="113" t="s">
        <v>14</v>
      </c>
      <c r="X13" s="113" t="s">
        <v>15</v>
      </c>
      <c r="Y13" s="117" t="s">
        <v>85</v>
      </c>
      <c r="Z13" s="146"/>
    </row>
    <row r="14" spans="1:26" x14ac:dyDescent="0.25">
      <c r="A14" s="74"/>
      <c r="B14" s="74" t="s">
        <v>80</v>
      </c>
      <c r="C14" s="80">
        <v>1.06</v>
      </c>
      <c r="D14" s="80">
        <v>1.05</v>
      </c>
      <c r="E14" s="80">
        <v>1</v>
      </c>
      <c r="F14" s="56">
        <v>0.98899999999999999</v>
      </c>
      <c r="G14" s="80"/>
      <c r="H14" s="80"/>
      <c r="I14" s="80"/>
      <c r="J14" s="80"/>
      <c r="K14" s="80"/>
      <c r="L14" s="80"/>
      <c r="M14" s="117"/>
      <c r="N14" s="80"/>
      <c r="O14" s="80"/>
      <c r="P14" s="80"/>
      <c r="Q14" s="80"/>
      <c r="R14" s="80"/>
      <c r="S14" s="80"/>
      <c r="T14" s="118">
        <f t="shared" si="0"/>
        <v>1.02475</v>
      </c>
      <c r="U14" s="310">
        <f t="shared" si="1"/>
        <v>1.7726510278863891E-2</v>
      </c>
      <c r="V14" s="78">
        <f t="shared" si="2"/>
        <v>4</v>
      </c>
      <c r="W14" s="113" t="s">
        <v>14</v>
      </c>
      <c r="X14" s="113" t="s">
        <v>15</v>
      </c>
      <c r="Y14" s="117" t="s">
        <v>85</v>
      </c>
      <c r="Z14" s="146"/>
    </row>
    <row r="15" spans="1:26" x14ac:dyDescent="0.25">
      <c r="A15" s="74"/>
      <c r="B15" s="74" t="s">
        <v>83</v>
      </c>
      <c r="C15" s="80">
        <v>0.98599999999999999</v>
      </c>
      <c r="D15" s="80">
        <v>1</v>
      </c>
      <c r="E15" s="80">
        <v>1</v>
      </c>
      <c r="F15" s="80">
        <v>0.998</v>
      </c>
      <c r="G15" s="80"/>
      <c r="H15" s="80"/>
      <c r="I15" s="80"/>
      <c r="J15" s="80"/>
      <c r="K15" s="80"/>
      <c r="L15" s="80"/>
      <c r="M15" s="117"/>
      <c r="N15" s="80"/>
      <c r="O15" s="80"/>
      <c r="P15" s="80"/>
      <c r="Q15" s="80"/>
      <c r="R15" s="80"/>
      <c r="S15" s="80"/>
      <c r="T15" s="118">
        <f t="shared" si="0"/>
        <v>0.996</v>
      </c>
      <c r="U15" s="310">
        <f t="shared" si="1"/>
        <v>3.3665016461206961E-3</v>
      </c>
      <c r="V15" s="78">
        <f t="shared" si="2"/>
        <v>4</v>
      </c>
      <c r="W15" s="113" t="s">
        <v>14</v>
      </c>
      <c r="X15" s="113" t="s">
        <v>15</v>
      </c>
      <c r="Y15" s="117" t="s">
        <v>85</v>
      </c>
      <c r="Z15" s="146"/>
    </row>
    <row r="16" spans="1:26" ht="15.75" thickBot="1" x14ac:dyDescent="0.3">
      <c r="A16" s="82"/>
      <c r="B16" s="82" t="s">
        <v>84</v>
      </c>
      <c r="C16" s="102">
        <v>1.1459999999999999</v>
      </c>
      <c r="D16" s="102">
        <v>0.99995328269752204</v>
      </c>
      <c r="E16" s="102">
        <v>1.0680000000000001</v>
      </c>
      <c r="F16" s="102">
        <v>0.97874293318688776</v>
      </c>
      <c r="G16" s="102">
        <v>1.2991577092667859</v>
      </c>
      <c r="H16" s="102"/>
      <c r="I16" s="102"/>
      <c r="J16" s="102"/>
      <c r="K16" s="102"/>
      <c r="L16" s="102"/>
      <c r="M16" s="119"/>
      <c r="N16" s="102"/>
      <c r="O16" s="102"/>
      <c r="P16" s="102"/>
      <c r="Q16" s="102"/>
      <c r="R16" s="102"/>
      <c r="S16" s="102"/>
      <c r="T16" s="120">
        <f t="shared" si="0"/>
        <v>1.0983707850302391</v>
      </c>
      <c r="U16" s="311">
        <f t="shared" si="1"/>
        <v>5.809610285915346E-2</v>
      </c>
      <c r="V16" s="86">
        <f t="shared" si="2"/>
        <v>5</v>
      </c>
      <c r="W16" s="193" t="s">
        <v>14</v>
      </c>
      <c r="X16" s="193" t="s">
        <v>15</v>
      </c>
      <c r="Y16" s="119" t="s">
        <v>85</v>
      </c>
      <c r="Z16" s="305"/>
    </row>
    <row r="18" spans="1:53" x14ac:dyDescent="0.25">
      <c r="A18" s="57" t="s">
        <v>88</v>
      </c>
      <c r="L18" s="80"/>
    </row>
    <row r="19" spans="1:53" ht="15.75" thickBot="1" x14ac:dyDescent="0.3">
      <c r="B19" s="63" t="s">
        <v>129</v>
      </c>
      <c r="F19" s="63" t="s">
        <v>4</v>
      </c>
      <c r="G19" s="63" t="s">
        <v>5</v>
      </c>
      <c r="H19" s="63" t="s">
        <v>6</v>
      </c>
      <c r="I19" s="64" t="s">
        <v>63</v>
      </c>
      <c r="L19" s="80"/>
    </row>
    <row r="20" spans="1:53" x14ac:dyDescent="0.25">
      <c r="A20" s="65" t="s">
        <v>16</v>
      </c>
      <c r="B20" s="121" t="s">
        <v>77</v>
      </c>
      <c r="C20" s="122">
        <v>11.92</v>
      </c>
      <c r="D20" s="122">
        <v>26.09</v>
      </c>
      <c r="E20" s="122">
        <v>20.8</v>
      </c>
      <c r="F20" s="123">
        <f>AVERAGE(C20:E20)</f>
        <v>19.603333333333335</v>
      </c>
      <c r="G20" s="116">
        <f>STDEV(C20:E20)/SQRT(H20)</f>
        <v>4.1340550445187754</v>
      </c>
      <c r="H20" s="124">
        <f>COUNTA(C20:E20)</f>
        <v>3</v>
      </c>
      <c r="I20" s="93"/>
      <c r="J20" s="93"/>
      <c r="K20" s="303"/>
      <c r="L20" s="80"/>
    </row>
    <row r="21" spans="1:53" x14ac:dyDescent="0.25">
      <c r="A21" s="74"/>
      <c r="B21" s="74" t="s">
        <v>39</v>
      </c>
      <c r="C21" s="110">
        <v>20.441929999999999</v>
      </c>
      <c r="D21" s="110">
        <v>38.489939999999997</v>
      </c>
      <c r="E21" s="110">
        <v>24.49353</v>
      </c>
      <c r="F21" s="125">
        <f t="shared" ref="F21:F22" si="6">AVERAGE(C21:E21)</f>
        <v>27.808466666666664</v>
      </c>
      <c r="G21" s="110">
        <f t="shared" ref="G21:G22" si="7">STDEV(C21:E21)/SQRT(H21)</f>
        <v>5.4673049444869131</v>
      </c>
      <c r="H21" s="126">
        <f t="shared" ref="H21:H22" si="8">COUNTA(C21:E21)</f>
        <v>3</v>
      </c>
      <c r="I21" s="113"/>
      <c r="J21" s="113"/>
      <c r="K21" s="146"/>
      <c r="L21" s="80"/>
    </row>
    <row r="22" spans="1:53" x14ac:dyDescent="0.25">
      <c r="A22" s="74"/>
      <c r="B22" s="74" t="s">
        <v>130</v>
      </c>
      <c r="C22" s="110">
        <v>40.821379999999998</v>
      </c>
      <c r="D22" s="110">
        <v>42.212940000000003</v>
      </c>
      <c r="E22" s="110">
        <v>28.663209999999999</v>
      </c>
      <c r="F22" s="125">
        <f t="shared" si="6"/>
        <v>37.232509999999998</v>
      </c>
      <c r="G22" s="110">
        <f t="shared" si="7"/>
        <v>4.3034399680526949</v>
      </c>
      <c r="H22" s="126">
        <f t="shared" si="8"/>
        <v>3</v>
      </c>
      <c r="I22" s="113"/>
      <c r="J22" s="113"/>
      <c r="K22" s="146"/>
      <c r="L22" s="80"/>
    </row>
    <row r="23" spans="1:53" x14ac:dyDescent="0.25">
      <c r="A23" s="74"/>
      <c r="B23" s="74"/>
      <c r="C23" s="110"/>
      <c r="D23" s="110"/>
      <c r="E23" s="110"/>
      <c r="F23" s="125"/>
      <c r="G23" s="110"/>
      <c r="H23" s="126"/>
      <c r="I23" s="80"/>
      <c r="J23" s="80"/>
      <c r="K23" s="146"/>
      <c r="L23" s="80"/>
    </row>
    <row r="24" spans="1:53" s="93" customFormat="1" x14ac:dyDescent="0.25">
      <c r="A24" s="66" t="s">
        <v>17</v>
      </c>
      <c r="B24" s="66" t="s">
        <v>77</v>
      </c>
      <c r="C24" s="122">
        <v>15.17328</v>
      </c>
      <c r="D24" s="122">
        <v>22.21245</v>
      </c>
      <c r="E24" s="122">
        <v>21.78274</v>
      </c>
      <c r="F24" s="127">
        <f>AVERAGE(C24:E24)</f>
        <v>19.722823333333334</v>
      </c>
      <c r="G24" s="122">
        <f>STDEV(C24:E24)/SQRT(H24)</f>
        <v>2.2781513761112961</v>
      </c>
      <c r="H24" s="128">
        <f>COUNTA(C24:E24)</f>
        <v>3</v>
      </c>
      <c r="K24" s="303"/>
      <c r="L24" s="80"/>
      <c r="M24" s="64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</row>
    <row r="25" spans="1:53" x14ac:dyDescent="0.25">
      <c r="A25" s="74"/>
      <c r="B25" s="74" t="s">
        <v>39</v>
      </c>
      <c r="C25" s="110">
        <v>29.347989999999999</v>
      </c>
      <c r="D25" s="110">
        <v>25.68479</v>
      </c>
      <c r="E25" s="110">
        <v>24.99877</v>
      </c>
      <c r="F25" s="125">
        <f t="shared" ref="F25:F26" si="9">AVERAGE(C25:E25)</f>
        <v>26.677183333333335</v>
      </c>
      <c r="G25" s="110">
        <f t="shared" ref="G25:G26" si="10">STDEV(C25:E25)/SQRT(H25)</f>
        <v>1.3500076602416411</v>
      </c>
      <c r="H25" s="126">
        <f t="shared" ref="H25:H26" si="11">COUNTA(C25:E25)</f>
        <v>3</v>
      </c>
      <c r="I25" s="113"/>
      <c r="J25" s="113"/>
      <c r="K25" s="146"/>
      <c r="L25" s="80"/>
    </row>
    <row r="26" spans="1:53" x14ac:dyDescent="0.25">
      <c r="A26" s="74"/>
      <c r="B26" s="74" t="s">
        <v>76</v>
      </c>
      <c r="C26" s="110">
        <v>41.574649999999998</v>
      </c>
      <c r="D26" s="110">
        <v>26.700510000000001</v>
      </c>
      <c r="E26" s="110">
        <v>28.015149999999998</v>
      </c>
      <c r="F26" s="125">
        <f t="shared" si="9"/>
        <v>32.096769999999999</v>
      </c>
      <c r="G26" s="110">
        <f t="shared" si="10"/>
        <v>4.7541114330370071</v>
      </c>
      <c r="H26" s="126">
        <f t="shared" si="11"/>
        <v>3</v>
      </c>
      <c r="I26" s="113"/>
      <c r="J26" s="113"/>
      <c r="K26" s="146"/>
      <c r="L26" s="80"/>
    </row>
    <row r="27" spans="1:53" x14ac:dyDescent="0.25">
      <c r="A27" s="82"/>
      <c r="B27" s="82"/>
      <c r="C27" s="129"/>
      <c r="D27" s="129"/>
      <c r="E27" s="129"/>
      <c r="F27" s="130"/>
      <c r="G27" s="129"/>
      <c r="H27" s="131"/>
      <c r="I27" s="102"/>
      <c r="J27" s="102"/>
      <c r="K27" s="305"/>
      <c r="L27" s="80"/>
    </row>
    <row r="28" spans="1:53" x14ac:dyDescent="0.25">
      <c r="A28" s="66" t="s">
        <v>18</v>
      </c>
      <c r="B28" s="66" t="s">
        <v>77</v>
      </c>
      <c r="C28" s="122">
        <v>37.267719999999997</v>
      </c>
      <c r="D28" s="122">
        <v>37.54222</v>
      </c>
      <c r="E28" s="122">
        <v>30.952580000000001</v>
      </c>
      <c r="F28" s="127">
        <f>AVERAGE(C28:E28)</f>
        <v>35.254173333333334</v>
      </c>
      <c r="G28" s="122">
        <f>STDEV(C28:E28)/SQRT(H28)</f>
        <v>2.1522559069135903</v>
      </c>
      <c r="H28" s="128">
        <f>COUNTA(C28:E28)</f>
        <v>3</v>
      </c>
      <c r="I28" s="161" t="s">
        <v>1</v>
      </c>
      <c r="J28" s="161" t="s">
        <v>21</v>
      </c>
      <c r="K28" s="303" t="s">
        <v>20</v>
      </c>
      <c r="L28" s="80"/>
    </row>
    <row r="29" spans="1:53" x14ac:dyDescent="0.25">
      <c r="A29" s="74"/>
      <c r="B29" s="74" t="s">
        <v>39</v>
      </c>
      <c r="C29" s="110">
        <v>44.685459999999999</v>
      </c>
      <c r="D29" s="110">
        <v>89.054609999999997</v>
      </c>
      <c r="E29" s="110">
        <v>23.407360000000001</v>
      </c>
      <c r="F29" s="125">
        <f t="shared" ref="F29:F30" si="12">AVERAGE(C29:E29)</f>
        <v>52.382476666666669</v>
      </c>
      <c r="G29" s="110">
        <f t="shared" ref="G29:G30" si="13">STDEV(C29:E29)/SQRT(H29)</f>
        <v>19.33755764754029</v>
      </c>
      <c r="H29" s="126">
        <f t="shared" ref="H29:H30" si="14">COUNTA(C29:E29)</f>
        <v>3</v>
      </c>
      <c r="I29" s="113" t="s">
        <v>1</v>
      </c>
      <c r="J29" s="113">
        <v>0.44969999999999999</v>
      </c>
      <c r="K29" s="146"/>
      <c r="L29" s="80"/>
    </row>
    <row r="30" spans="1:53" x14ac:dyDescent="0.25">
      <c r="A30" s="74"/>
      <c r="B30" s="74" t="s">
        <v>76</v>
      </c>
      <c r="C30" s="110">
        <v>58.302849999999999</v>
      </c>
      <c r="D30" s="110">
        <v>127.0115</v>
      </c>
      <c r="E30" s="110">
        <v>84.517020000000002</v>
      </c>
      <c r="F30" s="125">
        <f t="shared" si="12"/>
        <v>89.943789999999993</v>
      </c>
      <c r="G30" s="110">
        <f t="shared" si="13"/>
        <v>20.019215941026115</v>
      </c>
      <c r="H30" s="126">
        <f t="shared" si="14"/>
        <v>3</v>
      </c>
      <c r="I30" s="113" t="s">
        <v>2</v>
      </c>
      <c r="J30" s="113">
        <v>3.2000000000000002E-3</v>
      </c>
      <c r="K30" s="146"/>
      <c r="L30" s="80"/>
    </row>
    <row r="31" spans="1:53" x14ac:dyDescent="0.25">
      <c r="A31" s="82"/>
      <c r="B31" s="82"/>
      <c r="C31" s="129"/>
      <c r="D31" s="129"/>
      <c r="E31" s="129"/>
      <c r="F31" s="130"/>
      <c r="G31" s="129"/>
      <c r="H31" s="131"/>
      <c r="I31" s="102"/>
      <c r="J31" s="102"/>
      <c r="K31" s="305"/>
      <c r="L31" s="80"/>
    </row>
    <row r="32" spans="1:53" x14ac:dyDescent="0.25">
      <c r="A32" s="74" t="s">
        <v>19</v>
      </c>
      <c r="B32" s="74" t="s">
        <v>77</v>
      </c>
      <c r="C32" s="110">
        <v>23.454239999999999</v>
      </c>
      <c r="D32" s="110">
        <v>28.743069999999999</v>
      </c>
      <c r="E32" s="110">
        <v>18.795290000000001</v>
      </c>
      <c r="F32" s="125">
        <f>AVERAGE(C32:E32)</f>
        <v>23.664200000000005</v>
      </c>
      <c r="G32" s="110">
        <f>STDEV(C32:E32)/SQRT(H32)</f>
        <v>2.873594968751382</v>
      </c>
      <c r="H32" s="126">
        <f>COUNTA(C32:E32)</f>
        <v>3</v>
      </c>
      <c r="I32" s="113" t="s">
        <v>1</v>
      </c>
      <c r="J32" s="113" t="s">
        <v>21</v>
      </c>
      <c r="K32" s="146" t="s">
        <v>22</v>
      </c>
      <c r="L32" s="80"/>
    </row>
    <row r="33" spans="1:22" x14ac:dyDescent="0.25">
      <c r="A33" s="74"/>
      <c r="B33" s="74" t="s">
        <v>39</v>
      </c>
      <c r="C33" s="110">
        <v>45.969909999999999</v>
      </c>
      <c r="D33" s="110">
        <v>53.613799999999998</v>
      </c>
      <c r="E33" s="110">
        <v>44.113950000000003</v>
      </c>
      <c r="F33" s="125">
        <f t="shared" ref="F33:F34" si="15">AVERAGE(C33:E33)</f>
        <v>47.899219999999993</v>
      </c>
      <c r="G33" s="110">
        <f t="shared" ref="G33:G34" si="16">STDEV(C33:E33)/SQRT(H33)</f>
        <v>2.9070870479284459</v>
      </c>
      <c r="H33" s="126">
        <f t="shared" ref="H33:H34" si="17">COUNTA(C33:E33)</f>
        <v>3</v>
      </c>
      <c r="I33" s="113" t="s">
        <v>1</v>
      </c>
      <c r="J33" s="113" t="s">
        <v>21</v>
      </c>
      <c r="K33" s="146"/>
      <c r="L33" s="80"/>
    </row>
    <row r="34" spans="1:22" x14ac:dyDescent="0.25">
      <c r="A34" s="74"/>
      <c r="B34" s="74" t="s">
        <v>76</v>
      </c>
      <c r="C34" s="110">
        <v>74.70926</v>
      </c>
      <c r="D34" s="110">
        <v>31.740349999999999</v>
      </c>
      <c r="E34" s="110">
        <v>51.144739999999999</v>
      </c>
      <c r="F34" s="125">
        <f t="shared" si="15"/>
        <v>52.531450000000007</v>
      </c>
      <c r="G34" s="110">
        <f t="shared" si="16"/>
        <v>12.423419149803312</v>
      </c>
      <c r="H34" s="126">
        <f t="shared" si="17"/>
        <v>3</v>
      </c>
      <c r="I34" s="113" t="s">
        <v>1</v>
      </c>
      <c r="J34" s="113">
        <v>5.5E-2</v>
      </c>
      <c r="K34" s="146"/>
      <c r="L34" s="80"/>
    </row>
    <row r="35" spans="1:22" ht="15.75" thickBot="1" x14ac:dyDescent="0.3">
      <c r="A35" s="82"/>
      <c r="B35" s="82"/>
      <c r="C35" s="129"/>
      <c r="D35" s="129"/>
      <c r="E35" s="129"/>
      <c r="F35" s="133"/>
      <c r="G35" s="107"/>
      <c r="H35" s="134"/>
      <c r="I35" s="102"/>
      <c r="J35" s="102"/>
      <c r="K35" s="305"/>
      <c r="L35" s="80"/>
    </row>
    <row r="36" spans="1:22" x14ac:dyDescent="0.25">
      <c r="L36" s="80"/>
    </row>
    <row r="37" spans="1:22" x14ac:dyDescent="0.25">
      <c r="A37" s="57" t="s">
        <v>89</v>
      </c>
    </row>
    <row r="38" spans="1:22" ht="15.75" thickBot="1" x14ac:dyDescent="0.3">
      <c r="H38" s="63" t="s">
        <v>4</v>
      </c>
      <c r="I38" s="63" t="s">
        <v>5</v>
      </c>
      <c r="J38" s="63" t="s">
        <v>6</v>
      </c>
      <c r="K38" s="64" t="s">
        <v>207</v>
      </c>
    </row>
    <row r="39" spans="1:22" x14ac:dyDescent="0.25">
      <c r="A39" s="66" t="s">
        <v>23</v>
      </c>
      <c r="B39" s="66" t="s">
        <v>131</v>
      </c>
      <c r="C39" s="136">
        <v>176.63579999999999</v>
      </c>
      <c r="D39" s="137">
        <v>157.4614</v>
      </c>
      <c r="E39" s="137">
        <v>128.01570000000001</v>
      </c>
      <c r="F39" s="137">
        <v>209.3082</v>
      </c>
      <c r="G39" s="138"/>
      <c r="H39" s="139">
        <f>AVERAGE(C39:G39)</f>
        <v>167.85527500000001</v>
      </c>
      <c r="I39" s="140">
        <f>STDEV(C39:G39)/SQRT(J39)</f>
        <v>17.055465849270249</v>
      </c>
      <c r="J39" s="124">
        <f>COUNTA(C39:G39)</f>
        <v>4</v>
      </c>
      <c r="K39" s="312"/>
      <c r="L39" s="93"/>
      <c r="M39" s="114"/>
      <c r="N39" s="303"/>
    </row>
    <row r="40" spans="1:22" x14ac:dyDescent="0.25">
      <c r="A40" s="74"/>
      <c r="B40" s="74"/>
      <c r="C40" s="141"/>
      <c r="D40" s="142"/>
      <c r="E40" s="142"/>
      <c r="F40" s="142"/>
      <c r="G40" s="143"/>
      <c r="H40" s="144"/>
      <c r="I40" s="145"/>
      <c r="J40" s="126"/>
      <c r="K40" s="79"/>
      <c r="L40" s="80"/>
      <c r="M40" s="117"/>
      <c r="N40" s="146"/>
      <c r="O40" s="283"/>
    </row>
    <row r="41" spans="1:22" x14ac:dyDescent="0.25">
      <c r="A41" s="74"/>
      <c r="B41" s="74" t="s">
        <v>56</v>
      </c>
      <c r="C41" s="147">
        <v>63.917200000000001</v>
      </c>
      <c r="D41" s="147">
        <v>69.997299999999996</v>
      </c>
      <c r="E41" s="147">
        <v>87.401600000000002</v>
      </c>
      <c r="F41" s="147">
        <v>96.1631</v>
      </c>
      <c r="G41" s="147">
        <v>73.300299999999993</v>
      </c>
      <c r="H41" s="144">
        <f t="shared" ref="H41:H45" si="18">AVERAGE(C41:G41)</f>
        <v>78.155900000000003</v>
      </c>
      <c r="I41" s="145">
        <f t="shared" ref="I41:I45" si="19">STDEV(C41:G41)/SQRT(J41)</f>
        <v>5.9271511004022965</v>
      </c>
      <c r="J41" s="126">
        <f t="shared" ref="J41:J45" si="20">COUNTA(C41:G41)</f>
        <v>5</v>
      </c>
      <c r="K41" s="112" t="s">
        <v>3</v>
      </c>
      <c r="L41" s="113">
        <v>1.6500000000000001E-2</v>
      </c>
      <c r="M41" s="117" t="s">
        <v>20</v>
      </c>
      <c r="N41" s="146"/>
      <c r="O41" s="283"/>
    </row>
    <row r="42" spans="1:22" x14ac:dyDescent="0.25">
      <c r="A42" s="74"/>
      <c r="B42" s="74"/>
      <c r="C42" s="141"/>
      <c r="D42" s="142"/>
      <c r="E42" s="142"/>
      <c r="F42" s="142"/>
      <c r="G42" s="143"/>
      <c r="H42" s="144"/>
      <c r="I42" s="145"/>
      <c r="J42" s="126"/>
      <c r="K42" s="79"/>
      <c r="L42" s="80"/>
      <c r="M42" s="117"/>
      <c r="N42" s="146"/>
      <c r="O42" s="283"/>
      <c r="S42" s="57"/>
      <c r="T42" s="162"/>
      <c r="U42" s="162"/>
      <c r="V42" s="57"/>
    </row>
    <row r="43" spans="1:22" x14ac:dyDescent="0.25">
      <c r="A43" s="74" t="s">
        <v>24</v>
      </c>
      <c r="B43" s="74" t="s">
        <v>131</v>
      </c>
      <c r="C43" s="147">
        <v>250.48849999999999</v>
      </c>
      <c r="D43" s="147">
        <v>383.38459999999998</v>
      </c>
      <c r="E43" s="147">
        <v>330.04910000000001</v>
      </c>
      <c r="F43" s="147">
        <v>245.1866</v>
      </c>
      <c r="G43" s="143"/>
      <c r="H43" s="144">
        <f t="shared" si="18"/>
        <v>302.27719999999999</v>
      </c>
      <c r="I43" s="145">
        <f t="shared" si="19"/>
        <v>33.28049331117257</v>
      </c>
      <c r="J43" s="126">
        <f t="shared" si="20"/>
        <v>4</v>
      </c>
      <c r="K43" s="112" t="s">
        <v>2</v>
      </c>
      <c r="L43" s="113">
        <v>1.4E-3</v>
      </c>
      <c r="M43" s="117" t="s">
        <v>20</v>
      </c>
      <c r="N43" s="146"/>
      <c r="O43" s="283"/>
      <c r="S43" s="109"/>
      <c r="T43" s="148"/>
      <c r="U43" s="109"/>
      <c r="V43" s="148"/>
    </row>
    <row r="44" spans="1:22" x14ac:dyDescent="0.25">
      <c r="A44" s="74"/>
      <c r="B44" s="74"/>
      <c r="C44" s="141"/>
      <c r="D44" s="142"/>
      <c r="E44" s="142"/>
      <c r="F44" s="142"/>
      <c r="G44" s="143"/>
      <c r="H44" s="144"/>
      <c r="I44" s="145"/>
      <c r="J44" s="126"/>
      <c r="K44" s="79"/>
      <c r="L44" s="80"/>
      <c r="M44" s="117"/>
      <c r="N44" s="146"/>
      <c r="O44" s="283"/>
      <c r="S44" s="109"/>
      <c r="T44" s="148"/>
      <c r="U44" s="148"/>
      <c r="V44" s="148"/>
    </row>
    <row r="45" spans="1:22" x14ac:dyDescent="0.25">
      <c r="A45" s="74"/>
      <c r="B45" s="74" t="s">
        <v>56</v>
      </c>
      <c r="C45" s="147">
        <v>89.524100000000004</v>
      </c>
      <c r="D45" s="147">
        <v>181.2056</v>
      </c>
      <c r="E45" s="147">
        <v>130.8305</v>
      </c>
      <c r="F45" s="147">
        <v>78.2928</v>
      </c>
      <c r="G45" s="143"/>
      <c r="H45" s="144">
        <f t="shared" si="18"/>
        <v>119.96325</v>
      </c>
      <c r="I45" s="145">
        <f t="shared" si="19"/>
        <v>23.330400075170171</v>
      </c>
      <c r="J45" s="126">
        <f t="shared" si="20"/>
        <v>4</v>
      </c>
      <c r="K45" s="112" t="s">
        <v>14</v>
      </c>
      <c r="L45" s="113" t="s">
        <v>15</v>
      </c>
      <c r="M45" s="117" t="s">
        <v>25</v>
      </c>
      <c r="N45" s="146"/>
      <c r="O45" s="283"/>
      <c r="S45" s="109"/>
      <c r="T45" s="148"/>
      <c r="U45" s="148"/>
      <c r="V45" s="148"/>
    </row>
    <row r="46" spans="1:22" ht="15.75" thickBot="1" x14ac:dyDescent="0.3">
      <c r="A46" s="82"/>
      <c r="B46" s="82"/>
      <c r="C46" s="81"/>
      <c r="D46" s="102"/>
      <c r="E46" s="102"/>
      <c r="F46" s="102"/>
      <c r="G46" s="132"/>
      <c r="H46" s="149"/>
      <c r="I46" s="135"/>
      <c r="J46" s="134"/>
      <c r="K46" s="313"/>
      <c r="L46" s="102"/>
      <c r="M46" s="119"/>
      <c r="N46" s="305"/>
      <c r="O46" s="283"/>
      <c r="S46" s="150"/>
      <c r="T46" s="80"/>
    </row>
    <row r="47" spans="1:22" x14ac:dyDescent="0.25">
      <c r="S47" s="151"/>
      <c r="T47" s="148"/>
      <c r="U47" s="148"/>
      <c r="V47" s="148"/>
    </row>
    <row r="48" spans="1:22" x14ac:dyDescent="0.25">
      <c r="A48" s="57" t="s">
        <v>90</v>
      </c>
      <c r="S48" s="151"/>
      <c r="T48" s="148"/>
      <c r="U48" s="148"/>
      <c r="V48" s="148"/>
    </row>
    <row r="49" spans="1:27" ht="15.75" thickBot="1" x14ac:dyDescent="0.3">
      <c r="H49" s="63" t="s">
        <v>4</v>
      </c>
      <c r="I49" s="63" t="s">
        <v>5</v>
      </c>
      <c r="J49" s="63" t="s">
        <v>6</v>
      </c>
      <c r="K49" s="64" t="s">
        <v>63</v>
      </c>
      <c r="S49" s="318"/>
      <c r="T49" s="318"/>
      <c r="U49" s="318"/>
      <c r="V49" s="318"/>
    </row>
    <row r="50" spans="1:27" x14ac:dyDescent="0.25">
      <c r="A50" s="65" t="s">
        <v>23</v>
      </c>
      <c r="B50" s="66" t="s">
        <v>9</v>
      </c>
      <c r="C50" s="137">
        <v>358.75380000000001</v>
      </c>
      <c r="D50" s="137">
        <v>307.47500000000002</v>
      </c>
      <c r="E50" s="137">
        <v>203.2089</v>
      </c>
      <c r="F50" s="137">
        <v>268.33659999999998</v>
      </c>
      <c r="G50" s="138">
        <v>238.0333</v>
      </c>
      <c r="H50" s="139">
        <f>AVERAGE(C50:G50)</f>
        <v>275.16152</v>
      </c>
      <c r="I50" s="140">
        <f>STDEV(C50:G50)/SQRT(J50)</f>
        <v>27.050040705651377</v>
      </c>
      <c r="J50" s="124">
        <f>COUNTA(C50:G50)</f>
        <v>5</v>
      </c>
      <c r="K50" s="312"/>
      <c r="L50" s="93"/>
      <c r="M50" s="114"/>
      <c r="N50" s="303"/>
      <c r="S50" s="57"/>
      <c r="T50" s="162"/>
      <c r="U50" s="162"/>
      <c r="V50" s="57"/>
    </row>
    <row r="51" spans="1:27" x14ac:dyDescent="0.25">
      <c r="A51" s="73"/>
      <c r="B51" s="74"/>
      <c r="C51" s="142"/>
      <c r="D51" s="142"/>
      <c r="E51" s="142"/>
      <c r="F51" s="142"/>
      <c r="G51" s="143"/>
      <c r="H51" s="144"/>
      <c r="I51" s="145"/>
      <c r="J51" s="126"/>
      <c r="K51" s="79"/>
      <c r="L51" s="80"/>
      <c r="M51" s="117"/>
      <c r="N51" s="146"/>
      <c r="S51" s="148"/>
      <c r="T51" s="148"/>
      <c r="U51" s="148"/>
      <c r="V51" s="148"/>
    </row>
    <row r="52" spans="1:27" ht="15.75" x14ac:dyDescent="0.25">
      <c r="A52" s="73"/>
      <c r="B52" s="74" t="s">
        <v>56</v>
      </c>
      <c r="C52" s="142">
        <v>218.61369999999999</v>
      </c>
      <c r="D52" s="142">
        <v>213.40170000000001</v>
      </c>
      <c r="E52" s="142">
        <v>275.24059999999997</v>
      </c>
      <c r="F52" s="142">
        <v>177.13579999999999</v>
      </c>
      <c r="G52" s="143">
        <v>182.0847</v>
      </c>
      <c r="H52" s="144">
        <f t="shared" ref="H52" si="21">AVERAGE(C52:G52)</f>
        <v>213.2953</v>
      </c>
      <c r="I52" s="145">
        <f t="shared" ref="I52" si="22">STDEV(C52:G52)/SQRT(J52)</f>
        <v>17.53158276400049</v>
      </c>
      <c r="J52" s="126">
        <f t="shared" ref="J52" si="23">COUNTA(C52:G52)</f>
        <v>5</v>
      </c>
      <c r="K52" s="112" t="s">
        <v>1</v>
      </c>
      <c r="L52" s="113">
        <v>0.1133</v>
      </c>
      <c r="M52" s="117" t="s">
        <v>20</v>
      </c>
      <c r="N52" s="314"/>
      <c r="S52" s="148"/>
      <c r="T52" s="148"/>
      <c r="U52" s="148"/>
      <c r="V52" s="148"/>
    </row>
    <row r="53" spans="1:27" ht="15.75" x14ac:dyDescent="0.25">
      <c r="A53" s="73"/>
      <c r="B53" s="74"/>
      <c r="C53" s="142"/>
      <c r="D53" s="142"/>
      <c r="E53" s="142"/>
      <c r="F53" s="142"/>
      <c r="G53" s="143"/>
      <c r="H53" s="144"/>
      <c r="I53" s="145"/>
      <c r="J53" s="126"/>
      <c r="K53" s="79"/>
      <c r="L53" s="80"/>
      <c r="M53" s="117"/>
      <c r="N53" s="314"/>
      <c r="S53" s="148"/>
      <c r="T53" s="148"/>
      <c r="U53" s="148"/>
      <c r="V53" s="148"/>
    </row>
    <row r="54" spans="1:27" ht="15.75" x14ac:dyDescent="0.25">
      <c r="A54" s="73" t="s">
        <v>24</v>
      </c>
      <c r="B54" s="74" t="s">
        <v>9</v>
      </c>
      <c r="C54" s="142">
        <v>353.85359999999997</v>
      </c>
      <c r="D54" s="142">
        <v>434.09339999999997</v>
      </c>
      <c r="E54" s="142">
        <v>324.673</v>
      </c>
      <c r="F54" s="142">
        <v>420.2704</v>
      </c>
      <c r="G54" s="143"/>
      <c r="H54" s="144">
        <f t="shared" ref="H54" si="24">AVERAGE(C54:G54)</f>
        <v>383.22259999999994</v>
      </c>
      <c r="I54" s="145">
        <f t="shared" ref="I54" si="25">STDEV(C54:G54)/SQRT(J54)</f>
        <v>26.221765130390253</v>
      </c>
      <c r="J54" s="126">
        <f t="shared" ref="J54" si="26">COUNTA(C54:G54)</f>
        <v>4</v>
      </c>
      <c r="K54" s="112" t="s">
        <v>2</v>
      </c>
      <c r="L54" s="113">
        <v>8.3000000000000001E-3</v>
      </c>
      <c r="M54" s="117" t="s">
        <v>20</v>
      </c>
      <c r="N54" s="314"/>
    </row>
    <row r="55" spans="1:27" ht="15.75" x14ac:dyDescent="0.25">
      <c r="A55" s="73"/>
      <c r="B55" s="74"/>
      <c r="C55" s="142"/>
      <c r="D55" s="142"/>
      <c r="E55" s="142"/>
      <c r="F55" s="142"/>
      <c r="G55" s="143"/>
      <c r="H55" s="144"/>
      <c r="I55" s="145"/>
      <c r="J55" s="126"/>
      <c r="K55" s="79"/>
      <c r="L55" s="80"/>
      <c r="M55" s="117"/>
      <c r="N55" s="314"/>
    </row>
    <row r="56" spans="1:27" ht="15.75" x14ac:dyDescent="0.25">
      <c r="A56" s="73"/>
      <c r="B56" s="74" t="s">
        <v>56</v>
      </c>
      <c r="C56" s="142">
        <v>130.05000000000001</v>
      </c>
      <c r="D56" s="142">
        <v>185.13</v>
      </c>
      <c r="E56" s="142">
        <v>178.10509999999999</v>
      </c>
      <c r="F56" s="142">
        <v>181.2176</v>
      </c>
      <c r="G56" s="143"/>
      <c r="H56" s="144">
        <f t="shared" ref="H56" si="27">AVERAGE(C56:G56)</f>
        <v>168.625675</v>
      </c>
      <c r="I56" s="145">
        <f t="shared" ref="I56" si="28">STDEV(C56:G56)/SQRT(J56)</f>
        <v>12.938609916793913</v>
      </c>
      <c r="J56" s="126">
        <f t="shared" ref="J56" si="29">COUNTA(C56:G56)</f>
        <v>4</v>
      </c>
      <c r="K56" s="112" t="s">
        <v>14</v>
      </c>
      <c r="L56" s="113" t="s">
        <v>15</v>
      </c>
      <c r="M56" s="117" t="s">
        <v>25</v>
      </c>
      <c r="N56" s="314"/>
    </row>
    <row r="57" spans="1:27" ht="16.5" thickBot="1" x14ac:dyDescent="0.3">
      <c r="A57" s="81"/>
      <c r="B57" s="82"/>
      <c r="C57" s="102"/>
      <c r="D57" s="102"/>
      <c r="E57" s="102"/>
      <c r="F57" s="102"/>
      <c r="G57" s="132"/>
      <c r="H57" s="149"/>
      <c r="I57" s="135"/>
      <c r="J57" s="134"/>
      <c r="K57" s="313"/>
      <c r="L57" s="102"/>
      <c r="M57" s="119"/>
      <c r="N57" s="315"/>
    </row>
    <row r="59" spans="1:27" x14ac:dyDescent="0.25">
      <c r="A59" s="57" t="s">
        <v>91</v>
      </c>
    </row>
    <row r="60" spans="1:27" ht="15.75" thickBot="1" x14ac:dyDescent="0.3">
      <c r="C60" s="63" t="s">
        <v>7</v>
      </c>
      <c r="V60" s="63" t="s">
        <v>4</v>
      </c>
      <c r="W60" s="63" t="s">
        <v>5</v>
      </c>
      <c r="X60" s="63" t="s">
        <v>6</v>
      </c>
      <c r="Y60" s="64" t="s">
        <v>64</v>
      </c>
    </row>
    <row r="61" spans="1:27" x14ac:dyDescent="0.25">
      <c r="A61" s="66" t="s">
        <v>0</v>
      </c>
      <c r="B61" s="66" t="s">
        <v>73</v>
      </c>
      <c r="C61" s="137">
        <v>49.675121517643312</v>
      </c>
      <c r="D61" s="137">
        <v>13.759129014930272</v>
      </c>
      <c r="E61" s="137">
        <v>43.79822277169621</v>
      </c>
      <c r="F61" s="137">
        <v>2.2164622295463303</v>
      </c>
      <c r="G61" s="137">
        <v>174.40369242938971</v>
      </c>
      <c r="H61" s="137">
        <v>23.020786401990744</v>
      </c>
      <c r="I61" s="137">
        <v>168.47414049619047</v>
      </c>
      <c r="J61" s="137">
        <v>80.970277744471915</v>
      </c>
      <c r="K61" s="137">
        <v>33.022604191603847</v>
      </c>
      <c r="L61" s="137">
        <v>89.022257712927768</v>
      </c>
      <c r="M61" s="152">
        <v>194.10450828527058</v>
      </c>
      <c r="N61" s="137">
        <v>229.3701168467008</v>
      </c>
      <c r="O61" s="137">
        <v>200.5126732450324</v>
      </c>
      <c r="P61" s="137">
        <v>84.903627634012807</v>
      </c>
      <c r="Q61" s="137">
        <v>114.08139902014413</v>
      </c>
      <c r="R61" s="137">
        <v>74.247053693380352</v>
      </c>
      <c r="S61" s="137">
        <v>124.41792676506842</v>
      </c>
      <c r="T61" s="137"/>
      <c r="U61" s="137"/>
      <c r="V61" s="153">
        <f>AVERAGE(C61:U61)</f>
        <v>99.999999999999986</v>
      </c>
      <c r="W61" s="140">
        <f>STDEV(C61:U61)/SQRT(X61)</f>
        <v>17.276949258217279</v>
      </c>
      <c r="X61" s="124">
        <f>COUNTA(C61:U61)</f>
        <v>17</v>
      </c>
      <c r="Y61" s="312"/>
      <c r="Z61" s="93"/>
      <c r="AA61" s="303"/>
    </row>
    <row r="62" spans="1:27" x14ac:dyDescent="0.25">
      <c r="A62" s="74"/>
      <c r="B62" s="74" t="s">
        <v>74</v>
      </c>
      <c r="C62" s="142">
        <v>61.691509143445955</v>
      </c>
      <c r="D62" s="142">
        <v>78.226401454136408</v>
      </c>
      <c r="E62" s="142">
        <v>91.493948663416475</v>
      </c>
      <c r="F62" s="142">
        <v>104.25042726078364</v>
      </c>
      <c r="G62" s="142">
        <v>166.78261584649593</v>
      </c>
      <c r="H62" s="142">
        <v>162.86365847693222</v>
      </c>
      <c r="I62" s="142">
        <v>226.44807387371154</v>
      </c>
      <c r="J62" s="142">
        <v>52.126893140717087</v>
      </c>
      <c r="K62" s="142">
        <v>39.255520060448134</v>
      </c>
      <c r="L62" s="142">
        <v>317.92148509629834</v>
      </c>
      <c r="M62" s="154">
        <v>98.077928620916978</v>
      </c>
      <c r="N62" s="142">
        <v>51.862730242558087</v>
      </c>
      <c r="O62" s="142">
        <v>210.43953703540018</v>
      </c>
      <c r="P62" s="142">
        <v>73.921295566760833</v>
      </c>
      <c r="Q62" s="142">
        <v>82.583751980090511</v>
      </c>
      <c r="R62" s="142">
        <v>150.42318679193045</v>
      </c>
      <c r="S62" s="142">
        <v>193.44810749954144</v>
      </c>
      <c r="T62" s="142"/>
      <c r="U62" s="142"/>
      <c r="V62" s="155">
        <f t="shared" ref="V62:V63" si="30">AVERAGE(C62:U62)</f>
        <v>127.16571004432848</v>
      </c>
      <c r="W62" s="145">
        <f t="shared" ref="W62:W63" si="31">STDEV(C62:U62)/SQRT(X62)</f>
        <v>18.603356609485711</v>
      </c>
      <c r="X62" s="126">
        <f t="shared" ref="X62:X63" si="32">COUNTA(C62:U62)</f>
        <v>17</v>
      </c>
      <c r="Y62" s="112" t="s">
        <v>1</v>
      </c>
      <c r="Z62" s="113">
        <v>0.45989999999999998</v>
      </c>
      <c r="AA62" s="146" t="s">
        <v>31</v>
      </c>
    </row>
    <row r="63" spans="1:27" x14ac:dyDescent="0.25">
      <c r="A63" s="74"/>
      <c r="B63" s="74" t="s">
        <v>75</v>
      </c>
      <c r="C63" s="142">
        <v>13.856986858617068</v>
      </c>
      <c r="D63" s="142">
        <v>15.401374972027748</v>
      </c>
      <c r="E63" s="142">
        <v>30.227585443734107</v>
      </c>
      <c r="F63" s="142">
        <v>0</v>
      </c>
      <c r="G63" s="142">
        <v>23.92753869814738</v>
      </c>
      <c r="H63" s="142">
        <v>104.11606569961289</v>
      </c>
      <c r="I63" s="142">
        <v>115.97209372771495</v>
      </c>
      <c r="J63" s="142">
        <v>63.959137396785984</v>
      </c>
      <c r="K63" s="142">
        <v>9.0438558102499478</v>
      </c>
      <c r="L63" s="142">
        <v>136.88648354020648</v>
      </c>
      <c r="M63" s="154">
        <v>10.269309788431347</v>
      </c>
      <c r="N63" s="142">
        <v>109.2567543944869</v>
      </c>
      <c r="O63" s="142">
        <v>0</v>
      </c>
      <c r="P63" s="142">
        <v>33.579394495540676</v>
      </c>
      <c r="Q63" s="142">
        <v>51.365229517190073</v>
      </c>
      <c r="R63" s="142">
        <v>188.25086833038597</v>
      </c>
      <c r="S63" s="142">
        <v>180.02310663213689</v>
      </c>
      <c r="T63" s="142"/>
      <c r="U63" s="142"/>
      <c r="V63" s="155">
        <f t="shared" si="30"/>
        <v>63.890340312074613</v>
      </c>
      <c r="W63" s="145">
        <f t="shared" si="31"/>
        <v>15.264480724835998</v>
      </c>
      <c r="X63" s="126">
        <f t="shared" si="32"/>
        <v>17</v>
      </c>
      <c r="Y63" s="112" t="s">
        <v>2</v>
      </c>
      <c r="Z63" s="113">
        <v>7.1000000000000004E-3</v>
      </c>
      <c r="AA63" s="146" t="s">
        <v>67</v>
      </c>
    </row>
    <row r="64" spans="1:27" x14ac:dyDescent="0.25">
      <c r="A64" s="74"/>
      <c r="B64" s="74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54"/>
      <c r="N64" s="142"/>
      <c r="O64" s="142"/>
      <c r="P64" s="142"/>
      <c r="Q64" s="142"/>
      <c r="R64" s="142"/>
      <c r="S64" s="142"/>
      <c r="T64" s="142"/>
      <c r="U64" s="142"/>
      <c r="V64" s="155"/>
      <c r="W64" s="145"/>
      <c r="X64" s="126"/>
      <c r="Y64" s="79"/>
      <c r="Z64" s="80"/>
      <c r="AA64" s="146"/>
    </row>
    <row r="65" spans="1:27" x14ac:dyDescent="0.25">
      <c r="A65" s="74" t="s">
        <v>68</v>
      </c>
      <c r="B65" s="74" t="s">
        <v>73</v>
      </c>
      <c r="C65" s="142">
        <v>88.105768508604825</v>
      </c>
      <c r="D65" s="142">
        <v>71.79115287686146</v>
      </c>
      <c r="E65" s="142">
        <v>91.49947442818798</v>
      </c>
      <c r="F65" s="142">
        <v>0</v>
      </c>
      <c r="G65" s="142">
        <v>163.47016291866879</v>
      </c>
      <c r="H65" s="142">
        <v>155.45590092931337</v>
      </c>
      <c r="I65" s="142">
        <v>43.130529998785065</v>
      </c>
      <c r="J65" s="142">
        <v>104.70741940414909</v>
      </c>
      <c r="K65" s="142">
        <v>11.983764869424055</v>
      </c>
      <c r="L65" s="142">
        <v>38.738795125386353</v>
      </c>
      <c r="M65" s="154">
        <v>121.56941234848316</v>
      </c>
      <c r="N65" s="142">
        <v>68.901788321907446</v>
      </c>
      <c r="O65" s="142">
        <v>106.20618336094034</v>
      </c>
      <c r="P65" s="142">
        <v>151.12177562092006</v>
      </c>
      <c r="Q65" s="142">
        <v>162.85023212888282</v>
      </c>
      <c r="R65" s="142">
        <v>176.88835968765324</v>
      </c>
      <c r="S65" s="142">
        <v>113.72595398260619</v>
      </c>
      <c r="T65" s="142">
        <v>99.007504457471555</v>
      </c>
      <c r="U65" s="142">
        <v>130.84582103175458</v>
      </c>
      <c r="V65" s="155">
        <f>AVERAGE(C65:U65)</f>
        <v>100.00000000000004</v>
      </c>
      <c r="W65" s="145">
        <f>STDEV(C65:U65)/SQRT(X65)</f>
        <v>11.841607261855037</v>
      </c>
      <c r="X65" s="126">
        <f>COUNTA(C65:U65)</f>
        <v>19</v>
      </c>
      <c r="Y65" s="79"/>
      <c r="Z65" s="80"/>
      <c r="AA65" s="146"/>
    </row>
    <row r="66" spans="1:27" x14ac:dyDescent="0.25">
      <c r="A66" s="74"/>
      <c r="B66" s="74" t="s">
        <v>74</v>
      </c>
      <c r="C66" s="142">
        <v>139.05112539149647</v>
      </c>
      <c r="D66" s="142">
        <v>146.59271115620453</v>
      </c>
      <c r="E66" s="142">
        <v>121.93772244896057</v>
      </c>
      <c r="F66" s="142">
        <v>44.514613199803513</v>
      </c>
      <c r="G66" s="142">
        <v>14.885926221303944</v>
      </c>
      <c r="H66" s="142">
        <v>280.15277160653318</v>
      </c>
      <c r="I66" s="142">
        <v>398.23998295212965</v>
      </c>
      <c r="J66" s="142">
        <v>145.47663114102505</v>
      </c>
      <c r="K66" s="142">
        <v>108.34106002134727</v>
      </c>
      <c r="L66" s="142">
        <v>224.51945575183291</v>
      </c>
      <c r="M66" s="154">
        <v>108.1035568615746</v>
      </c>
      <c r="N66" s="142">
        <v>40.215926645573077</v>
      </c>
      <c r="O66" s="142">
        <v>170.25400619080855</v>
      </c>
      <c r="P66" s="142">
        <v>169.88369865300697</v>
      </c>
      <c r="Q66" s="142">
        <v>232.38235682611398</v>
      </c>
      <c r="R66" s="142">
        <v>196.57439605286271</v>
      </c>
      <c r="S66" s="142">
        <v>206.22738280466083</v>
      </c>
      <c r="T66" s="142">
        <v>123.00525516675849</v>
      </c>
      <c r="U66" s="142">
        <v>121.02659206446464</v>
      </c>
      <c r="V66" s="155">
        <f>AVERAGE(C66:U66)</f>
        <v>157.44132479770849</v>
      </c>
      <c r="W66" s="145">
        <f>STDEV(C66:U66)/SQRT(X66)</f>
        <v>20.478268143477614</v>
      </c>
      <c r="X66" s="126">
        <f>COUNTA(C66:U66)</f>
        <v>19</v>
      </c>
      <c r="Y66" s="112" t="s">
        <v>3</v>
      </c>
      <c r="Z66" s="113">
        <v>1.89E-2</v>
      </c>
      <c r="AA66" s="146" t="s">
        <v>31</v>
      </c>
    </row>
    <row r="67" spans="1:27" x14ac:dyDescent="0.25">
      <c r="A67" s="74"/>
      <c r="B67" s="74" t="s">
        <v>75</v>
      </c>
      <c r="C67" s="142">
        <v>114.24805022971225</v>
      </c>
      <c r="D67" s="142">
        <v>143.35284587809761</v>
      </c>
      <c r="E67" s="142">
        <v>176.7766748898058</v>
      </c>
      <c r="F67" s="142">
        <v>12.398767247858046</v>
      </c>
      <c r="G67" s="142">
        <v>136.8853966026814</v>
      </c>
      <c r="H67" s="142">
        <v>408.91167614474426</v>
      </c>
      <c r="I67" s="142">
        <v>394.02703362763998</v>
      </c>
      <c r="J67" s="142">
        <v>162.87369105756352</v>
      </c>
      <c r="K67" s="142">
        <v>7.486199649468003</v>
      </c>
      <c r="L67" s="142">
        <v>185.76578204898135</v>
      </c>
      <c r="M67" s="154">
        <v>59.262832858124582</v>
      </c>
      <c r="N67" s="142">
        <v>34.520782059410315</v>
      </c>
      <c r="O67" s="142">
        <v>79.03155441763127</v>
      </c>
      <c r="P67" s="142">
        <v>19.825492221402229</v>
      </c>
      <c r="Q67" s="142">
        <v>16.847980543372472</v>
      </c>
      <c r="R67" s="142">
        <v>209.27970153580756</v>
      </c>
      <c r="S67" s="142">
        <v>43.63596934420314</v>
      </c>
      <c r="T67" s="142">
        <v>100.0915332792862</v>
      </c>
      <c r="U67" s="142">
        <v>44.809758201545812</v>
      </c>
      <c r="V67" s="155">
        <f>AVERAGE(C67:U67)</f>
        <v>123.68588009670188</v>
      </c>
      <c r="W67" s="145">
        <f>STDEV(C67:U67)/SQRT(X67)</f>
        <v>26.819305348497888</v>
      </c>
      <c r="X67" s="126">
        <f>COUNTA(C67:U67)</f>
        <v>19</v>
      </c>
      <c r="Y67" s="112" t="s">
        <v>3</v>
      </c>
      <c r="Z67" s="113">
        <v>4.6300000000000001E-2</v>
      </c>
      <c r="AA67" s="146" t="s">
        <v>67</v>
      </c>
    </row>
    <row r="68" spans="1:27" x14ac:dyDescent="0.25">
      <c r="A68" s="74"/>
      <c r="B68" s="74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54"/>
      <c r="N68" s="142"/>
      <c r="O68" s="142"/>
      <c r="P68" s="142"/>
      <c r="Q68" s="142"/>
      <c r="R68" s="142"/>
      <c r="S68" s="142"/>
      <c r="T68" s="142"/>
      <c r="U68" s="142"/>
      <c r="V68" s="155"/>
      <c r="W68" s="145"/>
      <c r="X68" s="126"/>
      <c r="Y68" s="79"/>
      <c r="Z68" s="80"/>
      <c r="AA68" s="146"/>
    </row>
    <row r="69" spans="1:27" x14ac:dyDescent="0.25">
      <c r="A69" s="74" t="s">
        <v>69</v>
      </c>
      <c r="B69" s="74" t="s">
        <v>73</v>
      </c>
      <c r="C69" s="142">
        <v>133.52950371311169</v>
      </c>
      <c r="D69" s="142">
        <v>56.110668796581152</v>
      </c>
      <c r="E69" s="142">
        <v>75.801886895945842</v>
      </c>
      <c r="F69" s="142">
        <v>18.828430069170459</v>
      </c>
      <c r="G69" s="142">
        <v>264.94068771464043</v>
      </c>
      <c r="H69" s="142">
        <v>8.4758891082563004</v>
      </c>
      <c r="I69" s="142">
        <v>114.54701715664082</v>
      </c>
      <c r="J69" s="142">
        <v>5.3988999093425534</v>
      </c>
      <c r="K69" s="142">
        <v>16.828160979342531</v>
      </c>
      <c r="L69" s="142">
        <v>66.805846706424447</v>
      </c>
      <c r="M69" s="154">
        <v>128.28397285017061</v>
      </c>
      <c r="N69" s="142">
        <v>26.799827928021998</v>
      </c>
      <c r="O69" s="142">
        <v>42.028233401544647</v>
      </c>
      <c r="P69" s="142">
        <v>68.020214156036147</v>
      </c>
      <c r="Q69" s="142">
        <v>83.138940798117588</v>
      </c>
      <c r="R69" s="142">
        <v>225.85537604210145</v>
      </c>
      <c r="S69" s="142">
        <v>315.36254718474788</v>
      </c>
      <c r="T69" s="142">
        <v>118.53518957829483</v>
      </c>
      <c r="U69" s="142">
        <v>130.70870701150898</v>
      </c>
      <c r="V69" s="155">
        <f>AVERAGE(C69:U69)</f>
        <v>100.00000000000001</v>
      </c>
      <c r="W69" s="145">
        <f>STDEV(C69:U69)/SQRT(X69)</f>
        <v>20.03801311930151</v>
      </c>
      <c r="X69" s="126">
        <f>COUNTA(C69:U69)</f>
        <v>19</v>
      </c>
      <c r="Y69" s="79"/>
      <c r="Z69" s="80"/>
      <c r="AA69" s="146"/>
    </row>
    <row r="70" spans="1:27" x14ac:dyDescent="0.25">
      <c r="A70" s="74"/>
      <c r="B70" s="74" t="s">
        <v>74</v>
      </c>
      <c r="C70" s="142">
        <v>184.49456845452656</v>
      </c>
      <c r="D70" s="142">
        <v>123.68651114056183</v>
      </c>
      <c r="E70" s="142">
        <v>167.11236087825185</v>
      </c>
      <c r="F70" s="142">
        <v>113.77494291840826</v>
      </c>
      <c r="G70" s="142">
        <v>42.815570245691411</v>
      </c>
      <c r="H70" s="142">
        <v>49.866158030015953</v>
      </c>
      <c r="I70" s="142">
        <v>143.20836818568034</v>
      </c>
      <c r="J70" s="142">
        <v>87.461710110971623</v>
      </c>
      <c r="K70" s="142">
        <v>135.35937844079405</v>
      </c>
      <c r="L70" s="142">
        <v>497.60479518486147</v>
      </c>
      <c r="M70" s="154">
        <v>130.97925093976068</v>
      </c>
      <c r="N70" s="142">
        <v>45.301331171505929</v>
      </c>
      <c r="O70" s="142">
        <v>161.47931740260799</v>
      </c>
      <c r="P70" s="142">
        <v>35.837216902814262</v>
      </c>
      <c r="Q70" s="142">
        <v>145.74849969428817</v>
      </c>
      <c r="R70" s="142">
        <v>261.83912504627699</v>
      </c>
      <c r="S70" s="142">
        <v>130.96583481708311</v>
      </c>
      <c r="T70" s="142">
        <v>100.2731290935824</v>
      </c>
      <c r="U70" s="142">
        <v>124.98698255152026</v>
      </c>
      <c r="V70" s="155">
        <f>AVERAGE(C70:U70)</f>
        <v>141.19973953732651</v>
      </c>
      <c r="W70" s="145">
        <f>STDEV(C70:U70)/SQRT(X70)</f>
        <v>23.508559001119643</v>
      </c>
      <c r="X70" s="126">
        <f>COUNTA(C70:U70)</f>
        <v>19</v>
      </c>
      <c r="Y70" s="112" t="s">
        <v>1</v>
      </c>
      <c r="Z70" s="113">
        <v>6.9900000000000004E-2</v>
      </c>
      <c r="AA70" s="146" t="s">
        <v>31</v>
      </c>
    </row>
    <row r="71" spans="1:27" ht="15.75" thickBot="1" x14ac:dyDescent="0.3">
      <c r="A71" s="82"/>
      <c r="B71" s="82" t="s">
        <v>75</v>
      </c>
      <c r="C71" s="156">
        <v>114.40737047005084</v>
      </c>
      <c r="D71" s="156">
        <v>114.262296993679</v>
      </c>
      <c r="E71" s="156">
        <v>226.39805058800121</v>
      </c>
      <c r="F71" s="156">
        <v>82.506194266655413</v>
      </c>
      <c r="G71" s="156">
        <v>21.164656453613603</v>
      </c>
      <c r="H71" s="156">
        <v>178.80823666024875</v>
      </c>
      <c r="I71" s="156">
        <v>56.618011561276937</v>
      </c>
      <c r="J71" s="156">
        <v>114.00022112876853</v>
      </c>
      <c r="K71" s="156">
        <v>57.290898878792454</v>
      </c>
      <c r="L71" s="156">
        <v>317.21597602755708</v>
      </c>
      <c r="M71" s="157">
        <v>152.77868225539606</v>
      </c>
      <c r="N71" s="156">
        <v>23.008997172829773</v>
      </c>
      <c r="O71" s="156">
        <v>6.1174218731729262</v>
      </c>
      <c r="P71" s="156">
        <v>28.859306719161566</v>
      </c>
      <c r="Q71" s="156">
        <v>6.0864286660704172</v>
      </c>
      <c r="R71" s="156">
        <v>216.53328286329074</v>
      </c>
      <c r="S71" s="156">
        <v>102.64205194939461</v>
      </c>
      <c r="T71" s="156">
        <v>69.487903118211349</v>
      </c>
      <c r="U71" s="156">
        <v>11.512539261622505</v>
      </c>
      <c r="V71" s="158">
        <f>AVERAGE(C71:U71)</f>
        <v>99.984132995147021</v>
      </c>
      <c r="W71" s="159">
        <f>STDEV(C71:U71)/SQRT(X71)</f>
        <v>19.791307823083116</v>
      </c>
      <c r="X71" s="134">
        <f>COUNTA(C71:U71)</f>
        <v>19</v>
      </c>
      <c r="Y71" s="316" t="s">
        <v>3</v>
      </c>
      <c r="Z71" s="193">
        <v>1.1599999999999999E-2</v>
      </c>
      <c r="AA71" s="305" t="s">
        <v>67</v>
      </c>
    </row>
    <row r="72" spans="1:27" x14ac:dyDescent="0.25">
      <c r="A72" s="80"/>
      <c r="B72" s="80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60"/>
      <c r="N72" s="109"/>
      <c r="O72" s="109"/>
      <c r="P72" s="109"/>
      <c r="Q72" s="109"/>
      <c r="R72" s="109"/>
      <c r="S72" s="109"/>
      <c r="T72" s="109"/>
      <c r="U72" s="109"/>
      <c r="V72" s="80"/>
      <c r="W72" s="109"/>
      <c r="X72" s="80"/>
      <c r="Y72" s="80"/>
      <c r="Z72" s="80"/>
      <c r="AA72" s="80"/>
    </row>
    <row r="73" spans="1:27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117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</row>
    <row r="74" spans="1:27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117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</row>
    <row r="75" spans="1:27" x14ac:dyDescent="0.25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117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</row>
    <row r="76" spans="1:27" x14ac:dyDescent="0.25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117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</row>
    <row r="77" spans="1:27" x14ac:dyDescent="0.2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117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</row>
    <row r="81" spans="26:26" x14ac:dyDescent="0.25">
      <c r="Z81" s="63" t="s">
        <v>70</v>
      </c>
    </row>
  </sheetData>
  <mergeCells count="1">
    <mergeCell ref="S49:V49"/>
  </mergeCells>
  <pageMargins left="0.7" right="0.7" top="0.75" bottom="0.75" header="0.3" footer="0.3"/>
  <pageSetup paperSize="9" scale="40" orientation="landscape"/>
  <ignoredErrors>
    <ignoredError sqref="F20:G21 H20:H22 F22:G22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A147"/>
  <sheetViews>
    <sheetView workbookViewId="0"/>
  </sheetViews>
  <sheetFormatPr defaultColWidth="8.85546875" defaultRowHeight="15" x14ac:dyDescent="0.25"/>
  <cols>
    <col min="1" max="1" width="10.28515625" style="63" customWidth="1"/>
    <col min="2" max="2" width="22.7109375" style="63" customWidth="1"/>
    <col min="3" max="12" width="8.85546875" style="63"/>
    <col min="13" max="13" width="12" style="63" customWidth="1"/>
    <col min="14" max="14" width="10.42578125" style="63" customWidth="1"/>
    <col min="15" max="15" width="22.7109375" style="63" customWidth="1"/>
    <col min="16" max="16" width="8.85546875" style="63"/>
    <col min="17" max="17" width="11.140625" style="63" bestFit="1" customWidth="1"/>
    <col min="18" max="18" width="10.140625" style="63" bestFit="1" customWidth="1"/>
    <col min="19" max="22" width="8.85546875" style="63"/>
    <col min="23" max="23" width="12.42578125" style="63" customWidth="1"/>
    <col min="24" max="24" width="12.28515625" style="63" customWidth="1"/>
    <col min="25" max="25" width="8.85546875" style="63"/>
    <col min="26" max="26" width="11" style="63" customWidth="1"/>
    <col min="27" max="16384" width="8.85546875" style="63"/>
  </cols>
  <sheetData>
    <row r="2" spans="1:22" x14ac:dyDescent="0.25">
      <c r="A2" s="57" t="s">
        <v>96</v>
      </c>
    </row>
    <row r="3" spans="1:22" ht="15.75" thickBot="1" x14ac:dyDescent="0.3">
      <c r="A3" s="63" t="s">
        <v>128</v>
      </c>
      <c r="B3" s="63" t="s">
        <v>104</v>
      </c>
      <c r="C3" s="64" t="s">
        <v>126</v>
      </c>
      <c r="Q3" s="63" t="s">
        <v>4</v>
      </c>
      <c r="R3" s="63" t="s">
        <v>5</v>
      </c>
      <c r="S3" s="63" t="s">
        <v>6</v>
      </c>
      <c r="T3" s="64" t="s">
        <v>60</v>
      </c>
    </row>
    <row r="4" spans="1:22" x14ac:dyDescent="0.25">
      <c r="A4" s="65" t="s">
        <v>35</v>
      </c>
      <c r="B4" s="66" t="s">
        <v>105</v>
      </c>
      <c r="C4" s="67">
        <v>0</v>
      </c>
      <c r="D4" s="67">
        <v>7.6698319941562679E-3</v>
      </c>
      <c r="E4" s="67">
        <v>0</v>
      </c>
      <c r="F4" s="67">
        <v>0</v>
      </c>
      <c r="G4" s="67">
        <v>5.1132213294375452E-3</v>
      </c>
      <c r="H4" s="67">
        <v>2.5566106647188316E-3</v>
      </c>
      <c r="I4" s="67">
        <v>0</v>
      </c>
      <c r="J4" s="67">
        <v>-1.022644265887509E-2</v>
      </c>
      <c r="K4" s="67">
        <v>0</v>
      </c>
      <c r="L4" s="67">
        <v>1.022644265887509E-2</v>
      </c>
      <c r="M4" s="67">
        <v>0</v>
      </c>
      <c r="N4" s="67">
        <v>7.6698319941563174E-3</v>
      </c>
      <c r="O4" s="67">
        <v>5.1132213294375452E-3</v>
      </c>
      <c r="P4" s="67">
        <v>7.6698319941562679E-3</v>
      </c>
      <c r="Q4" s="68">
        <f>AVERAGE(C4:P4)</f>
        <v>2.5566106647187696E-3</v>
      </c>
      <c r="R4" s="69">
        <f>STDEV(C4:P4)/SQRT(S4)</f>
        <v>1.3925980481422388E-3</v>
      </c>
      <c r="S4" s="70">
        <f>COUNTA(C4:P4)</f>
        <v>14</v>
      </c>
      <c r="T4" s="93"/>
      <c r="U4" s="93"/>
      <c r="V4" s="303"/>
    </row>
    <row r="5" spans="1:22" x14ac:dyDescent="0.25">
      <c r="A5" s="73"/>
      <c r="B5" s="74" t="s">
        <v>106</v>
      </c>
      <c r="C5" s="75">
        <v>0</v>
      </c>
      <c r="D5" s="75">
        <v>2.556610664718718E-3</v>
      </c>
      <c r="E5" s="75">
        <v>0</v>
      </c>
      <c r="F5" s="75">
        <v>0</v>
      </c>
      <c r="G5" s="75">
        <v>2.5566106647188316E-3</v>
      </c>
      <c r="H5" s="75">
        <v>2.5566106647188316E-3</v>
      </c>
      <c r="I5" s="75">
        <v>0</v>
      </c>
      <c r="J5" s="75">
        <v>-2.5566106647187726E-3</v>
      </c>
      <c r="K5" s="75">
        <v>5.1132213294375452E-3</v>
      </c>
      <c r="L5" s="75">
        <v>7.6698319941563174E-3</v>
      </c>
      <c r="M5" s="75">
        <v>3.067932797662527E-2</v>
      </c>
      <c r="N5" s="75">
        <v>3.067932797662527E-2</v>
      </c>
      <c r="O5" s="75">
        <v>5.1132213294375452E-3</v>
      </c>
      <c r="P5" s="75">
        <v>7.6698319941562679E-3</v>
      </c>
      <c r="Q5" s="76">
        <f>AVERAGE(C5:P5)</f>
        <v>6.5741417092768451E-3</v>
      </c>
      <c r="R5" s="77">
        <f>STDEV(C5:P5)/SQRT(S5)</f>
        <v>2.8453348399222786E-3</v>
      </c>
      <c r="S5" s="78">
        <f>COUNTA(C5:P5)</f>
        <v>14</v>
      </c>
      <c r="T5" s="80"/>
      <c r="U5" s="80"/>
      <c r="V5" s="146"/>
    </row>
    <row r="6" spans="1:22" x14ac:dyDescent="0.25">
      <c r="A6" s="73"/>
      <c r="B6" s="74" t="s">
        <v>107</v>
      </c>
      <c r="C6" s="75">
        <v>0</v>
      </c>
      <c r="D6" s="75">
        <v>0</v>
      </c>
      <c r="E6" s="75">
        <v>0</v>
      </c>
      <c r="F6" s="75">
        <v>-2.556610664718718E-3</v>
      </c>
      <c r="G6" s="75">
        <v>2.5566106647188316E-3</v>
      </c>
      <c r="H6" s="75">
        <v>2.5566106647188316E-3</v>
      </c>
      <c r="I6" s="75">
        <v>2.5566106647187726E-3</v>
      </c>
      <c r="J6" s="75">
        <v>5.1132213294375452E-3</v>
      </c>
      <c r="K6" s="75">
        <v>2.0452885317750198E-2</v>
      </c>
      <c r="L6" s="75">
        <v>5.1132213294375452E-3</v>
      </c>
      <c r="M6" s="75">
        <v>0.10482103725346967</v>
      </c>
      <c r="N6" s="75">
        <v>5.8802045288531772E-2</v>
      </c>
      <c r="O6" s="75">
        <v>7.6698319941563174E-3</v>
      </c>
      <c r="P6" s="75">
        <v>1.022644265887509E-2</v>
      </c>
      <c r="Q6" s="76">
        <f t="shared" ref="Q6:Q13" si="0">AVERAGE(C6:P6)</f>
        <v>1.5522279035792563E-2</v>
      </c>
      <c r="R6" s="77">
        <f t="shared" ref="R6:R13" si="1">STDEV(C6:P6)/SQRT(S6)</f>
        <v>8.0288341625203066E-3</v>
      </c>
      <c r="S6" s="78">
        <f t="shared" ref="S6:S13" si="2">COUNTA(C6:P6)</f>
        <v>14</v>
      </c>
      <c r="T6" s="80"/>
      <c r="U6" s="80"/>
      <c r="V6" s="146"/>
    </row>
    <row r="7" spans="1:22" x14ac:dyDescent="0.25">
      <c r="A7" s="73"/>
      <c r="B7" s="74" t="s">
        <v>108</v>
      </c>
      <c r="C7" s="75">
        <v>0.16106647187728268</v>
      </c>
      <c r="D7" s="75">
        <v>2.556610664718718E-3</v>
      </c>
      <c r="E7" s="75">
        <v>0</v>
      </c>
      <c r="F7" s="75">
        <v>1.789627465303148E-2</v>
      </c>
      <c r="G7" s="75">
        <v>2.5566106647188316E-3</v>
      </c>
      <c r="H7" s="75">
        <v>1.789627465303148E-2</v>
      </c>
      <c r="I7" s="75">
        <v>2.5566106647187726E-3</v>
      </c>
      <c r="J7" s="75">
        <v>3.5792549306062821E-2</v>
      </c>
      <c r="K7" s="75">
        <v>3.3235938641344047E-2</v>
      </c>
      <c r="L7" s="75">
        <v>1.5339663988312649E-2</v>
      </c>
      <c r="M7" s="75">
        <v>0.40138787436084727</v>
      </c>
      <c r="N7" s="75">
        <v>7.1585098612125642E-2</v>
      </c>
      <c r="O7" s="75">
        <v>8.436815193571949E-2</v>
      </c>
      <c r="P7" s="75">
        <v>5.1132213294375452E-3</v>
      </c>
      <c r="Q7" s="76">
        <f t="shared" si="0"/>
        <v>6.0810810810810814E-2</v>
      </c>
      <c r="R7" s="77">
        <f t="shared" si="1"/>
        <v>2.8788068545414561E-2</v>
      </c>
      <c r="S7" s="78">
        <f t="shared" si="2"/>
        <v>14</v>
      </c>
      <c r="T7" s="80"/>
      <c r="U7" s="80"/>
      <c r="V7" s="146"/>
    </row>
    <row r="8" spans="1:22" x14ac:dyDescent="0.25">
      <c r="A8" s="73"/>
      <c r="B8" s="74" t="s">
        <v>109</v>
      </c>
      <c r="C8" s="75">
        <v>0.41417092768444119</v>
      </c>
      <c r="D8" s="75">
        <v>5.113221329437545E-2</v>
      </c>
      <c r="E8" s="75">
        <v>0</v>
      </c>
      <c r="F8" s="75">
        <v>5.8802045288531772E-2</v>
      </c>
      <c r="G8" s="75">
        <v>2.5566106647187725E-2</v>
      </c>
      <c r="H8" s="75">
        <v>0.24032140248356459</v>
      </c>
      <c r="I8" s="75">
        <v>7.6698319941563174E-3</v>
      </c>
      <c r="J8" s="75">
        <v>0.58290723155588009</v>
      </c>
      <c r="K8" s="75">
        <v>8.436815193571949E-2</v>
      </c>
      <c r="L8" s="75">
        <v>0.22753834915997076</v>
      </c>
      <c r="M8" s="75">
        <v>0.51643535427319209</v>
      </c>
      <c r="N8" s="75">
        <v>0.28122717311906498</v>
      </c>
      <c r="O8" s="75">
        <v>0.34514243973703429</v>
      </c>
      <c r="P8" s="75">
        <v>1.2783053323593817E-2</v>
      </c>
      <c r="Q8" s="76">
        <f t="shared" si="0"/>
        <v>0.20343316289262231</v>
      </c>
      <c r="R8" s="77">
        <f t="shared" si="1"/>
        <v>5.3474820984112249E-2</v>
      </c>
      <c r="S8" s="78">
        <f t="shared" si="2"/>
        <v>14</v>
      </c>
      <c r="T8" s="80"/>
      <c r="U8" s="80"/>
      <c r="V8" s="146"/>
    </row>
    <row r="9" spans="1:22" x14ac:dyDescent="0.25">
      <c r="A9" s="73"/>
      <c r="B9" s="74" t="s">
        <v>110</v>
      </c>
      <c r="C9" s="75">
        <v>0.58035062089116141</v>
      </c>
      <c r="D9" s="75">
        <v>0.10737764791818843</v>
      </c>
      <c r="E9" s="75">
        <v>2.556610664718718E-3</v>
      </c>
      <c r="F9" s="75">
        <v>0.17384952520087654</v>
      </c>
      <c r="G9" s="75">
        <v>8.6924762600438271E-2</v>
      </c>
      <c r="H9" s="75">
        <v>0.46274653031409785</v>
      </c>
      <c r="I9" s="75">
        <v>0.23009495982468953</v>
      </c>
      <c r="J9" s="75">
        <v>0.80533235938641334</v>
      </c>
      <c r="K9" s="75">
        <v>0.13805697589481372</v>
      </c>
      <c r="L9" s="75">
        <v>0.48319941563184798</v>
      </c>
      <c r="M9" s="75">
        <v>0.63915266617969313</v>
      </c>
      <c r="N9" s="75">
        <v>0.44229364499634766</v>
      </c>
      <c r="O9" s="75">
        <v>0.51387874360847319</v>
      </c>
      <c r="P9" s="75">
        <v>8.9481373265157038E-2</v>
      </c>
      <c r="Q9" s="76">
        <f t="shared" si="0"/>
        <v>0.33966398831263689</v>
      </c>
      <c r="R9" s="77">
        <f t="shared" si="1"/>
        <v>6.6931073872374292E-2</v>
      </c>
      <c r="S9" s="78">
        <f t="shared" si="2"/>
        <v>14</v>
      </c>
      <c r="T9" s="80"/>
      <c r="U9" s="80"/>
      <c r="V9" s="146"/>
    </row>
    <row r="10" spans="1:22" x14ac:dyDescent="0.25">
      <c r="A10" s="73"/>
      <c r="B10" s="74" t="s">
        <v>111</v>
      </c>
      <c r="C10" s="75">
        <v>0.7516435354273191</v>
      </c>
      <c r="D10" s="75">
        <v>0.35281227173119056</v>
      </c>
      <c r="E10" s="75">
        <v>2.0452885317750198E-2</v>
      </c>
      <c r="F10" s="75">
        <v>0.60847333820306782</v>
      </c>
      <c r="G10" s="75">
        <v>0.31190650109569024</v>
      </c>
      <c r="H10" s="75">
        <v>0.59824689554419275</v>
      </c>
      <c r="I10" s="75">
        <v>0.41672753834915988</v>
      </c>
      <c r="J10" s="75">
        <v>0.97918188458728994</v>
      </c>
      <c r="K10" s="75">
        <v>0.26333089846603358</v>
      </c>
      <c r="L10" s="75">
        <v>0.65704894083272447</v>
      </c>
      <c r="M10" s="75">
        <v>0.71073776479181872</v>
      </c>
      <c r="N10" s="75">
        <v>0.72096420745069378</v>
      </c>
      <c r="O10" s="75">
        <v>0.72352081811541269</v>
      </c>
      <c r="P10" s="75">
        <v>0.31957633308984656</v>
      </c>
      <c r="Q10" s="76">
        <f t="shared" si="0"/>
        <v>0.53104455807158502</v>
      </c>
      <c r="R10" s="77">
        <f t="shared" si="1"/>
        <v>6.838946187570491E-2</v>
      </c>
      <c r="S10" s="78">
        <f t="shared" si="2"/>
        <v>14</v>
      </c>
      <c r="T10" s="80"/>
      <c r="U10" s="80"/>
      <c r="V10" s="146"/>
    </row>
    <row r="11" spans="1:22" x14ac:dyDescent="0.25">
      <c r="A11" s="73"/>
      <c r="B11" s="74" t="s">
        <v>112</v>
      </c>
      <c r="C11" s="75">
        <v>0.89481373265157038</v>
      </c>
      <c r="D11" s="75">
        <v>0.55478451424397357</v>
      </c>
      <c r="E11" s="75">
        <v>8.9481373265157038E-2</v>
      </c>
      <c r="F11" s="75">
        <v>0.820672023374726</v>
      </c>
      <c r="G11" s="75">
        <v>0.74908692476260041</v>
      </c>
      <c r="H11" s="75">
        <v>0.73886048210372524</v>
      </c>
      <c r="I11" s="75">
        <v>0.55734112490869248</v>
      </c>
      <c r="J11" s="75">
        <v>1.1095690284879471</v>
      </c>
      <c r="K11" s="75">
        <v>0.36815193571950322</v>
      </c>
      <c r="L11" s="75">
        <v>0.71585098612125631</v>
      </c>
      <c r="M11" s="75">
        <v>0.74653031409788151</v>
      </c>
      <c r="N11" s="75">
        <v>0.9868517165814461</v>
      </c>
      <c r="O11" s="75">
        <v>0.88970051132213279</v>
      </c>
      <c r="P11" s="75">
        <v>0.53433162892622343</v>
      </c>
      <c r="Q11" s="76">
        <f t="shared" si="0"/>
        <v>0.69685902118334531</v>
      </c>
      <c r="R11" s="77">
        <f t="shared" si="1"/>
        <v>7.0183049799308006E-2</v>
      </c>
      <c r="S11" s="78">
        <f t="shared" si="2"/>
        <v>14</v>
      </c>
      <c r="T11" s="80"/>
      <c r="U11" s="80"/>
      <c r="V11" s="146"/>
    </row>
    <row r="12" spans="1:22" x14ac:dyDescent="0.25">
      <c r="A12" s="73"/>
      <c r="B12" s="74" t="s">
        <v>113</v>
      </c>
      <c r="C12" s="75">
        <v>0.98429510591672742</v>
      </c>
      <c r="D12" s="75">
        <v>0.69795471146822485</v>
      </c>
      <c r="E12" s="75">
        <v>0.40650109569028486</v>
      </c>
      <c r="F12" s="75">
        <v>1.1785975164353542</v>
      </c>
      <c r="G12" s="75">
        <v>0.95617238860482101</v>
      </c>
      <c r="H12" s="75">
        <v>0.85902118334550748</v>
      </c>
      <c r="I12" s="75">
        <v>0.6851716581446311</v>
      </c>
      <c r="J12" s="75">
        <v>1.1939371804236667</v>
      </c>
      <c r="K12" s="75">
        <v>0.44996347699050399</v>
      </c>
      <c r="L12" s="75">
        <v>0.79766252739225707</v>
      </c>
      <c r="M12" s="75">
        <v>0.77465303140978803</v>
      </c>
      <c r="N12" s="75">
        <v>1.2092768444119795</v>
      </c>
      <c r="O12" s="75">
        <v>1.1197954711468223</v>
      </c>
      <c r="P12" s="75">
        <v>0.94338933528122704</v>
      </c>
      <c r="Q12" s="76">
        <f t="shared" si="0"/>
        <v>0.87545653761869968</v>
      </c>
      <c r="R12" s="77">
        <f t="shared" si="1"/>
        <v>6.9242359544148521E-2</v>
      </c>
      <c r="S12" s="78">
        <f t="shared" si="2"/>
        <v>14</v>
      </c>
      <c r="T12" s="80"/>
      <c r="U12" s="80"/>
      <c r="V12" s="146"/>
    </row>
    <row r="13" spans="1:22" x14ac:dyDescent="0.25">
      <c r="A13" s="73"/>
      <c r="B13" s="74" t="s">
        <v>114</v>
      </c>
      <c r="C13" s="75">
        <v>1.0124178232286338</v>
      </c>
      <c r="D13" s="75">
        <v>0.79510591672753816</v>
      </c>
      <c r="E13" s="75">
        <v>0.93060628195763317</v>
      </c>
      <c r="F13" s="75">
        <v>1.3728999269539808</v>
      </c>
      <c r="G13" s="75">
        <v>1.114682249817385</v>
      </c>
      <c r="H13" s="75">
        <v>0.91782322863403931</v>
      </c>
      <c r="I13" s="75">
        <v>0.76186997808619417</v>
      </c>
      <c r="J13" s="75">
        <v>1.2450693937180421</v>
      </c>
      <c r="K13" s="75">
        <v>0.50365230094959823</v>
      </c>
      <c r="L13" s="75">
        <v>0.83856829802775734</v>
      </c>
      <c r="M13" s="75">
        <v>0.77720964207450682</v>
      </c>
      <c r="N13" s="75">
        <v>1.3498904309715118</v>
      </c>
      <c r="O13" s="75">
        <v>1.114682249817385</v>
      </c>
      <c r="P13" s="75">
        <v>1.2655222790357925</v>
      </c>
      <c r="Q13" s="76">
        <f t="shared" si="0"/>
        <v>0.99999999999999989</v>
      </c>
      <c r="R13" s="77">
        <f t="shared" si="1"/>
        <v>6.837235543154864E-2</v>
      </c>
      <c r="S13" s="78">
        <f t="shared" si="2"/>
        <v>14</v>
      </c>
      <c r="T13" s="80"/>
      <c r="U13" s="80"/>
      <c r="V13" s="146"/>
    </row>
    <row r="14" spans="1:22" x14ac:dyDescent="0.25">
      <c r="A14" s="73"/>
      <c r="B14" s="7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6"/>
      <c r="R14" s="77"/>
      <c r="S14" s="78"/>
      <c r="T14" s="80"/>
      <c r="U14" s="80"/>
      <c r="V14" s="146"/>
    </row>
    <row r="15" spans="1:22" x14ac:dyDescent="0.25">
      <c r="A15" s="73" t="s">
        <v>36</v>
      </c>
      <c r="B15" s="74" t="s">
        <v>105</v>
      </c>
      <c r="C15" s="75">
        <v>2.5566106647187726E-3</v>
      </c>
      <c r="D15" s="75">
        <v>5.1132213294375452E-3</v>
      </c>
      <c r="E15" s="75">
        <v>5.1132213294375452E-3</v>
      </c>
      <c r="F15" s="75">
        <v>-2.556610664718718E-3</v>
      </c>
      <c r="G15" s="75">
        <v>0</v>
      </c>
      <c r="H15" s="75">
        <v>0</v>
      </c>
      <c r="I15" s="75">
        <v>0</v>
      </c>
      <c r="J15" s="75">
        <v>9.9707815924032134E-2</v>
      </c>
      <c r="K15" s="75">
        <v>0</v>
      </c>
      <c r="L15" s="75">
        <v>5.1132213294375452E-3</v>
      </c>
      <c r="M15" s="75">
        <v>0</v>
      </c>
      <c r="N15" s="75">
        <v>7.6698319941563174E-3</v>
      </c>
      <c r="O15" s="75"/>
      <c r="P15" s="75"/>
      <c r="Q15" s="76">
        <f t="shared" ref="Q15:Q24" si="3">AVERAGE(C15:P15)</f>
        <v>1.0226442658875096E-2</v>
      </c>
      <c r="R15" s="77">
        <f t="shared" ref="R15:R24" si="4">STDEV(C15:P15)/SQRT(S15)</f>
        <v>8.1821224829213123E-3</v>
      </c>
      <c r="S15" s="78">
        <f t="shared" ref="S15:S24" si="5">COUNTA(C15:P15)</f>
        <v>12</v>
      </c>
      <c r="T15" s="113" t="s">
        <v>1</v>
      </c>
      <c r="U15" s="113" t="s">
        <v>21</v>
      </c>
      <c r="V15" s="146" t="s">
        <v>41</v>
      </c>
    </row>
    <row r="16" spans="1:22" x14ac:dyDescent="0.25">
      <c r="A16" s="73"/>
      <c r="B16" s="74" t="s">
        <v>115</v>
      </c>
      <c r="C16" s="75">
        <v>7.6698319941563174E-3</v>
      </c>
      <c r="D16" s="75">
        <v>5.1132213294375452E-3</v>
      </c>
      <c r="E16" s="75">
        <v>1.789627465303141E-2</v>
      </c>
      <c r="F16" s="75">
        <v>0</v>
      </c>
      <c r="G16" s="75">
        <v>0</v>
      </c>
      <c r="H16" s="75">
        <v>0</v>
      </c>
      <c r="I16" s="75">
        <v>0</v>
      </c>
      <c r="J16" s="75">
        <v>0.1022644265887509</v>
      </c>
      <c r="K16" s="75">
        <v>0</v>
      </c>
      <c r="L16" s="75">
        <v>7.6698319941563174E-3</v>
      </c>
      <c r="M16" s="75">
        <v>0</v>
      </c>
      <c r="N16" s="75">
        <v>5.1132213294375452E-3</v>
      </c>
      <c r="O16" s="75"/>
      <c r="P16" s="75"/>
      <c r="Q16" s="76">
        <f t="shared" si="3"/>
        <v>1.2143900657414169E-2</v>
      </c>
      <c r="R16" s="77">
        <f t="shared" si="4"/>
        <v>8.3387287492276453E-3</v>
      </c>
      <c r="S16" s="78">
        <f t="shared" si="5"/>
        <v>12</v>
      </c>
      <c r="T16" s="113" t="s">
        <v>1</v>
      </c>
      <c r="U16" s="113" t="s">
        <v>21</v>
      </c>
      <c r="V16" s="146" t="s">
        <v>41</v>
      </c>
    </row>
    <row r="17" spans="1:22" x14ac:dyDescent="0.25">
      <c r="A17" s="73"/>
      <c r="B17" s="74" t="s">
        <v>116</v>
      </c>
      <c r="C17" s="75">
        <v>-5.1132213294375452E-3</v>
      </c>
      <c r="D17" s="75">
        <v>-2.556610664718718E-3</v>
      </c>
      <c r="E17" s="75">
        <v>7.6698319941563174E-3</v>
      </c>
      <c r="F17" s="75">
        <v>0</v>
      </c>
      <c r="G17" s="75">
        <v>-2.556610664718718E-3</v>
      </c>
      <c r="H17" s="75">
        <v>0</v>
      </c>
      <c r="I17" s="75">
        <v>1.7896274653031365E-2</v>
      </c>
      <c r="J17" s="75">
        <v>9.9707815924032134E-2</v>
      </c>
      <c r="K17" s="75">
        <v>2.8122717311906499E-2</v>
      </c>
      <c r="L17" s="75">
        <v>5.1132213294375452E-3</v>
      </c>
      <c r="M17" s="75">
        <v>0</v>
      </c>
      <c r="N17" s="75">
        <v>5.1132213294375452E-3</v>
      </c>
      <c r="O17" s="75"/>
      <c r="P17" s="75"/>
      <c r="Q17" s="76">
        <f t="shared" si="3"/>
        <v>1.2783053323593868E-2</v>
      </c>
      <c r="R17" s="77">
        <f t="shared" si="4"/>
        <v>8.3676274381693592E-3</v>
      </c>
      <c r="S17" s="78">
        <f t="shared" si="5"/>
        <v>12</v>
      </c>
      <c r="T17" s="113" t="s">
        <v>1</v>
      </c>
      <c r="U17" s="113" t="s">
        <v>21</v>
      </c>
      <c r="V17" s="146" t="s">
        <v>41</v>
      </c>
    </row>
    <row r="18" spans="1:22" x14ac:dyDescent="0.25">
      <c r="A18" s="73"/>
      <c r="B18" s="74" t="s">
        <v>117</v>
      </c>
      <c r="C18" s="75">
        <v>1.2783053323593863E-2</v>
      </c>
      <c r="D18" s="75">
        <v>5.1132213294375452E-3</v>
      </c>
      <c r="E18" s="75">
        <v>1.022644265887509E-2</v>
      </c>
      <c r="F18" s="75">
        <v>2.0452885317750198E-2</v>
      </c>
      <c r="G18" s="75">
        <v>0</v>
      </c>
      <c r="H18" s="75">
        <v>0</v>
      </c>
      <c r="I18" s="75">
        <v>2.3009495982468917E-2</v>
      </c>
      <c r="J18" s="75">
        <v>0.10993425858290722</v>
      </c>
      <c r="K18" s="75">
        <v>0.24799123447772092</v>
      </c>
      <c r="L18" s="75">
        <v>0</v>
      </c>
      <c r="M18" s="75">
        <v>0</v>
      </c>
      <c r="N18" s="75">
        <v>1.022644265887509E-2</v>
      </c>
      <c r="O18" s="75"/>
      <c r="P18" s="75"/>
      <c r="Q18" s="76">
        <f t="shared" si="3"/>
        <v>3.664475286096907E-2</v>
      </c>
      <c r="R18" s="77">
        <f t="shared" si="4"/>
        <v>2.1108953975454304E-2</v>
      </c>
      <c r="S18" s="78">
        <f t="shared" si="5"/>
        <v>12</v>
      </c>
      <c r="T18" s="113" t="s">
        <v>1</v>
      </c>
      <c r="U18" s="113" t="s">
        <v>21</v>
      </c>
      <c r="V18" s="146" t="s">
        <v>41</v>
      </c>
    </row>
    <row r="19" spans="1:22" x14ac:dyDescent="0.25">
      <c r="A19" s="73"/>
      <c r="B19" s="74" t="s">
        <v>118</v>
      </c>
      <c r="C19" s="75">
        <v>0.15339663988312635</v>
      </c>
      <c r="D19" s="75">
        <v>1.7896274653031365E-2</v>
      </c>
      <c r="E19" s="75">
        <v>5.8802045288531772E-2</v>
      </c>
      <c r="F19" s="75">
        <v>0.38604821037253467</v>
      </c>
      <c r="G19" s="75">
        <v>2.3009495982469031E-2</v>
      </c>
      <c r="H19" s="75">
        <v>1.022644265887509E-2</v>
      </c>
      <c r="I19" s="75">
        <v>6.6471877282688094E-2</v>
      </c>
      <c r="J19" s="75">
        <v>0.19941563184806427</v>
      </c>
      <c r="K19" s="75">
        <v>0.54200146092037982</v>
      </c>
      <c r="L19" s="75">
        <v>0</v>
      </c>
      <c r="M19" s="75">
        <v>3.8349159970781588E-2</v>
      </c>
      <c r="N19" s="75">
        <v>0.1968590211833455</v>
      </c>
      <c r="O19" s="75"/>
      <c r="P19" s="75"/>
      <c r="Q19" s="76">
        <f t="shared" si="3"/>
        <v>0.14103968833698563</v>
      </c>
      <c r="R19" s="77">
        <f t="shared" si="4"/>
        <v>4.8962278342365703E-2</v>
      </c>
      <c r="S19" s="78">
        <f t="shared" si="5"/>
        <v>12</v>
      </c>
      <c r="T19" s="113" t="s">
        <v>1</v>
      </c>
      <c r="U19" s="113" t="s">
        <v>21</v>
      </c>
      <c r="V19" s="146" t="s">
        <v>41</v>
      </c>
    </row>
    <row r="20" spans="1:22" x14ac:dyDescent="0.25">
      <c r="A20" s="73"/>
      <c r="B20" s="74" t="s">
        <v>119</v>
      </c>
      <c r="C20" s="75">
        <v>0.24799123447772092</v>
      </c>
      <c r="D20" s="75">
        <v>6.3915266617969313E-2</v>
      </c>
      <c r="E20" s="75">
        <v>0.37582176771365955</v>
      </c>
      <c r="F20" s="75">
        <v>0.95361577794010211</v>
      </c>
      <c r="G20" s="75">
        <v>4.3462381300219136E-2</v>
      </c>
      <c r="H20" s="75">
        <v>0.10482103725346967</v>
      </c>
      <c r="I20" s="75">
        <v>0.39371804236669095</v>
      </c>
      <c r="J20" s="75">
        <v>0.54967129291453609</v>
      </c>
      <c r="K20" s="75">
        <v>0.67750182615047472</v>
      </c>
      <c r="L20" s="75">
        <v>7.6698319941563174E-3</v>
      </c>
      <c r="M20" s="75">
        <v>0.17896274653031408</v>
      </c>
      <c r="N20" s="75">
        <v>0.1968590211833455</v>
      </c>
      <c r="O20" s="75"/>
      <c r="P20" s="75"/>
      <c r="Q20" s="76">
        <f t="shared" si="3"/>
        <v>0.31616751887022154</v>
      </c>
      <c r="R20" s="77">
        <f t="shared" si="4"/>
        <v>8.3327785211581032E-2</v>
      </c>
      <c r="S20" s="78">
        <f t="shared" si="5"/>
        <v>12</v>
      </c>
      <c r="T20" s="113" t="s">
        <v>1</v>
      </c>
      <c r="U20" s="113" t="s">
        <v>21</v>
      </c>
      <c r="V20" s="146" t="s">
        <v>41</v>
      </c>
    </row>
    <row r="21" spans="1:22" x14ac:dyDescent="0.25">
      <c r="A21" s="73"/>
      <c r="B21" s="74" t="s">
        <v>111</v>
      </c>
      <c r="C21" s="75">
        <v>0.29145361577794004</v>
      </c>
      <c r="D21" s="75">
        <v>0.32213294375456536</v>
      </c>
      <c r="E21" s="75">
        <v>0.76186997808619417</v>
      </c>
      <c r="F21" s="75">
        <v>1.1683710737764792</v>
      </c>
      <c r="G21" s="75">
        <v>0.35792549306062815</v>
      </c>
      <c r="H21" s="75">
        <v>0.41928414901387867</v>
      </c>
      <c r="I21" s="75">
        <v>0.62381300219138058</v>
      </c>
      <c r="J21" s="75">
        <v>0.73630387143900644</v>
      </c>
      <c r="K21" s="75">
        <v>0.74908692476260041</v>
      </c>
      <c r="L21" s="75">
        <v>7.1585098612125642E-2</v>
      </c>
      <c r="M21" s="75">
        <v>0.35536888239590936</v>
      </c>
      <c r="N21" s="75">
        <v>0.31446311176040903</v>
      </c>
      <c r="O21" s="75"/>
      <c r="P21" s="75"/>
      <c r="Q21" s="76">
        <f t="shared" si="3"/>
        <v>0.51430484538592636</v>
      </c>
      <c r="R21" s="77">
        <f t="shared" si="4"/>
        <v>8.6460870144122876E-2</v>
      </c>
      <c r="S21" s="78">
        <f t="shared" si="5"/>
        <v>12</v>
      </c>
      <c r="T21" s="113" t="s">
        <v>1</v>
      </c>
      <c r="U21" s="113" t="s">
        <v>21</v>
      </c>
      <c r="V21" s="146" t="s">
        <v>41</v>
      </c>
    </row>
    <row r="22" spans="1:22" x14ac:dyDescent="0.25">
      <c r="A22" s="73"/>
      <c r="B22" s="74" t="s">
        <v>112</v>
      </c>
      <c r="C22" s="75">
        <v>0.32213294375456536</v>
      </c>
      <c r="D22" s="75">
        <v>0.5445580715850985</v>
      </c>
      <c r="E22" s="75">
        <v>0.9868517165814461</v>
      </c>
      <c r="F22" s="75">
        <v>1.2834185536888236</v>
      </c>
      <c r="G22" s="75">
        <v>0.67494521548575592</v>
      </c>
      <c r="H22" s="75">
        <v>0.93060628195763317</v>
      </c>
      <c r="I22" s="75">
        <v>0.73886048210372535</v>
      </c>
      <c r="J22" s="75">
        <v>0.82578524470416348</v>
      </c>
      <c r="K22" s="75">
        <v>0.83856829802775734</v>
      </c>
      <c r="L22" s="75">
        <v>0.19941563184806427</v>
      </c>
      <c r="M22" s="75">
        <v>0.7184075967859751</v>
      </c>
      <c r="N22" s="75">
        <v>0.32980277574872169</v>
      </c>
      <c r="O22" s="75"/>
      <c r="P22" s="75"/>
      <c r="Q22" s="76">
        <f t="shared" si="3"/>
        <v>0.69944606768931072</v>
      </c>
      <c r="R22" s="77">
        <f t="shared" si="4"/>
        <v>8.9945813274729253E-2</v>
      </c>
      <c r="S22" s="78">
        <f t="shared" si="5"/>
        <v>12</v>
      </c>
      <c r="T22" s="113" t="s">
        <v>1</v>
      </c>
      <c r="U22" s="113" t="s">
        <v>21</v>
      </c>
      <c r="V22" s="146" t="s">
        <v>41</v>
      </c>
    </row>
    <row r="23" spans="1:22" x14ac:dyDescent="0.25">
      <c r="A23" s="73"/>
      <c r="B23" s="74" t="s">
        <v>113</v>
      </c>
      <c r="C23" s="75">
        <v>0.34258582907231555</v>
      </c>
      <c r="D23" s="75">
        <v>0.66983199415631844</v>
      </c>
      <c r="E23" s="75">
        <v>1.1121256391526659</v>
      </c>
      <c r="F23" s="75">
        <v>1.4444850255661066</v>
      </c>
      <c r="G23" s="75">
        <v>0.90759678597516424</v>
      </c>
      <c r="H23" s="75">
        <v>1.3268809349890431</v>
      </c>
      <c r="I23" s="75">
        <v>0.99196493791088369</v>
      </c>
      <c r="J23" s="75">
        <v>0.92804967129291438</v>
      </c>
      <c r="K23" s="75">
        <v>0.84879474068663241</v>
      </c>
      <c r="L23" s="75">
        <v>0.36815193571950322</v>
      </c>
      <c r="M23" s="75">
        <v>1.2016070124178231</v>
      </c>
      <c r="N23" s="75">
        <v>0.35792549306062815</v>
      </c>
      <c r="O23" s="75"/>
      <c r="P23" s="75"/>
      <c r="Q23" s="76">
        <f t="shared" si="3"/>
        <v>0.87499999999999989</v>
      </c>
      <c r="R23" s="77">
        <f t="shared" si="4"/>
        <v>0.10869314534257501</v>
      </c>
      <c r="S23" s="78">
        <f t="shared" si="5"/>
        <v>12</v>
      </c>
      <c r="T23" s="113" t="s">
        <v>1</v>
      </c>
      <c r="U23" s="113" t="s">
        <v>21</v>
      </c>
      <c r="V23" s="146" t="s">
        <v>41</v>
      </c>
    </row>
    <row r="24" spans="1:22" ht="15.75" thickBot="1" x14ac:dyDescent="0.3">
      <c r="A24" s="81"/>
      <c r="B24" s="82" t="s">
        <v>114</v>
      </c>
      <c r="C24" s="83">
        <v>0.36815193571950322</v>
      </c>
      <c r="D24" s="83">
        <v>0.7516435354273191</v>
      </c>
      <c r="E24" s="83">
        <v>1.1811541271000729</v>
      </c>
      <c r="F24" s="83">
        <v>1.5007304601899194</v>
      </c>
      <c r="G24" s="83">
        <v>1.1197954711468223</v>
      </c>
      <c r="H24" s="83">
        <v>1.6745799853907959</v>
      </c>
      <c r="I24" s="83">
        <v>1.0021913805697589</v>
      </c>
      <c r="J24" s="83">
        <v>0.95872899926953969</v>
      </c>
      <c r="K24" s="83">
        <v>0.85646457268078879</v>
      </c>
      <c r="L24" s="83">
        <v>0.6851716581446311</v>
      </c>
      <c r="M24" s="83">
        <v>1.4317019722425126</v>
      </c>
      <c r="N24" s="83">
        <v>0.35536888239590936</v>
      </c>
      <c r="O24" s="83"/>
      <c r="P24" s="83"/>
      <c r="Q24" s="84">
        <f t="shared" si="3"/>
        <v>0.99047358168979771</v>
      </c>
      <c r="R24" s="85">
        <f t="shared" si="4"/>
        <v>0.12110989478654684</v>
      </c>
      <c r="S24" s="86">
        <f t="shared" si="5"/>
        <v>12</v>
      </c>
      <c r="T24" s="193" t="s">
        <v>1</v>
      </c>
      <c r="U24" s="193" t="s">
        <v>21</v>
      </c>
      <c r="V24" s="305" t="s">
        <v>41</v>
      </c>
    </row>
    <row r="26" spans="1:22" x14ac:dyDescent="0.25">
      <c r="A26" s="57" t="s">
        <v>97</v>
      </c>
    </row>
    <row r="27" spans="1:22" ht="15.75" thickBot="1" x14ac:dyDescent="0.3">
      <c r="A27" s="63" t="s">
        <v>35</v>
      </c>
      <c r="B27" s="63" t="s">
        <v>104</v>
      </c>
      <c r="C27" s="64" t="s">
        <v>126</v>
      </c>
      <c r="I27" s="63" t="s">
        <v>4</v>
      </c>
      <c r="J27" s="63" t="s">
        <v>5</v>
      </c>
      <c r="K27" s="63" t="s">
        <v>6</v>
      </c>
      <c r="L27" s="64" t="s">
        <v>60</v>
      </c>
    </row>
    <row r="28" spans="1:22" x14ac:dyDescent="0.25">
      <c r="A28" s="65" t="s">
        <v>9</v>
      </c>
      <c r="B28" s="66" t="s">
        <v>105</v>
      </c>
      <c r="C28" s="87">
        <v>0</v>
      </c>
      <c r="D28" s="67">
        <v>4.5871559633027517E-3</v>
      </c>
      <c r="E28" s="67">
        <v>0</v>
      </c>
      <c r="F28" s="67">
        <v>5.6818181818181811E-3</v>
      </c>
      <c r="G28" s="67">
        <v>4.5871559633027517E-3</v>
      </c>
      <c r="H28" s="67">
        <v>6.0606060606060207E-3</v>
      </c>
      <c r="I28" s="68">
        <f>AVERAGE(C28:H28)</f>
        <v>3.4861226948382841E-3</v>
      </c>
      <c r="J28" s="69">
        <f>STDEV(C28:H28)/SQRT(K28)</f>
        <v>1.1281207777482996E-3</v>
      </c>
      <c r="K28" s="70">
        <f>COUNTA(C28:H28)</f>
        <v>6</v>
      </c>
      <c r="L28" s="93"/>
      <c r="M28" s="93"/>
      <c r="N28" s="303"/>
    </row>
    <row r="29" spans="1:22" x14ac:dyDescent="0.25">
      <c r="A29" s="73"/>
      <c r="B29" s="74" t="s">
        <v>106</v>
      </c>
      <c r="C29" s="88">
        <v>0</v>
      </c>
      <c r="D29" s="75">
        <v>2.2935779816514287E-3</v>
      </c>
      <c r="E29" s="75">
        <v>1.0152284263959392E-2</v>
      </c>
      <c r="F29" s="75">
        <v>2.2727272727272724E-2</v>
      </c>
      <c r="G29" s="75">
        <v>4.5871559633027517E-3</v>
      </c>
      <c r="H29" s="75">
        <v>6.0606060606060207E-3</v>
      </c>
      <c r="I29" s="76">
        <f t="shared" ref="I29:I48" si="6">AVERAGE(C29:H29)</f>
        <v>7.6368161661320537E-3</v>
      </c>
      <c r="J29" s="77">
        <f t="shared" ref="J29:J48" si="7">STDEV(C29:H29)/SQRT(K29)</f>
        <v>3.3301925874025745E-3</v>
      </c>
      <c r="K29" s="78">
        <f t="shared" ref="K29:K48" si="8">COUNTA(C29:H29)</f>
        <v>6</v>
      </c>
      <c r="L29" s="80"/>
      <c r="M29" s="80"/>
      <c r="N29" s="146"/>
    </row>
    <row r="30" spans="1:22" x14ac:dyDescent="0.25">
      <c r="A30" s="73"/>
      <c r="B30" s="74" t="s">
        <v>107</v>
      </c>
      <c r="C30" s="88">
        <v>-1.8621973929236102E-3</v>
      </c>
      <c r="D30" s="75">
        <v>2.2935779816514287E-3</v>
      </c>
      <c r="E30" s="75">
        <v>4.0609137055837602E-2</v>
      </c>
      <c r="F30" s="75">
        <v>4.3560606060606064E-2</v>
      </c>
      <c r="G30" s="75">
        <v>6.880733944954128E-3</v>
      </c>
      <c r="H30" s="75">
        <v>8.0808080808080808E-3</v>
      </c>
      <c r="I30" s="76">
        <f t="shared" si="6"/>
        <v>1.6593777621822282E-2</v>
      </c>
      <c r="J30" s="77">
        <f t="shared" si="7"/>
        <v>8.1973164636572754E-3</v>
      </c>
      <c r="K30" s="78">
        <f t="shared" si="8"/>
        <v>6</v>
      </c>
      <c r="L30" s="80"/>
      <c r="M30" s="80"/>
      <c r="N30" s="146"/>
    </row>
    <row r="31" spans="1:22" x14ac:dyDescent="0.25">
      <c r="A31" s="73"/>
      <c r="B31" s="74" t="s">
        <v>108</v>
      </c>
      <c r="C31" s="88">
        <v>1.3035381750465602E-2</v>
      </c>
      <c r="D31" s="75">
        <v>2.2935779816514287E-3</v>
      </c>
      <c r="E31" s="75">
        <v>6.5989847715736044E-2</v>
      </c>
      <c r="F31" s="75">
        <v>5.3030303030303032E-2</v>
      </c>
      <c r="G31" s="75">
        <v>7.5688073394495417E-2</v>
      </c>
      <c r="H31" s="75">
        <v>4.0404040404040404E-3</v>
      </c>
      <c r="I31" s="76">
        <f t="shared" si="6"/>
        <v>3.5679597985509258E-2</v>
      </c>
      <c r="J31" s="77">
        <f t="shared" si="7"/>
        <v>1.3476970187329435E-2</v>
      </c>
      <c r="K31" s="78">
        <f t="shared" si="8"/>
        <v>6</v>
      </c>
      <c r="L31" s="80"/>
      <c r="M31" s="80"/>
      <c r="N31" s="146"/>
    </row>
    <row r="32" spans="1:22" x14ac:dyDescent="0.25">
      <c r="A32" s="73"/>
      <c r="B32" s="74" t="s">
        <v>109</v>
      </c>
      <c r="C32" s="88">
        <v>4.2830540037243951E-2</v>
      </c>
      <c r="D32" s="75">
        <v>2.2935779816513763E-2</v>
      </c>
      <c r="E32" s="75">
        <v>0.16751269035532995</v>
      </c>
      <c r="F32" s="75">
        <v>0.20833333333333334</v>
      </c>
      <c r="G32" s="75">
        <v>0.30963302752293576</v>
      </c>
      <c r="H32" s="75">
        <v>1.0101010101010065E-2</v>
      </c>
      <c r="I32" s="76">
        <f t="shared" si="6"/>
        <v>0.1268910635277278</v>
      </c>
      <c r="J32" s="77">
        <f t="shared" si="7"/>
        <v>4.9393108319017089E-2</v>
      </c>
      <c r="K32" s="78">
        <f t="shared" si="8"/>
        <v>6</v>
      </c>
      <c r="L32" s="80"/>
      <c r="M32" s="80"/>
      <c r="N32" s="146"/>
    </row>
    <row r="33" spans="1:14" x14ac:dyDescent="0.25">
      <c r="A33" s="73"/>
      <c r="B33" s="74" t="s">
        <v>110</v>
      </c>
      <c r="C33" s="88">
        <v>0.1266294227188082</v>
      </c>
      <c r="D33" s="75">
        <v>7.7981651376146793E-2</v>
      </c>
      <c r="E33" s="75">
        <v>0.2741116751269036</v>
      </c>
      <c r="F33" s="75">
        <v>0.32765151515151514</v>
      </c>
      <c r="G33" s="75">
        <v>0.46100917431192651</v>
      </c>
      <c r="H33" s="75">
        <v>7.0707070707070704E-2</v>
      </c>
      <c r="I33" s="76">
        <f t="shared" si="6"/>
        <v>0.22301508489872848</v>
      </c>
      <c r="J33" s="77">
        <f t="shared" si="7"/>
        <v>6.4219273992788872E-2</v>
      </c>
      <c r="K33" s="78">
        <f t="shared" si="8"/>
        <v>6</v>
      </c>
      <c r="L33" s="80"/>
      <c r="M33" s="80"/>
      <c r="N33" s="146"/>
    </row>
    <row r="34" spans="1:14" x14ac:dyDescent="0.25">
      <c r="A34" s="73"/>
      <c r="B34" s="74" t="s">
        <v>111</v>
      </c>
      <c r="C34" s="88">
        <v>0.44320297951582865</v>
      </c>
      <c r="D34" s="75">
        <v>0.27981651376146788</v>
      </c>
      <c r="E34" s="75">
        <v>0.52284263959390864</v>
      </c>
      <c r="F34" s="75">
        <v>0.53409090909090906</v>
      </c>
      <c r="G34" s="75">
        <v>0.64908256880733939</v>
      </c>
      <c r="H34" s="75">
        <v>0.25252525252525254</v>
      </c>
      <c r="I34" s="76">
        <f t="shared" si="6"/>
        <v>0.4469268105491177</v>
      </c>
      <c r="J34" s="77">
        <f t="shared" si="7"/>
        <v>6.323486057106073E-2</v>
      </c>
      <c r="K34" s="78">
        <f t="shared" si="8"/>
        <v>6</v>
      </c>
      <c r="L34" s="80"/>
      <c r="M34" s="80"/>
      <c r="N34" s="146"/>
    </row>
    <row r="35" spans="1:14" x14ac:dyDescent="0.25">
      <c r="A35" s="73"/>
      <c r="B35" s="74" t="s">
        <v>112</v>
      </c>
      <c r="C35" s="88">
        <v>0.5977653631284916</v>
      </c>
      <c r="D35" s="75">
        <v>0.67201834862385323</v>
      </c>
      <c r="E35" s="75">
        <v>0.73096446700507611</v>
      </c>
      <c r="F35" s="75">
        <v>0.73106060606060597</v>
      </c>
      <c r="G35" s="75">
        <v>0.79816513761467889</v>
      </c>
      <c r="H35" s="75">
        <v>0.42222222222222217</v>
      </c>
      <c r="I35" s="76">
        <f t="shared" si="6"/>
        <v>0.65869935744248798</v>
      </c>
      <c r="J35" s="77">
        <f t="shared" si="7"/>
        <v>5.4687257160401022E-2</v>
      </c>
      <c r="K35" s="78">
        <f t="shared" si="8"/>
        <v>6</v>
      </c>
      <c r="L35" s="80"/>
      <c r="M35" s="80"/>
      <c r="N35" s="146"/>
    </row>
    <row r="36" spans="1:14" x14ac:dyDescent="0.25">
      <c r="A36" s="73"/>
      <c r="B36" s="74" t="s">
        <v>113</v>
      </c>
      <c r="C36" s="88">
        <v>0.85847299813780265</v>
      </c>
      <c r="D36" s="75">
        <v>0.85779816513761464</v>
      </c>
      <c r="E36" s="75">
        <v>0.89340101522842641</v>
      </c>
      <c r="F36" s="75">
        <v>0.89583333333333337</v>
      </c>
      <c r="G36" s="75">
        <v>1.0045871559633026</v>
      </c>
      <c r="H36" s="75">
        <v>0.74545454545454537</v>
      </c>
      <c r="I36" s="76">
        <f t="shared" si="6"/>
        <v>0.87592453554250416</v>
      </c>
      <c r="J36" s="77">
        <f t="shared" si="7"/>
        <v>3.4113241437223982E-2</v>
      </c>
      <c r="K36" s="78">
        <f t="shared" si="8"/>
        <v>6</v>
      </c>
      <c r="L36" s="80"/>
      <c r="M36" s="80"/>
      <c r="N36" s="146"/>
    </row>
    <row r="37" spans="1:14" x14ac:dyDescent="0.25">
      <c r="A37" s="73"/>
      <c r="B37" s="74" t="s">
        <v>114</v>
      </c>
      <c r="C37" s="88">
        <v>1</v>
      </c>
      <c r="D37" s="75">
        <v>1</v>
      </c>
      <c r="E37" s="75">
        <v>1</v>
      </c>
      <c r="F37" s="75">
        <v>1</v>
      </c>
      <c r="G37" s="75">
        <v>1</v>
      </c>
      <c r="H37" s="75">
        <v>1</v>
      </c>
      <c r="I37" s="76">
        <f t="shared" si="6"/>
        <v>1</v>
      </c>
      <c r="J37" s="77">
        <f t="shared" si="7"/>
        <v>0</v>
      </c>
      <c r="K37" s="78">
        <f t="shared" si="8"/>
        <v>6</v>
      </c>
      <c r="L37" s="80"/>
      <c r="M37" s="80"/>
      <c r="N37" s="146"/>
    </row>
    <row r="38" spans="1:14" x14ac:dyDescent="0.25">
      <c r="A38" s="73"/>
      <c r="B38" s="74"/>
      <c r="C38" s="88"/>
      <c r="D38" s="75"/>
      <c r="E38" s="75"/>
      <c r="F38" s="75"/>
      <c r="G38" s="75"/>
      <c r="H38" s="75"/>
      <c r="I38" s="76"/>
      <c r="J38" s="77"/>
      <c r="K38" s="78"/>
      <c r="L38" s="80"/>
      <c r="M38" s="80"/>
      <c r="N38" s="146"/>
    </row>
    <row r="39" spans="1:14" x14ac:dyDescent="0.25">
      <c r="A39" s="73" t="s">
        <v>37</v>
      </c>
      <c r="B39" s="74" t="s">
        <v>105</v>
      </c>
      <c r="C39" s="88">
        <v>1.303538175046552E-2</v>
      </c>
      <c r="D39" s="75">
        <v>4.5871559633027048E-3</v>
      </c>
      <c r="E39" s="75">
        <v>0</v>
      </c>
      <c r="F39" s="75">
        <v>0.10227272727272728</v>
      </c>
      <c r="G39" s="75">
        <v>0.12155963302752293</v>
      </c>
      <c r="H39" s="75">
        <v>0</v>
      </c>
      <c r="I39" s="76">
        <f t="shared" si="6"/>
        <v>4.0242483002336404E-2</v>
      </c>
      <c r="J39" s="77">
        <f t="shared" si="7"/>
        <v>2.2884254902763548E-2</v>
      </c>
      <c r="K39" s="78">
        <f t="shared" si="8"/>
        <v>6</v>
      </c>
      <c r="L39" s="113" t="s">
        <v>1</v>
      </c>
      <c r="M39" s="113" t="s">
        <v>21</v>
      </c>
      <c r="N39" s="146" t="s">
        <v>31</v>
      </c>
    </row>
    <row r="40" spans="1:14" x14ac:dyDescent="0.25">
      <c r="A40" s="73"/>
      <c r="B40" s="74" t="s">
        <v>115</v>
      </c>
      <c r="C40" s="88">
        <v>0.26629422718808193</v>
      </c>
      <c r="D40" s="75">
        <v>2.2935779816513273E-3</v>
      </c>
      <c r="E40" s="75">
        <v>4.0609137055837602E-2</v>
      </c>
      <c r="F40" s="75">
        <v>0.15151515151515152</v>
      </c>
      <c r="G40" s="75">
        <v>0.26376146788990823</v>
      </c>
      <c r="H40" s="75">
        <v>1.6161616161616182E-2</v>
      </c>
      <c r="I40" s="76">
        <f t="shared" si="6"/>
        <v>0.1234391962987078</v>
      </c>
      <c r="J40" s="77">
        <f t="shared" si="7"/>
        <v>4.9642628780751145E-2</v>
      </c>
      <c r="K40" s="78">
        <f t="shared" si="8"/>
        <v>6</v>
      </c>
      <c r="L40" s="113" t="s">
        <v>1</v>
      </c>
      <c r="M40" s="113" t="s">
        <v>21</v>
      </c>
      <c r="N40" s="146" t="s">
        <v>31</v>
      </c>
    </row>
    <row r="41" spans="1:14" x14ac:dyDescent="0.25">
      <c r="A41" s="73"/>
      <c r="B41" s="74" t="s">
        <v>116</v>
      </c>
      <c r="C41" s="88">
        <v>0.37988826815642457</v>
      </c>
      <c r="D41" s="75">
        <v>0</v>
      </c>
      <c r="E41" s="75">
        <v>6.5989847715736044E-2</v>
      </c>
      <c r="F41" s="75">
        <v>0.16287878787878787</v>
      </c>
      <c r="G41" s="75">
        <v>0.41972477064220182</v>
      </c>
      <c r="H41" s="75">
        <v>6.8686868686868685E-2</v>
      </c>
      <c r="I41" s="76">
        <f t="shared" si="6"/>
        <v>0.18286142384666984</v>
      </c>
      <c r="J41" s="77">
        <f t="shared" si="7"/>
        <v>7.1985235258943708E-2</v>
      </c>
      <c r="K41" s="78">
        <f t="shared" si="8"/>
        <v>6</v>
      </c>
      <c r="L41" s="113" t="s">
        <v>1</v>
      </c>
      <c r="M41" s="113">
        <v>0.63319999999999999</v>
      </c>
      <c r="N41" s="146" t="s">
        <v>31</v>
      </c>
    </row>
    <row r="42" spans="1:14" x14ac:dyDescent="0.25">
      <c r="A42" s="73"/>
      <c r="B42" s="74" t="s">
        <v>117</v>
      </c>
      <c r="C42" s="88">
        <v>0.55493482309124764</v>
      </c>
      <c r="D42" s="75">
        <v>0</v>
      </c>
      <c r="E42" s="75">
        <v>9.1370558375634514E-2</v>
      </c>
      <c r="F42" s="75">
        <v>0.24431818181818182</v>
      </c>
      <c r="G42" s="75">
        <v>0.44724770642201833</v>
      </c>
      <c r="H42" s="75">
        <v>4.8484848484848478E-2</v>
      </c>
      <c r="I42" s="76">
        <f t="shared" si="6"/>
        <v>0.23105935303198852</v>
      </c>
      <c r="J42" s="77">
        <f t="shared" si="7"/>
        <v>9.2743976349791354E-2</v>
      </c>
      <c r="K42" s="78">
        <f t="shared" si="8"/>
        <v>6</v>
      </c>
      <c r="L42" s="113" t="s">
        <v>1</v>
      </c>
      <c r="M42" s="113">
        <v>0.27989999999999998</v>
      </c>
      <c r="N42" s="146" t="s">
        <v>31</v>
      </c>
    </row>
    <row r="43" spans="1:14" x14ac:dyDescent="0.25">
      <c r="A43" s="73"/>
      <c r="B43" s="74" t="s">
        <v>118</v>
      </c>
      <c r="C43" s="88">
        <v>0.6983240223463687</v>
      </c>
      <c r="D43" s="75">
        <v>9.1743119266054617E-3</v>
      </c>
      <c r="E43" s="75">
        <v>0.16751269035532995</v>
      </c>
      <c r="F43" s="75">
        <v>0.35795454545454541</v>
      </c>
      <c r="G43" s="75">
        <v>0.50688073394495403</v>
      </c>
      <c r="H43" s="75">
        <v>0.20808080808080809</v>
      </c>
      <c r="I43" s="76">
        <f t="shared" si="6"/>
        <v>0.32465451868476858</v>
      </c>
      <c r="J43" s="77">
        <f t="shared" si="7"/>
        <v>0.10194033031607166</v>
      </c>
      <c r="K43" s="78">
        <f t="shared" si="8"/>
        <v>6</v>
      </c>
      <c r="L43" s="113" t="s">
        <v>1</v>
      </c>
      <c r="M43" s="113">
        <v>0.27989999999999998</v>
      </c>
      <c r="N43" s="146" t="s">
        <v>31</v>
      </c>
    </row>
    <row r="44" spans="1:14" x14ac:dyDescent="0.25">
      <c r="A44" s="73"/>
      <c r="B44" s="74" t="s">
        <v>119</v>
      </c>
      <c r="C44" s="88">
        <v>0.74301675977653636</v>
      </c>
      <c r="D44" s="75">
        <v>5.5045871559633024E-2</v>
      </c>
      <c r="E44" s="75">
        <v>0.3045685279187817</v>
      </c>
      <c r="F44" s="75">
        <v>0.52272727272727271</v>
      </c>
      <c r="G44" s="75">
        <v>0.67201834862385323</v>
      </c>
      <c r="H44" s="75">
        <v>0.48888888888888887</v>
      </c>
      <c r="I44" s="76">
        <f t="shared" si="6"/>
        <v>0.4643776115824943</v>
      </c>
      <c r="J44" s="77">
        <f t="shared" si="7"/>
        <v>0.10293223545418288</v>
      </c>
      <c r="K44" s="78">
        <f t="shared" si="8"/>
        <v>6</v>
      </c>
      <c r="L44" s="113" t="s">
        <v>1</v>
      </c>
      <c r="M44" s="113">
        <v>5.8500000000000003E-2</v>
      </c>
      <c r="N44" s="146" t="s">
        <v>31</v>
      </c>
    </row>
    <row r="45" spans="1:14" x14ac:dyDescent="0.25">
      <c r="A45" s="73"/>
      <c r="B45" s="74" t="s">
        <v>111</v>
      </c>
      <c r="C45" s="88">
        <v>0.86033519553072624</v>
      </c>
      <c r="D45" s="75">
        <v>0.29128440366972475</v>
      </c>
      <c r="E45" s="75">
        <v>0.6142131979695431</v>
      </c>
      <c r="F45" s="75">
        <v>0.81818181818181823</v>
      </c>
      <c r="G45" s="75">
        <v>0.88990825688073383</v>
      </c>
      <c r="H45" s="75">
        <v>0.94141414141414137</v>
      </c>
      <c r="I45" s="76">
        <f t="shared" si="6"/>
        <v>0.73588950227444794</v>
      </c>
      <c r="J45" s="77">
        <f t="shared" si="7"/>
        <v>0.10011655318111691</v>
      </c>
      <c r="K45" s="78">
        <f t="shared" si="8"/>
        <v>6</v>
      </c>
      <c r="L45" s="113" t="s">
        <v>2</v>
      </c>
      <c r="M45" s="113">
        <v>9.5999999999999992E-3</v>
      </c>
      <c r="N45" s="146" t="s">
        <v>31</v>
      </c>
    </row>
    <row r="46" spans="1:14" x14ac:dyDescent="0.25">
      <c r="A46" s="73"/>
      <c r="B46" s="74" t="s">
        <v>112</v>
      </c>
      <c r="C46" s="88">
        <v>1.0446927374301676</v>
      </c>
      <c r="D46" s="75">
        <v>0.68119266055045868</v>
      </c>
      <c r="E46" s="75">
        <v>0.86294416243654826</v>
      </c>
      <c r="F46" s="75">
        <v>0.98863636363636354</v>
      </c>
      <c r="G46" s="75">
        <v>1.0298165137614679</v>
      </c>
      <c r="H46" s="75">
        <v>1.1373737373737374</v>
      </c>
      <c r="I46" s="76">
        <f t="shared" si="6"/>
        <v>0.95744269586479047</v>
      </c>
      <c r="J46" s="77">
        <f t="shared" si="7"/>
        <v>6.6192350693238158E-2</v>
      </c>
      <c r="K46" s="78">
        <f t="shared" si="8"/>
        <v>6</v>
      </c>
      <c r="L46" s="113" t="s">
        <v>2</v>
      </c>
      <c r="M46" s="113">
        <v>6.4999999999999997E-3</v>
      </c>
      <c r="N46" s="146" t="s">
        <v>31</v>
      </c>
    </row>
    <row r="47" spans="1:14" x14ac:dyDescent="0.25">
      <c r="A47" s="73"/>
      <c r="B47" s="74" t="s">
        <v>113</v>
      </c>
      <c r="C47" s="88">
        <v>1.2383612662942272</v>
      </c>
      <c r="D47" s="75">
        <v>0.94036697247706402</v>
      </c>
      <c r="E47" s="75">
        <v>1.1218274111675126</v>
      </c>
      <c r="F47" s="75">
        <v>1.1268939393939394</v>
      </c>
      <c r="G47" s="75">
        <v>1.1100917431192658</v>
      </c>
      <c r="H47" s="75">
        <v>1.4505050505050503</v>
      </c>
      <c r="I47" s="76">
        <f t="shared" si="6"/>
        <v>1.1646743971595102</v>
      </c>
      <c r="J47" s="77">
        <f t="shared" si="7"/>
        <v>6.9206269263734632E-2</v>
      </c>
      <c r="K47" s="78">
        <f t="shared" si="8"/>
        <v>6</v>
      </c>
      <c r="L47" s="113" t="s">
        <v>3</v>
      </c>
      <c r="M47" s="113">
        <v>1.4E-2</v>
      </c>
      <c r="N47" s="146" t="s">
        <v>31</v>
      </c>
    </row>
    <row r="48" spans="1:14" ht="15.75" thickBot="1" x14ac:dyDescent="0.3">
      <c r="A48" s="81"/>
      <c r="B48" s="82" t="s">
        <v>114</v>
      </c>
      <c r="C48" s="89">
        <v>1.3221601489757913</v>
      </c>
      <c r="D48" s="83">
        <v>1.1123853211009174</v>
      </c>
      <c r="E48" s="83">
        <v>1.2182741116751268</v>
      </c>
      <c r="F48" s="83">
        <v>1.1761363636363635</v>
      </c>
      <c r="G48" s="83">
        <v>1.128440366972477</v>
      </c>
      <c r="H48" s="83">
        <v>1.4686868686868686</v>
      </c>
      <c r="I48" s="84">
        <f t="shared" si="6"/>
        <v>1.2376805301745906</v>
      </c>
      <c r="J48" s="85">
        <f t="shared" si="7"/>
        <v>5.5466906233280711E-2</v>
      </c>
      <c r="K48" s="86">
        <f t="shared" si="8"/>
        <v>6</v>
      </c>
      <c r="L48" s="193" t="s">
        <v>1</v>
      </c>
      <c r="M48" s="193">
        <v>5.8500000000000003E-2</v>
      </c>
      <c r="N48" s="305" t="s">
        <v>31</v>
      </c>
    </row>
    <row r="50" spans="1:15" x14ac:dyDescent="0.25">
      <c r="A50" s="57" t="s">
        <v>98</v>
      </c>
    </row>
    <row r="51" spans="1:15" ht="15.75" thickBot="1" x14ac:dyDescent="0.3">
      <c r="A51" s="63" t="s">
        <v>36</v>
      </c>
      <c r="B51" s="63" t="s">
        <v>104</v>
      </c>
      <c r="C51" s="64" t="s">
        <v>126</v>
      </c>
      <c r="J51" s="63" t="s">
        <v>4</v>
      </c>
      <c r="K51" s="63" t="s">
        <v>5</v>
      </c>
      <c r="L51" s="63" t="s">
        <v>6</v>
      </c>
      <c r="M51" s="64" t="s">
        <v>60</v>
      </c>
    </row>
    <row r="52" spans="1:15" x14ac:dyDescent="0.25">
      <c r="A52" s="65" t="s">
        <v>9</v>
      </c>
      <c r="B52" s="66" t="s">
        <v>105</v>
      </c>
      <c r="C52" s="87">
        <v>6.9444444444444449E-3</v>
      </c>
      <c r="D52" s="67">
        <v>4.329004329004329E-3</v>
      </c>
      <c r="E52" s="67">
        <v>0</v>
      </c>
      <c r="F52" s="67">
        <v>2.2779043280181746E-3</v>
      </c>
      <c r="G52" s="67">
        <v>0</v>
      </c>
      <c r="H52" s="67">
        <v>0</v>
      </c>
      <c r="I52" s="67">
        <v>0.02</v>
      </c>
      <c r="J52" s="68">
        <f>AVERAGE(C52:I52)</f>
        <v>4.7930504430667075E-3</v>
      </c>
      <c r="K52" s="69">
        <f>STDEV(C52:I52)/SQRT(L52)</f>
        <v>2.7226611081004825E-3</v>
      </c>
      <c r="L52" s="70">
        <f>COUNTA(C52:I52)</f>
        <v>7</v>
      </c>
      <c r="M52" s="93"/>
      <c r="N52" s="93"/>
      <c r="O52" s="303"/>
    </row>
    <row r="53" spans="1:15" x14ac:dyDescent="0.25">
      <c r="A53" s="73"/>
      <c r="B53" s="74" t="s">
        <v>106</v>
      </c>
      <c r="C53" s="88">
        <v>2.0833333333333332E-2</v>
      </c>
      <c r="D53" s="75">
        <v>1.5151515151515152E-2</v>
      </c>
      <c r="E53" s="75">
        <v>1.6977928692699881E-3</v>
      </c>
      <c r="F53" s="75">
        <v>2.2779043280181746E-3</v>
      </c>
      <c r="G53" s="75">
        <v>0</v>
      </c>
      <c r="H53" s="75">
        <v>0</v>
      </c>
      <c r="I53" s="75">
        <v>1.3333333333333334E-2</v>
      </c>
      <c r="J53" s="76">
        <f t="shared" ref="J53:J72" si="9">AVERAGE(C53:I53)</f>
        <v>7.6134112879242821E-3</v>
      </c>
      <c r="K53" s="77">
        <f t="shared" ref="K53:K72" si="10">STDEV(C53:I53)/SQRT(L53)</f>
        <v>3.2502640758026863E-3</v>
      </c>
      <c r="L53" s="78">
        <f t="shared" ref="L53:L72" si="11">COUNTA(C53:I53)</f>
        <v>7</v>
      </c>
      <c r="M53" s="80"/>
      <c r="N53" s="80"/>
      <c r="O53" s="146"/>
    </row>
    <row r="54" spans="1:15" x14ac:dyDescent="0.25">
      <c r="A54" s="73"/>
      <c r="B54" s="74" t="s">
        <v>107</v>
      </c>
      <c r="C54" s="88">
        <v>-1.388888888888889E-2</v>
      </c>
      <c r="D54" s="75">
        <v>6.4935064935064931E-3</v>
      </c>
      <c r="E54" s="75">
        <v>1.6977928692699881E-3</v>
      </c>
      <c r="F54" s="75">
        <v>0</v>
      </c>
      <c r="G54" s="75">
        <v>0</v>
      </c>
      <c r="H54" s="75">
        <v>1.7857142857142818E-2</v>
      </c>
      <c r="I54" s="75">
        <v>1.3333333333333334E-2</v>
      </c>
      <c r="J54" s="76">
        <f t="shared" si="9"/>
        <v>3.6418409520519632E-3</v>
      </c>
      <c r="K54" s="77">
        <f t="shared" si="10"/>
        <v>3.9089751790984976E-3</v>
      </c>
      <c r="L54" s="78">
        <f t="shared" si="11"/>
        <v>7</v>
      </c>
      <c r="M54" s="80"/>
      <c r="N54" s="80"/>
      <c r="O54" s="146"/>
    </row>
    <row r="55" spans="1:15" x14ac:dyDescent="0.25">
      <c r="A55" s="73"/>
      <c r="B55" s="74" t="s">
        <v>108</v>
      </c>
      <c r="C55" s="88">
        <v>3.4722222222222224E-2</v>
      </c>
      <c r="D55" s="75">
        <v>8.658008658008658E-3</v>
      </c>
      <c r="E55" s="75">
        <v>1.1884550084889691E-2</v>
      </c>
      <c r="F55" s="75">
        <v>2.2779043280181746E-3</v>
      </c>
      <c r="G55" s="75">
        <v>0</v>
      </c>
      <c r="H55" s="75">
        <v>2.2959183673469351E-2</v>
      </c>
      <c r="I55" s="75">
        <v>2.6666666666666668E-2</v>
      </c>
      <c r="J55" s="76">
        <f t="shared" si="9"/>
        <v>1.530979080475354E-2</v>
      </c>
      <c r="K55" s="77">
        <f t="shared" si="10"/>
        <v>4.9389910611412468E-3</v>
      </c>
      <c r="L55" s="78">
        <f t="shared" si="11"/>
        <v>7</v>
      </c>
      <c r="M55" s="80"/>
      <c r="N55" s="80"/>
      <c r="O55" s="146"/>
    </row>
    <row r="56" spans="1:15" x14ac:dyDescent="0.25">
      <c r="A56" s="73"/>
      <c r="B56" s="74" t="s">
        <v>109</v>
      </c>
      <c r="C56" s="88">
        <v>0.41666666666666669</v>
      </c>
      <c r="D56" s="75">
        <v>4.9783549783549784E-2</v>
      </c>
      <c r="E56" s="75">
        <v>0.23599320882852293</v>
      </c>
      <c r="F56" s="75">
        <v>2.2779043280182251E-2</v>
      </c>
      <c r="G56" s="75">
        <v>6.1068702290076335E-3</v>
      </c>
      <c r="H56" s="75">
        <v>6.6326530612244902E-2</v>
      </c>
      <c r="I56" s="75">
        <v>0.51333333333333331</v>
      </c>
      <c r="J56" s="76">
        <f t="shared" si="9"/>
        <v>0.1872841718190725</v>
      </c>
      <c r="K56" s="77">
        <f t="shared" si="10"/>
        <v>7.7876776736832715E-2</v>
      </c>
      <c r="L56" s="78">
        <f t="shared" si="11"/>
        <v>7</v>
      </c>
      <c r="M56" s="80"/>
      <c r="N56" s="80"/>
      <c r="O56" s="146"/>
    </row>
    <row r="57" spans="1:15" x14ac:dyDescent="0.25">
      <c r="A57" s="73"/>
      <c r="B57" s="74" t="s">
        <v>110</v>
      </c>
      <c r="C57" s="88">
        <v>0.67361111111111116</v>
      </c>
      <c r="D57" s="75">
        <v>0.31818181818181818</v>
      </c>
      <c r="E57" s="75">
        <v>0.60611205432937176</v>
      </c>
      <c r="F57" s="75">
        <v>4.1002277904327949E-2</v>
      </c>
      <c r="G57" s="75">
        <v>6.2595419847328249E-2</v>
      </c>
      <c r="H57" s="75">
        <v>0.39285714285714279</v>
      </c>
      <c r="I57" s="75">
        <v>0.51333333333333331</v>
      </c>
      <c r="J57" s="76">
        <f t="shared" si="9"/>
        <v>0.37252759393777618</v>
      </c>
      <c r="K57" s="77">
        <f t="shared" si="10"/>
        <v>9.4412088398971597E-2</v>
      </c>
      <c r="L57" s="78">
        <f t="shared" si="11"/>
        <v>7</v>
      </c>
      <c r="M57" s="80"/>
      <c r="N57" s="80"/>
      <c r="O57" s="146"/>
    </row>
    <row r="58" spans="1:15" x14ac:dyDescent="0.25">
      <c r="A58" s="73"/>
      <c r="B58" s="74" t="s">
        <v>111</v>
      </c>
      <c r="C58" s="88">
        <v>0.79166666666666663</v>
      </c>
      <c r="D58" s="75">
        <v>0.64502164502164505</v>
      </c>
      <c r="E58" s="75">
        <v>0.77758913412563657</v>
      </c>
      <c r="F58" s="75">
        <v>0.32118451025056938</v>
      </c>
      <c r="G58" s="75">
        <v>0.25038167938931299</v>
      </c>
      <c r="H58" s="75">
        <v>0.62244897959183687</v>
      </c>
      <c r="I58" s="75">
        <v>0.82</v>
      </c>
      <c r="J58" s="76">
        <f t="shared" si="9"/>
        <v>0.60404180214938108</v>
      </c>
      <c r="K58" s="77">
        <f t="shared" si="10"/>
        <v>8.7159078858624214E-2</v>
      </c>
      <c r="L58" s="78">
        <f t="shared" si="11"/>
        <v>7</v>
      </c>
      <c r="M58" s="80"/>
      <c r="N58" s="80"/>
      <c r="O58" s="146"/>
    </row>
    <row r="59" spans="1:15" x14ac:dyDescent="0.25">
      <c r="A59" s="73"/>
      <c r="B59" s="74" t="s">
        <v>112</v>
      </c>
      <c r="C59" s="88">
        <v>0.875</v>
      </c>
      <c r="D59" s="75">
        <v>0.83549783549783541</v>
      </c>
      <c r="E59" s="75">
        <v>0.85229202037351448</v>
      </c>
      <c r="F59" s="75">
        <v>0.60364464692482911</v>
      </c>
      <c r="G59" s="75">
        <v>0.55572519083969474</v>
      </c>
      <c r="H59" s="75">
        <v>0.7372448979591838</v>
      </c>
      <c r="I59" s="75">
        <v>0.86</v>
      </c>
      <c r="J59" s="76">
        <f t="shared" si="9"/>
        <v>0.75991494165643692</v>
      </c>
      <c r="K59" s="77">
        <f t="shared" si="10"/>
        <v>4.9793783869708778E-2</v>
      </c>
      <c r="L59" s="78">
        <f t="shared" si="11"/>
        <v>7</v>
      </c>
      <c r="M59" s="80"/>
      <c r="N59" s="80"/>
      <c r="O59" s="146"/>
    </row>
    <row r="60" spans="1:15" x14ac:dyDescent="0.25">
      <c r="A60" s="73"/>
      <c r="B60" s="74" t="s">
        <v>113</v>
      </c>
      <c r="C60" s="88">
        <v>0.93055555555555569</v>
      </c>
      <c r="D60" s="75">
        <v>0.94155844155844148</v>
      </c>
      <c r="E60" s="75">
        <v>0.95755517826825132</v>
      </c>
      <c r="F60" s="75">
        <v>0.81093394077448733</v>
      </c>
      <c r="G60" s="75">
        <v>0.79236641221374049</v>
      </c>
      <c r="H60" s="75">
        <v>0.98979591836734693</v>
      </c>
      <c r="I60" s="75">
        <v>0.99333333333333329</v>
      </c>
      <c r="J60" s="76">
        <f t="shared" si="9"/>
        <v>0.91658554001016523</v>
      </c>
      <c r="K60" s="77">
        <f t="shared" si="10"/>
        <v>3.0991532567021238E-2</v>
      </c>
      <c r="L60" s="78">
        <f t="shared" si="11"/>
        <v>7</v>
      </c>
      <c r="M60" s="80"/>
      <c r="N60" s="80"/>
      <c r="O60" s="146"/>
    </row>
    <row r="61" spans="1:15" x14ac:dyDescent="0.25">
      <c r="A61" s="73"/>
      <c r="B61" s="74" t="s">
        <v>114</v>
      </c>
      <c r="C61" s="88">
        <v>1</v>
      </c>
      <c r="D61" s="75">
        <v>1</v>
      </c>
      <c r="E61" s="75">
        <v>1</v>
      </c>
      <c r="F61" s="75">
        <v>1</v>
      </c>
      <c r="G61" s="75">
        <v>1</v>
      </c>
      <c r="H61" s="75">
        <v>1</v>
      </c>
      <c r="I61" s="75">
        <v>1</v>
      </c>
      <c r="J61" s="76">
        <f t="shared" si="9"/>
        <v>1</v>
      </c>
      <c r="K61" s="77">
        <f t="shared" si="10"/>
        <v>0</v>
      </c>
      <c r="L61" s="78">
        <f t="shared" si="11"/>
        <v>7</v>
      </c>
      <c r="M61" s="80"/>
      <c r="N61" s="80"/>
      <c r="O61" s="146"/>
    </row>
    <row r="62" spans="1:15" x14ac:dyDescent="0.25">
      <c r="A62" s="73"/>
      <c r="B62" s="74"/>
      <c r="C62" s="88"/>
      <c r="D62" s="75"/>
      <c r="E62" s="75"/>
      <c r="F62" s="75"/>
      <c r="G62" s="75"/>
      <c r="H62" s="75"/>
      <c r="I62" s="75"/>
      <c r="J62" s="76"/>
      <c r="K62" s="77"/>
      <c r="L62" s="78"/>
      <c r="M62" s="80"/>
      <c r="N62" s="80"/>
      <c r="O62" s="146"/>
    </row>
    <row r="63" spans="1:15" x14ac:dyDescent="0.25">
      <c r="A63" s="73" t="s">
        <v>37</v>
      </c>
      <c r="B63" s="74" t="s">
        <v>105</v>
      </c>
      <c r="C63" s="88">
        <v>2.6315789473684209E-2</v>
      </c>
      <c r="D63" s="75">
        <v>0</v>
      </c>
      <c r="E63" s="75">
        <v>1.697792869269949E-3</v>
      </c>
      <c r="F63" s="75">
        <v>2.0501138952164075E-2</v>
      </c>
      <c r="G63" s="75">
        <v>1.5267175572519084E-3</v>
      </c>
      <c r="H63" s="75">
        <v>0</v>
      </c>
      <c r="I63" s="75">
        <v>6.6666666666666671E-3</v>
      </c>
      <c r="J63" s="76">
        <f t="shared" si="9"/>
        <v>8.1011579312909726E-3</v>
      </c>
      <c r="K63" s="77">
        <f t="shared" si="10"/>
        <v>4.091436954281661E-3</v>
      </c>
      <c r="L63" s="78">
        <f t="shared" si="11"/>
        <v>7</v>
      </c>
      <c r="M63" s="113" t="s">
        <v>1</v>
      </c>
      <c r="N63" s="113" t="s">
        <v>21</v>
      </c>
      <c r="O63" s="146" t="s">
        <v>31</v>
      </c>
    </row>
    <row r="64" spans="1:15" x14ac:dyDescent="0.25">
      <c r="A64" s="73"/>
      <c r="B64" s="74" t="s">
        <v>115</v>
      </c>
      <c r="C64" s="88">
        <v>-6.5789473684210523E-3</v>
      </c>
      <c r="D64" s="75">
        <v>0</v>
      </c>
      <c r="E64" s="75">
        <v>1.697792869269949E-3</v>
      </c>
      <c r="F64" s="75">
        <v>2.0501138952164075E-2</v>
      </c>
      <c r="G64" s="75">
        <v>3.0534351145038168E-3</v>
      </c>
      <c r="H64" s="75">
        <v>0</v>
      </c>
      <c r="I64" s="75">
        <v>6.6666666666666666E-2</v>
      </c>
      <c r="J64" s="76">
        <f t="shared" si="9"/>
        <v>1.2191440890597637E-2</v>
      </c>
      <c r="K64" s="77">
        <f t="shared" si="10"/>
        <v>9.6112670005667651E-3</v>
      </c>
      <c r="L64" s="78">
        <f t="shared" si="11"/>
        <v>7</v>
      </c>
      <c r="M64" s="113" t="s">
        <v>1</v>
      </c>
      <c r="N64" s="113" t="s">
        <v>21</v>
      </c>
      <c r="O64" s="146" t="s">
        <v>31</v>
      </c>
    </row>
    <row r="65" spans="1:15" x14ac:dyDescent="0.25">
      <c r="A65" s="73"/>
      <c r="B65" s="74" t="s">
        <v>116</v>
      </c>
      <c r="C65" s="88">
        <v>1.3157894736842105E-2</v>
      </c>
      <c r="D65" s="75">
        <v>8.658008658008658E-3</v>
      </c>
      <c r="E65" s="75">
        <v>3.5653650254668927E-2</v>
      </c>
      <c r="F65" s="75">
        <v>1.8223234624145799E-2</v>
      </c>
      <c r="G65" s="75">
        <v>4.5801526717557254E-3</v>
      </c>
      <c r="H65" s="75">
        <v>0.20153061224489791</v>
      </c>
      <c r="I65" s="75">
        <v>0.28666666666666668</v>
      </c>
      <c r="J65" s="76">
        <f t="shared" si="9"/>
        <v>8.1210031408140829E-2</v>
      </c>
      <c r="K65" s="77">
        <f t="shared" si="10"/>
        <v>4.3232268372730712E-2</v>
      </c>
      <c r="L65" s="78">
        <f t="shared" si="11"/>
        <v>7</v>
      </c>
      <c r="M65" s="113" t="s">
        <v>1</v>
      </c>
      <c r="N65" s="113">
        <v>0.98880000000000001</v>
      </c>
      <c r="O65" s="146" t="s">
        <v>31</v>
      </c>
    </row>
    <row r="66" spans="1:15" x14ac:dyDescent="0.25">
      <c r="A66" s="73"/>
      <c r="B66" s="74" t="s">
        <v>117</v>
      </c>
      <c r="C66" s="88">
        <v>2.6315789473684209E-2</v>
      </c>
      <c r="D66" s="75">
        <v>4.329004329004329E-3</v>
      </c>
      <c r="E66" s="75">
        <v>0.22750424448217316</v>
      </c>
      <c r="F66" s="75">
        <v>1.366742596810935E-2</v>
      </c>
      <c r="G66" s="75">
        <v>6.1068702290076335E-3</v>
      </c>
      <c r="H66" s="75">
        <v>0.46938775510204084</v>
      </c>
      <c r="I66" s="75">
        <v>0.46666666666666662</v>
      </c>
      <c r="J66" s="76">
        <f t="shared" si="9"/>
        <v>0.17342539375009802</v>
      </c>
      <c r="K66" s="77">
        <f t="shared" si="10"/>
        <v>8.1687792225435887E-2</v>
      </c>
      <c r="L66" s="78">
        <f t="shared" si="11"/>
        <v>7</v>
      </c>
      <c r="M66" s="113" t="s">
        <v>1</v>
      </c>
      <c r="N66" s="113">
        <v>0.60419999999999996</v>
      </c>
      <c r="O66" s="146" t="s">
        <v>31</v>
      </c>
    </row>
    <row r="67" spans="1:15" x14ac:dyDescent="0.25">
      <c r="A67" s="73"/>
      <c r="B67" s="74" t="s">
        <v>118</v>
      </c>
      <c r="C67" s="88">
        <v>0.20394736842105263</v>
      </c>
      <c r="D67" s="75">
        <v>2.813852813852814E-2</v>
      </c>
      <c r="E67" s="75">
        <v>0.34295415959252967</v>
      </c>
      <c r="F67" s="75">
        <v>6.6059225512528463E-2</v>
      </c>
      <c r="G67" s="75">
        <v>1.2213740458015279E-2</v>
      </c>
      <c r="H67" s="75">
        <v>0.57653061224489788</v>
      </c>
      <c r="I67" s="75">
        <v>0.66666666666666663</v>
      </c>
      <c r="J67" s="76">
        <f t="shared" si="9"/>
        <v>0.27093004300488838</v>
      </c>
      <c r="K67" s="77">
        <f t="shared" si="10"/>
        <v>0.10089211966564078</v>
      </c>
      <c r="L67" s="78">
        <f t="shared" si="11"/>
        <v>7</v>
      </c>
      <c r="M67" s="113" t="s">
        <v>1</v>
      </c>
      <c r="N67" s="113">
        <v>0.98880000000000001</v>
      </c>
      <c r="O67" s="146" t="s">
        <v>31</v>
      </c>
    </row>
    <row r="68" spans="1:15" x14ac:dyDescent="0.25">
      <c r="A68" s="73"/>
      <c r="B68" s="74" t="s">
        <v>119</v>
      </c>
      <c r="C68" s="88">
        <v>0.61842105263157887</v>
      </c>
      <c r="D68" s="75">
        <v>0.14935064935064934</v>
      </c>
      <c r="E68" s="75">
        <v>0.5348047538200339</v>
      </c>
      <c r="F68" s="75">
        <v>0.21867881548974941</v>
      </c>
      <c r="G68" s="75">
        <v>3.2061068702290078E-2</v>
      </c>
      <c r="H68" s="75">
        <v>0.65051020408163263</v>
      </c>
      <c r="I68" s="75">
        <v>0.80666666666666664</v>
      </c>
      <c r="J68" s="76">
        <f t="shared" si="9"/>
        <v>0.43007045867751437</v>
      </c>
      <c r="K68" s="77">
        <f t="shared" si="10"/>
        <v>0.11113752920572866</v>
      </c>
      <c r="L68" s="78">
        <f t="shared" si="11"/>
        <v>7</v>
      </c>
      <c r="M68" s="113" t="s">
        <v>1</v>
      </c>
      <c r="N68" s="113">
        <v>0.99890000000000001</v>
      </c>
      <c r="O68" s="146" t="s">
        <v>31</v>
      </c>
    </row>
    <row r="69" spans="1:15" x14ac:dyDescent="0.25">
      <c r="A69" s="73"/>
      <c r="B69" s="74" t="s">
        <v>111</v>
      </c>
      <c r="C69" s="88">
        <v>0.77631578947368418</v>
      </c>
      <c r="D69" s="75">
        <v>0.64069264069264065</v>
      </c>
      <c r="E69" s="75">
        <v>0.90322580645161288</v>
      </c>
      <c r="F69" s="75">
        <v>0.73348519362186781</v>
      </c>
      <c r="G69" s="75">
        <v>0.19847328244274812</v>
      </c>
      <c r="H69" s="75">
        <v>0.74234693877551028</v>
      </c>
      <c r="I69" s="75">
        <v>1.0133333333333334</v>
      </c>
      <c r="J69" s="76">
        <f t="shared" si="9"/>
        <v>0.71541042639877106</v>
      </c>
      <c r="K69" s="77">
        <f t="shared" si="10"/>
        <v>9.7785134950180305E-2</v>
      </c>
      <c r="L69" s="78">
        <f t="shared" si="11"/>
        <v>7</v>
      </c>
      <c r="M69" s="113" t="s">
        <v>1</v>
      </c>
      <c r="N69" s="113">
        <v>0.84870000000000001</v>
      </c>
      <c r="O69" s="146" t="s">
        <v>31</v>
      </c>
    </row>
    <row r="70" spans="1:15" x14ac:dyDescent="0.25">
      <c r="A70" s="73"/>
      <c r="B70" s="74" t="s">
        <v>112</v>
      </c>
      <c r="C70" s="88">
        <v>0.86842105263157898</v>
      </c>
      <c r="D70" s="75">
        <v>0.85930735930735935</v>
      </c>
      <c r="E70" s="75">
        <v>1.129032258064516</v>
      </c>
      <c r="F70" s="75">
        <v>0.93849658314350792</v>
      </c>
      <c r="G70" s="75">
        <v>0.56946564885496187</v>
      </c>
      <c r="H70" s="75">
        <v>0.95663265306122447</v>
      </c>
      <c r="I70" s="75">
        <v>1.1266666666666667</v>
      </c>
      <c r="J70" s="76">
        <f t="shared" si="9"/>
        <v>0.92114603167568798</v>
      </c>
      <c r="K70" s="77">
        <f t="shared" si="10"/>
        <v>7.192899821538476E-2</v>
      </c>
      <c r="L70" s="78">
        <f t="shared" si="11"/>
        <v>7</v>
      </c>
      <c r="M70" s="113" t="s">
        <v>1</v>
      </c>
      <c r="N70" s="113">
        <v>0.51329999999999998</v>
      </c>
      <c r="O70" s="146" t="s">
        <v>31</v>
      </c>
    </row>
    <row r="71" spans="1:15" x14ac:dyDescent="0.25">
      <c r="A71" s="73"/>
      <c r="B71" s="74" t="s">
        <v>113</v>
      </c>
      <c r="C71" s="88">
        <v>0.88815789473684215</v>
      </c>
      <c r="D71" s="75">
        <v>0.98917748917748927</v>
      </c>
      <c r="E71" s="75">
        <v>1.2139219015280136</v>
      </c>
      <c r="F71" s="75">
        <v>1.1298405466970385</v>
      </c>
      <c r="G71" s="75">
        <v>0.81221374045801531</v>
      </c>
      <c r="H71" s="75">
        <v>1.0255102040816328</v>
      </c>
      <c r="I71" s="75">
        <v>1.1533333333333333</v>
      </c>
      <c r="J71" s="76">
        <f t="shared" si="9"/>
        <v>1.0303078728589095</v>
      </c>
      <c r="K71" s="77">
        <f t="shared" si="10"/>
        <v>5.5257518679466898E-2</v>
      </c>
      <c r="L71" s="78">
        <f t="shared" si="11"/>
        <v>7</v>
      </c>
      <c r="M71" s="113" t="s">
        <v>1</v>
      </c>
      <c r="N71" s="113">
        <v>0.90580000000000005</v>
      </c>
      <c r="O71" s="146" t="s">
        <v>31</v>
      </c>
    </row>
    <row r="72" spans="1:15" ht="15.75" thickBot="1" x14ac:dyDescent="0.3">
      <c r="A72" s="81"/>
      <c r="B72" s="82" t="s">
        <v>114</v>
      </c>
      <c r="C72" s="89">
        <v>1</v>
      </c>
      <c r="D72" s="83">
        <v>1.0714285714285714</v>
      </c>
      <c r="E72" s="83">
        <v>1.2461799660441424</v>
      </c>
      <c r="F72" s="83">
        <v>1.1913439635535308</v>
      </c>
      <c r="G72" s="83">
        <v>0.97862595419847331</v>
      </c>
      <c r="H72" s="83">
        <v>1.0357142857142858</v>
      </c>
      <c r="I72" s="83">
        <v>1.1333333333333333</v>
      </c>
      <c r="J72" s="84">
        <f t="shared" si="9"/>
        <v>1.0938037248960482</v>
      </c>
      <c r="K72" s="85">
        <f t="shared" si="10"/>
        <v>3.7870485766298437E-2</v>
      </c>
      <c r="L72" s="86">
        <f t="shared" si="11"/>
        <v>7</v>
      </c>
      <c r="M72" s="193" t="s">
        <v>1</v>
      </c>
      <c r="N72" s="193">
        <v>0.97370000000000001</v>
      </c>
      <c r="O72" s="305" t="s">
        <v>31</v>
      </c>
    </row>
    <row r="73" spans="1:15" x14ac:dyDescent="0.25">
      <c r="A73" s="80"/>
      <c r="B73" s="80"/>
      <c r="C73" s="75"/>
      <c r="D73" s="75"/>
      <c r="E73" s="75"/>
      <c r="F73" s="75"/>
      <c r="G73" s="75"/>
      <c r="H73" s="75"/>
      <c r="I73" s="75"/>
      <c r="J73" s="75"/>
      <c r="K73" s="75"/>
      <c r="L73" s="80"/>
      <c r="M73" s="113"/>
      <c r="N73" s="113"/>
      <c r="O73" s="80"/>
    </row>
    <row r="74" spans="1:15" x14ac:dyDescent="0.25">
      <c r="A74" s="57" t="s">
        <v>99</v>
      </c>
    </row>
    <row r="75" spans="1:15" ht="15.75" thickBot="1" x14ac:dyDescent="0.3">
      <c r="A75" s="63" t="s">
        <v>128</v>
      </c>
      <c r="B75" s="63" t="s">
        <v>120</v>
      </c>
      <c r="C75" s="64" t="s">
        <v>127</v>
      </c>
      <c r="J75" s="63" t="s">
        <v>4</v>
      </c>
      <c r="K75" s="63" t="s">
        <v>5</v>
      </c>
      <c r="L75" s="63" t="s">
        <v>6</v>
      </c>
      <c r="M75" s="64" t="s">
        <v>60</v>
      </c>
    </row>
    <row r="76" spans="1:15" x14ac:dyDescent="0.25">
      <c r="A76" s="65" t="s">
        <v>35</v>
      </c>
      <c r="B76" s="66" t="s">
        <v>121</v>
      </c>
      <c r="C76" s="67">
        <v>-1.5037594E-2</v>
      </c>
      <c r="D76" s="67">
        <v>-3.0888030888030604E-2</v>
      </c>
      <c r="E76" s="67">
        <v>-0.27450980392156854</v>
      </c>
      <c r="F76" s="67">
        <v>-6.9930069930068672E-3</v>
      </c>
      <c r="G76" s="67"/>
      <c r="H76" s="67"/>
      <c r="I76" s="67"/>
      <c r="J76" s="68">
        <f>AVERAGE(C76:G76)</f>
        <v>-8.18571089506515E-2</v>
      </c>
      <c r="K76" s="69">
        <f>STDEV(C76:G76)/SQRT(L76)</f>
        <v>6.4409102060109816E-2</v>
      </c>
      <c r="L76" s="70">
        <f>COUNTA(C76:G76)</f>
        <v>4</v>
      </c>
      <c r="M76" s="93"/>
      <c r="N76" s="93"/>
      <c r="O76" s="303"/>
    </row>
    <row r="77" spans="1:15" x14ac:dyDescent="0.25">
      <c r="A77" s="73"/>
      <c r="B77" s="74" t="s">
        <v>122</v>
      </c>
      <c r="C77" s="75">
        <v>-0.28195488699999999</v>
      </c>
      <c r="D77" s="75">
        <v>-8.4942084942084772E-2</v>
      </c>
      <c r="E77" s="75">
        <v>-0.52941176470588247</v>
      </c>
      <c r="F77" s="75">
        <v>-0.19580419580419606</v>
      </c>
      <c r="G77" s="75"/>
      <c r="H77" s="75"/>
      <c r="I77" s="75"/>
      <c r="J77" s="76">
        <f>AVERAGE(C77:G77)</f>
        <v>-0.27302823311304081</v>
      </c>
      <c r="K77" s="77">
        <f>STDEV(C77:G77)/SQRT(L77)</f>
        <v>9.4495216586916869E-2</v>
      </c>
      <c r="L77" s="78">
        <f>COUNTA(C77:G77)</f>
        <v>4</v>
      </c>
      <c r="M77" s="80"/>
      <c r="N77" s="80"/>
      <c r="O77" s="146"/>
    </row>
    <row r="78" spans="1:15" x14ac:dyDescent="0.25">
      <c r="A78" s="73"/>
      <c r="B78" s="74" t="s">
        <v>39</v>
      </c>
      <c r="C78" s="75">
        <v>-0.18045112799999999</v>
      </c>
      <c r="D78" s="75">
        <v>-0.11196911196911152</v>
      </c>
      <c r="E78" s="75">
        <v>-0.72549019607843124</v>
      </c>
      <c r="F78" s="75">
        <v>-0.37762237762237771</v>
      </c>
      <c r="G78" s="75"/>
      <c r="H78" s="75"/>
      <c r="I78" s="75"/>
      <c r="J78" s="76">
        <f>AVERAGE(C78:G78)</f>
        <v>-0.34888320341748008</v>
      </c>
      <c r="K78" s="77">
        <f>STDEV(C78:G78)/SQRT(L78)</f>
        <v>0.1375852516961002</v>
      </c>
      <c r="L78" s="78">
        <f>COUNTA(C78:G78)</f>
        <v>4</v>
      </c>
      <c r="M78" s="80"/>
      <c r="N78" s="80"/>
      <c r="O78" s="146"/>
    </row>
    <row r="79" spans="1:15" x14ac:dyDescent="0.25">
      <c r="A79" s="73"/>
      <c r="B79" s="74" t="s">
        <v>123</v>
      </c>
      <c r="C79" s="75">
        <v>-0.72180451099999998</v>
      </c>
      <c r="D79" s="75">
        <v>-0.10424710424710405</v>
      </c>
      <c r="E79" s="75">
        <v>-1.0882352941176467</v>
      </c>
      <c r="F79" s="75"/>
      <c r="G79" s="75"/>
      <c r="H79" s="75"/>
      <c r="I79" s="75"/>
      <c r="J79" s="76">
        <f>AVERAGE(C79:G79)</f>
        <v>-0.63809563645491696</v>
      </c>
      <c r="K79" s="77">
        <f>STDEV(C79:G79)/SQRT(L79)</f>
        <v>0.28711993499197047</v>
      </c>
      <c r="L79" s="78">
        <f>COUNTA(C79:G79)</f>
        <v>3</v>
      </c>
      <c r="M79" s="80"/>
      <c r="N79" s="80"/>
      <c r="O79" s="146"/>
    </row>
    <row r="80" spans="1:15" x14ac:dyDescent="0.25">
      <c r="A80" s="73"/>
      <c r="B80" s="74"/>
      <c r="C80" s="75"/>
      <c r="D80" s="75"/>
      <c r="E80" s="75"/>
      <c r="F80" s="75"/>
      <c r="G80" s="75"/>
      <c r="H80" s="75"/>
      <c r="I80" s="75"/>
      <c r="J80" s="76"/>
      <c r="K80" s="77"/>
      <c r="L80" s="78"/>
      <c r="M80" s="80"/>
      <c r="N80" s="80"/>
      <c r="O80" s="146"/>
    </row>
    <row r="81" spans="1:15" x14ac:dyDescent="0.25">
      <c r="A81" s="73" t="s">
        <v>36</v>
      </c>
      <c r="B81" s="74" t="s">
        <v>124</v>
      </c>
      <c r="C81" s="75">
        <v>8.4745762711863071E-3</v>
      </c>
      <c r="D81" s="75">
        <v>-6.9620253164556889E-2</v>
      </c>
      <c r="E81" s="75">
        <v>0.2934782608695653</v>
      </c>
      <c r="F81" s="75">
        <v>1.9841270000000001E-2</v>
      </c>
      <c r="G81" s="75">
        <v>1.2594458438287104E-2</v>
      </c>
      <c r="H81" s="75">
        <v>-1.2987012987013102E-2</v>
      </c>
      <c r="I81" s="75">
        <v>3.4482758620689502E-2</v>
      </c>
      <c r="J81" s="76">
        <f>AVERAGE(C81:I81)</f>
        <v>4.0894865435451178E-2</v>
      </c>
      <c r="K81" s="77">
        <f>STDEV(C81:I81)/SQRT(L81)</f>
        <v>4.3983648772068409E-2</v>
      </c>
      <c r="L81" s="78">
        <f>COUNTA(C81:I81)</f>
        <v>7</v>
      </c>
      <c r="M81" s="113" t="s">
        <v>1</v>
      </c>
      <c r="N81" s="113" t="s">
        <v>21</v>
      </c>
      <c r="O81" s="146" t="s">
        <v>41</v>
      </c>
    </row>
    <row r="82" spans="1:15" x14ac:dyDescent="0.25">
      <c r="A82" s="73"/>
      <c r="B82" s="74" t="s">
        <v>125</v>
      </c>
      <c r="C82" s="75">
        <v>-4.2372881355932535E-2</v>
      </c>
      <c r="D82" s="75">
        <v>-9.493670886075932E-2</v>
      </c>
      <c r="E82" s="75">
        <v>0.54347826086956519</v>
      </c>
      <c r="F82" s="75">
        <v>6.3492063000000001E-2</v>
      </c>
      <c r="G82" s="75">
        <v>2.0151133501259411E-2</v>
      </c>
      <c r="H82" s="75">
        <v>-4.3290043290042934E-3</v>
      </c>
      <c r="I82" s="75">
        <v>0.26896551724137918</v>
      </c>
      <c r="J82" s="76">
        <f>AVERAGE(C82:I82)</f>
        <v>0.10777834000950108</v>
      </c>
      <c r="K82" s="77">
        <f>STDEV(C82:I82)/SQRT(L82)</f>
        <v>8.4749261236263612E-2</v>
      </c>
      <c r="L82" s="78">
        <f>COUNTA(C82:I82)</f>
        <v>7</v>
      </c>
      <c r="M82" s="113" t="s">
        <v>1</v>
      </c>
      <c r="N82" s="113">
        <v>5.28E-2</v>
      </c>
      <c r="O82" s="146" t="s">
        <v>41</v>
      </c>
    </row>
    <row r="83" spans="1:15" x14ac:dyDescent="0.25">
      <c r="A83" s="73"/>
      <c r="B83" s="74" t="s">
        <v>39</v>
      </c>
      <c r="C83" s="75">
        <v>-5.9322033898305371E-2</v>
      </c>
      <c r="D83" s="75">
        <v>-0.139240506329114</v>
      </c>
      <c r="E83" s="75">
        <v>0.52173913043478271</v>
      </c>
      <c r="F83" s="75">
        <v>7.9365079000000005E-2</v>
      </c>
      <c r="G83" s="75">
        <v>3.2745591939546626E-2</v>
      </c>
      <c r="H83" s="75">
        <v>-4.3290043290042934E-3</v>
      </c>
      <c r="I83" s="75">
        <v>0.22758620689655154</v>
      </c>
      <c r="J83" s="76">
        <f>AVERAGE(C83:I83)</f>
        <v>9.4077780530636743E-2</v>
      </c>
      <c r="K83" s="77">
        <f>STDEV(C83:I83)/SQRT(L83)</f>
        <v>8.3430845673678464E-2</v>
      </c>
      <c r="L83" s="78">
        <f>COUNTA(C83:I83)</f>
        <v>7</v>
      </c>
      <c r="M83" s="113" t="s">
        <v>3</v>
      </c>
      <c r="N83" s="113">
        <v>1.9E-2</v>
      </c>
      <c r="O83" s="146" t="s">
        <v>41</v>
      </c>
    </row>
    <row r="84" spans="1:15" ht="15.75" thickBot="1" x14ac:dyDescent="0.3">
      <c r="A84" s="81"/>
      <c r="B84" s="82" t="s">
        <v>123</v>
      </c>
      <c r="C84" s="83">
        <v>-0.10169491525423746</v>
      </c>
      <c r="D84" s="83">
        <v>0.20886075949367089</v>
      </c>
      <c r="E84" s="83">
        <v>0.67391304347826098</v>
      </c>
      <c r="F84" s="83">
        <v>0.11904761899999999</v>
      </c>
      <c r="G84" s="83">
        <v>4.5340050377833736E-2</v>
      </c>
      <c r="H84" s="83">
        <v>3.0303030303030054E-2</v>
      </c>
      <c r="I84" s="83">
        <v>0.25517241379310329</v>
      </c>
      <c r="J84" s="84">
        <f t="shared" ref="J84" si="12">AVERAGE(C84:I84)</f>
        <v>0.17584885731309452</v>
      </c>
      <c r="K84" s="85">
        <f t="shared" ref="K84" si="13">STDEV(C84:I84)/SQRT(L84)</f>
        <v>9.4355332532969322E-2</v>
      </c>
      <c r="L84" s="86">
        <f t="shared" ref="L84" si="14">COUNTA(C84:I84)</f>
        <v>7</v>
      </c>
      <c r="M84" s="193" t="s">
        <v>14</v>
      </c>
      <c r="N84" s="193" t="s">
        <v>15</v>
      </c>
      <c r="O84" s="305" t="s">
        <v>41</v>
      </c>
    </row>
    <row r="86" spans="1:15" x14ac:dyDescent="0.25">
      <c r="A86" s="57" t="s">
        <v>100</v>
      </c>
    </row>
    <row r="87" spans="1:15" ht="15.75" thickBot="1" x14ac:dyDescent="0.3">
      <c r="A87" s="63" t="s">
        <v>35</v>
      </c>
      <c r="B87" s="63" t="s">
        <v>104</v>
      </c>
      <c r="C87" s="64" t="s">
        <v>126</v>
      </c>
      <c r="I87" s="63" t="s">
        <v>4</v>
      </c>
      <c r="J87" s="63" t="s">
        <v>5</v>
      </c>
      <c r="K87" s="63" t="s">
        <v>6</v>
      </c>
      <c r="L87" s="64" t="s">
        <v>60</v>
      </c>
    </row>
    <row r="88" spans="1:15" x14ac:dyDescent="0.25">
      <c r="A88" s="65" t="s">
        <v>9</v>
      </c>
      <c r="B88" s="66" t="s">
        <v>105</v>
      </c>
      <c r="C88" s="67">
        <v>0</v>
      </c>
      <c r="D88" s="67">
        <v>4.5871559633027517E-3</v>
      </c>
      <c r="E88" s="67">
        <v>2.7855153203343265E-3</v>
      </c>
      <c r="F88" s="67">
        <v>0</v>
      </c>
      <c r="G88" s="67">
        <v>5.6818181818181811E-3</v>
      </c>
      <c r="H88" s="67">
        <v>6.0606060606060207E-3</v>
      </c>
      <c r="I88" s="68">
        <f>AVERAGE(C88:H88)</f>
        <v>3.1858492543435468E-3</v>
      </c>
      <c r="J88" s="69">
        <f>STDEV(C88:H88)/SQRT(K88)</f>
        <v>1.1093133953962598E-3</v>
      </c>
      <c r="K88" s="70">
        <f>COUNTA(C88:H88)</f>
        <v>6</v>
      </c>
      <c r="L88" s="93"/>
      <c r="M88" s="93"/>
      <c r="N88" s="303"/>
    </row>
    <row r="89" spans="1:15" x14ac:dyDescent="0.25">
      <c r="A89" s="73"/>
      <c r="B89" s="74" t="s">
        <v>106</v>
      </c>
      <c r="C89" s="75">
        <v>0</v>
      </c>
      <c r="D89" s="75">
        <v>2.2935779816514287E-3</v>
      </c>
      <c r="E89" s="75">
        <v>2.7855153203343265E-3</v>
      </c>
      <c r="F89" s="75">
        <v>0</v>
      </c>
      <c r="G89" s="75">
        <v>2.2727272727272724E-2</v>
      </c>
      <c r="H89" s="75">
        <v>6.0606060606060207E-3</v>
      </c>
      <c r="I89" s="76">
        <f t="shared" ref="I89:I97" si="15">AVERAGE(C89:H89)</f>
        <v>5.6444953483107503E-3</v>
      </c>
      <c r="J89" s="77">
        <f t="shared" ref="J89:J97" si="16">STDEV(C89:H89)/SQRT(K89)</f>
        <v>3.5360877655812996E-3</v>
      </c>
      <c r="K89" s="78">
        <f t="shared" ref="K89:K97" si="17">COUNTA(C89:H89)</f>
        <v>6</v>
      </c>
      <c r="L89" s="80"/>
      <c r="M89" s="80"/>
      <c r="N89" s="146"/>
    </row>
    <row r="90" spans="1:15" x14ac:dyDescent="0.25">
      <c r="A90" s="73"/>
      <c r="B90" s="74" t="s">
        <v>107</v>
      </c>
      <c r="C90" s="75">
        <v>-1.8621973929236102E-3</v>
      </c>
      <c r="D90" s="75">
        <v>2.2935779816514287E-3</v>
      </c>
      <c r="E90" s="75">
        <v>2.7855153203343265E-3</v>
      </c>
      <c r="F90" s="75">
        <v>3.3557046979865771E-3</v>
      </c>
      <c r="G90" s="75">
        <v>4.3560606060606064E-2</v>
      </c>
      <c r="H90" s="75">
        <v>8.0808080808080808E-3</v>
      </c>
      <c r="I90" s="76">
        <f t="shared" si="15"/>
        <v>9.7023357914104782E-3</v>
      </c>
      <c r="J90" s="77">
        <f t="shared" si="16"/>
        <v>6.8938670073684302E-3</v>
      </c>
      <c r="K90" s="78">
        <f t="shared" si="17"/>
        <v>6</v>
      </c>
      <c r="L90" s="80"/>
      <c r="M90" s="80"/>
      <c r="N90" s="146"/>
    </row>
    <row r="91" spans="1:15" x14ac:dyDescent="0.25">
      <c r="A91" s="73"/>
      <c r="B91" s="74" t="s">
        <v>108</v>
      </c>
      <c r="C91" s="75">
        <v>1.3035381750465602E-2</v>
      </c>
      <c r="D91" s="75">
        <v>2.2935779816514287E-3</v>
      </c>
      <c r="E91" s="75">
        <v>1.9498607242339913E-2</v>
      </c>
      <c r="F91" s="75">
        <v>3.3557046979865771E-3</v>
      </c>
      <c r="G91" s="75">
        <v>5.3030303030303032E-2</v>
      </c>
      <c r="H91" s="75">
        <v>4.0404040404040404E-3</v>
      </c>
      <c r="I91" s="76">
        <f t="shared" si="15"/>
        <v>1.5875663123858432E-2</v>
      </c>
      <c r="J91" s="77">
        <f t="shared" si="16"/>
        <v>7.9224489949161932E-3</v>
      </c>
      <c r="K91" s="78">
        <f t="shared" si="17"/>
        <v>6</v>
      </c>
      <c r="L91" s="80"/>
      <c r="M91" s="80"/>
      <c r="N91" s="146"/>
    </row>
    <row r="92" spans="1:15" x14ac:dyDescent="0.25">
      <c r="A92" s="73"/>
      <c r="B92" s="74" t="s">
        <v>109</v>
      </c>
      <c r="C92" s="75">
        <v>4.2830540037243951E-2</v>
      </c>
      <c r="D92" s="75">
        <v>2.2935779816513763E-2</v>
      </c>
      <c r="E92" s="75">
        <v>0.2618384401114206</v>
      </c>
      <c r="F92" s="75">
        <v>1.0067114093959731E-2</v>
      </c>
      <c r="G92" s="75">
        <v>0.20833333333333334</v>
      </c>
      <c r="H92" s="75">
        <v>1.0101010101010065E-2</v>
      </c>
      <c r="I92" s="76">
        <f t="shared" si="15"/>
        <v>9.2684369582246906E-2</v>
      </c>
      <c r="J92" s="77">
        <f t="shared" si="16"/>
        <v>4.5819819094479061E-2</v>
      </c>
      <c r="K92" s="78">
        <f t="shared" si="17"/>
        <v>6</v>
      </c>
      <c r="L92" s="80"/>
      <c r="M92" s="80"/>
      <c r="N92" s="146"/>
    </row>
    <row r="93" spans="1:15" x14ac:dyDescent="0.25">
      <c r="A93" s="73"/>
      <c r="B93" s="74" t="s">
        <v>110</v>
      </c>
      <c r="C93" s="75">
        <v>0.1266294227188082</v>
      </c>
      <c r="D93" s="75">
        <v>7.7981651376146793E-2</v>
      </c>
      <c r="E93" s="75">
        <v>0.50417827298050144</v>
      </c>
      <c r="F93" s="75">
        <v>0.30201342281879195</v>
      </c>
      <c r="G93" s="75">
        <v>0.32765151515151514</v>
      </c>
      <c r="H93" s="75">
        <v>7.0707070707070704E-2</v>
      </c>
      <c r="I93" s="76">
        <f t="shared" si="15"/>
        <v>0.23486022595880571</v>
      </c>
      <c r="J93" s="77">
        <f t="shared" si="16"/>
        <v>7.0456378457951704E-2</v>
      </c>
      <c r="K93" s="78">
        <f t="shared" si="17"/>
        <v>6</v>
      </c>
      <c r="L93" s="80"/>
      <c r="M93" s="80"/>
      <c r="N93" s="146"/>
    </row>
    <row r="94" spans="1:15" x14ac:dyDescent="0.25">
      <c r="A94" s="73"/>
      <c r="B94" s="74" t="s">
        <v>111</v>
      </c>
      <c r="C94" s="75">
        <v>0.44320297951582865</v>
      </c>
      <c r="D94" s="75">
        <v>0.27981651376146788</v>
      </c>
      <c r="E94" s="75">
        <v>0.65181058495821731</v>
      </c>
      <c r="F94" s="75">
        <v>0.54697986577181201</v>
      </c>
      <c r="G94" s="75">
        <v>0.53409090909090906</v>
      </c>
      <c r="H94" s="75">
        <v>0.25252525252525254</v>
      </c>
      <c r="I94" s="76">
        <f t="shared" si="15"/>
        <v>0.4514043509372479</v>
      </c>
      <c r="J94" s="77">
        <f t="shared" si="16"/>
        <v>6.4600554361573984E-2</v>
      </c>
      <c r="K94" s="78">
        <f t="shared" si="17"/>
        <v>6</v>
      </c>
      <c r="L94" s="80"/>
      <c r="M94" s="80"/>
      <c r="N94" s="146"/>
    </row>
    <row r="95" spans="1:15" x14ac:dyDescent="0.25">
      <c r="A95" s="73"/>
      <c r="B95" s="74" t="s">
        <v>112</v>
      </c>
      <c r="C95" s="75">
        <v>0.5977653631284916</v>
      </c>
      <c r="D95" s="75">
        <v>0.67201834862385323</v>
      </c>
      <c r="E95" s="75">
        <v>0.80501392757660173</v>
      </c>
      <c r="F95" s="75">
        <v>0.73154362416107388</v>
      </c>
      <c r="G95" s="75">
        <v>0.73106060606060597</v>
      </c>
      <c r="H95" s="75">
        <v>0.42222222222222217</v>
      </c>
      <c r="I95" s="76">
        <f t="shared" si="15"/>
        <v>0.65993734862880804</v>
      </c>
      <c r="J95" s="77">
        <f t="shared" si="16"/>
        <v>5.5303097522332638E-2</v>
      </c>
      <c r="K95" s="78">
        <f t="shared" si="17"/>
        <v>6</v>
      </c>
      <c r="L95" s="80"/>
      <c r="M95" s="80"/>
      <c r="N95" s="146"/>
    </row>
    <row r="96" spans="1:15" x14ac:dyDescent="0.25">
      <c r="A96" s="73"/>
      <c r="B96" s="74" t="s">
        <v>113</v>
      </c>
      <c r="C96" s="75">
        <v>0.85847299813780265</v>
      </c>
      <c r="D96" s="75">
        <v>0.85779816513761464</v>
      </c>
      <c r="E96" s="75">
        <v>0.93593314763231195</v>
      </c>
      <c r="F96" s="75">
        <v>0.89932885906040272</v>
      </c>
      <c r="G96" s="75">
        <v>0.89583333333333337</v>
      </c>
      <c r="H96" s="75">
        <v>0.74545454545454537</v>
      </c>
      <c r="I96" s="76">
        <f t="shared" si="15"/>
        <v>0.86547017479266841</v>
      </c>
      <c r="J96" s="77">
        <f t="shared" si="16"/>
        <v>2.6798590719799922E-2</v>
      </c>
      <c r="K96" s="78">
        <f t="shared" si="17"/>
        <v>6</v>
      </c>
      <c r="L96" s="80"/>
      <c r="M96" s="80"/>
      <c r="N96" s="146"/>
    </row>
    <row r="97" spans="1:15" x14ac:dyDescent="0.25">
      <c r="A97" s="73"/>
      <c r="B97" s="74" t="s">
        <v>114</v>
      </c>
      <c r="C97" s="75">
        <v>1</v>
      </c>
      <c r="D97" s="75">
        <v>1</v>
      </c>
      <c r="E97" s="75">
        <v>1</v>
      </c>
      <c r="F97" s="75">
        <v>1</v>
      </c>
      <c r="G97" s="75">
        <v>1</v>
      </c>
      <c r="H97" s="75">
        <v>1</v>
      </c>
      <c r="I97" s="76">
        <f t="shared" si="15"/>
        <v>1</v>
      </c>
      <c r="J97" s="77">
        <f t="shared" si="16"/>
        <v>0</v>
      </c>
      <c r="K97" s="78">
        <f t="shared" si="17"/>
        <v>6</v>
      </c>
      <c r="L97" s="80"/>
      <c r="M97" s="80"/>
      <c r="N97" s="146"/>
    </row>
    <row r="98" spans="1:15" x14ac:dyDescent="0.25">
      <c r="A98" s="73"/>
      <c r="B98" s="74"/>
      <c r="C98" s="75"/>
      <c r="D98" s="75"/>
      <c r="E98" s="75"/>
      <c r="F98" s="75"/>
      <c r="G98" s="75"/>
      <c r="H98" s="75"/>
      <c r="I98" s="76"/>
      <c r="J98" s="77"/>
      <c r="K98" s="78"/>
      <c r="L98" s="80"/>
      <c r="M98" s="80"/>
      <c r="N98" s="146"/>
    </row>
    <row r="99" spans="1:15" x14ac:dyDescent="0.25">
      <c r="A99" s="73" t="s">
        <v>38</v>
      </c>
      <c r="B99" s="74" t="s">
        <v>105</v>
      </c>
      <c r="C99" s="75">
        <v>0</v>
      </c>
      <c r="D99" s="75">
        <v>6.8807339449541852E-3</v>
      </c>
      <c r="E99" s="75">
        <v>0</v>
      </c>
      <c r="F99" s="75">
        <v>0</v>
      </c>
      <c r="G99" s="75">
        <v>0.16666666666666666</v>
      </c>
      <c r="H99" s="75">
        <v>8.0808080808080808E-3</v>
      </c>
      <c r="I99" s="76">
        <f t="shared" ref="I99:I108" si="18">AVERAGE(C99:H99)</f>
        <v>3.0271368115404821E-2</v>
      </c>
      <c r="J99" s="77">
        <f t="shared" ref="J99:J108" si="19">STDEV(C99:H99)/SQRT(K99)</f>
        <v>2.7320497415657105E-2</v>
      </c>
      <c r="K99" s="78">
        <f t="shared" ref="K99:K108" si="20">COUNTA(C99:H99)</f>
        <v>6</v>
      </c>
      <c r="L99" s="113" t="s">
        <v>1</v>
      </c>
      <c r="M99" s="113" t="s">
        <v>21</v>
      </c>
      <c r="N99" s="146" t="s">
        <v>31</v>
      </c>
    </row>
    <row r="100" spans="1:15" x14ac:dyDescent="0.25">
      <c r="A100" s="73"/>
      <c r="B100" s="74" t="s">
        <v>115</v>
      </c>
      <c r="C100" s="75">
        <v>0</v>
      </c>
      <c r="D100" s="75">
        <v>2.2935779816514287E-3</v>
      </c>
      <c r="E100" s="75">
        <v>8.3565459610028554E-3</v>
      </c>
      <c r="F100" s="75">
        <v>0</v>
      </c>
      <c r="G100" s="75">
        <v>0.24621212121212122</v>
      </c>
      <c r="H100" s="75">
        <v>3.2323232323232323E-2</v>
      </c>
      <c r="I100" s="76">
        <f t="shared" si="18"/>
        <v>4.8197579579667971E-2</v>
      </c>
      <c r="J100" s="77">
        <f t="shared" si="19"/>
        <v>3.9917520078247865E-2</v>
      </c>
      <c r="K100" s="78">
        <f t="shared" si="20"/>
        <v>6</v>
      </c>
      <c r="L100" s="113" t="s">
        <v>1</v>
      </c>
      <c r="M100" s="113" t="s">
        <v>21</v>
      </c>
      <c r="N100" s="146" t="s">
        <v>31</v>
      </c>
    </row>
    <row r="101" spans="1:15" x14ac:dyDescent="0.25">
      <c r="A101" s="73"/>
      <c r="B101" s="74" t="s">
        <v>116</v>
      </c>
      <c r="C101" s="75">
        <v>0</v>
      </c>
      <c r="D101" s="75">
        <v>4.5871559633027517E-3</v>
      </c>
      <c r="E101" s="75">
        <v>1.3927576601671383E-2</v>
      </c>
      <c r="F101" s="75">
        <v>0</v>
      </c>
      <c r="G101" s="75">
        <v>0.25568181818181818</v>
      </c>
      <c r="H101" s="75">
        <v>2.8282828282828285E-2</v>
      </c>
      <c r="I101" s="76">
        <f t="shared" si="18"/>
        <v>5.0413229838270103E-2</v>
      </c>
      <c r="J101" s="77">
        <f t="shared" si="19"/>
        <v>4.1287273042228512E-2</v>
      </c>
      <c r="K101" s="78">
        <f t="shared" si="20"/>
        <v>6</v>
      </c>
      <c r="L101" s="113" t="s">
        <v>1</v>
      </c>
      <c r="M101" s="113" t="s">
        <v>21</v>
      </c>
      <c r="N101" s="146" t="s">
        <v>31</v>
      </c>
    </row>
    <row r="102" spans="1:15" x14ac:dyDescent="0.25">
      <c r="A102" s="73"/>
      <c r="B102" s="74" t="s">
        <v>117</v>
      </c>
      <c r="C102" s="75">
        <v>1.4897579143389213E-2</v>
      </c>
      <c r="D102" s="75">
        <v>1.3761467889908268E-2</v>
      </c>
      <c r="E102" s="75">
        <v>8.3565459610027856E-2</v>
      </c>
      <c r="F102" s="75">
        <v>6.7114093959731542E-3</v>
      </c>
      <c r="G102" s="75">
        <v>0.28977272727272724</v>
      </c>
      <c r="H102" s="75">
        <v>0.11515151515151514</v>
      </c>
      <c r="I102" s="76">
        <f t="shared" si="18"/>
        <v>8.7310026410590144E-2</v>
      </c>
      <c r="J102" s="77">
        <f t="shared" si="19"/>
        <v>4.4320576696229325E-2</v>
      </c>
      <c r="K102" s="78">
        <f t="shared" si="20"/>
        <v>6</v>
      </c>
      <c r="L102" s="113" t="s">
        <v>1</v>
      </c>
      <c r="M102" s="113" t="s">
        <v>21</v>
      </c>
      <c r="N102" s="146" t="s">
        <v>31</v>
      </c>
    </row>
    <row r="103" spans="1:15" x14ac:dyDescent="0.25">
      <c r="A103" s="73"/>
      <c r="B103" s="74" t="s">
        <v>118</v>
      </c>
      <c r="C103" s="75">
        <v>4.8417132216014895E-2</v>
      </c>
      <c r="D103" s="75">
        <v>4.1284403669724766E-2</v>
      </c>
      <c r="E103" s="75">
        <v>0.41225626740947074</v>
      </c>
      <c r="F103" s="75">
        <v>4.0268456375838924E-2</v>
      </c>
      <c r="G103" s="75">
        <v>0.37121212121212122</v>
      </c>
      <c r="H103" s="75">
        <v>0.23232323232323229</v>
      </c>
      <c r="I103" s="76">
        <f t="shared" si="18"/>
        <v>0.19096026886773385</v>
      </c>
      <c r="J103" s="77">
        <f t="shared" si="19"/>
        <v>7.0380626304725788E-2</v>
      </c>
      <c r="K103" s="78">
        <f t="shared" si="20"/>
        <v>6</v>
      </c>
      <c r="L103" s="113" t="s">
        <v>1</v>
      </c>
      <c r="M103" s="113" t="s">
        <v>21</v>
      </c>
      <c r="N103" s="146" t="s">
        <v>31</v>
      </c>
    </row>
    <row r="104" spans="1:15" x14ac:dyDescent="0.25">
      <c r="A104" s="73"/>
      <c r="B104" s="74" t="s">
        <v>119</v>
      </c>
      <c r="C104" s="75">
        <v>0.21601489757914338</v>
      </c>
      <c r="D104" s="75">
        <v>0.22477064220183485</v>
      </c>
      <c r="E104" s="75">
        <v>0.56824512534818949</v>
      </c>
      <c r="F104" s="75">
        <v>0.40268456375838924</v>
      </c>
      <c r="G104" s="75">
        <v>0.57575757575757569</v>
      </c>
      <c r="H104" s="75">
        <v>0.42222222222222217</v>
      </c>
      <c r="I104" s="76">
        <f t="shared" si="18"/>
        <v>0.40161583781122578</v>
      </c>
      <c r="J104" s="77">
        <f t="shared" si="19"/>
        <v>6.4352767834505276E-2</v>
      </c>
      <c r="K104" s="78">
        <f t="shared" si="20"/>
        <v>6</v>
      </c>
      <c r="L104" s="113" t="s">
        <v>1</v>
      </c>
      <c r="M104" s="113">
        <v>9.5600000000000004E-2</v>
      </c>
      <c r="N104" s="146" t="s">
        <v>31</v>
      </c>
    </row>
    <row r="105" spans="1:15" x14ac:dyDescent="0.25">
      <c r="A105" s="73"/>
      <c r="B105" s="74" t="s">
        <v>111</v>
      </c>
      <c r="C105" s="75">
        <v>0.75232774674115455</v>
      </c>
      <c r="D105" s="75">
        <v>0.53669724770642191</v>
      </c>
      <c r="E105" s="75">
        <v>0.74373259052924789</v>
      </c>
      <c r="F105" s="75">
        <v>0.68120805369127513</v>
      </c>
      <c r="G105" s="75">
        <v>0.82954545454545447</v>
      </c>
      <c r="H105" s="75">
        <v>0.71515151515151509</v>
      </c>
      <c r="I105" s="76">
        <f t="shared" si="18"/>
        <v>0.70977710139417827</v>
      </c>
      <c r="J105" s="77">
        <f t="shared" si="19"/>
        <v>4.0045682930404773E-2</v>
      </c>
      <c r="K105" s="78">
        <f t="shared" si="20"/>
        <v>6</v>
      </c>
      <c r="L105" s="113" t="s">
        <v>2</v>
      </c>
      <c r="M105" s="113">
        <v>1E-3</v>
      </c>
      <c r="N105" s="146" t="s">
        <v>31</v>
      </c>
    </row>
    <row r="106" spans="1:15" x14ac:dyDescent="0.25">
      <c r="A106" s="73"/>
      <c r="B106" s="74" t="s">
        <v>112</v>
      </c>
      <c r="C106" s="75">
        <v>0.99813780260707641</v>
      </c>
      <c r="D106" s="75">
        <v>0.83486238532110091</v>
      </c>
      <c r="E106" s="75">
        <v>0.87465181058495833</v>
      </c>
      <c r="F106" s="75">
        <v>0.81543624161073835</v>
      </c>
      <c r="G106" s="75">
        <v>1.0189393939393938</v>
      </c>
      <c r="H106" s="75">
        <v>1.0969696969696969</v>
      </c>
      <c r="I106" s="76">
        <f t="shared" si="18"/>
        <v>0.93983288850549407</v>
      </c>
      <c r="J106" s="77">
        <f t="shared" si="19"/>
        <v>4.6580104479988421E-2</v>
      </c>
      <c r="K106" s="78">
        <f t="shared" si="20"/>
        <v>6</v>
      </c>
      <c r="L106" s="113" t="s">
        <v>13</v>
      </c>
      <c r="M106" s="113">
        <v>2.9999999999999997E-4</v>
      </c>
      <c r="N106" s="146" t="s">
        <v>31</v>
      </c>
    </row>
    <row r="107" spans="1:15" x14ac:dyDescent="0.25">
      <c r="A107" s="73"/>
      <c r="B107" s="74" t="s">
        <v>113</v>
      </c>
      <c r="C107" s="75">
        <v>1.1713221601489758</v>
      </c>
      <c r="D107" s="75">
        <v>0.98853211009174291</v>
      </c>
      <c r="E107" s="75">
        <v>0.97771587743732591</v>
      </c>
      <c r="F107" s="75">
        <v>1.0469798657718121</v>
      </c>
      <c r="G107" s="75">
        <v>1.0852272727272727</v>
      </c>
      <c r="H107" s="75">
        <v>1.3232323232323231</v>
      </c>
      <c r="I107" s="76">
        <f t="shared" si="18"/>
        <v>1.0988349349015756</v>
      </c>
      <c r="J107" s="77">
        <f t="shared" si="19"/>
        <v>5.3328929491126102E-2</v>
      </c>
      <c r="K107" s="78">
        <f t="shared" si="20"/>
        <v>6</v>
      </c>
      <c r="L107" s="113" t="s">
        <v>2</v>
      </c>
      <c r="M107" s="113">
        <v>5.4000000000000003E-3</v>
      </c>
      <c r="N107" s="146" t="s">
        <v>31</v>
      </c>
    </row>
    <row r="108" spans="1:15" ht="15.75" thickBot="1" x14ac:dyDescent="0.3">
      <c r="A108" s="81"/>
      <c r="B108" s="82" t="s">
        <v>114</v>
      </c>
      <c r="C108" s="83">
        <v>1.2718808193668529</v>
      </c>
      <c r="D108" s="83">
        <v>1.0711009174311925</v>
      </c>
      <c r="E108" s="83">
        <v>1.0111420612813371</v>
      </c>
      <c r="F108" s="83">
        <v>1.1476510067114094</v>
      </c>
      <c r="G108" s="83">
        <v>1.1231060606060606</v>
      </c>
      <c r="H108" s="83">
        <v>1.4666666666666666</v>
      </c>
      <c r="I108" s="84">
        <f t="shared" si="18"/>
        <v>1.1819245886772531</v>
      </c>
      <c r="J108" s="85">
        <f t="shared" si="19"/>
        <v>6.7144875668223192E-2</v>
      </c>
      <c r="K108" s="86">
        <f t="shared" si="20"/>
        <v>6</v>
      </c>
      <c r="L108" s="193" t="s">
        <v>1</v>
      </c>
      <c r="M108" s="193">
        <v>6.1800000000000001E-2</v>
      </c>
      <c r="N108" s="305" t="s">
        <v>31</v>
      </c>
    </row>
    <row r="110" spans="1:15" x14ac:dyDescent="0.25">
      <c r="A110" s="57" t="s">
        <v>101</v>
      </c>
    </row>
    <row r="111" spans="1:15" ht="15.75" thickBot="1" x14ac:dyDescent="0.3">
      <c r="A111" s="63" t="s">
        <v>36</v>
      </c>
      <c r="B111" s="63" t="s">
        <v>104</v>
      </c>
      <c r="C111" s="64" t="s">
        <v>126</v>
      </c>
      <c r="J111" s="63" t="s">
        <v>4</v>
      </c>
      <c r="K111" s="63" t="s">
        <v>5</v>
      </c>
      <c r="L111" s="63" t="s">
        <v>6</v>
      </c>
      <c r="M111" s="64" t="s">
        <v>60</v>
      </c>
    </row>
    <row r="112" spans="1:15" x14ac:dyDescent="0.25">
      <c r="A112" s="65" t="s">
        <v>9</v>
      </c>
      <c r="B112" s="66" t="s">
        <v>105</v>
      </c>
      <c r="C112" s="67">
        <v>6.9444444444444449E-3</v>
      </c>
      <c r="D112" s="67">
        <v>4.329004329004329E-3</v>
      </c>
      <c r="E112" s="67">
        <v>-1.7035775127767949E-3</v>
      </c>
      <c r="F112" s="67">
        <v>0</v>
      </c>
      <c r="G112" s="67">
        <v>0</v>
      </c>
      <c r="H112" s="67">
        <v>7.462686567164179E-3</v>
      </c>
      <c r="I112" s="90">
        <v>2.1582733812949641E-2</v>
      </c>
      <c r="J112" s="68">
        <f>AVERAGE(C112:I112)</f>
        <v>5.5164702343979705E-3</v>
      </c>
      <c r="K112" s="69">
        <f>STDEV(C112:I112)/SQRT(L112)</f>
        <v>3.0014034263987919E-3</v>
      </c>
      <c r="L112" s="70">
        <f>COUNTA(C112:I112)</f>
        <v>7</v>
      </c>
      <c r="M112" s="93"/>
      <c r="N112" s="93"/>
      <c r="O112" s="303"/>
    </row>
    <row r="113" spans="1:15" x14ac:dyDescent="0.25">
      <c r="A113" s="73"/>
      <c r="B113" s="74" t="s">
        <v>106</v>
      </c>
      <c r="C113" s="75">
        <v>2.0833333333333332E-2</v>
      </c>
      <c r="D113" s="75">
        <v>1.5151515151515152E-2</v>
      </c>
      <c r="E113" s="75">
        <v>0</v>
      </c>
      <c r="F113" s="75">
        <v>0</v>
      </c>
      <c r="G113" s="75">
        <v>0</v>
      </c>
      <c r="H113" s="75">
        <v>1.1194029850746268E-2</v>
      </c>
      <c r="I113" s="91">
        <v>1.4388489208633094E-2</v>
      </c>
      <c r="J113" s="76">
        <f t="shared" ref="J113:J121" si="21">AVERAGE(C113:I113)</f>
        <v>8.7953382206039776E-3</v>
      </c>
      <c r="K113" s="77">
        <f t="shared" ref="K113:K121" si="22">STDEV(C113:I113)/SQRT(L113)</f>
        <v>3.2893236179342427E-3</v>
      </c>
      <c r="L113" s="78">
        <f t="shared" ref="L113:L121" si="23">COUNTA(C113:I113)</f>
        <v>7</v>
      </c>
      <c r="M113" s="80"/>
      <c r="N113" s="80"/>
      <c r="O113" s="146"/>
    </row>
    <row r="114" spans="1:15" x14ac:dyDescent="0.25">
      <c r="A114" s="73"/>
      <c r="B114" s="74" t="s">
        <v>107</v>
      </c>
      <c r="C114" s="75">
        <v>-1.388888888888889E-2</v>
      </c>
      <c r="D114" s="75">
        <v>6.4935064935064931E-3</v>
      </c>
      <c r="E114" s="75">
        <v>0</v>
      </c>
      <c r="F114" s="75">
        <v>-2.2831050228310015E-3</v>
      </c>
      <c r="G114" s="75">
        <v>0</v>
      </c>
      <c r="H114" s="75">
        <v>7.462686567164179E-3</v>
      </c>
      <c r="I114" s="91">
        <v>1.4388489208633094E-2</v>
      </c>
      <c r="J114" s="76">
        <f t="shared" si="21"/>
        <v>1.7389554796548394E-3</v>
      </c>
      <c r="K114" s="77">
        <f t="shared" si="22"/>
        <v>3.3870621455892765E-3</v>
      </c>
      <c r="L114" s="78">
        <f t="shared" si="23"/>
        <v>7</v>
      </c>
      <c r="M114" s="80"/>
      <c r="N114" s="80"/>
      <c r="O114" s="146"/>
    </row>
    <row r="115" spans="1:15" x14ac:dyDescent="0.25">
      <c r="A115" s="73"/>
      <c r="B115" s="74" t="s">
        <v>108</v>
      </c>
      <c r="C115" s="75">
        <v>3.4722222222222224E-2</v>
      </c>
      <c r="D115" s="75">
        <v>8.658008658008658E-3</v>
      </c>
      <c r="E115" s="75">
        <v>1.3628620102214663E-2</v>
      </c>
      <c r="F115" s="75">
        <v>0</v>
      </c>
      <c r="G115" s="75">
        <v>0</v>
      </c>
      <c r="H115" s="75">
        <v>0</v>
      </c>
      <c r="I115" s="91">
        <v>2.8776978417266189E-2</v>
      </c>
      <c r="J115" s="76">
        <f t="shared" si="21"/>
        <v>1.2255118485673105E-2</v>
      </c>
      <c r="K115" s="77">
        <f t="shared" si="22"/>
        <v>5.4404396246658104E-3</v>
      </c>
      <c r="L115" s="78">
        <f t="shared" si="23"/>
        <v>7</v>
      </c>
      <c r="M115" s="80"/>
      <c r="N115" s="80"/>
      <c r="O115" s="146"/>
    </row>
    <row r="116" spans="1:15" x14ac:dyDescent="0.25">
      <c r="A116" s="73"/>
      <c r="B116" s="74" t="s">
        <v>109</v>
      </c>
      <c r="C116" s="75">
        <v>0.41666666666666669</v>
      </c>
      <c r="D116" s="75">
        <v>4.9783549783549784E-2</v>
      </c>
      <c r="E116" s="75">
        <v>0.25724020442930151</v>
      </c>
      <c r="F116" s="75">
        <v>2.054794520547952E-2</v>
      </c>
      <c r="G116" s="75">
        <v>6.1068702290076335E-3</v>
      </c>
      <c r="H116" s="75">
        <v>0</v>
      </c>
      <c r="I116" s="91">
        <v>0.5539568345323741</v>
      </c>
      <c r="J116" s="76">
        <f t="shared" si="21"/>
        <v>0.18632886726376846</v>
      </c>
      <c r="K116" s="77">
        <f t="shared" si="22"/>
        <v>8.5434546754711765E-2</v>
      </c>
      <c r="L116" s="78">
        <f t="shared" si="23"/>
        <v>7</v>
      </c>
      <c r="M116" s="80"/>
      <c r="N116" s="80"/>
      <c r="O116" s="146"/>
    </row>
    <row r="117" spans="1:15" x14ac:dyDescent="0.25">
      <c r="A117" s="73"/>
      <c r="B117" s="74" t="s">
        <v>110</v>
      </c>
      <c r="C117" s="75">
        <v>0.67361111111111116</v>
      </c>
      <c r="D117" s="75">
        <v>0.31818181818181818</v>
      </c>
      <c r="E117" s="75">
        <v>0.63543441226575803</v>
      </c>
      <c r="F117" s="75">
        <v>3.8812785388127859E-2</v>
      </c>
      <c r="G117" s="75">
        <v>6.2595419847328249E-2</v>
      </c>
      <c r="H117" s="75">
        <v>1.1194029850746268E-2</v>
      </c>
      <c r="I117" s="91">
        <v>0.5539568345323741</v>
      </c>
      <c r="J117" s="76">
        <f t="shared" si="21"/>
        <v>0.32768377302532337</v>
      </c>
      <c r="K117" s="77">
        <f t="shared" si="22"/>
        <v>0.1112215725821827</v>
      </c>
      <c r="L117" s="78">
        <f t="shared" si="23"/>
        <v>7</v>
      </c>
      <c r="M117" s="80"/>
      <c r="N117" s="80"/>
      <c r="O117" s="146"/>
    </row>
    <row r="118" spans="1:15" x14ac:dyDescent="0.25">
      <c r="A118" s="73"/>
      <c r="B118" s="74" t="s">
        <v>111</v>
      </c>
      <c r="C118" s="75">
        <v>0.79166666666666663</v>
      </c>
      <c r="D118" s="75">
        <v>0.64502164502164505</v>
      </c>
      <c r="E118" s="75">
        <v>0.77853492333901197</v>
      </c>
      <c r="F118" s="75">
        <v>0.31963470319634701</v>
      </c>
      <c r="G118" s="75">
        <v>0.25038167938931299</v>
      </c>
      <c r="H118" s="75">
        <v>0.10447761194029852</v>
      </c>
      <c r="I118" s="91">
        <v>0.8848920863309353</v>
      </c>
      <c r="J118" s="76">
        <f t="shared" si="21"/>
        <v>0.53922990226917389</v>
      </c>
      <c r="K118" s="77">
        <f t="shared" si="22"/>
        <v>0.11673437008832468</v>
      </c>
      <c r="L118" s="78">
        <f t="shared" si="23"/>
        <v>7</v>
      </c>
      <c r="M118" s="80"/>
      <c r="N118" s="80"/>
      <c r="O118" s="146"/>
    </row>
    <row r="119" spans="1:15" x14ac:dyDescent="0.25">
      <c r="A119" s="73"/>
      <c r="B119" s="74" t="s">
        <v>112</v>
      </c>
      <c r="C119" s="75">
        <v>0.875</v>
      </c>
      <c r="D119" s="75">
        <v>0.83549783549783541</v>
      </c>
      <c r="E119" s="75">
        <v>0.85519591141396922</v>
      </c>
      <c r="F119" s="75">
        <v>0.60273972602739734</v>
      </c>
      <c r="G119" s="75">
        <v>0.55572519083969474</v>
      </c>
      <c r="H119" s="75">
        <v>0.29104477611940299</v>
      </c>
      <c r="I119" s="91">
        <v>0.92805755395683465</v>
      </c>
      <c r="J119" s="76">
        <f t="shared" si="21"/>
        <v>0.7061801419793049</v>
      </c>
      <c r="K119" s="77">
        <f t="shared" si="22"/>
        <v>8.7604696515694566E-2</v>
      </c>
      <c r="L119" s="78">
        <f t="shared" si="23"/>
        <v>7</v>
      </c>
      <c r="M119" s="80"/>
      <c r="N119" s="80"/>
      <c r="O119" s="146"/>
    </row>
    <row r="120" spans="1:15" x14ac:dyDescent="0.25">
      <c r="A120" s="73"/>
      <c r="B120" s="74" t="s">
        <v>113</v>
      </c>
      <c r="C120" s="75">
        <v>0.93055555555555569</v>
      </c>
      <c r="D120" s="75">
        <v>0.94155844155844148</v>
      </c>
      <c r="E120" s="75">
        <v>0.96252129471890979</v>
      </c>
      <c r="F120" s="75">
        <v>0.81050228310502281</v>
      </c>
      <c r="G120" s="75">
        <v>0.79236641221374049</v>
      </c>
      <c r="H120" s="75">
        <v>0.53731343283582089</v>
      </c>
      <c r="I120" s="91">
        <v>1.0071942446043165</v>
      </c>
      <c r="J120" s="76">
        <f t="shared" si="21"/>
        <v>0.85457309494168687</v>
      </c>
      <c r="K120" s="77">
        <f t="shared" si="22"/>
        <v>6.070055601807519E-2</v>
      </c>
      <c r="L120" s="78">
        <f t="shared" si="23"/>
        <v>7</v>
      </c>
      <c r="M120" s="80"/>
      <c r="N120" s="80"/>
      <c r="O120" s="146"/>
    </row>
    <row r="121" spans="1:15" x14ac:dyDescent="0.25">
      <c r="A121" s="73"/>
      <c r="B121" s="74" t="s">
        <v>114</v>
      </c>
      <c r="C121" s="75">
        <v>1</v>
      </c>
      <c r="D121" s="75">
        <v>1</v>
      </c>
      <c r="E121" s="75">
        <v>1</v>
      </c>
      <c r="F121" s="75">
        <v>1</v>
      </c>
      <c r="G121" s="75">
        <v>1</v>
      </c>
      <c r="H121" s="75">
        <v>1</v>
      </c>
      <c r="I121" s="91">
        <v>1</v>
      </c>
      <c r="J121" s="76">
        <f t="shared" si="21"/>
        <v>1</v>
      </c>
      <c r="K121" s="77">
        <f t="shared" si="22"/>
        <v>0</v>
      </c>
      <c r="L121" s="78">
        <f t="shared" si="23"/>
        <v>7</v>
      </c>
      <c r="M121" s="80"/>
      <c r="N121" s="80"/>
      <c r="O121" s="146"/>
    </row>
    <row r="122" spans="1:15" x14ac:dyDescent="0.25">
      <c r="A122" s="73"/>
      <c r="B122" s="74"/>
      <c r="C122" s="75"/>
      <c r="D122" s="75"/>
      <c r="E122" s="75"/>
      <c r="F122" s="75"/>
      <c r="G122" s="75"/>
      <c r="H122" s="75"/>
      <c r="I122" s="91"/>
      <c r="J122" s="76"/>
      <c r="K122" s="77"/>
      <c r="L122" s="78"/>
      <c r="M122" s="80"/>
      <c r="N122" s="80"/>
      <c r="O122" s="146"/>
    </row>
    <row r="123" spans="1:15" x14ac:dyDescent="0.25">
      <c r="A123" s="73" t="s">
        <v>38</v>
      </c>
      <c r="B123" s="74" t="s">
        <v>105</v>
      </c>
      <c r="C123" s="75">
        <v>0</v>
      </c>
      <c r="D123" s="75">
        <v>6.9264069264069264E-2</v>
      </c>
      <c r="E123" s="75">
        <v>-1.7035775127767949E-3</v>
      </c>
      <c r="F123" s="75">
        <v>0</v>
      </c>
      <c r="G123" s="75">
        <v>3.0534351145038168E-3</v>
      </c>
      <c r="H123" s="75">
        <v>0</v>
      </c>
      <c r="I123" s="91">
        <v>9.3525179856115123E-2</v>
      </c>
      <c r="J123" s="76">
        <f t="shared" ref="J123:J132" si="24">AVERAGE(C123:I123)</f>
        <v>2.3448443817415916E-2</v>
      </c>
      <c r="K123" s="77">
        <f t="shared" ref="K123:K132" si="25">STDEV(C123:I123)/SQRT(L123)</f>
        <v>1.5203296617970262E-2</v>
      </c>
      <c r="L123" s="78">
        <f t="shared" ref="L123:L132" si="26">COUNTA(C123:I123)</f>
        <v>7</v>
      </c>
      <c r="M123" s="113" t="s">
        <v>1</v>
      </c>
      <c r="N123" s="113" t="s">
        <v>21</v>
      </c>
      <c r="O123" s="146" t="s">
        <v>31</v>
      </c>
    </row>
    <row r="124" spans="1:15" x14ac:dyDescent="0.25">
      <c r="A124" s="73"/>
      <c r="B124" s="74" t="s">
        <v>115</v>
      </c>
      <c r="C124" s="75">
        <v>-1.7241379310344827E-2</v>
      </c>
      <c r="D124" s="75">
        <v>1.0822510822510822E-2</v>
      </c>
      <c r="E124" s="75">
        <v>-1.7035775127767949E-3</v>
      </c>
      <c r="F124" s="75">
        <v>2.054794520547942E-2</v>
      </c>
      <c r="G124" s="75">
        <v>1.5267175572519084E-3</v>
      </c>
      <c r="H124" s="75">
        <v>0</v>
      </c>
      <c r="I124" s="91">
        <v>0.1654676258992806</v>
      </c>
      <c r="J124" s="76">
        <f t="shared" si="24"/>
        <v>2.5631406094485876E-2</v>
      </c>
      <c r="K124" s="77">
        <f t="shared" si="25"/>
        <v>2.3715875418375817E-2</v>
      </c>
      <c r="L124" s="78">
        <f t="shared" si="26"/>
        <v>7</v>
      </c>
      <c r="M124" s="113" t="s">
        <v>1</v>
      </c>
      <c r="N124" s="113" t="s">
        <v>21</v>
      </c>
      <c r="O124" s="146" t="s">
        <v>31</v>
      </c>
    </row>
    <row r="125" spans="1:15" x14ac:dyDescent="0.25">
      <c r="A125" s="73"/>
      <c r="B125" s="74" t="s">
        <v>116</v>
      </c>
      <c r="C125" s="75">
        <v>-1.1494252873563218E-2</v>
      </c>
      <c r="D125" s="75">
        <v>0.11038961038961038</v>
      </c>
      <c r="E125" s="75">
        <v>3.4071550255536627E-3</v>
      </c>
      <c r="F125" s="75">
        <v>2.7397260273972601E-2</v>
      </c>
      <c r="G125" s="75">
        <v>1.5267175572519084E-3</v>
      </c>
      <c r="H125" s="75">
        <v>1.4925373134328358E-2</v>
      </c>
      <c r="I125" s="91">
        <v>0.17985611510791369</v>
      </c>
      <c r="J125" s="76">
        <f t="shared" si="24"/>
        <v>4.657256837358105E-2</v>
      </c>
      <c r="K125" s="77">
        <f t="shared" si="25"/>
        <v>2.6934883296398641E-2</v>
      </c>
      <c r="L125" s="78">
        <f t="shared" si="26"/>
        <v>7</v>
      </c>
      <c r="M125" s="113" t="s">
        <v>1</v>
      </c>
      <c r="N125" s="113" t="s">
        <v>21</v>
      </c>
      <c r="O125" s="146" t="s">
        <v>31</v>
      </c>
    </row>
    <row r="126" spans="1:15" x14ac:dyDescent="0.25">
      <c r="A126" s="73"/>
      <c r="B126" s="74" t="s">
        <v>117</v>
      </c>
      <c r="C126" s="75">
        <v>2.2988505747126436E-2</v>
      </c>
      <c r="D126" s="75">
        <v>0.25108225108225107</v>
      </c>
      <c r="E126" s="75">
        <v>1.1925042589437867E-2</v>
      </c>
      <c r="F126" s="75">
        <v>3.6529680365296809E-2</v>
      </c>
      <c r="G126" s="75">
        <v>1.5267175572519084E-3</v>
      </c>
      <c r="H126" s="75">
        <v>5.2238805970149259E-2</v>
      </c>
      <c r="I126" s="91">
        <v>0.23741007194244607</v>
      </c>
      <c r="J126" s="76">
        <f t="shared" si="24"/>
        <v>8.7671582179137064E-2</v>
      </c>
      <c r="K126" s="77">
        <f t="shared" si="25"/>
        <v>4.0923277261415994E-2</v>
      </c>
      <c r="L126" s="78">
        <f t="shared" si="26"/>
        <v>7</v>
      </c>
      <c r="M126" s="113" t="s">
        <v>1</v>
      </c>
      <c r="N126" s="113">
        <v>0.99750000000000005</v>
      </c>
      <c r="O126" s="146" t="s">
        <v>31</v>
      </c>
    </row>
    <row r="127" spans="1:15" x14ac:dyDescent="0.25">
      <c r="A127" s="73"/>
      <c r="B127" s="74" t="s">
        <v>118</v>
      </c>
      <c r="C127" s="75">
        <v>0.35057471264367818</v>
      </c>
      <c r="D127" s="75">
        <v>0.43939393939393934</v>
      </c>
      <c r="E127" s="75">
        <v>0.22998296422487224</v>
      </c>
      <c r="F127" s="75">
        <v>2.9680365296803655E-2</v>
      </c>
      <c r="G127" s="75">
        <v>1.3740458015267154E-2</v>
      </c>
      <c r="H127" s="75">
        <v>5.2238805970149259E-2</v>
      </c>
      <c r="I127" s="91">
        <v>0.33812949640287771</v>
      </c>
      <c r="J127" s="76">
        <f t="shared" si="24"/>
        <v>0.20767724884965538</v>
      </c>
      <c r="K127" s="77">
        <f t="shared" si="25"/>
        <v>6.6383288664449591E-2</v>
      </c>
      <c r="L127" s="78">
        <f t="shared" si="26"/>
        <v>7</v>
      </c>
      <c r="M127" s="113" t="s">
        <v>1</v>
      </c>
      <c r="N127" s="113" t="s">
        <v>21</v>
      </c>
      <c r="O127" s="146" t="s">
        <v>31</v>
      </c>
    </row>
    <row r="128" spans="1:15" x14ac:dyDescent="0.25">
      <c r="A128" s="73"/>
      <c r="B128" s="74" t="s">
        <v>119</v>
      </c>
      <c r="C128" s="75">
        <v>0.66666666666666663</v>
      </c>
      <c r="D128" s="75">
        <v>0.64502164502164505</v>
      </c>
      <c r="E128" s="75">
        <v>0.717206132879046</v>
      </c>
      <c r="F128" s="75">
        <v>3.6529680365296809E-2</v>
      </c>
      <c r="G128" s="75">
        <v>8.0916030534351147E-2</v>
      </c>
      <c r="H128" s="75">
        <v>0.23507462686567163</v>
      </c>
      <c r="I128" s="91">
        <v>0.48201438848920869</v>
      </c>
      <c r="J128" s="76">
        <f t="shared" si="24"/>
        <v>0.40906131011741237</v>
      </c>
      <c r="K128" s="77">
        <f t="shared" si="25"/>
        <v>0.10900455303259017</v>
      </c>
      <c r="L128" s="78">
        <f t="shared" si="26"/>
        <v>7</v>
      </c>
      <c r="M128" s="113" t="s">
        <v>1</v>
      </c>
      <c r="N128" s="113">
        <v>0.99750000000000005</v>
      </c>
      <c r="O128" s="146" t="s">
        <v>31</v>
      </c>
    </row>
    <row r="129" spans="1:27" x14ac:dyDescent="0.25">
      <c r="A129" s="73"/>
      <c r="B129" s="74" t="s">
        <v>111</v>
      </c>
      <c r="C129" s="75">
        <v>0.74137931034482762</v>
      </c>
      <c r="D129" s="75">
        <v>0.77489177489177485</v>
      </c>
      <c r="E129" s="75">
        <v>0.93867120954003402</v>
      </c>
      <c r="F129" s="75">
        <v>0.23287671232876714</v>
      </c>
      <c r="G129" s="75">
        <v>0.44122137404580158</v>
      </c>
      <c r="H129" s="75">
        <v>0.43656716417910441</v>
      </c>
      <c r="I129" s="91">
        <v>0.62589928057553956</v>
      </c>
      <c r="J129" s="76">
        <f t="shared" si="24"/>
        <v>0.59878668941512125</v>
      </c>
      <c r="K129" s="77">
        <f t="shared" si="25"/>
        <v>9.1629994907168485E-2</v>
      </c>
      <c r="L129" s="78">
        <f t="shared" si="26"/>
        <v>7</v>
      </c>
      <c r="M129" s="113" t="s">
        <v>1</v>
      </c>
      <c r="N129" s="113">
        <v>0.99990000000000001</v>
      </c>
      <c r="O129" s="146" t="s">
        <v>31</v>
      </c>
    </row>
    <row r="130" spans="1:27" x14ac:dyDescent="0.25">
      <c r="A130" s="73"/>
      <c r="B130" s="74" t="s">
        <v>112</v>
      </c>
      <c r="C130" s="75">
        <v>0.85632183908045978</v>
      </c>
      <c r="D130" s="75">
        <v>0.9783549783549782</v>
      </c>
      <c r="E130" s="75">
        <v>1.051107325383305</v>
      </c>
      <c r="F130" s="75">
        <v>0.77625570776255703</v>
      </c>
      <c r="G130" s="75">
        <v>0.7297709923664123</v>
      </c>
      <c r="H130" s="75">
        <v>0.64552238805970141</v>
      </c>
      <c r="I130" s="91">
        <v>0.74100719424460437</v>
      </c>
      <c r="J130" s="76">
        <f t="shared" si="24"/>
        <v>0.82547720360743104</v>
      </c>
      <c r="K130" s="77">
        <f t="shared" si="25"/>
        <v>5.4844652915934697E-2</v>
      </c>
      <c r="L130" s="78">
        <f t="shared" si="26"/>
        <v>7</v>
      </c>
      <c r="M130" s="113" t="s">
        <v>1</v>
      </c>
      <c r="N130" s="113">
        <v>0.88759999999999994</v>
      </c>
      <c r="O130" s="146" t="s">
        <v>31</v>
      </c>
    </row>
    <row r="131" spans="1:27" x14ac:dyDescent="0.25">
      <c r="A131" s="73"/>
      <c r="B131" s="74" t="s">
        <v>113</v>
      </c>
      <c r="C131" s="75">
        <v>0.94827586206896552</v>
      </c>
      <c r="D131" s="75">
        <v>1.0995670995670996</v>
      </c>
      <c r="E131" s="75">
        <v>1.1260647359454856</v>
      </c>
      <c r="F131" s="75">
        <v>1.2146118721461188</v>
      </c>
      <c r="G131" s="75">
        <v>0.94503816793893136</v>
      </c>
      <c r="H131" s="75">
        <v>0.93656716417910435</v>
      </c>
      <c r="I131" s="91">
        <v>0.89928057553956842</v>
      </c>
      <c r="J131" s="76">
        <f t="shared" si="24"/>
        <v>1.0242007824836104</v>
      </c>
      <c r="K131" s="77">
        <f t="shared" si="25"/>
        <v>4.5677115264617686E-2</v>
      </c>
      <c r="L131" s="78">
        <f t="shared" si="26"/>
        <v>7</v>
      </c>
      <c r="M131" s="113" t="s">
        <v>1</v>
      </c>
      <c r="N131" s="113">
        <v>0.28010000000000002</v>
      </c>
      <c r="O131" s="146" t="s">
        <v>31</v>
      </c>
    </row>
    <row r="132" spans="1:27" ht="15.75" thickBot="1" x14ac:dyDescent="0.3">
      <c r="A132" s="81"/>
      <c r="B132" s="82" t="s">
        <v>114</v>
      </c>
      <c r="C132" s="83">
        <v>1</v>
      </c>
      <c r="D132" s="83">
        <v>1.1428571428571428</v>
      </c>
      <c r="E132" s="83">
        <v>1.1567291311754684</v>
      </c>
      <c r="F132" s="83">
        <v>1.2853881278538812</v>
      </c>
      <c r="G132" s="83">
        <v>1.1297709923664123</v>
      </c>
      <c r="H132" s="83">
        <v>1.1268656716417911</v>
      </c>
      <c r="I132" s="92">
        <v>0.93525179856115115</v>
      </c>
      <c r="J132" s="84">
        <f t="shared" si="24"/>
        <v>1.1109804092079782</v>
      </c>
      <c r="K132" s="85">
        <f t="shared" si="25"/>
        <v>4.2909025423931317E-2</v>
      </c>
      <c r="L132" s="86">
        <f t="shared" si="26"/>
        <v>7</v>
      </c>
      <c r="M132" s="193" t="s">
        <v>1</v>
      </c>
      <c r="N132" s="193">
        <v>0.6774</v>
      </c>
      <c r="O132" s="305" t="s">
        <v>31</v>
      </c>
    </row>
    <row r="135" spans="1:27" x14ac:dyDescent="0.25">
      <c r="A135" s="57" t="s">
        <v>102</v>
      </c>
    </row>
    <row r="136" spans="1:27" ht="15.75" thickBot="1" x14ac:dyDescent="0.3">
      <c r="A136" s="63" t="s">
        <v>128</v>
      </c>
      <c r="B136" s="64" t="s">
        <v>71</v>
      </c>
      <c r="J136" s="63" t="s">
        <v>4</v>
      </c>
      <c r="K136" s="63" t="s">
        <v>5</v>
      </c>
      <c r="L136" s="63" t="s">
        <v>6</v>
      </c>
      <c r="O136" s="64" t="s">
        <v>72</v>
      </c>
      <c r="W136" s="63" t="s">
        <v>4</v>
      </c>
      <c r="X136" s="63" t="s">
        <v>5</v>
      </c>
      <c r="Y136" s="63" t="s">
        <v>6</v>
      </c>
      <c r="Z136" s="63" t="s">
        <v>40</v>
      </c>
    </row>
    <row r="137" spans="1:27" x14ac:dyDescent="0.25">
      <c r="A137" s="63" t="s">
        <v>35</v>
      </c>
      <c r="B137" s="66" t="s">
        <v>9</v>
      </c>
      <c r="C137" s="93">
        <v>100</v>
      </c>
      <c r="D137" s="93">
        <v>100</v>
      </c>
      <c r="E137" s="93">
        <v>100</v>
      </c>
      <c r="F137" s="93">
        <v>100</v>
      </c>
      <c r="G137" s="93">
        <v>100</v>
      </c>
      <c r="H137" s="93">
        <v>100</v>
      </c>
      <c r="I137" s="93">
        <v>100</v>
      </c>
      <c r="J137" s="94">
        <f>AVERAGE(C137:I137)</f>
        <v>100</v>
      </c>
      <c r="K137" s="95">
        <f>STDEV(C137:I137)/SQRT(L137)</f>
        <v>0</v>
      </c>
      <c r="L137" s="70">
        <f>COUNTA(C137:I137)</f>
        <v>7</v>
      </c>
      <c r="N137" s="63" t="s">
        <v>35</v>
      </c>
      <c r="O137" s="66" t="s">
        <v>9</v>
      </c>
      <c r="P137" s="93">
        <v>13187</v>
      </c>
      <c r="Q137" s="93">
        <v>15679</v>
      </c>
      <c r="R137" s="93">
        <v>1954</v>
      </c>
      <c r="S137" s="93">
        <v>16155</v>
      </c>
      <c r="T137" s="93">
        <v>10671</v>
      </c>
      <c r="U137" s="93">
        <v>20338</v>
      </c>
      <c r="V137" s="93">
        <v>15281</v>
      </c>
      <c r="W137" s="96">
        <f>AVERAGE(P137:U137)</f>
        <v>12997.333333333334</v>
      </c>
      <c r="X137" s="97">
        <f>STDEV(P137:U137)/SQRT(Y137)</f>
        <v>2381.1797396208781</v>
      </c>
      <c r="Y137" s="70">
        <f>COUNTA(P137:V137)</f>
        <v>7</v>
      </c>
      <c r="Z137" s="93"/>
      <c r="AA137" s="303"/>
    </row>
    <row r="138" spans="1:27" x14ac:dyDescent="0.25">
      <c r="B138" s="74" t="s">
        <v>37</v>
      </c>
      <c r="C138" s="80">
        <v>99.651171608402223</v>
      </c>
      <c r="D138" s="80">
        <v>93.137317430958603</v>
      </c>
      <c r="E138" s="80">
        <v>28.812691914022508</v>
      </c>
      <c r="F138" s="80">
        <v>80.099040544722982</v>
      </c>
      <c r="G138" s="80">
        <v>67.547558804235763</v>
      </c>
      <c r="H138" s="80">
        <v>95.250270429737441</v>
      </c>
      <c r="I138" s="80">
        <v>96.300416639399671</v>
      </c>
      <c r="J138" s="98">
        <f>AVERAGE(C138:I138)</f>
        <v>80.114066767354174</v>
      </c>
      <c r="K138" s="99">
        <f>STDEV(C138:I138)/SQRT(L138)</f>
        <v>9.5520560201694362</v>
      </c>
      <c r="L138" s="78">
        <f>COUNTA(C138:I138)</f>
        <v>7</v>
      </c>
      <c r="O138" s="74" t="s">
        <v>37</v>
      </c>
      <c r="P138" s="80">
        <v>13233</v>
      </c>
      <c r="Q138" s="80">
        <v>16755</v>
      </c>
      <c r="R138" s="80">
        <v>3345</v>
      </c>
      <c r="S138" s="80">
        <v>19370</v>
      </c>
      <c r="T138" s="80">
        <v>14134</v>
      </c>
      <c r="U138" s="80">
        <v>21304</v>
      </c>
      <c r="V138" s="80">
        <v>15846.333333333334</v>
      </c>
      <c r="W138" s="100">
        <f>AVERAGE(P138:V138)</f>
        <v>14855.333333333332</v>
      </c>
      <c r="X138" s="101">
        <f>STDEV(P138:V138)/SQRT(Y138)</f>
        <v>2194.1393366355369</v>
      </c>
      <c r="Y138" s="78">
        <f>COUNTA(P138:V138)</f>
        <v>7</v>
      </c>
      <c r="Z138" s="80">
        <f>TTEST(P137:V137,P138:V138,2,1)</f>
        <v>2.110713003380886E-2</v>
      </c>
      <c r="AA138" s="146" t="s">
        <v>31</v>
      </c>
    </row>
    <row r="139" spans="1:27" x14ac:dyDescent="0.25">
      <c r="B139" s="74" t="s">
        <v>56</v>
      </c>
      <c r="C139" s="80">
        <v>106.50640782588914</v>
      </c>
      <c r="D139" s="80">
        <v>97.480706677721798</v>
      </c>
      <c r="E139" s="80">
        <v>74.923234390992846</v>
      </c>
      <c r="F139" s="80">
        <v>65.311049210770676</v>
      </c>
      <c r="G139" s="80">
        <v>62.032611751475969</v>
      </c>
      <c r="H139" s="80">
        <v>100.48677352738716</v>
      </c>
      <c r="I139" s="80">
        <v>123.44087428833191</v>
      </c>
      <c r="J139" s="98">
        <f t="shared" ref="J139:J140" si="27">AVERAGE(C139:I139)</f>
        <v>90.025951096081357</v>
      </c>
      <c r="K139" s="99">
        <f t="shared" ref="K139:K140" si="28">STDEV(C139:I139)/SQRT(L139)</f>
        <v>8.6955245842813156</v>
      </c>
      <c r="L139" s="78">
        <f t="shared" ref="L139:L140" si="29">COUNTA(C139:I139)</f>
        <v>7</v>
      </c>
      <c r="O139" s="74" t="s">
        <v>56</v>
      </c>
      <c r="P139" s="80">
        <v>12329</v>
      </c>
      <c r="Q139" s="80">
        <v>16074</v>
      </c>
      <c r="R139" s="80">
        <v>2444</v>
      </c>
      <c r="S139" s="80">
        <v>21759</v>
      </c>
      <c r="T139" s="80">
        <v>14722.5</v>
      </c>
      <c r="U139" s="80">
        <v>20239</v>
      </c>
      <c r="V139" s="80">
        <v>11699</v>
      </c>
      <c r="W139" s="100">
        <f t="shared" ref="W139:W140" si="30">AVERAGE(P139:V139)</f>
        <v>14180.928571428571</v>
      </c>
      <c r="X139" s="101">
        <f t="shared" ref="X139:X140" si="31">STDEV(P139:V139)/SQRT(Y139)</f>
        <v>2416.9516230076224</v>
      </c>
      <c r="Y139" s="78">
        <f t="shared" ref="Y139:Y140" si="32">COUNTA(P139:V139)</f>
        <v>7</v>
      </c>
      <c r="Z139" s="80">
        <f>TTEST(P137:V137,P139:V139,2,1)</f>
        <v>0.4882262034674002</v>
      </c>
      <c r="AA139" s="146" t="s">
        <v>31</v>
      </c>
    </row>
    <row r="140" spans="1:27" ht="15.75" thickBot="1" x14ac:dyDescent="0.3">
      <c r="B140" s="82" t="s">
        <v>139</v>
      </c>
      <c r="C140" s="102">
        <v>114.95412148327898</v>
      </c>
      <c r="D140" s="102">
        <v>100.15944894444799</v>
      </c>
      <c r="E140" s="102">
        <v>59.058341862845452</v>
      </c>
      <c r="F140" s="102">
        <v>74.744661095636019</v>
      </c>
      <c r="G140" s="102">
        <v>69.890357042451512</v>
      </c>
      <c r="H140" s="102">
        <v>113.18222047398959</v>
      </c>
      <c r="I140" s="102">
        <v>111.03985341273477</v>
      </c>
      <c r="J140" s="103">
        <f t="shared" si="27"/>
        <v>91.86128633076919</v>
      </c>
      <c r="K140" s="104">
        <f t="shared" si="28"/>
        <v>8.8321274538969679</v>
      </c>
      <c r="L140" s="86">
        <f t="shared" si="29"/>
        <v>7</v>
      </c>
      <c r="O140" s="82" t="s">
        <v>139</v>
      </c>
      <c r="P140" s="102">
        <v>11215</v>
      </c>
      <c r="Q140" s="102">
        <v>15654</v>
      </c>
      <c r="R140" s="102">
        <v>2754</v>
      </c>
      <c r="S140" s="102">
        <v>20235</v>
      </c>
      <c r="T140" s="102">
        <v>13884</v>
      </c>
      <c r="U140" s="102">
        <v>17657</v>
      </c>
      <c r="V140" s="102">
        <v>13594</v>
      </c>
      <c r="W140" s="105">
        <f t="shared" si="30"/>
        <v>13570.428571428571</v>
      </c>
      <c r="X140" s="106">
        <f t="shared" si="31"/>
        <v>2116.2630007717312</v>
      </c>
      <c r="Y140" s="86">
        <f t="shared" si="32"/>
        <v>7</v>
      </c>
      <c r="Z140" s="102">
        <f>TTEST(P137:V137,P140:V140,2,1)</f>
        <v>0.8112768545004887</v>
      </c>
      <c r="AA140" s="305" t="s">
        <v>31</v>
      </c>
    </row>
    <row r="141" spans="1:27" x14ac:dyDescent="0.25">
      <c r="B141" s="80"/>
      <c r="C141" s="80"/>
      <c r="D141" s="80"/>
      <c r="E141" s="80"/>
      <c r="F141" s="80"/>
      <c r="G141" s="80"/>
      <c r="H141" s="80"/>
      <c r="I141" s="80"/>
      <c r="J141" s="108"/>
      <c r="K141" s="108"/>
      <c r="L141" s="80"/>
      <c r="O141" s="80"/>
      <c r="P141" s="80"/>
      <c r="Q141" s="80"/>
      <c r="R141" s="80"/>
      <c r="S141" s="80"/>
      <c r="T141" s="80"/>
      <c r="U141" s="80"/>
      <c r="V141" s="80"/>
      <c r="W141" s="109"/>
      <c r="X141" s="109"/>
      <c r="Y141" s="80"/>
      <c r="Z141" s="80"/>
      <c r="AA141" s="78"/>
    </row>
    <row r="142" spans="1:27" x14ac:dyDescent="0.25">
      <c r="A142" s="57" t="s">
        <v>103</v>
      </c>
      <c r="B142" s="80"/>
      <c r="C142" s="80"/>
      <c r="D142" s="80"/>
      <c r="E142" s="80"/>
      <c r="F142" s="80"/>
      <c r="G142" s="80"/>
      <c r="H142" s="80"/>
      <c r="I142" s="80"/>
      <c r="J142" s="108"/>
      <c r="K142" s="108"/>
      <c r="L142" s="80"/>
      <c r="O142" s="80"/>
      <c r="P142" s="80"/>
      <c r="Q142" s="80"/>
      <c r="R142" s="80"/>
      <c r="S142" s="80"/>
      <c r="T142" s="80"/>
      <c r="U142" s="80"/>
      <c r="V142" s="80"/>
      <c r="W142" s="109"/>
      <c r="X142" s="109"/>
      <c r="Y142" s="80"/>
      <c r="Z142" s="80"/>
      <c r="AA142" s="78"/>
    </row>
    <row r="143" spans="1:27" ht="15.75" thickBot="1" x14ac:dyDescent="0.3">
      <c r="A143" s="63" t="s">
        <v>128</v>
      </c>
      <c r="B143" s="64" t="s">
        <v>71</v>
      </c>
      <c r="J143" s="63" t="s">
        <v>4</v>
      </c>
      <c r="K143" s="63" t="s">
        <v>5</v>
      </c>
      <c r="L143" s="63" t="s">
        <v>6</v>
      </c>
      <c r="O143" s="64" t="s">
        <v>72</v>
      </c>
      <c r="W143" s="63" t="s">
        <v>4</v>
      </c>
      <c r="X143" s="63" t="s">
        <v>5</v>
      </c>
      <c r="Y143" s="63" t="s">
        <v>6</v>
      </c>
      <c r="Z143" s="63" t="s">
        <v>40</v>
      </c>
      <c r="AA143" s="78"/>
    </row>
    <row r="144" spans="1:27" x14ac:dyDescent="0.25">
      <c r="A144" s="63" t="s">
        <v>36</v>
      </c>
      <c r="B144" s="66" t="s">
        <v>9</v>
      </c>
      <c r="C144" s="93">
        <v>100</v>
      </c>
      <c r="D144" s="93">
        <v>100</v>
      </c>
      <c r="E144" s="93">
        <v>100</v>
      </c>
      <c r="F144" s="93">
        <v>100</v>
      </c>
      <c r="G144" s="93"/>
      <c r="H144" s="93"/>
      <c r="I144" s="93"/>
      <c r="J144" s="94">
        <f>AVERAGE(C144:H144)</f>
        <v>100</v>
      </c>
      <c r="K144" s="95">
        <f>STDEV(C144:H144)/SQRT(L144)</f>
        <v>0</v>
      </c>
      <c r="L144" s="70">
        <f>COUNTA(C144:H144)</f>
        <v>4</v>
      </c>
      <c r="N144" s="63" t="s">
        <v>36</v>
      </c>
      <c r="O144" s="66" t="s">
        <v>9</v>
      </c>
      <c r="P144" s="93">
        <v>8574</v>
      </c>
      <c r="Q144" s="93">
        <v>6044</v>
      </c>
      <c r="R144" s="93">
        <v>6621</v>
      </c>
      <c r="S144" s="93">
        <v>14099</v>
      </c>
      <c r="T144" s="93"/>
      <c r="U144" s="93"/>
      <c r="V144" s="93"/>
      <c r="W144" s="96">
        <f>AVERAGE(P144:U144)</f>
        <v>8834.5</v>
      </c>
      <c r="X144" s="97">
        <f>STDEV(P144:U144)/SQRT(Y144)</f>
        <v>1836.4207261227841</v>
      </c>
      <c r="Y144" s="70">
        <f>COUNTA(P144:V144)</f>
        <v>4</v>
      </c>
      <c r="Z144" s="93"/>
      <c r="AA144" s="303"/>
    </row>
    <row r="145" spans="2:27" x14ac:dyDescent="0.25">
      <c r="B145" s="74" t="s">
        <v>37</v>
      </c>
      <c r="C145" s="80">
        <v>118.39281548868674</v>
      </c>
      <c r="D145" s="80">
        <v>114.24553275976174</v>
      </c>
      <c r="E145" s="80">
        <v>85.213713940492369</v>
      </c>
      <c r="F145" s="80">
        <v>97.698418327540963</v>
      </c>
      <c r="G145" s="80"/>
      <c r="H145" s="80"/>
      <c r="I145" s="80"/>
      <c r="J145" s="98">
        <f>AVERAGE(C145:G145)</f>
        <v>103.88762012912045</v>
      </c>
      <c r="K145" s="99">
        <f>STDEV(C145:G145)/SQRT(L145)</f>
        <v>7.6632675676760318</v>
      </c>
      <c r="L145" s="78">
        <f>COUNTA(C145:G145)</f>
        <v>4</v>
      </c>
      <c r="O145" s="74" t="s">
        <v>37</v>
      </c>
      <c r="P145" s="80">
        <v>6997</v>
      </c>
      <c r="Q145" s="80">
        <v>5183</v>
      </c>
      <c r="R145" s="80">
        <v>7600</v>
      </c>
      <c r="S145" s="80">
        <v>14423.5</v>
      </c>
      <c r="T145" s="80"/>
      <c r="U145" s="80"/>
      <c r="V145" s="80"/>
      <c r="W145" s="100">
        <f>AVERAGE(P145:V145)</f>
        <v>8550.875</v>
      </c>
      <c r="X145" s="101">
        <f>STDEV(P145:V145)/SQRT(Y145)</f>
        <v>2023.7958804249504</v>
      </c>
      <c r="Y145" s="78">
        <f>COUNTA(P145:V145)</f>
        <v>4</v>
      </c>
      <c r="Z145" s="110">
        <f>TTEST(P144:T144,P145:T145,2,1)</f>
        <v>0.6557840743665202</v>
      </c>
      <c r="AA145" s="146" t="s">
        <v>31</v>
      </c>
    </row>
    <row r="146" spans="2:27" x14ac:dyDescent="0.25">
      <c r="B146" s="74" t="s">
        <v>11</v>
      </c>
      <c r="C146" s="80">
        <v>108.35082808490786</v>
      </c>
      <c r="D146" s="80">
        <v>98.858371939113169</v>
      </c>
      <c r="E146" s="80">
        <v>97.794895030962081</v>
      </c>
      <c r="F146" s="80">
        <v>107.10334066245834</v>
      </c>
      <c r="G146" s="80"/>
      <c r="H146" s="80"/>
      <c r="I146" s="80"/>
      <c r="J146" s="98">
        <f>AVERAGE(C146:G146)</f>
        <v>103.02685892936036</v>
      </c>
      <c r="K146" s="99">
        <f>STDEV(C146:G146)/SQRT(L146)</f>
        <v>2.7342287290249638</v>
      </c>
      <c r="L146" s="78">
        <f>COUNTA(C146:G146)</f>
        <v>4</v>
      </c>
      <c r="O146" s="74" t="s">
        <v>56</v>
      </c>
      <c r="P146" s="80">
        <v>7858</v>
      </c>
      <c r="Q146" s="80">
        <v>6113</v>
      </c>
      <c r="R146" s="80">
        <v>6767</v>
      </c>
      <c r="S146" s="80">
        <v>13097.5</v>
      </c>
      <c r="T146" s="80"/>
      <c r="U146" s="80"/>
      <c r="V146" s="80"/>
      <c r="W146" s="100">
        <f t="shared" ref="W146:W147" si="33">AVERAGE(P146:V146)</f>
        <v>8458.875</v>
      </c>
      <c r="X146" s="101">
        <f t="shared" ref="X146:X147" si="34">STDEV(P146:V146)/SQRT(Y146)</f>
        <v>1587.5416841640201</v>
      </c>
      <c r="Y146" s="78">
        <f t="shared" ref="Y146:Y147" si="35">COUNTA(P146:V146)</f>
        <v>4</v>
      </c>
      <c r="Z146" s="110">
        <f>TTEST(P144:T144,P146:T146,2,1)</f>
        <v>0.27964181989751979</v>
      </c>
      <c r="AA146" s="146" t="s">
        <v>31</v>
      </c>
    </row>
    <row r="147" spans="2:27" ht="15.75" thickBot="1" x14ac:dyDescent="0.3">
      <c r="B147" s="82" t="s">
        <v>139</v>
      </c>
      <c r="C147" s="102">
        <v>118.77770002332633</v>
      </c>
      <c r="D147" s="102">
        <v>116.13170086035738</v>
      </c>
      <c r="E147" s="102">
        <v>90.122338015405518</v>
      </c>
      <c r="F147" s="102">
        <v>121.57245194694659</v>
      </c>
      <c r="G147" s="102"/>
      <c r="H147" s="102"/>
      <c r="I147" s="102"/>
      <c r="J147" s="103">
        <f>AVERAGE(C147:G147)</f>
        <v>111.65104771150894</v>
      </c>
      <c r="K147" s="104">
        <f>STDEV(C147:G147)/SQRT(L147)</f>
        <v>7.2616861505891261</v>
      </c>
      <c r="L147" s="86">
        <f>COUNTA(C147:G147)</f>
        <v>4</v>
      </c>
      <c r="O147" s="82" t="s">
        <v>139</v>
      </c>
      <c r="P147" s="102">
        <v>6964</v>
      </c>
      <c r="Q147" s="102">
        <v>5069</v>
      </c>
      <c r="R147" s="102">
        <v>7275</v>
      </c>
      <c r="S147" s="102">
        <v>11057.5</v>
      </c>
      <c r="T147" s="102"/>
      <c r="U147" s="102"/>
      <c r="V147" s="102"/>
      <c r="W147" s="105">
        <f t="shared" si="33"/>
        <v>7591.375</v>
      </c>
      <c r="X147" s="106">
        <f t="shared" si="34"/>
        <v>1253.996633684344</v>
      </c>
      <c r="Y147" s="86">
        <f t="shared" si="35"/>
        <v>4</v>
      </c>
      <c r="Z147" s="129">
        <f>TTEST(P144:T144,P147:T147,2,1)</f>
        <v>0.20303997595170689</v>
      </c>
      <c r="AA147" s="305" t="s">
        <v>31</v>
      </c>
    </row>
  </sheetData>
  <pageMargins left="0.7" right="0.7" top="0.75" bottom="0.75" header="0.3" footer="0.3"/>
  <pageSetup paperSize="9" scale="45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C47"/>
  <sheetViews>
    <sheetView topLeftCell="A2" zoomScale="90" zoomScaleNormal="90" workbookViewId="0">
      <selection activeCell="J30" sqref="J30:J46"/>
    </sheetView>
  </sheetViews>
  <sheetFormatPr defaultColWidth="8.85546875" defaultRowHeight="15" x14ac:dyDescent="0.25"/>
  <cols>
    <col min="1" max="1" width="23" customWidth="1"/>
    <col min="2" max="11" width="14.85546875" customWidth="1"/>
  </cols>
  <sheetData>
    <row r="1" spans="1:29" x14ac:dyDescent="0.25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29" x14ac:dyDescent="0.25">
      <c r="A2" s="55" t="s">
        <v>132</v>
      </c>
    </row>
    <row r="3" spans="1:29" ht="15.75" thickBot="1" x14ac:dyDescent="0.3">
      <c r="A3" s="5"/>
      <c r="B3" s="33" t="s">
        <v>42</v>
      </c>
      <c r="C3" s="33"/>
      <c r="D3" s="33"/>
      <c r="E3" s="33"/>
      <c r="F3" s="33"/>
      <c r="G3" s="33"/>
      <c r="H3" s="33"/>
      <c r="I3" s="265" t="s">
        <v>4</v>
      </c>
      <c r="J3" s="265" t="s">
        <v>5</v>
      </c>
      <c r="K3" s="265" t="s">
        <v>6</v>
      </c>
      <c r="L3" t="s">
        <v>60</v>
      </c>
      <c r="P3" s="20"/>
      <c r="Q3" s="20"/>
      <c r="S3" s="20"/>
      <c r="T3" s="20"/>
      <c r="V3" s="20"/>
      <c r="W3" s="20"/>
      <c r="AB3" s="20"/>
      <c r="AC3" s="20"/>
    </row>
    <row r="4" spans="1:29" x14ac:dyDescent="0.25">
      <c r="A4" s="274" t="s">
        <v>9</v>
      </c>
      <c r="B4" s="275">
        <v>0</v>
      </c>
      <c r="C4" s="2">
        <v>100</v>
      </c>
      <c r="D4" s="2">
        <v>100</v>
      </c>
      <c r="E4" s="2">
        <v>100</v>
      </c>
      <c r="F4" s="2">
        <v>100</v>
      </c>
      <c r="G4" s="2">
        <v>100</v>
      </c>
      <c r="H4" s="276"/>
      <c r="I4" s="139">
        <f>AVERAGE(C4:G4)</f>
        <v>100</v>
      </c>
      <c r="J4" s="140">
        <f>STDEV(C4:G4)/SQRT(K4)</f>
        <v>0</v>
      </c>
      <c r="K4" s="272">
        <f>COUNTA(C4:G4)</f>
        <v>5</v>
      </c>
      <c r="L4" s="2"/>
      <c r="M4" s="2"/>
      <c r="N4" s="2"/>
      <c r="O4" s="2"/>
      <c r="P4" s="3"/>
    </row>
    <row r="5" spans="1:29" x14ac:dyDescent="0.25">
      <c r="A5" s="42"/>
      <c r="B5" s="270">
        <v>6.25</v>
      </c>
      <c r="C5" s="5">
        <v>130</v>
      </c>
      <c r="D5" s="5">
        <v>139</v>
      </c>
      <c r="E5" s="5">
        <v>162</v>
      </c>
      <c r="F5" s="5">
        <v>180</v>
      </c>
      <c r="G5" s="5">
        <v>194</v>
      </c>
      <c r="H5" s="19"/>
      <c r="I5" s="144">
        <f t="shared" ref="I5:I46" si="0">AVERAGE(C5:G5)</f>
        <v>161</v>
      </c>
      <c r="J5" s="145">
        <f t="shared" ref="J5:J46" si="1">STDEV(C5:G5)/SQRT(K5)</f>
        <v>12.033287165193057</v>
      </c>
      <c r="K5" s="279">
        <f t="shared" ref="K5:K46" si="2">COUNTA(C5:G5)</f>
        <v>5</v>
      </c>
      <c r="L5" s="5"/>
      <c r="M5" s="5"/>
      <c r="N5" s="5"/>
      <c r="O5" s="5"/>
      <c r="P5" s="6"/>
    </row>
    <row r="6" spans="1:29" x14ac:dyDescent="0.25">
      <c r="A6" s="42"/>
      <c r="B6" s="270">
        <v>12.5</v>
      </c>
      <c r="C6" s="5">
        <v>108</v>
      </c>
      <c r="D6" s="5">
        <v>144</v>
      </c>
      <c r="E6" s="5">
        <v>106</v>
      </c>
      <c r="F6" s="5">
        <v>181</v>
      </c>
      <c r="G6" s="5">
        <v>171</v>
      </c>
      <c r="H6" s="19"/>
      <c r="I6" s="144">
        <f t="shared" si="0"/>
        <v>142</v>
      </c>
      <c r="J6" s="145">
        <f t="shared" si="1"/>
        <v>15.52095357895255</v>
      </c>
      <c r="K6" s="279">
        <f t="shared" si="2"/>
        <v>5</v>
      </c>
      <c r="L6" s="5"/>
      <c r="M6" s="5"/>
      <c r="N6" s="5"/>
      <c r="O6" s="5"/>
      <c r="P6" s="6"/>
    </row>
    <row r="7" spans="1:29" x14ac:dyDescent="0.25">
      <c r="A7" s="42"/>
      <c r="B7" s="270">
        <v>25</v>
      </c>
      <c r="C7" s="5">
        <v>160</v>
      </c>
      <c r="D7" s="5">
        <v>174</v>
      </c>
      <c r="E7" s="5">
        <v>201</v>
      </c>
      <c r="F7" s="5">
        <v>265</v>
      </c>
      <c r="G7" s="5">
        <v>255</v>
      </c>
      <c r="H7" s="19"/>
      <c r="I7" s="144">
        <f t="shared" si="0"/>
        <v>211</v>
      </c>
      <c r="J7" s="145">
        <f t="shared" si="1"/>
        <v>21.121079517865557</v>
      </c>
      <c r="K7" s="279">
        <f t="shared" si="2"/>
        <v>5</v>
      </c>
      <c r="L7" s="5"/>
      <c r="M7" s="5"/>
      <c r="N7" s="5"/>
      <c r="O7" s="5"/>
      <c r="P7" s="6"/>
    </row>
    <row r="8" spans="1:29" x14ac:dyDescent="0.25">
      <c r="A8" s="42"/>
      <c r="B8" s="270">
        <v>50</v>
      </c>
      <c r="C8" s="5">
        <v>200</v>
      </c>
      <c r="D8" s="5">
        <v>216</v>
      </c>
      <c r="E8" s="5">
        <v>252</v>
      </c>
      <c r="F8" s="5">
        <v>309</v>
      </c>
      <c r="G8" s="5">
        <v>317</v>
      </c>
      <c r="H8" s="19"/>
      <c r="I8" s="144">
        <f t="shared" si="0"/>
        <v>258.8</v>
      </c>
      <c r="J8" s="145">
        <f t="shared" si="1"/>
        <v>23.70949177017507</v>
      </c>
      <c r="K8" s="279">
        <f t="shared" si="2"/>
        <v>5</v>
      </c>
      <c r="L8" s="5"/>
      <c r="M8" s="5"/>
      <c r="N8" s="5"/>
      <c r="O8" s="5"/>
      <c r="P8" s="6"/>
    </row>
    <row r="9" spans="1:29" x14ac:dyDescent="0.25">
      <c r="A9" s="42"/>
      <c r="B9" s="271"/>
      <c r="C9" s="5"/>
      <c r="D9" s="5"/>
      <c r="E9" s="5"/>
      <c r="F9" s="5"/>
      <c r="G9" s="5"/>
      <c r="H9" s="5"/>
      <c r="I9" s="144"/>
      <c r="J9" s="145"/>
      <c r="K9" s="279"/>
      <c r="L9" s="5"/>
      <c r="M9" s="5"/>
      <c r="N9" s="5"/>
      <c r="O9" s="5"/>
      <c r="P9" s="6"/>
    </row>
    <row r="10" spans="1:29" x14ac:dyDescent="0.25">
      <c r="A10" s="164" t="s">
        <v>134</v>
      </c>
      <c r="B10" s="270">
        <v>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19"/>
      <c r="I10" s="144">
        <f t="shared" si="0"/>
        <v>100</v>
      </c>
      <c r="J10" s="145">
        <f t="shared" si="1"/>
        <v>0</v>
      </c>
      <c r="K10" s="279">
        <f t="shared" si="2"/>
        <v>5</v>
      </c>
      <c r="L10" s="5"/>
      <c r="M10" s="5"/>
      <c r="N10" s="5"/>
      <c r="O10" s="5"/>
      <c r="P10" s="6"/>
    </row>
    <row r="11" spans="1:29" x14ac:dyDescent="0.25">
      <c r="A11" s="42"/>
      <c r="B11" s="271">
        <v>6.25</v>
      </c>
      <c r="C11" s="5">
        <v>133</v>
      </c>
      <c r="D11" s="5">
        <v>140</v>
      </c>
      <c r="E11" s="5">
        <v>158</v>
      </c>
      <c r="F11" s="5">
        <v>205</v>
      </c>
      <c r="G11" s="5">
        <v>191</v>
      </c>
      <c r="H11" s="19"/>
      <c r="I11" s="144">
        <f t="shared" si="0"/>
        <v>165.4</v>
      </c>
      <c r="J11" s="145">
        <f t="shared" si="1"/>
        <v>14.094679847375057</v>
      </c>
      <c r="K11" s="279">
        <f t="shared" si="2"/>
        <v>5</v>
      </c>
      <c r="L11" s="5"/>
      <c r="M11" s="5"/>
      <c r="N11" s="5"/>
      <c r="O11" s="5"/>
      <c r="P11" s="6"/>
    </row>
    <row r="12" spans="1:29" x14ac:dyDescent="0.25">
      <c r="A12" s="42"/>
      <c r="B12" s="271">
        <v>12.5</v>
      </c>
      <c r="C12" s="5">
        <v>249</v>
      </c>
      <c r="D12" s="5">
        <v>185</v>
      </c>
      <c r="E12" s="5">
        <v>194</v>
      </c>
      <c r="F12" s="5">
        <v>236</v>
      </c>
      <c r="G12" s="5">
        <v>221</v>
      </c>
      <c r="H12" s="19"/>
      <c r="I12" s="144">
        <f t="shared" si="0"/>
        <v>217</v>
      </c>
      <c r="J12" s="145">
        <f t="shared" si="1"/>
        <v>12.153188881935474</v>
      </c>
      <c r="K12" s="279">
        <f t="shared" si="2"/>
        <v>5</v>
      </c>
      <c r="L12" s="5"/>
      <c r="M12" s="5"/>
      <c r="N12" s="5"/>
      <c r="O12" s="5"/>
      <c r="P12" s="6"/>
    </row>
    <row r="13" spans="1:29" x14ac:dyDescent="0.25">
      <c r="A13" s="42"/>
      <c r="B13" s="271">
        <v>25</v>
      </c>
      <c r="C13" s="5">
        <v>451</v>
      </c>
      <c r="D13" s="5">
        <v>533</v>
      </c>
      <c r="E13" s="5">
        <v>458</v>
      </c>
      <c r="F13" s="5">
        <v>470</v>
      </c>
      <c r="G13" s="5">
        <v>507</v>
      </c>
      <c r="H13" s="19"/>
      <c r="I13" s="144">
        <f t="shared" si="0"/>
        <v>483.8</v>
      </c>
      <c r="J13" s="145">
        <f t="shared" si="1"/>
        <v>15.637774777761701</v>
      </c>
      <c r="K13" s="279">
        <f t="shared" si="2"/>
        <v>5</v>
      </c>
      <c r="L13" s="19" t="s">
        <v>14</v>
      </c>
      <c r="M13" s="19" t="s">
        <v>15</v>
      </c>
      <c r="N13" s="5" t="s">
        <v>31</v>
      </c>
      <c r="O13" s="5"/>
      <c r="P13" s="6"/>
    </row>
    <row r="14" spans="1:29" x14ac:dyDescent="0.25">
      <c r="A14" s="42"/>
      <c r="B14" s="271">
        <v>50</v>
      </c>
      <c r="C14" s="5">
        <v>651</v>
      </c>
      <c r="D14" s="5">
        <v>661</v>
      </c>
      <c r="E14" s="5">
        <v>755</v>
      </c>
      <c r="F14" s="5">
        <v>712</v>
      </c>
      <c r="G14" s="5">
        <v>771</v>
      </c>
      <c r="H14" s="19"/>
      <c r="I14" s="144">
        <f t="shared" si="0"/>
        <v>710</v>
      </c>
      <c r="J14" s="145">
        <f t="shared" si="1"/>
        <v>24.116384471972577</v>
      </c>
      <c r="K14" s="279">
        <f t="shared" si="2"/>
        <v>5</v>
      </c>
      <c r="L14" s="19" t="s">
        <v>14</v>
      </c>
      <c r="M14" s="19" t="s">
        <v>15</v>
      </c>
      <c r="N14" s="5" t="s">
        <v>31</v>
      </c>
      <c r="O14" s="5"/>
      <c r="P14" s="6"/>
    </row>
    <row r="15" spans="1:29" x14ac:dyDescent="0.25">
      <c r="A15" s="42"/>
      <c r="B15" s="270"/>
      <c r="C15" s="5"/>
      <c r="D15" s="5"/>
      <c r="E15" s="5"/>
      <c r="F15" s="5"/>
      <c r="G15" s="5"/>
      <c r="H15" s="5"/>
      <c r="I15" s="144"/>
      <c r="J15" s="145"/>
      <c r="K15" s="279"/>
      <c r="L15" s="5"/>
      <c r="M15" s="5"/>
      <c r="N15" s="5"/>
      <c r="O15" s="5"/>
      <c r="P15" s="6"/>
    </row>
    <row r="16" spans="1:29" x14ac:dyDescent="0.25">
      <c r="A16" s="164" t="s">
        <v>56</v>
      </c>
      <c r="B16" s="270">
        <v>0</v>
      </c>
      <c r="C16" s="5">
        <v>100</v>
      </c>
      <c r="D16" s="5">
        <v>100</v>
      </c>
      <c r="E16" s="5">
        <v>100</v>
      </c>
      <c r="F16" s="5">
        <v>100</v>
      </c>
      <c r="G16" s="5">
        <v>100</v>
      </c>
      <c r="H16" s="19"/>
      <c r="I16" s="144">
        <f t="shared" si="0"/>
        <v>100</v>
      </c>
      <c r="J16" s="145">
        <f t="shared" si="1"/>
        <v>0</v>
      </c>
      <c r="K16" s="279">
        <f t="shared" si="2"/>
        <v>5</v>
      </c>
      <c r="L16" s="5"/>
      <c r="M16" s="5"/>
      <c r="N16" s="5"/>
      <c r="O16" s="5"/>
      <c r="P16" s="6"/>
    </row>
    <row r="17" spans="1:16" x14ac:dyDescent="0.25">
      <c r="A17" s="42"/>
      <c r="B17" s="277">
        <v>6.25</v>
      </c>
      <c r="C17" s="5">
        <v>132</v>
      </c>
      <c r="D17" s="5">
        <v>101</v>
      </c>
      <c r="E17" s="5">
        <v>136</v>
      </c>
      <c r="F17" s="5">
        <v>176</v>
      </c>
      <c r="G17" s="5">
        <v>129</v>
      </c>
      <c r="H17" s="19"/>
      <c r="I17" s="144">
        <f t="shared" si="0"/>
        <v>134.80000000000001</v>
      </c>
      <c r="J17" s="145">
        <f t="shared" si="1"/>
        <v>12.005831916198067</v>
      </c>
      <c r="K17" s="279">
        <f t="shared" si="2"/>
        <v>5</v>
      </c>
      <c r="L17" s="5"/>
      <c r="M17" s="5"/>
      <c r="N17" s="5"/>
      <c r="O17" s="5"/>
      <c r="P17" s="6"/>
    </row>
    <row r="18" spans="1:16" x14ac:dyDescent="0.25">
      <c r="A18" s="42"/>
      <c r="B18" s="277">
        <v>12.5</v>
      </c>
      <c r="C18" s="5">
        <v>188</v>
      </c>
      <c r="D18" s="5">
        <v>144</v>
      </c>
      <c r="E18" s="5">
        <v>183</v>
      </c>
      <c r="F18" s="5">
        <v>145</v>
      </c>
      <c r="G18" s="5">
        <v>191</v>
      </c>
      <c r="H18" s="19"/>
      <c r="I18" s="144">
        <f t="shared" si="0"/>
        <v>170.2</v>
      </c>
      <c r="J18" s="145">
        <f t="shared" si="1"/>
        <v>10.570714261581353</v>
      </c>
      <c r="K18" s="279">
        <f t="shared" si="2"/>
        <v>5</v>
      </c>
      <c r="L18" s="5"/>
      <c r="M18" s="5"/>
      <c r="N18" s="5"/>
      <c r="O18" s="5"/>
      <c r="P18" s="6"/>
    </row>
    <row r="19" spans="1:16" x14ac:dyDescent="0.25">
      <c r="A19" s="42"/>
      <c r="B19" s="277">
        <v>25</v>
      </c>
      <c r="C19" s="5">
        <v>151</v>
      </c>
      <c r="D19" s="5">
        <v>163</v>
      </c>
      <c r="E19" s="5">
        <v>243</v>
      </c>
      <c r="F19" s="5">
        <v>194</v>
      </c>
      <c r="G19" s="5">
        <v>241</v>
      </c>
      <c r="H19" s="19"/>
      <c r="I19" s="144">
        <f t="shared" si="0"/>
        <v>198.4</v>
      </c>
      <c r="J19" s="145">
        <f t="shared" si="1"/>
        <v>19.135307679783999</v>
      </c>
      <c r="K19" s="279">
        <f t="shared" si="2"/>
        <v>5</v>
      </c>
      <c r="L19" s="19" t="s">
        <v>1</v>
      </c>
      <c r="M19" s="19" t="s">
        <v>21</v>
      </c>
      <c r="N19" s="5" t="s">
        <v>31</v>
      </c>
      <c r="O19" s="5"/>
      <c r="P19" s="6"/>
    </row>
    <row r="20" spans="1:16" x14ac:dyDescent="0.25">
      <c r="A20" s="42"/>
      <c r="B20" s="277">
        <v>50</v>
      </c>
      <c r="C20" s="5">
        <v>193</v>
      </c>
      <c r="D20" s="5">
        <v>266</v>
      </c>
      <c r="E20" s="5">
        <v>223</v>
      </c>
      <c r="F20" s="5">
        <v>304</v>
      </c>
      <c r="G20" s="5">
        <v>295</v>
      </c>
      <c r="H20" s="19"/>
      <c r="I20" s="144">
        <f t="shared" si="0"/>
        <v>256.2</v>
      </c>
      <c r="J20" s="145">
        <f t="shared" si="1"/>
        <v>21.19292334719303</v>
      </c>
      <c r="K20" s="279">
        <f t="shared" si="2"/>
        <v>5</v>
      </c>
      <c r="L20" s="19" t="s">
        <v>1</v>
      </c>
      <c r="M20" s="19" t="s">
        <v>21</v>
      </c>
      <c r="N20" s="5" t="s">
        <v>31</v>
      </c>
      <c r="O20" s="5"/>
      <c r="P20" s="6"/>
    </row>
    <row r="21" spans="1:16" x14ac:dyDescent="0.25">
      <c r="A21" s="42"/>
      <c r="B21" s="271"/>
      <c r="C21" s="5"/>
      <c r="D21" s="5"/>
      <c r="E21" s="5"/>
      <c r="F21" s="5"/>
      <c r="G21" s="5"/>
      <c r="H21" s="5"/>
      <c r="I21" s="144"/>
      <c r="J21" s="145"/>
      <c r="K21" s="279"/>
      <c r="L21" s="5"/>
      <c r="M21" s="5"/>
      <c r="N21" s="5"/>
      <c r="O21" s="5"/>
      <c r="P21" s="6"/>
    </row>
    <row r="22" spans="1:16" x14ac:dyDescent="0.25">
      <c r="A22" s="164" t="s">
        <v>137</v>
      </c>
      <c r="B22" s="270">
        <v>0</v>
      </c>
      <c r="C22" s="5">
        <v>100</v>
      </c>
      <c r="D22" s="5">
        <v>100</v>
      </c>
      <c r="E22" s="5">
        <v>100</v>
      </c>
      <c r="F22" s="5">
        <v>100</v>
      </c>
      <c r="G22" s="5">
        <v>100</v>
      </c>
      <c r="H22" s="5"/>
      <c r="I22" s="144">
        <f t="shared" si="0"/>
        <v>100</v>
      </c>
      <c r="J22" s="145">
        <f t="shared" si="1"/>
        <v>0</v>
      </c>
      <c r="K22" s="279">
        <f t="shared" si="2"/>
        <v>5</v>
      </c>
      <c r="L22" s="5"/>
      <c r="M22" s="5"/>
      <c r="N22" s="5"/>
      <c r="O22" s="5"/>
      <c r="P22" s="6"/>
    </row>
    <row r="23" spans="1:16" x14ac:dyDescent="0.25">
      <c r="A23" s="42"/>
      <c r="B23" s="277">
        <v>6.25</v>
      </c>
      <c r="C23" s="5">
        <v>81</v>
      </c>
      <c r="D23" s="5">
        <v>79</v>
      </c>
      <c r="E23" s="5">
        <v>110</v>
      </c>
      <c r="F23" s="5">
        <v>123</v>
      </c>
      <c r="G23" s="5">
        <v>127</v>
      </c>
      <c r="H23" s="5"/>
      <c r="I23" s="144">
        <f t="shared" si="0"/>
        <v>104</v>
      </c>
      <c r="J23" s="145">
        <f t="shared" si="1"/>
        <v>10.198039027185569</v>
      </c>
      <c r="K23" s="279">
        <f t="shared" si="2"/>
        <v>5</v>
      </c>
      <c r="L23" s="5"/>
      <c r="M23" s="5"/>
      <c r="N23" s="5"/>
      <c r="O23" s="5"/>
      <c r="P23" s="6"/>
    </row>
    <row r="24" spans="1:16" x14ac:dyDescent="0.25">
      <c r="A24" s="42"/>
      <c r="B24" s="277">
        <v>12.5</v>
      </c>
      <c r="C24" s="5">
        <v>146</v>
      </c>
      <c r="D24" s="5">
        <v>104</v>
      </c>
      <c r="E24" s="5">
        <v>86</v>
      </c>
      <c r="F24" s="5">
        <v>91</v>
      </c>
      <c r="G24" s="5">
        <v>129</v>
      </c>
      <c r="H24" s="5"/>
      <c r="I24" s="144">
        <f t="shared" si="0"/>
        <v>111.2</v>
      </c>
      <c r="J24" s="145">
        <f t="shared" si="1"/>
        <v>11.451637437502121</v>
      </c>
      <c r="K24" s="279">
        <f t="shared" si="2"/>
        <v>5</v>
      </c>
      <c r="L24" s="5"/>
      <c r="M24" s="5"/>
      <c r="N24" s="5"/>
      <c r="O24" s="5"/>
      <c r="P24" s="6"/>
    </row>
    <row r="25" spans="1:16" x14ac:dyDescent="0.25">
      <c r="A25" s="4"/>
      <c r="B25" s="277">
        <v>25</v>
      </c>
      <c r="C25" s="5">
        <v>101</v>
      </c>
      <c r="D25" s="5">
        <v>149</v>
      </c>
      <c r="E25" s="5">
        <v>103</v>
      </c>
      <c r="F25" s="5">
        <v>151</v>
      </c>
      <c r="G25" s="5">
        <v>128</v>
      </c>
      <c r="H25" s="5"/>
      <c r="I25" s="144">
        <f t="shared" si="0"/>
        <v>126.4</v>
      </c>
      <c r="J25" s="145">
        <f t="shared" si="1"/>
        <v>10.749883720301343</v>
      </c>
      <c r="K25" s="279">
        <f t="shared" si="2"/>
        <v>5</v>
      </c>
      <c r="L25" s="19" t="s">
        <v>14</v>
      </c>
      <c r="M25" s="19" t="s">
        <v>15</v>
      </c>
      <c r="N25" s="5" t="s">
        <v>138</v>
      </c>
      <c r="O25" s="5"/>
      <c r="P25" s="6"/>
    </row>
    <row r="26" spans="1:16" ht="15.75" thickBot="1" x14ac:dyDescent="0.3">
      <c r="A26" s="7"/>
      <c r="B26" s="278">
        <v>50</v>
      </c>
      <c r="C26" s="8">
        <v>105</v>
      </c>
      <c r="D26" s="8">
        <v>140</v>
      </c>
      <c r="E26" s="8">
        <v>104</v>
      </c>
      <c r="F26" s="8">
        <v>181</v>
      </c>
      <c r="G26" s="8">
        <v>179</v>
      </c>
      <c r="H26" s="8"/>
      <c r="I26" s="280">
        <f t="shared" si="0"/>
        <v>141.80000000000001</v>
      </c>
      <c r="J26" s="159">
        <f t="shared" si="1"/>
        <v>16.892009945533424</v>
      </c>
      <c r="K26" s="281">
        <f t="shared" si="2"/>
        <v>5</v>
      </c>
      <c r="L26" s="21" t="s">
        <v>14</v>
      </c>
      <c r="M26" s="21" t="s">
        <v>15</v>
      </c>
      <c r="N26" s="8" t="s">
        <v>138</v>
      </c>
      <c r="O26" s="8"/>
      <c r="P26" s="9"/>
    </row>
    <row r="27" spans="1:16" x14ac:dyDescent="0.25">
      <c r="I27" s="142"/>
      <c r="J27" s="142"/>
      <c r="K27" s="273"/>
    </row>
    <row r="28" spans="1:16" x14ac:dyDescent="0.25">
      <c r="A28" s="55" t="s">
        <v>133</v>
      </c>
      <c r="I28" s="142"/>
      <c r="J28" s="142"/>
      <c r="K28" s="273"/>
    </row>
    <row r="29" spans="1:16" ht="15.75" thickBot="1" x14ac:dyDescent="0.3">
      <c r="A29" s="5"/>
      <c r="B29" s="33" t="s">
        <v>42</v>
      </c>
      <c r="C29" s="33"/>
      <c r="D29" s="33"/>
      <c r="E29" s="33"/>
      <c r="F29" s="33"/>
      <c r="G29" s="33"/>
      <c r="H29" s="33"/>
      <c r="I29" s="142"/>
      <c r="J29" s="142"/>
      <c r="K29" s="273"/>
      <c r="L29" t="s">
        <v>60</v>
      </c>
    </row>
    <row r="30" spans="1:16" x14ac:dyDescent="0.25">
      <c r="A30" s="274" t="s">
        <v>43</v>
      </c>
      <c r="B30" s="276">
        <v>0</v>
      </c>
      <c r="C30" s="2">
        <v>100</v>
      </c>
      <c r="D30" s="2">
        <v>100</v>
      </c>
      <c r="E30" s="2">
        <v>100</v>
      </c>
      <c r="F30" s="2">
        <v>100</v>
      </c>
      <c r="G30" s="2">
        <v>100</v>
      </c>
      <c r="H30" s="276"/>
      <c r="I30" s="139">
        <f t="shared" si="0"/>
        <v>100</v>
      </c>
      <c r="J30" s="140">
        <f t="shared" si="1"/>
        <v>0</v>
      </c>
      <c r="K30" s="272">
        <f t="shared" si="2"/>
        <v>5</v>
      </c>
      <c r="L30" s="2"/>
      <c r="M30" s="2"/>
      <c r="N30" s="2"/>
      <c r="O30" s="2"/>
      <c r="P30" s="3"/>
    </row>
    <row r="31" spans="1:16" x14ac:dyDescent="0.25">
      <c r="A31" s="4"/>
      <c r="B31" s="19">
        <v>6.25</v>
      </c>
      <c r="C31" s="5">
        <v>149</v>
      </c>
      <c r="D31" s="5">
        <v>142</v>
      </c>
      <c r="E31" s="5">
        <v>177</v>
      </c>
      <c r="F31" s="5">
        <v>196</v>
      </c>
      <c r="G31" s="5">
        <v>218</v>
      </c>
      <c r="H31" s="19"/>
      <c r="I31" s="144">
        <f t="shared" si="0"/>
        <v>176.4</v>
      </c>
      <c r="J31" s="145">
        <f t="shared" si="1"/>
        <v>14.228843944607748</v>
      </c>
      <c r="K31" s="279">
        <f t="shared" si="2"/>
        <v>5</v>
      </c>
      <c r="L31" s="5"/>
      <c r="M31" s="5"/>
      <c r="N31" s="5"/>
      <c r="O31" s="5"/>
      <c r="P31" s="6"/>
    </row>
    <row r="32" spans="1:16" x14ac:dyDescent="0.25">
      <c r="A32" s="4"/>
      <c r="B32" s="19">
        <v>12.5</v>
      </c>
      <c r="C32" s="5">
        <v>271</v>
      </c>
      <c r="D32" s="5">
        <v>221</v>
      </c>
      <c r="E32" s="5">
        <v>224</v>
      </c>
      <c r="F32" s="5">
        <v>301</v>
      </c>
      <c r="G32" s="5">
        <v>315</v>
      </c>
      <c r="H32" s="19"/>
      <c r="I32" s="144">
        <f t="shared" si="0"/>
        <v>266.39999999999998</v>
      </c>
      <c r="J32" s="145">
        <f t="shared" si="1"/>
        <v>19.286264542414649</v>
      </c>
      <c r="K32" s="279">
        <f t="shared" si="2"/>
        <v>5</v>
      </c>
      <c r="L32" s="5"/>
      <c r="M32" s="5"/>
      <c r="N32" s="5"/>
      <c r="O32" s="5"/>
      <c r="P32" s="6"/>
    </row>
    <row r="33" spans="1:21" x14ac:dyDescent="0.25">
      <c r="A33" s="4"/>
      <c r="B33" s="19">
        <v>25</v>
      </c>
      <c r="C33" s="5">
        <v>616</v>
      </c>
      <c r="D33" s="5">
        <v>684</v>
      </c>
      <c r="E33" s="5">
        <v>607</v>
      </c>
      <c r="F33" s="5">
        <v>799</v>
      </c>
      <c r="G33" s="5">
        <v>740</v>
      </c>
      <c r="H33" s="19"/>
      <c r="I33" s="144">
        <f t="shared" si="0"/>
        <v>689.2</v>
      </c>
      <c r="J33" s="145">
        <f t="shared" si="1"/>
        <v>36.591529074363521</v>
      </c>
      <c r="K33" s="279">
        <f t="shared" si="2"/>
        <v>5</v>
      </c>
      <c r="L33" s="5"/>
      <c r="M33" s="5"/>
      <c r="N33" s="5"/>
      <c r="O33" s="5"/>
      <c r="P33" s="6"/>
      <c r="T33" s="20"/>
      <c r="U33" s="20"/>
    </row>
    <row r="34" spans="1:21" x14ac:dyDescent="0.25">
      <c r="A34" s="4"/>
      <c r="B34" s="19">
        <v>50</v>
      </c>
      <c r="C34" s="5">
        <v>743</v>
      </c>
      <c r="D34" s="5">
        <v>960</v>
      </c>
      <c r="E34" s="5">
        <v>831</v>
      </c>
      <c r="F34" s="5">
        <v>972</v>
      </c>
      <c r="G34" s="5">
        <v>754</v>
      </c>
      <c r="H34" s="19"/>
      <c r="I34" s="144">
        <f t="shared" si="0"/>
        <v>852</v>
      </c>
      <c r="J34" s="145">
        <f t="shared" si="1"/>
        <v>48.984691486218424</v>
      </c>
      <c r="K34" s="279">
        <f t="shared" si="2"/>
        <v>5</v>
      </c>
      <c r="L34" s="5"/>
      <c r="M34" s="5"/>
      <c r="N34" s="5"/>
      <c r="O34" s="5"/>
      <c r="P34" s="6"/>
    </row>
    <row r="35" spans="1:21" x14ac:dyDescent="0.25">
      <c r="A35" s="4"/>
      <c r="B35" s="5"/>
      <c r="C35" s="5"/>
      <c r="D35" s="5"/>
      <c r="E35" s="5"/>
      <c r="F35" s="5"/>
      <c r="G35" s="5"/>
      <c r="H35" s="5"/>
      <c r="I35" s="144"/>
      <c r="J35" s="145"/>
      <c r="K35" s="279"/>
      <c r="L35" s="5"/>
      <c r="M35" s="5"/>
      <c r="N35" s="5"/>
      <c r="O35" s="5"/>
      <c r="P35" s="6"/>
    </row>
    <row r="36" spans="1:21" x14ac:dyDescent="0.25">
      <c r="A36" s="164" t="s">
        <v>135</v>
      </c>
      <c r="B36" s="19">
        <v>0</v>
      </c>
      <c r="C36" s="5">
        <v>100</v>
      </c>
      <c r="D36" s="5">
        <v>100</v>
      </c>
      <c r="E36" s="5">
        <v>100</v>
      </c>
      <c r="F36" s="5">
        <v>100</v>
      </c>
      <c r="G36" s="5">
        <v>100</v>
      </c>
      <c r="H36" s="19"/>
      <c r="I36" s="144">
        <f t="shared" si="0"/>
        <v>100</v>
      </c>
      <c r="J36" s="145">
        <f t="shared" si="1"/>
        <v>0</v>
      </c>
      <c r="K36" s="279">
        <f t="shared" si="2"/>
        <v>5</v>
      </c>
      <c r="L36" s="5"/>
      <c r="M36" s="5"/>
      <c r="N36" s="5"/>
      <c r="O36" s="5"/>
      <c r="P36" s="6"/>
    </row>
    <row r="37" spans="1:21" x14ac:dyDescent="0.25">
      <c r="A37" s="4"/>
      <c r="B37" s="19">
        <v>6.25</v>
      </c>
      <c r="C37" s="5">
        <v>151</v>
      </c>
      <c r="D37" s="5">
        <v>168</v>
      </c>
      <c r="E37" s="5">
        <v>110</v>
      </c>
      <c r="F37" s="5">
        <v>122</v>
      </c>
      <c r="G37" s="5">
        <v>172</v>
      </c>
      <c r="H37" s="19"/>
      <c r="I37" s="144">
        <f t="shared" si="0"/>
        <v>144.6</v>
      </c>
      <c r="J37" s="145">
        <f t="shared" si="1"/>
        <v>12.343419299367573</v>
      </c>
      <c r="K37" s="279">
        <f t="shared" si="2"/>
        <v>5</v>
      </c>
      <c r="L37" s="5"/>
      <c r="M37" s="5"/>
      <c r="N37" s="5"/>
      <c r="O37" s="5"/>
      <c r="P37" s="6"/>
    </row>
    <row r="38" spans="1:21" x14ac:dyDescent="0.25">
      <c r="A38" s="4"/>
      <c r="B38" s="19">
        <v>12.5</v>
      </c>
      <c r="C38" s="5">
        <v>203</v>
      </c>
      <c r="D38" s="5">
        <v>247</v>
      </c>
      <c r="E38" s="5">
        <v>166</v>
      </c>
      <c r="F38" s="5">
        <v>175</v>
      </c>
      <c r="G38" s="5">
        <v>258</v>
      </c>
      <c r="H38" s="19"/>
      <c r="I38" s="144">
        <f t="shared" si="0"/>
        <v>209.8</v>
      </c>
      <c r="J38" s="145">
        <f t="shared" si="1"/>
        <v>18.551010754134108</v>
      </c>
      <c r="K38" s="279">
        <f t="shared" si="2"/>
        <v>5</v>
      </c>
      <c r="L38" s="5"/>
      <c r="M38" s="5"/>
      <c r="N38" s="5"/>
      <c r="O38" s="5"/>
      <c r="P38" s="6"/>
    </row>
    <row r="39" spans="1:21" x14ac:dyDescent="0.25">
      <c r="A39" s="4"/>
      <c r="B39" s="19">
        <v>25</v>
      </c>
      <c r="C39" s="5">
        <v>491</v>
      </c>
      <c r="D39" s="5">
        <v>494</v>
      </c>
      <c r="E39" s="5">
        <v>349</v>
      </c>
      <c r="F39" s="5">
        <v>353</v>
      </c>
      <c r="G39" s="5">
        <v>411</v>
      </c>
      <c r="H39" s="19"/>
      <c r="I39" s="144">
        <f t="shared" si="0"/>
        <v>419.6</v>
      </c>
      <c r="J39" s="145">
        <f t="shared" si="1"/>
        <v>31.723177646635552</v>
      </c>
      <c r="K39" s="279">
        <f t="shared" si="2"/>
        <v>5</v>
      </c>
      <c r="L39" s="19" t="s">
        <v>14</v>
      </c>
      <c r="M39" s="19" t="s">
        <v>15</v>
      </c>
      <c r="N39" s="5" t="s">
        <v>44</v>
      </c>
      <c r="O39" s="5"/>
      <c r="P39" s="6"/>
    </row>
    <row r="40" spans="1:21" x14ac:dyDescent="0.25">
      <c r="A40" s="4"/>
      <c r="B40" s="19">
        <v>50</v>
      </c>
      <c r="C40" s="5">
        <v>651</v>
      </c>
      <c r="D40" s="5">
        <v>782</v>
      </c>
      <c r="E40" s="5">
        <v>502</v>
      </c>
      <c r="F40" s="5">
        <v>515</v>
      </c>
      <c r="G40" s="5">
        <v>783</v>
      </c>
      <c r="H40" s="19"/>
      <c r="I40" s="144">
        <f t="shared" si="0"/>
        <v>646.6</v>
      </c>
      <c r="J40" s="145">
        <f t="shared" si="1"/>
        <v>61.312804535431241</v>
      </c>
      <c r="K40" s="279">
        <f t="shared" si="2"/>
        <v>5</v>
      </c>
      <c r="L40" s="19" t="s">
        <v>14</v>
      </c>
      <c r="M40" s="19" t="s">
        <v>15</v>
      </c>
      <c r="N40" s="5" t="s">
        <v>44</v>
      </c>
      <c r="O40" s="5"/>
      <c r="P40" s="6"/>
    </row>
    <row r="41" spans="1:21" x14ac:dyDescent="0.25">
      <c r="A41" s="4"/>
      <c r="B41" s="5"/>
      <c r="C41" s="5"/>
      <c r="D41" s="5"/>
      <c r="E41" s="5"/>
      <c r="F41" s="5"/>
      <c r="G41" s="5"/>
      <c r="H41" s="5"/>
      <c r="I41" s="144"/>
      <c r="J41" s="145"/>
      <c r="K41" s="279"/>
      <c r="L41" s="5"/>
      <c r="M41" s="5"/>
      <c r="N41" s="5"/>
      <c r="O41" s="5"/>
      <c r="P41" s="6"/>
    </row>
    <row r="42" spans="1:21" x14ac:dyDescent="0.25">
      <c r="A42" s="164" t="s">
        <v>136</v>
      </c>
      <c r="B42" s="19">
        <v>0</v>
      </c>
      <c r="C42" s="5">
        <v>100</v>
      </c>
      <c r="D42" s="5">
        <v>100</v>
      </c>
      <c r="E42" s="5">
        <v>100</v>
      </c>
      <c r="F42" s="5">
        <v>100</v>
      </c>
      <c r="G42" s="5">
        <v>100</v>
      </c>
      <c r="H42" s="19"/>
      <c r="I42" s="144">
        <f t="shared" si="0"/>
        <v>100</v>
      </c>
      <c r="J42" s="145">
        <f t="shared" si="1"/>
        <v>0</v>
      </c>
      <c r="K42" s="279">
        <f t="shared" si="2"/>
        <v>5</v>
      </c>
      <c r="L42" s="5"/>
      <c r="M42" s="5"/>
      <c r="N42" s="5"/>
      <c r="O42" s="5"/>
      <c r="P42" s="6"/>
    </row>
    <row r="43" spans="1:21" x14ac:dyDescent="0.25">
      <c r="A43" s="4"/>
      <c r="B43" s="19">
        <v>6.25</v>
      </c>
      <c r="C43" s="5">
        <v>131</v>
      </c>
      <c r="D43" s="5">
        <v>180</v>
      </c>
      <c r="E43" s="5">
        <v>210</v>
      </c>
      <c r="F43" s="5">
        <v>149</v>
      </c>
      <c r="G43" s="5">
        <v>204</v>
      </c>
      <c r="H43" s="19"/>
      <c r="I43" s="144">
        <f t="shared" si="0"/>
        <v>174.8</v>
      </c>
      <c r="J43" s="145">
        <f t="shared" si="1"/>
        <v>15.334275333383037</v>
      </c>
      <c r="K43" s="279">
        <f t="shared" si="2"/>
        <v>5</v>
      </c>
      <c r="L43" s="5"/>
      <c r="M43" s="5"/>
      <c r="N43" s="5"/>
      <c r="O43" s="5"/>
      <c r="P43" s="6"/>
    </row>
    <row r="44" spans="1:21" x14ac:dyDescent="0.25">
      <c r="A44" s="4"/>
      <c r="B44" s="19">
        <v>12.5</v>
      </c>
      <c r="C44" s="5">
        <v>235</v>
      </c>
      <c r="D44" s="5">
        <v>285</v>
      </c>
      <c r="E44" s="5">
        <v>318</v>
      </c>
      <c r="F44" s="5">
        <v>241</v>
      </c>
      <c r="G44" s="5">
        <v>313</v>
      </c>
      <c r="H44" s="19"/>
      <c r="I44" s="144">
        <f t="shared" si="0"/>
        <v>278.39999999999998</v>
      </c>
      <c r="J44" s="145">
        <f t="shared" si="1"/>
        <v>17.4516474866988</v>
      </c>
      <c r="K44" s="279">
        <f t="shared" si="2"/>
        <v>5</v>
      </c>
      <c r="L44" s="5"/>
      <c r="M44" s="5"/>
      <c r="N44" s="5"/>
      <c r="O44" s="5"/>
      <c r="P44" s="6"/>
    </row>
    <row r="45" spans="1:21" x14ac:dyDescent="0.25">
      <c r="A45" s="4"/>
      <c r="B45" s="19">
        <v>25</v>
      </c>
      <c r="C45" s="5">
        <v>644</v>
      </c>
      <c r="D45" s="5">
        <v>801</v>
      </c>
      <c r="E45" s="5">
        <v>970</v>
      </c>
      <c r="F45" s="5">
        <v>638</v>
      </c>
      <c r="G45" s="5">
        <v>981</v>
      </c>
      <c r="H45" s="19"/>
      <c r="I45" s="144">
        <f t="shared" si="0"/>
        <v>806.8</v>
      </c>
      <c r="J45" s="145">
        <f t="shared" si="1"/>
        <v>74.836755675269558</v>
      </c>
      <c r="K45" s="279">
        <f t="shared" si="2"/>
        <v>5</v>
      </c>
      <c r="L45" s="19" t="s">
        <v>1</v>
      </c>
      <c r="M45" s="39">
        <v>8.48E-2</v>
      </c>
      <c r="N45" s="5" t="s">
        <v>44</v>
      </c>
      <c r="O45" s="5"/>
      <c r="P45" s="6"/>
    </row>
    <row r="46" spans="1:21" ht="15.75" thickBot="1" x14ac:dyDescent="0.3">
      <c r="A46" s="7"/>
      <c r="B46" s="21">
        <v>50</v>
      </c>
      <c r="C46" s="8">
        <v>814</v>
      </c>
      <c r="D46" s="8">
        <v>1220</v>
      </c>
      <c r="E46" s="8">
        <v>1010</v>
      </c>
      <c r="F46" s="8">
        <v>803</v>
      </c>
      <c r="G46" s="8">
        <v>1213</v>
      </c>
      <c r="H46" s="21"/>
      <c r="I46" s="280">
        <f t="shared" si="0"/>
        <v>1012</v>
      </c>
      <c r="J46" s="159">
        <f t="shared" si="1"/>
        <v>91.256232663856991</v>
      </c>
      <c r="K46" s="281">
        <f t="shared" si="2"/>
        <v>5</v>
      </c>
      <c r="L46" s="8" t="s">
        <v>2</v>
      </c>
      <c r="M46" s="264">
        <v>2.3E-3</v>
      </c>
      <c r="N46" s="8" t="s">
        <v>44</v>
      </c>
      <c r="O46" s="8"/>
      <c r="P46" s="9"/>
    </row>
    <row r="47" spans="1:21" x14ac:dyDescent="0.25">
      <c r="I47" s="5"/>
      <c r="J47" s="5"/>
      <c r="K47" s="5"/>
    </row>
  </sheetData>
  <pageMargins left="0.7" right="0.7" top="0.75" bottom="0.75" header="0.3" footer="0.3"/>
  <pageSetup paperSize="9" scale="72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U99"/>
  <sheetViews>
    <sheetView workbookViewId="0"/>
  </sheetViews>
  <sheetFormatPr defaultColWidth="8.85546875" defaultRowHeight="15" x14ac:dyDescent="0.25"/>
  <cols>
    <col min="1" max="1" width="14.42578125" customWidth="1"/>
    <col min="2" max="2" width="17.28515625" style="30" customWidth="1"/>
    <col min="3" max="3" width="10.42578125" customWidth="1"/>
    <col min="4" max="4" width="10.28515625" bestFit="1" customWidth="1"/>
    <col min="5" max="8" width="10.42578125" bestFit="1" customWidth="1"/>
    <col min="9" max="9" width="11.42578125" customWidth="1"/>
    <col min="10" max="10" width="9.42578125" bestFit="1" customWidth="1"/>
    <col min="13" max="13" width="8.85546875" style="30"/>
    <col min="14" max="14" width="14.7109375" customWidth="1"/>
  </cols>
  <sheetData>
    <row r="2" spans="1:14" x14ac:dyDescent="0.25">
      <c r="A2" s="55" t="s">
        <v>140</v>
      </c>
    </row>
    <row r="4" spans="1:14" ht="15.75" thickBot="1" x14ac:dyDescent="0.3">
      <c r="A4" s="7"/>
      <c r="B4" s="34" t="s">
        <v>78</v>
      </c>
      <c r="C4" s="8"/>
      <c r="D4" s="8"/>
      <c r="E4" s="8"/>
      <c r="F4" s="8"/>
      <c r="G4" s="8"/>
      <c r="H4" s="8"/>
      <c r="I4" s="5" t="s">
        <v>4</v>
      </c>
      <c r="J4" s="5" t="s">
        <v>5</v>
      </c>
      <c r="K4" s="5" t="s">
        <v>6</v>
      </c>
      <c r="L4" s="8" t="s">
        <v>65</v>
      </c>
      <c r="M4" s="34"/>
      <c r="N4" s="9"/>
    </row>
    <row r="5" spans="1:14" x14ac:dyDescent="0.25">
      <c r="A5" s="4" t="s">
        <v>46</v>
      </c>
      <c r="B5" s="13" t="s">
        <v>141</v>
      </c>
      <c r="C5" s="166">
        <v>0</v>
      </c>
      <c r="D5" s="166">
        <v>0</v>
      </c>
      <c r="E5" s="166">
        <v>0</v>
      </c>
      <c r="F5" s="166">
        <v>0</v>
      </c>
      <c r="G5" s="166">
        <v>0</v>
      </c>
      <c r="H5" s="166">
        <v>0</v>
      </c>
      <c r="I5" s="167">
        <f>AVERAGE(C5:H5)</f>
        <v>0</v>
      </c>
      <c r="J5" s="168">
        <f>STDEV(C5:H5)/SQRT(K5)</f>
        <v>0</v>
      </c>
      <c r="K5" s="165">
        <f>COUNT(C5:H5)</f>
        <v>6</v>
      </c>
      <c r="L5" s="5"/>
      <c r="M5" s="32"/>
      <c r="N5" s="6"/>
    </row>
    <row r="6" spans="1:14" x14ac:dyDescent="0.25">
      <c r="A6" s="4"/>
      <c r="B6" s="14" t="s">
        <v>142</v>
      </c>
      <c r="C6" s="166">
        <v>0</v>
      </c>
      <c r="D6" s="166">
        <v>0</v>
      </c>
      <c r="E6" s="166">
        <v>0</v>
      </c>
      <c r="F6" s="166">
        <v>0</v>
      </c>
      <c r="G6" s="166">
        <v>0</v>
      </c>
      <c r="H6" s="166">
        <v>0</v>
      </c>
      <c r="I6" s="169">
        <f t="shared" ref="I6:I11" si="0">AVERAGE(C6:H6)</f>
        <v>0</v>
      </c>
      <c r="J6" s="170">
        <f t="shared" ref="J6:J11" si="1">STDEV(C6:H6)/SQRT(K6)</f>
        <v>0</v>
      </c>
      <c r="K6" s="36">
        <f t="shared" ref="K6:K38" si="2">COUNT(C6:H6)</f>
        <v>6</v>
      </c>
      <c r="L6" s="5"/>
      <c r="M6" s="32"/>
      <c r="N6" s="6"/>
    </row>
    <row r="7" spans="1:14" x14ac:dyDescent="0.25">
      <c r="A7" s="4"/>
      <c r="B7" s="14" t="s">
        <v>143</v>
      </c>
      <c r="C7" s="166">
        <v>24.150266498647525</v>
      </c>
      <c r="D7" s="166">
        <v>15.686399992312619</v>
      </c>
      <c r="E7" s="166">
        <v>-15.813818205703885</v>
      </c>
      <c r="F7" s="166">
        <v>-5.430151965811536</v>
      </c>
      <c r="G7" s="166">
        <v>1.1113944618041436</v>
      </c>
      <c r="H7" s="166">
        <v>-23.426893589768742</v>
      </c>
      <c r="I7" s="169">
        <f t="shared" si="0"/>
        <v>-0.62046713475331339</v>
      </c>
      <c r="J7" s="170">
        <f t="shared" si="1"/>
        <v>7.4310308334120192</v>
      </c>
      <c r="K7" s="36">
        <f t="shared" si="2"/>
        <v>6</v>
      </c>
      <c r="L7" s="5"/>
      <c r="M7" s="32"/>
      <c r="N7" s="6"/>
    </row>
    <row r="8" spans="1:14" x14ac:dyDescent="0.25">
      <c r="A8" s="4"/>
      <c r="B8" s="14" t="s">
        <v>144</v>
      </c>
      <c r="C8" s="166">
        <v>12.502748796921233</v>
      </c>
      <c r="D8" s="166">
        <v>-16.743210361206824</v>
      </c>
      <c r="E8" s="166">
        <v>22.189735780390446</v>
      </c>
      <c r="F8" s="166">
        <v>33.999798757269801</v>
      </c>
      <c r="G8" s="166">
        <v>49.761467669492021</v>
      </c>
      <c r="H8" s="166">
        <v>16.560597086530901</v>
      </c>
      <c r="I8" s="169">
        <f t="shared" si="0"/>
        <v>19.71185628823293</v>
      </c>
      <c r="J8" s="170">
        <f t="shared" si="1"/>
        <v>9.1362608703516326</v>
      </c>
      <c r="K8" s="36">
        <f t="shared" si="2"/>
        <v>6</v>
      </c>
      <c r="L8" s="5"/>
      <c r="M8" s="32"/>
      <c r="N8" s="6"/>
    </row>
    <row r="9" spans="1:14" x14ac:dyDescent="0.25">
      <c r="A9" s="4"/>
      <c r="B9" s="14" t="s">
        <v>145</v>
      </c>
      <c r="C9" s="166">
        <v>17.048090382032356</v>
      </c>
      <c r="D9" s="166">
        <v>29.730193790028565</v>
      </c>
      <c r="E9" s="166">
        <v>-11.119860108168488</v>
      </c>
      <c r="F9" s="166">
        <v>0.69653661825478252</v>
      </c>
      <c r="G9" s="166">
        <v>49.516370502774564</v>
      </c>
      <c r="H9" s="166">
        <v>16.186319878725818</v>
      </c>
      <c r="I9" s="169">
        <f t="shared" si="0"/>
        <v>17.009608510607933</v>
      </c>
      <c r="J9" s="170">
        <f t="shared" si="1"/>
        <v>8.7112292845346211</v>
      </c>
      <c r="K9" s="36">
        <f t="shared" si="2"/>
        <v>6</v>
      </c>
      <c r="L9" s="5"/>
      <c r="M9" s="32"/>
      <c r="N9" s="6"/>
    </row>
    <row r="10" spans="1:14" x14ac:dyDescent="0.25">
      <c r="A10" s="4"/>
      <c r="B10" s="14" t="s">
        <v>146</v>
      </c>
      <c r="C10" s="166">
        <v>-51.859545911915518</v>
      </c>
      <c r="D10" s="166">
        <v>-74.617656585393547</v>
      </c>
      <c r="E10" s="166">
        <v>-7.3064729797035781</v>
      </c>
      <c r="F10" s="166">
        <v>-253.08673798128871</v>
      </c>
      <c r="G10" s="166">
        <v>-98.662891609563701</v>
      </c>
      <c r="H10" s="166">
        <v>433.63514266685252</v>
      </c>
      <c r="I10" s="169">
        <f t="shared" si="0"/>
        <v>-8.6496937335020903</v>
      </c>
      <c r="J10" s="170">
        <f t="shared" si="1"/>
        <v>94.813569456461977</v>
      </c>
      <c r="K10" s="36">
        <f t="shared" si="2"/>
        <v>6</v>
      </c>
      <c r="L10" s="5"/>
      <c r="M10" s="32"/>
      <c r="N10" s="6"/>
    </row>
    <row r="11" spans="1:14" x14ac:dyDescent="0.25">
      <c r="A11" s="4"/>
      <c r="B11" s="14" t="s">
        <v>147</v>
      </c>
      <c r="C11" s="166">
        <v>-267.53446646926363</v>
      </c>
      <c r="D11" s="166">
        <v>-409.26722120073032</v>
      </c>
      <c r="E11" s="166"/>
      <c r="F11" s="166">
        <v>89.615333014669659</v>
      </c>
      <c r="G11" s="166">
        <v>-32.765906698198137</v>
      </c>
      <c r="H11" s="166">
        <v>986.93269493002367</v>
      </c>
      <c r="I11" s="169">
        <f t="shared" si="0"/>
        <v>73.396086715300243</v>
      </c>
      <c r="J11" s="170">
        <f t="shared" si="1"/>
        <v>244.46677465942955</v>
      </c>
      <c r="K11" s="36">
        <f t="shared" si="2"/>
        <v>5</v>
      </c>
      <c r="L11" s="5"/>
      <c r="M11" s="32"/>
      <c r="N11" s="6"/>
    </row>
    <row r="12" spans="1:14" x14ac:dyDescent="0.25">
      <c r="A12" s="4"/>
      <c r="B12" s="14"/>
      <c r="C12" s="166"/>
      <c r="D12" s="166"/>
      <c r="E12" s="166"/>
      <c r="F12" s="166"/>
      <c r="G12" s="166"/>
      <c r="H12" s="166"/>
      <c r="I12" s="169"/>
      <c r="J12" s="170"/>
      <c r="K12" s="36"/>
      <c r="L12" s="5"/>
      <c r="M12" s="32"/>
      <c r="N12" s="6"/>
    </row>
    <row r="13" spans="1:14" x14ac:dyDescent="0.25">
      <c r="A13" s="4"/>
      <c r="B13" s="14"/>
      <c r="C13" s="166"/>
      <c r="D13" s="166"/>
      <c r="E13" s="166"/>
      <c r="F13" s="166"/>
      <c r="G13" s="166"/>
      <c r="H13" s="166"/>
      <c r="I13" s="169"/>
      <c r="J13" s="170"/>
      <c r="K13" s="36"/>
      <c r="L13" s="5"/>
      <c r="M13" s="32"/>
      <c r="N13" s="6"/>
    </row>
    <row r="14" spans="1:14" x14ac:dyDescent="0.25">
      <c r="A14" s="4" t="s">
        <v>12</v>
      </c>
      <c r="B14" s="14" t="s">
        <v>141</v>
      </c>
      <c r="C14" s="166">
        <v>-20.494014464905725</v>
      </c>
      <c r="D14" s="166">
        <v>26.752603619048589</v>
      </c>
      <c r="E14" s="166">
        <v>-24.690129412915503</v>
      </c>
      <c r="F14" s="166">
        <v>8.2486023666392949</v>
      </c>
      <c r="G14" s="166">
        <v>13.312527168105101</v>
      </c>
      <c r="H14" s="166">
        <v>13.967962087273282</v>
      </c>
      <c r="I14" s="169">
        <f>AVERAGE(C14:H14)</f>
        <v>2.8495918938741731</v>
      </c>
      <c r="J14" s="170">
        <f>STDEV(C14:H14)/SQRT(K14)</f>
        <v>8.4398946703901068</v>
      </c>
      <c r="K14" s="36">
        <f t="shared" si="2"/>
        <v>6</v>
      </c>
      <c r="L14" s="19" t="s">
        <v>1</v>
      </c>
      <c r="M14" s="33" t="s">
        <v>21</v>
      </c>
      <c r="N14" s="6" t="s">
        <v>47</v>
      </c>
    </row>
    <row r="15" spans="1:14" x14ac:dyDescent="0.25">
      <c r="A15" s="4"/>
      <c r="B15" s="14" t="s">
        <v>142</v>
      </c>
      <c r="C15" s="166">
        <v>14.528309823286605</v>
      </c>
      <c r="D15" s="166">
        <v>13.373045912951191</v>
      </c>
      <c r="E15" s="166">
        <v>-13.555037242618582</v>
      </c>
      <c r="F15" s="166">
        <v>54.654717795471122</v>
      </c>
      <c r="G15" s="166">
        <v>-35.339477349943643</v>
      </c>
      <c r="H15" s="166">
        <v>-4.1393233981803439</v>
      </c>
      <c r="I15" s="169">
        <f t="shared" ref="I15:I20" si="3">AVERAGE(C15:H15)</f>
        <v>4.9203725901610582</v>
      </c>
      <c r="J15" s="170">
        <f t="shared" ref="J15:J20" si="4">STDEV(C15:H15)/SQRT(K15)</f>
        <v>12.492050291109845</v>
      </c>
      <c r="K15" s="36">
        <f t="shared" si="2"/>
        <v>6</v>
      </c>
      <c r="L15" s="19" t="s">
        <v>1</v>
      </c>
      <c r="M15" s="33" t="s">
        <v>21</v>
      </c>
      <c r="N15" s="6"/>
    </row>
    <row r="16" spans="1:14" x14ac:dyDescent="0.25">
      <c r="A16" s="4"/>
      <c r="B16" s="14" t="s">
        <v>143</v>
      </c>
      <c r="C16" s="166">
        <v>1.5428751918948578</v>
      </c>
      <c r="D16" s="166">
        <v>37.292732831918698</v>
      </c>
      <c r="E16" s="166">
        <v>-17.209879007994239</v>
      </c>
      <c r="F16" s="166">
        <v>17.073167472356531</v>
      </c>
      <c r="G16" s="166">
        <v>-57.407862431104249</v>
      </c>
      <c r="H16" s="166">
        <v>52.038968218435102</v>
      </c>
      <c r="I16" s="169">
        <f t="shared" si="3"/>
        <v>5.5550003792511164</v>
      </c>
      <c r="J16" s="170">
        <f t="shared" si="4"/>
        <v>16.123864379449671</v>
      </c>
      <c r="K16" s="36">
        <f t="shared" si="2"/>
        <v>6</v>
      </c>
      <c r="L16" s="19" t="s">
        <v>1</v>
      </c>
      <c r="M16" s="33" t="s">
        <v>21</v>
      </c>
      <c r="N16" s="6"/>
    </row>
    <row r="17" spans="1:14" x14ac:dyDescent="0.25">
      <c r="A17" s="4"/>
      <c r="B17" s="14" t="s">
        <v>144</v>
      </c>
      <c r="C17" s="166">
        <v>145.43888705206945</v>
      </c>
      <c r="D17" s="166">
        <v>27.231121130423801</v>
      </c>
      <c r="E17" s="166">
        <v>-5.9003178741516535</v>
      </c>
      <c r="F17" s="166">
        <v>13.848603600151705</v>
      </c>
      <c r="G17" s="166">
        <v>-32.919422142440439</v>
      </c>
      <c r="H17" s="166">
        <v>81.699243535057207</v>
      </c>
      <c r="I17" s="169">
        <f t="shared" si="3"/>
        <v>38.233019216851673</v>
      </c>
      <c r="J17" s="170">
        <f t="shared" si="4"/>
        <v>26.525757039420185</v>
      </c>
      <c r="K17" s="36">
        <f t="shared" si="2"/>
        <v>6</v>
      </c>
      <c r="L17" s="19" t="s">
        <v>1</v>
      </c>
      <c r="M17" s="33" t="s">
        <v>21</v>
      </c>
      <c r="N17" s="6"/>
    </row>
    <row r="18" spans="1:14" x14ac:dyDescent="0.25">
      <c r="A18" s="4"/>
      <c r="B18" s="14" t="s">
        <v>145</v>
      </c>
      <c r="C18" s="166">
        <v>1286.0746857946519</v>
      </c>
      <c r="D18" s="166">
        <v>624.18577554023761</v>
      </c>
      <c r="E18" s="166">
        <v>23.123751032595464</v>
      </c>
      <c r="F18" s="166">
        <v>162.85800520103155</v>
      </c>
      <c r="G18" s="166">
        <v>197.05938465594366</v>
      </c>
      <c r="H18" s="166">
        <v>811.69142664661638</v>
      </c>
      <c r="I18" s="169">
        <f t="shared" si="3"/>
        <v>517.49883814517943</v>
      </c>
      <c r="J18" s="170">
        <f t="shared" si="4"/>
        <v>196.76538532233363</v>
      </c>
      <c r="K18" s="36">
        <f t="shared" si="2"/>
        <v>6</v>
      </c>
      <c r="L18" s="19" t="s">
        <v>3</v>
      </c>
      <c r="M18" s="33">
        <v>1.2E-2</v>
      </c>
      <c r="N18" s="6"/>
    </row>
    <row r="19" spans="1:14" x14ac:dyDescent="0.25">
      <c r="A19" s="4"/>
      <c r="B19" s="14" t="s">
        <v>146</v>
      </c>
      <c r="C19" s="166">
        <v>1714.5129223369065</v>
      </c>
      <c r="D19" s="166">
        <v>1031.6250861514759</v>
      </c>
      <c r="E19" s="166">
        <v>287.69877275951103</v>
      </c>
      <c r="F19" s="166">
        <v>694.59750043370354</v>
      </c>
      <c r="G19" s="166">
        <v>158.37769738644772</v>
      </c>
      <c r="H19" s="166">
        <v>813.5570909448777</v>
      </c>
      <c r="I19" s="169">
        <f t="shared" si="3"/>
        <v>783.39484500215383</v>
      </c>
      <c r="J19" s="170">
        <f t="shared" si="4"/>
        <v>229.0381981892825</v>
      </c>
      <c r="K19" s="36">
        <f t="shared" si="2"/>
        <v>6</v>
      </c>
      <c r="L19" s="19" t="s">
        <v>14</v>
      </c>
      <c r="M19" s="33" t="s">
        <v>15</v>
      </c>
      <c r="N19" s="6"/>
    </row>
    <row r="20" spans="1:14" x14ac:dyDescent="0.25">
      <c r="A20" s="4"/>
      <c r="B20" s="14" t="s">
        <v>147</v>
      </c>
      <c r="C20" s="166"/>
      <c r="D20" s="166"/>
      <c r="E20" s="166">
        <v>1659.5861857857753</v>
      </c>
      <c r="F20" s="166">
        <v>994.3353747607124</v>
      </c>
      <c r="G20" s="166">
        <v>809.86968122732139</v>
      </c>
      <c r="H20" s="166"/>
      <c r="I20" s="169">
        <f t="shared" si="3"/>
        <v>1154.5970805912698</v>
      </c>
      <c r="J20" s="170">
        <f t="shared" si="4"/>
        <v>258.04870037556151</v>
      </c>
      <c r="K20" s="36">
        <f t="shared" si="2"/>
        <v>3</v>
      </c>
      <c r="L20" s="19" t="s">
        <v>14</v>
      </c>
      <c r="M20" s="33" t="s">
        <v>15</v>
      </c>
      <c r="N20" s="6"/>
    </row>
    <row r="21" spans="1:14" x14ac:dyDescent="0.25">
      <c r="A21" s="4"/>
      <c r="B21" s="14"/>
      <c r="C21" s="166"/>
      <c r="D21" s="166"/>
      <c r="E21" s="166"/>
      <c r="F21" s="166"/>
      <c r="G21" s="166"/>
      <c r="H21" s="166"/>
      <c r="I21" s="169"/>
      <c r="J21" s="170"/>
      <c r="K21" s="36"/>
      <c r="L21" s="5"/>
      <c r="M21" s="32"/>
      <c r="N21" s="6"/>
    </row>
    <row r="22" spans="1:14" x14ac:dyDescent="0.25">
      <c r="A22" s="4"/>
      <c r="B22" s="14"/>
      <c r="C22" s="166"/>
      <c r="D22" s="166"/>
      <c r="E22" s="166"/>
      <c r="F22" s="166"/>
      <c r="G22" s="166"/>
      <c r="H22" s="166"/>
      <c r="I22" s="169"/>
      <c r="J22" s="170"/>
      <c r="K22" s="36"/>
      <c r="L22" s="5"/>
      <c r="M22" s="32"/>
      <c r="N22" s="6"/>
    </row>
    <row r="23" spans="1:14" x14ac:dyDescent="0.25">
      <c r="A23" s="4" t="s">
        <v>148</v>
      </c>
      <c r="B23" s="14" t="s">
        <v>141</v>
      </c>
      <c r="C23" s="166">
        <v>0</v>
      </c>
      <c r="D23" s="166">
        <v>0</v>
      </c>
      <c r="E23" s="166">
        <v>0</v>
      </c>
      <c r="F23" s="166">
        <v>0</v>
      </c>
      <c r="G23" s="166">
        <v>0</v>
      </c>
      <c r="H23" s="166">
        <v>0</v>
      </c>
      <c r="I23" s="169">
        <f>AVERAGE(C23:H23)</f>
        <v>0</v>
      </c>
      <c r="J23" s="170">
        <f>STDEV(C23:H23)/SQRT(K23)</f>
        <v>0</v>
      </c>
      <c r="K23" s="36">
        <f t="shared" si="2"/>
        <v>6</v>
      </c>
      <c r="L23" s="19" t="s">
        <v>1</v>
      </c>
      <c r="M23" s="33" t="s">
        <v>21</v>
      </c>
      <c r="N23" s="6" t="s">
        <v>48</v>
      </c>
    </row>
    <row r="24" spans="1:14" x14ac:dyDescent="0.25">
      <c r="A24" s="4"/>
      <c r="B24" s="14" t="s">
        <v>142</v>
      </c>
      <c r="C24" s="166">
        <v>-68.931256623039076</v>
      </c>
      <c r="D24" s="166">
        <v>96.576572540431897</v>
      </c>
      <c r="E24" s="166">
        <v>38.588216864091983</v>
      </c>
      <c r="F24" s="166">
        <v>45.847949857525926</v>
      </c>
      <c r="G24" s="166">
        <v>-70.133735847823147</v>
      </c>
      <c r="H24" s="166">
        <v>2.2002478930250735</v>
      </c>
      <c r="I24" s="169">
        <f t="shared" ref="I24:I29" si="5">AVERAGE(C24:H24)</f>
        <v>7.3579991140354402</v>
      </c>
      <c r="J24" s="170">
        <f t="shared" ref="J24:J29" si="6">STDEV(C24:H24)/SQRT(K24)</f>
        <v>27.244802916744263</v>
      </c>
      <c r="K24" s="36">
        <f t="shared" si="2"/>
        <v>6</v>
      </c>
      <c r="L24" s="19" t="s">
        <v>1</v>
      </c>
      <c r="M24" s="33" t="s">
        <v>21</v>
      </c>
      <c r="N24" s="6"/>
    </row>
    <row r="25" spans="1:14" x14ac:dyDescent="0.25">
      <c r="A25" s="4"/>
      <c r="B25" s="14" t="s">
        <v>143</v>
      </c>
      <c r="C25" s="166">
        <v>28.680958324048024</v>
      </c>
      <c r="D25" s="166">
        <v>48.528223960623457</v>
      </c>
      <c r="E25" s="166">
        <v>-7.65832573809727</v>
      </c>
      <c r="F25" s="166">
        <v>31.357879267738223</v>
      </c>
      <c r="G25" s="166">
        <v>32.892600708979366</v>
      </c>
      <c r="H25" s="166">
        <v>-27.91908314690118</v>
      </c>
      <c r="I25" s="169">
        <f t="shared" si="5"/>
        <v>17.647042229398437</v>
      </c>
      <c r="J25" s="170">
        <f t="shared" si="6"/>
        <v>11.849672604374575</v>
      </c>
      <c r="K25" s="36">
        <f t="shared" si="2"/>
        <v>6</v>
      </c>
      <c r="L25" s="19" t="s">
        <v>1</v>
      </c>
      <c r="M25" s="33" t="s">
        <v>21</v>
      </c>
      <c r="N25" s="6"/>
    </row>
    <row r="26" spans="1:14" x14ac:dyDescent="0.25">
      <c r="A26" s="4"/>
      <c r="B26" s="14" t="s">
        <v>144</v>
      </c>
      <c r="C26" s="166">
        <v>15.628320341686372</v>
      </c>
      <c r="D26" s="166">
        <v>57.343304067563039</v>
      </c>
      <c r="E26" s="166">
        <v>-33.225235229433508</v>
      </c>
      <c r="F26" s="166">
        <v>22.619081908254856</v>
      </c>
      <c r="G26" s="166">
        <v>2.5522217155149178</v>
      </c>
      <c r="H26" s="166">
        <v>12.786281744382052</v>
      </c>
      <c r="I26" s="169">
        <f t="shared" si="5"/>
        <v>12.950662424661289</v>
      </c>
      <c r="J26" s="170">
        <f t="shared" si="6"/>
        <v>11.988498562674634</v>
      </c>
      <c r="K26" s="36">
        <f t="shared" si="2"/>
        <v>6</v>
      </c>
      <c r="L26" s="19" t="s">
        <v>1</v>
      </c>
      <c r="M26" s="33" t="s">
        <v>21</v>
      </c>
      <c r="N26" s="6"/>
    </row>
    <row r="27" spans="1:14" x14ac:dyDescent="0.25">
      <c r="A27" s="4"/>
      <c r="B27" s="14" t="s">
        <v>145</v>
      </c>
      <c r="C27" s="166">
        <v>212.54413423412774</v>
      </c>
      <c r="D27" s="166">
        <v>163.63519571799787</v>
      </c>
      <c r="E27" s="166">
        <v>90.283084305772462</v>
      </c>
      <c r="F27" s="166">
        <v>214.21776552860797</v>
      </c>
      <c r="G27" s="166">
        <v>41.888745065118833</v>
      </c>
      <c r="H27" s="166">
        <v>498.68710183474451</v>
      </c>
      <c r="I27" s="169">
        <f t="shared" si="5"/>
        <v>203.54267111439492</v>
      </c>
      <c r="J27" s="170">
        <f t="shared" si="6"/>
        <v>65.28336984970629</v>
      </c>
      <c r="K27" s="36">
        <f t="shared" si="2"/>
        <v>6</v>
      </c>
      <c r="L27" s="19" t="s">
        <v>1</v>
      </c>
      <c r="M27" s="33">
        <v>0.2437</v>
      </c>
      <c r="N27" s="6"/>
    </row>
    <row r="28" spans="1:14" x14ac:dyDescent="0.25">
      <c r="A28" s="4"/>
      <c r="B28" s="14" t="s">
        <v>146</v>
      </c>
      <c r="C28" s="166">
        <v>169.41605150412329</v>
      </c>
      <c r="D28" s="166">
        <v>280.86606355089032</v>
      </c>
      <c r="E28" s="166">
        <v>124.10626456054342</v>
      </c>
      <c r="F28" s="166">
        <v>345.17550521672837</v>
      </c>
      <c r="G28" s="166">
        <v>-66.735568665846642</v>
      </c>
      <c r="H28" s="166">
        <v>847.60009545171852</v>
      </c>
      <c r="I28" s="169">
        <f t="shared" si="5"/>
        <v>283.40473526969288</v>
      </c>
      <c r="J28" s="170">
        <f t="shared" si="6"/>
        <v>126.89971533482965</v>
      </c>
      <c r="K28" s="36">
        <f t="shared" si="2"/>
        <v>6</v>
      </c>
      <c r="L28" s="19" t="s">
        <v>2</v>
      </c>
      <c r="M28" s="33">
        <v>7.3000000000000001E-3</v>
      </c>
      <c r="N28" s="6"/>
    </row>
    <row r="29" spans="1:14" x14ac:dyDescent="0.25">
      <c r="A29" s="4"/>
      <c r="B29" s="14" t="s">
        <v>147</v>
      </c>
      <c r="C29" s="166"/>
      <c r="D29" s="166">
        <v>137.32080911925965</v>
      </c>
      <c r="E29" s="166">
        <v>-225.31762108982298</v>
      </c>
      <c r="F29" s="166">
        <v>294.08778177481111</v>
      </c>
      <c r="G29" s="166">
        <v>97.418320622670592</v>
      </c>
      <c r="H29" s="166">
        <v>632.22284012249793</v>
      </c>
      <c r="I29" s="169">
        <f t="shared" si="5"/>
        <v>187.14642610988327</v>
      </c>
      <c r="J29" s="170">
        <f t="shared" si="6"/>
        <v>139.67637293346417</v>
      </c>
      <c r="K29" s="36">
        <f t="shared" si="2"/>
        <v>5</v>
      </c>
      <c r="L29" s="19" t="s">
        <v>14</v>
      </c>
      <c r="M29" s="33" t="s">
        <v>15</v>
      </c>
      <c r="N29" s="6"/>
    </row>
    <row r="30" spans="1:14" x14ac:dyDescent="0.25">
      <c r="A30" s="4"/>
      <c r="B30" s="14"/>
      <c r="C30" s="166"/>
      <c r="D30" s="166"/>
      <c r="E30" s="166"/>
      <c r="F30" s="166"/>
      <c r="G30" s="166"/>
      <c r="H30" s="166"/>
      <c r="I30" s="169"/>
      <c r="J30" s="170"/>
      <c r="K30" s="36"/>
      <c r="L30" s="5"/>
      <c r="M30" s="32"/>
      <c r="N30" s="6"/>
    </row>
    <row r="31" spans="1:14" x14ac:dyDescent="0.25">
      <c r="A31" s="4"/>
      <c r="B31" s="14"/>
      <c r="C31" s="166"/>
      <c r="D31" s="166"/>
      <c r="E31" s="166"/>
      <c r="F31" s="166"/>
      <c r="G31" s="166"/>
      <c r="H31" s="166"/>
      <c r="I31" s="169"/>
      <c r="J31" s="170"/>
      <c r="K31" s="36"/>
      <c r="L31" s="5"/>
      <c r="M31" s="32"/>
      <c r="N31" s="6"/>
    </row>
    <row r="32" spans="1:14" x14ac:dyDescent="0.25">
      <c r="A32" s="4" t="s">
        <v>56</v>
      </c>
      <c r="B32" s="14" t="s">
        <v>141</v>
      </c>
      <c r="C32" s="166">
        <v>87.533237296084152</v>
      </c>
      <c r="D32" s="166">
        <v>2.8205781703414492</v>
      </c>
      <c r="E32" s="166">
        <v>18.923498482638291</v>
      </c>
      <c r="F32" s="166">
        <v>-1.4528950078485359</v>
      </c>
      <c r="G32" s="166">
        <v>17.014759160790781</v>
      </c>
      <c r="H32" s="166">
        <v>2.4575209064484298</v>
      </c>
      <c r="I32" s="169">
        <f>AVERAGE(C32:H32)</f>
        <v>21.216116501409093</v>
      </c>
      <c r="J32" s="170">
        <f>STDEV(C32:H32)/SQRT(K32)</f>
        <v>13.693103901077354</v>
      </c>
      <c r="K32" s="36">
        <f t="shared" si="2"/>
        <v>6</v>
      </c>
      <c r="L32" s="19" t="s">
        <v>1</v>
      </c>
      <c r="M32" s="33" t="s">
        <v>21</v>
      </c>
      <c r="N32" s="6" t="s">
        <v>47</v>
      </c>
    </row>
    <row r="33" spans="1:15" x14ac:dyDescent="0.25">
      <c r="A33" s="4"/>
      <c r="B33" s="14" t="s">
        <v>142</v>
      </c>
      <c r="C33" s="166">
        <v>1.0893354898878869</v>
      </c>
      <c r="D33" s="166">
        <v>19.218291258075652</v>
      </c>
      <c r="E33" s="166">
        <v>-9.1915577163492781</v>
      </c>
      <c r="F33" s="166">
        <v>-14.168662576305255</v>
      </c>
      <c r="G33" s="166">
        <v>-8.8911588203350398</v>
      </c>
      <c r="H33" s="166">
        <v>14.731787201516418</v>
      </c>
      <c r="I33" s="169">
        <f t="shared" ref="I33:I38" si="7">AVERAGE(C33:H33)</f>
        <v>0.46467247274839735</v>
      </c>
      <c r="J33" s="170">
        <f t="shared" ref="J33:J38" si="8">STDEV(C33:H33)/SQRT(K33)</f>
        <v>5.6289366651897748</v>
      </c>
      <c r="K33" s="36">
        <f t="shared" si="2"/>
        <v>6</v>
      </c>
      <c r="L33" s="19" t="s">
        <v>1</v>
      </c>
      <c r="M33" s="33" t="s">
        <v>21</v>
      </c>
      <c r="N33" s="6"/>
    </row>
    <row r="34" spans="1:15" x14ac:dyDescent="0.25">
      <c r="A34" s="4"/>
      <c r="B34" s="14" t="s">
        <v>143</v>
      </c>
      <c r="C34" s="166">
        <v>-15.7188858796343</v>
      </c>
      <c r="D34" s="166">
        <v>14.678490985011839</v>
      </c>
      <c r="E34" s="166">
        <v>-18.895846805951656</v>
      </c>
      <c r="F34" s="166">
        <v>-17.161904609671243</v>
      </c>
      <c r="G34" s="166">
        <v>35.495427193419886</v>
      </c>
      <c r="H34" s="166">
        <v>62.41819052320011</v>
      </c>
      <c r="I34" s="169">
        <f t="shared" si="7"/>
        <v>10.135911901062441</v>
      </c>
      <c r="J34" s="170">
        <f t="shared" si="8"/>
        <v>13.727904752336601</v>
      </c>
      <c r="K34" s="36">
        <f t="shared" si="2"/>
        <v>6</v>
      </c>
      <c r="L34" s="19" t="s">
        <v>1</v>
      </c>
      <c r="M34" s="33" t="s">
        <v>21</v>
      </c>
      <c r="N34" s="6"/>
    </row>
    <row r="35" spans="1:15" x14ac:dyDescent="0.25">
      <c r="A35" s="4"/>
      <c r="B35" s="14" t="s">
        <v>144</v>
      </c>
      <c r="C35" s="166">
        <v>-98.613240745476233</v>
      </c>
      <c r="D35" s="166">
        <v>46.350953663207662</v>
      </c>
      <c r="E35" s="166">
        <v>-124.88973285803439</v>
      </c>
      <c r="F35" s="166">
        <v>-4.7915618804842524</v>
      </c>
      <c r="G35" s="166">
        <v>-33.498352874748306</v>
      </c>
      <c r="H35" s="166">
        <v>-51.553033890881487</v>
      </c>
      <c r="I35" s="169">
        <f t="shared" si="7"/>
        <v>-44.499161431069503</v>
      </c>
      <c r="J35" s="170">
        <f t="shared" si="8"/>
        <v>25.424521847149204</v>
      </c>
      <c r="K35" s="36">
        <f t="shared" si="2"/>
        <v>6</v>
      </c>
      <c r="L35" s="19" t="s">
        <v>1</v>
      </c>
      <c r="M35" s="33" t="s">
        <v>21</v>
      </c>
      <c r="N35" s="6"/>
    </row>
    <row r="36" spans="1:15" x14ac:dyDescent="0.25">
      <c r="A36" s="4"/>
      <c r="B36" s="14" t="s">
        <v>145</v>
      </c>
      <c r="C36" s="166">
        <v>-247.17452799696605</v>
      </c>
      <c r="D36" s="166">
        <v>-389.74686613344187</v>
      </c>
      <c r="E36" s="166">
        <v>-335.8651194777035</v>
      </c>
      <c r="F36" s="166">
        <v>-97.703277429282139</v>
      </c>
      <c r="G36" s="166">
        <v>-216.62955711399482</v>
      </c>
      <c r="H36" s="166">
        <v>55.986361598626985</v>
      </c>
      <c r="I36" s="169">
        <f t="shared" si="7"/>
        <v>-205.18883109212689</v>
      </c>
      <c r="J36" s="170">
        <f t="shared" si="8"/>
        <v>66.532517143698186</v>
      </c>
      <c r="K36" s="36">
        <f t="shared" si="2"/>
        <v>6</v>
      </c>
      <c r="L36" s="19" t="s">
        <v>1</v>
      </c>
      <c r="M36" s="33" t="s">
        <v>21</v>
      </c>
      <c r="N36" s="6"/>
    </row>
    <row r="37" spans="1:15" x14ac:dyDescent="0.25">
      <c r="A37" s="4"/>
      <c r="B37" s="14" t="s">
        <v>146</v>
      </c>
      <c r="C37" s="166">
        <v>-2101.5361930301756</v>
      </c>
      <c r="D37" s="166">
        <v>-221.82787603568482</v>
      </c>
      <c r="E37" s="166">
        <v>-611.93513830187328</v>
      </c>
      <c r="F37" s="166">
        <v>-237.6129157972573</v>
      </c>
      <c r="G37" s="166">
        <v>-255.36709209819617</v>
      </c>
      <c r="H37" s="166">
        <v>-43.779946562450647</v>
      </c>
      <c r="I37" s="169">
        <f t="shared" si="7"/>
        <v>-578.67652697093968</v>
      </c>
      <c r="J37" s="170">
        <f t="shared" si="8"/>
        <v>313.82141347637412</v>
      </c>
      <c r="K37" s="36">
        <f t="shared" si="2"/>
        <v>6</v>
      </c>
      <c r="L37" s="19" t="s">
        <v>2</v>
      </c>
      <c r="M37" s="33">
        <v>9.4000000000000004E-3</v>
      </c>
      <c r="N37" s="6"/>
    </row>
    <row r="38" spans="1:15" ht="15.75" thickBot="1" x14ac:dyDescent="0.3">
      <c r="A38" s="7"/>
      <c r="B38" s="43" t="s">
        <v>147</v>
      </c>
      <c r="C38" s="171">
        <v>562.82306799542846</v>
      </c>
      <c r="D38" s="171">
        <v>-429.5599911431982</v>
      </c>
      <c r="E38" s="171">
        <v>-801.35451663182664</v>
      </c>
      <c r="F38" s="171">
        <v>-207.03975404646104</v>
      </c>
      <c r="G38" s="171">
        <v>78.123030100675919</v>
      </c>
      <c r="H38" s="171">
        <v>505.22935121272371</v>
      </c>
      <c r="I38" s="172">
        <f t="shared" si="7"/>
        <v>-48.629802085442954</v>
      </c>
      <c r="J38" s="173">
        <f t="shared" si="8"/>
        <v>218.59375350897713</v>
      </c>
      <c r="K38" s="37">
        <f t="shared" si="2"/>
        <v>6</v>
      </c>
      <c r="L38" s="21" t="s">
        <v>1</v>
      </c>
      <c r="M38" s="46" t="s">
        <v>21</v>
      </c>
      <c r="N38" s="9"/>
    </row>
    <row r="40" spans="1:15" x14ac:dyDescent="0.25">
      <c r="A40" s="55" t="s">
        <v>149</v>
      </c>
    </row>
    <row r="41" spans="1:15" x14ac:dyDescent="0.25">
      <c r="L41" s="5"/>
      <c r="M41" s="32"/>
      <c r="N41" s="5"/>
    </row>
    <row r="42" spans="1:15" ht="15.75" thickBot="1" x14ac:dyDescent="0.3">
      <c r="A42" s="4"/>
      <c r="B42" s="32" t="s">
        <v>78</v>
      </c>
      <c r="C42" s="5"/>
      <c r="D42" s="5"/>
      <c r="E42" s="5"/>
      <c r="F42" s="5"/>
      <c r="G42" s="5"/>
      <c r="H42" s="5"/>
      <c r="I42" s="5" t="s">
        <v>4</v>
      </c>
      <c r="J42" s="5" t="s">
        <v>5</v>
      </c>
      <c r="K42" s="5" t="s">
        <v>6</v>
      </c>
      <c r="L42" s="5" t="s">
        <v>49</v>
      </c>
      <c r="M42" s="32"/>
      <c r="N42" s="5"/>
      <c r="O42" s="5"/>
    </row>
    <row r="43" spans="1:15" x14ac:dyDescent="0.25">
      <c r="A43" s="1" t="s">
        <v>9</v>
      </c>
      <c r="B43" s="13" t="s">
        <v>141</v>
      </c>
      <c r="C43" s="174">
        <v>-28.573971561119208</v>
      </c>
      <c r="D43" s="174">
        <v>-71.393676705034977</v>
      </c>
      <c r="E43" s="174">
        <v>-38.742338421175191</v>
      </c>
      <c r="F43" s="174">
        <v>31.768808613440296</v>
      </c>
      <c r="G43" s="174">
        <v>-54.094282057470046</v>
      </c>
      <c r="H43" s="174"/>
      <c r="I43" s="167">
        <f>AVERAGE(C43:H43)</f>
        <v>-32.207092026271823</v>
      </c>
      <c r="J43" s="168">
        <f>STDEV(C43:H43)/SQRT(K43)</f>
        <v>17.554860265274662</v>
      </c>
      <c r="K43" s="35">
        <f>COUNT(C43:H43)</f>
        <v>5</v>
      </c>
      <c r="L43" s="2"/>
      <c r="M43" s="40"/>
      <c r="N43" s="3"/>
    </row>
    <row r="44" spans="1:15" x14ac:dyDescent="0.25">
      <c r="A44" s="4"/>
      <c r="B44" s="14" t="s">
        <v>142</v>
      </c>
      <c r="C44" s="166">
        <v>16.996387626011977</v>
      </c>
      <c r="D44" s="166">
        <v>-29.711777147935649</v>
      </c>
      <c r="E44" s="166">
        <v>5.0812266802364228</v>
      </c>
      <c r="F44" s="166">
        <v>24.174871983048195</v>
      </c>
      <c r="G44" s="166">
        <v>8.2055373354304848</v>
      </c>
      <c r="H44" s="166"/>
      <c r="I44" s="169">
        <f t="shared" ref="I44:I49" si="9">AVERAGE(C44:H44)</f>
        <v>4.9492492953582863</v>
      </c>
      <c r="J44" s="170">
        <f t="shared" ref="J44:J49" si="10">STDEV(C44:H44)/SQRT(K44)</f>
        <v>9.2918396822698135</v>
      </c>
      <c r="K44" s="17">
        <f t="shared" ref="K44:K58" si="11">COUNT(C44:H44)</f>
        <v>5</v>
      </c>
      <c r="L44" s="5"/>
      <c r="M44" s="32"/>
      <c r="N44" s="6"/>
    </row>
    <row r="45" spans="1:15" x14ac:dyDescent="0.25">
      <c r="A45" s="4"/>
      <c r="B45" s="14" t="s">
        <v>143</v>
      </c>
      <c r="C45" s="166">
        <v>23.745642430576105</v>
      </c>
      <c r="D45" s="166">
        <v>-12.493721313767601</v>
      </c>
      <c r="E45" s="166">
        <v>11.678870642983611</v>
      </c>
      <c r="F45" s="166">
        <v>9.5578135387222556</v>
      </c>
      <c r="G45" s="166">
        <v>24.752773045735061</v>
      </c>
      <c r="H45" s="166"/>
      <c r="I45" s="169">
        <f t="shared" si="9"/>
        <v>11.448275668849886</v>
      </c>
      <c r="J45" s="170">
        <f t="shared" si="10"/>
        <v>6.7271134981772098</v>
      </c>
      <c r="K45" s="17">
        <f t="shared" si="11"/>
        <v>5</v>
      </c>
      <c r="L45" s="5"/>
      <c r="M45" s="32"/>
      <c r="N45" s="6"/>
    </row>
    <row r="46" spans="1:15" x14ac:dyDescent="0.25">
      <c r="A46" s="4"/>
      <c r="B46" s="14" t="s">
        <v>144</v>
      </c>
      <c r="C46" s="166">
        <v>187.8408779974161</v>
      </c>
      <c r="D46" s="166">
        <v>86.591272856004053</v>
      </c>
      <c r="E46" s="166">
        <v>5.3009973601874663</v>
      </c>
      <c r="F46" s="166">
        <v>-5.0134315984419651</v>
      </c>
      <c r="G46" s="166">
        <v>-20.695814373764577</v>
      </c>
      <c r="H46" s="166"/>
      <c r="I46" s="169">
        <f t="shared" si="9"/>
        <v>50.804780448280212</v>
      </c>
      <c r="J46" s="170">
        <f t="shared" si="10"/>
        <v>38.96034342871711</v>
      </c>
      <c r="K46" s="17">
        <f t="shared" si="11"/>
        <v>5</v>
      </c>
      <c r="L46" s="5"/>
      <c r="M46" s="32"/>
      <c r="N46" s="6"/>
    </row>
    <row r="47" spans="1:15" x14ac:dyDescent="0.25">
      <c r="A47" s="4"/>
      <c r="B47" s="14" t="s">
        <v>145</v>
      </c>
      <c r="C47" s="166">
        <v>611.4215905901018</v>
      </c>
      <c r="D47" s="166">
        <v>266.29800376712399</v>
      </c>
      <c r="E47" s="166">
        <v>547.74337646019762</v>
      </c>
      <c r="F47" s="166">
        <v>258.18022622519936</v>
      </c>
      <c r="G47" s="166">
        <v>19.929507450801417</v>
      </c>
      <c r="H47" s="166"/>
      <c r="I47" s="169">
        <f t="shared" si="9"/>
        <v>340.71454089868485</v>
      </c>
      <c r="J47" s="170">
        <f t="shared" si="10"/>
        <v>107.56300881065516</v>
      </c>
      <c r="K47" s="17">
        <f t="shared" si="11"/>
        <v>5</v>
      </c>
      <c r="L47" s="5"/>
      <c r="M47" s="32"/>
      <c r="N47" s="6"/>
    </row>
    <row r="48" spans="1:15" x14ac:dyDescent="0.25">
      <c r="A48" s="4"/>
      <c r="B48" s="14" t="s">
        <v>146</v>
      </c>
      <c r="C48" s="166">
        <v>1443.4890184398394</v>
      </c>
      <c r="D48" s="166">
        <v>196.19871112823247</v>
      </c>
      <c r="E48" s="166">
        <v>1156.8951837091338</v>
      </c>
      <c r="F48" s="166">
        <v>875.08849689446208</v>
      </c>
      <c r="G48" s="166">
        <v>422.46270801045006</v>
      </c>
      <c r="H48" s="166"/>
      <c r="I48" s="169">
        <f t="shared" si="9"/>
        <v>818.82682363642357</v>
      </c>
      <c r="J48" s="170">
        <f t="shared" si="10"/>
        <v>229.39362765976523</v>
      </c>
      <c r="K48" s="17">
        <f t="shared" si="11"/>
        <v>5</v>
      </c>
      <c r="L48" s="5"/>
      <c r="M48" s="32"/>
      <c r="N48" s="6"/>
    </row>
    <row r="49" spans="1:14" x14ac:dyDescent="0.25">
      <c r="A49" s="4"/>
      <c r="B49" s="14" t="s">
        <v>147</v>
      </c>
      <c r="C49" s="166">
        <v>1380.8874062108855</v>
      </c>
      <c r="D49" s="166">
        <v>-11.618254194665042</v>
      </c>
      <c r="E49" s="166">
        <v>-361.28613031122967</v>
      </c>
      <c r="F49" s="166">
        <v>2269.2234016223251</v>
      </c>
      <c r="G49" s="166">
        <v>2138.8114575485042</v>
      </c>
      <c r="H49" s="166"/>
      <c r="I49" s="169">
        <f t="shared" si="9"/>
        <v>1083.203576175164</v>
      </c>
      <c r="J49" s="170">
        <f t="shared" si="10"/>
        <v>542.89741391147982</v>
      </c>
      <c r="K49" s="17">
        <f t="shared" si="11"/>
        <v>5</v>
      </c>
      <c r="L49" s="5"/>
      <c r="M49" s="32"/>
      <c r="N49" s="6"/>
    </row>
    <row r="50" spans="1:14" x14ac:dyDescent="0.25">
      <c r="A50" s="4"/>
      <c r="B50" s="14"/>
      <c r="C50" s="166"/>
      <c r="D50" s="166"/>
      <c r="E50" s="166"/>
      <c r="F50" s="166"/>
      <c r="G50" s="166"/>
      <c r="H50" s="166"/>
      <c r="I50" s="169"/>
      <c r="J50" s="170"/>
      <c r="K50" s="17"/>
      <c r="L50" s="5"/>
      <c r="M50" s="32"/>
      <c r="N50" s="6"/>
    </row>
    <row r="51" spans="1:14" x14ac:dyDescent="0.25">
      <c r="A51" s="4"/>
      <c r="B51" s="14"/>
      <c r="C51" s="166"/>
      <c r="D51" s="166"/>
      <c r="E51" s="166"/>
      <c r="F51" s="166"/>
      <c r="G51" s="166"/>
      <c r="H51" s="166"/>
      <c r="I51" s="169"/>
      <c r="J51" s="170"/>
      <c r="K51" s="17"/>
      <c r="L51" s="5"/>
      <c r="M51" s="32"/>
      <c r="N51" s="6"/>
    </row>
    <row r="52" spans="1:14" x14ac:dyDescent="0.25">
      <c r="A52" s="4" t="s">
        <v>46</v>
      </c>
      <c r="B52" s="14" t="s">
        <v>141</v>
      </c>
      <c r="C52" s="166">
        <v>-9.3919482801422518</v>
      </c>
      <c r="D52" s="166">
        <v>-18.187912951541179</v>
      </c>
      <c r="E52" s="166">
        <v>-23.830676467791218</v>
      </c>
      <c r="F52" s="166">
        <v>26.057962785895285</v>
      </c>
      <c r="G52" s="166">
        <v>4.4218364770283038</v>
      </c>
      <c r="H52" s="166">
        <v>-24.999615493265228</v>
      </c>
      <c r="I52" s="169">
        <f>AVERAGE(C52:H52)</f>
        <v>-7.6550589883027138</v>
      </c>
      <c r="J52" s="170">
        <f>STDEV(C52:H52)/SQRT(K52)</f>
        <v>8.0805554253150778</v>
      </c>
      <c r="K52" s="17">
        <f t="shared" si="11"/>
        <v>6</v>
      </c>
      <c r="L52" s="19" t="s">
        <v>1</v>
      </c>
      <c r="M52" s="33" t="s">
        <v>21</v>
      </c>
      <c r="N52" s="6" t="s">
        <v>31</v>
      </c>
    </row>
    <row r="53" spans="1:14" x14ac:dyDescent="0.25">
      <c r="A53" s="4"/>
      <c r="B53" s="14" t="s">
        <v>142</v>
      </c>
      <c r="C53" s="166">
        <v>20.884520748585171</v>
      </c>
      <c r="D53" s="166">
        <v>5.9517441268885136</v>
      </c>
      <c r="E53" s="166">
        <v>7.9908112498717436</v>
      </c>
      <c r="F53" s="166">
        <v>39.339459294242737</v>
      </c>
      <c r="G53" s="166">
        <v>7.3984689471435097</v>
      </c>
      <c r="H53" s="166">
        <v>58.840714468155703</v>
      </c>
      <c r="I53" s="169">
        <f t="shared" ref="I53:I58" si="12">AVERAGE(C53:H53)</f>
        <v>23.400953139147898</v>
      </c>
      <c r="J53" s="170">
        <f t="shared" ref="J53:J58" si="13">STDEV(C53:H53)/SQRT(K53)</f>
        <v>8.7832643172604019</v>
      </c>
      <c r="K53" s="17">
        <f t="shared" si="11"/>
        <v>6</v>
      </c>
      <c r="L53" s="19" t="s">
        <v>1</v>
      </c>
      <c r="M53" s="33" t="s">
        <v>21</v>
      </c>
      <c r="N53" s="6" t="s">
        <v>31</v>
      </c>
    </row>
    <row r="54" spans="1:14" x14ac:dyDescent="0.25">
      <c r="A54" s="4"/>
      <c r="B54" s="14" t="s">
        <v>143</v>
      </c>
      <c r="C54" s="166">
        <v>14.059495973264957</v>
      </c>
      <c r="D54" s="166">
        <v>-14.567180000583509</v>
      </c>
      <c r="E54" s="166">
        <v>-25.571379476316885</v>
      </c>
      <c r="F54" s="166">
        <v>30.490006941489565</v>
      </c>
      <c r="G54" s="166">
        <v>-58.288047715448045</v>
      </c>
      <c r="H54" s="166">
        <v>23.614867170368356</v>
      </c>
      <c r="I54" s="169">
        <f t="shared" si="12"/>
        <v>-5.0437061845375935</v>
      </c>
      <c r="J54" s="170">
        <f t="shared" si="13"/>
        <v>13.899559654059033</v>
      </c>
      <c r="K54" s="17">
        <f t="shared" si="11"/>
        <v>6</v>
      </c>
      <c r="L54" s="19" t="s">
        <v>1</v>
      </c>
      <c r="M54" s="33" t="s">
        <v>21</v>
      </c>
      <c r="N54" s="6" t="s">
        <v>31</v>
      </c>
    </row>
    <row r="55" spans="1:14" x14ac:dyDescent="0.25">
      <c r="A55" s="4"/>
      <c r="B55" s="14" t="s">
        <v>144</v>
      </c>
      <c r="C55" s="166">
        <v>27.038377592726821</v>
      </c>
      <c r="D55" s="166">
        <v>81.575268912674531</v>
      </c>
      <c r="E55" s="166">
        <v>-25.013279854952955</v>
      </c>
      <c r="F55" s="166">
        <v>45.140778258556459</v>
      </c>
      <c r="G55" s="166">
        <v>29.932312368586388</v>
      </c>
      <c r="H55" s="166">
        <v>69.570124107942249</v>
      </c>
      <c r="I55" s="169">
        <f t="shared" si="12"/>
        <v>38.040596897588919</v>
      </c>
      <c r="J55" s="170">
        <f t="shared" si="13"/>
        <v>15.386548031845223</v>
      </c>
      <c r="K55" s="17">
        <f t="shared" si="11"/>
        <v>6</v>
      </c>
      <c r="L55" s="19" t="s">
        <v>1</v>
      </c>
      <c r="M55" s="33" t="s">
        <v>21</v>
      </c>
      <c r="N55" s="6" t="s">
        <v>31</v>
      </c>
    </row>
    <row r="56" spans="1:14" x14ac:dyDescent="0.25">
      <c r="A56" s="4"/>
      <c r="B56" s="14" t="s">
        <v>145</v>
      </c>
      <c r="C56" s="166">
        <v>77.555706106375425</v>
      </c>
      <c r="D56" s="166">
        <v>99.887800956879772</v>
      </c>
      <c r="E56" s="166">
        <v>60.775369341210293</v>
      </c>
      <c r="F56" s="166">
        <v>243.55575425600705</v>
      </c>
      <c r="G56" s="166">
        <v>405.54836111302728</v>
      </c>
      <c r="H56" s="166">
        <v>748.88709117700751</v>
      </c>
      <c r="I56" s="169">
        <f t="shared" si="12"/>
        <v>272.70168049175123</v>
      </c>
      <c r="J56" s="170">
        <f t="shared" si="13"/>
        <v>109.25652086630861</v>
      </c>
      <c r="K56" s="17">
        <f t="shared" si="11"/>
        <v>6</v>
      </c>
      <c r="L56" s="19" t="s">
        <v>1</v>
      </c>
      <c r="M56" s="33" t="s">
        <v>21</v>
      </c>
      <c r="N56" s="6" t="s">
        <v>31</v>
      </c>
    </row>
    <row r="57" spans="1:14" x14ac:dyDescent="0.25">
      <c r="A57" s="4"/>
      <c r="B57" s="14" t="s">
        <v>146</v>
      </c>
      <c r="C57" s="166">
        <v>429.49788345188637</v>
      </c>
      <c r="D57" s="166">
        <v>734.16372797969882</v>
      </c>
      <c r="E57" s="166">
        <v>149.6822808718793</v>
      </c>
      <c r="F57" s="166">
        <v>902.9002483003394</v>
      </c>
      <c r="G57" s="166">
        <v>282.86676175232657</v>
      </c>
      <c r="H57" s="166">
        <v>1642.0868628754693</v>
      </c>
      <c r="I57" s="169">
        <f t="shared" si="12"/>
        <v>690.1996275386</v>
      </c>
      <c r="J57" s="170">
        <f t="shared" si="13"/>
        <v>222.05916403550634</v>
      </c>
      <c r="K57" s="17">
        <f t="shared" si="11"/>
        <v>6</v>
      </c>
      <c r="L57" s="19" t="s">
        <v>1</v>
      </c>
      <c r="M57" s="33" t="s">
        <v>21</v>
      </c>
      <c r="N57" s="6" t="s">
        <v>31</v>
      </c>
    </row>
    <row r="58" spans="1:14" x14ac:dyDescent="0.25">
      <c r="A58" s="4"/>
      <c r="B58" s="14" t="s">
        <v>147</v>
      </c>
      <c r="C58" s="166">
        <v>627.7469452916921</v>
      </c>
      <c r="D58" s="166">
        <v>948.90590945227677</v>
      </c>
      <c r="E58" s="166">
        <v>347.21434423567996</v>
      </c>
      <c r="F58" s="166">
        <v>1930.6733596021973</v>
      </c>
      <c r="G58" s="166">
        <v>158.34749397897929</v>
      </c>
      <c r="H58" s="166">
        <v>864.01936274202944</v>
      </c>
      <c r="I58" s="169">
        <f t="shared" si="12"/>
        <v>812.81790255047588</v>
      </c>
      <c r="J58" s="170">
        <f t="shared" si="13"/>
        <v>254.95828459053121</v>
      </c>
      <c r="K58" s="17">
        <f t="shared" si="11"/>
        <v>6</v>
      </c>
      <c r="L58" s="19" t="s">
        <v>1</v>
      </c>
      <c r="M58" s="33" t="s">
        <v>21</v>
      </c>
      <c r="N58" s="6" t="s">
        <v>31</v>
      </c>
    </row>
    <row r="59" spans="1:14" x14ac:dyDescent="0.25">
      <c r="A59" s="4"/>
      <c r="B59" s="14"/>
      <c r="C59" s="166"/>
      <c r="D59" s="166"/>
      <c r="E59" s="166"/>
      <c r="F59" s="166"/>
      <c r="G59" s="166"/>
      <c r="H59" s="166"/>
      <c r="I59" s="169"/>
      <c r="J59" s="170"/>
      <c r="K59" s="17"/>
      <c r="L59" s="5"/>
      <c r="M59" s="32"/>
      <c r="N59" s="6"/>
    </row>
    <row r="60" spans="1:14" x14ac:dyDescent="0.25">
      <c r="A60" s="4"/>
      <c r="B60" s="14"/>
      <c r="C60" s="166"/>
      <c r="D60" s="166"/>
      <c r="E60" s="166"/>
      <c r="F60" s="166"/>
      <c r="G60" s="166"/>
      <c r="H60" s="166"/>
      <c r="I60" s="169"/>
      <c r="J60" s="170"/>
      <c r="K60" s="17"/>
      <c r="L60" s="5"/>
      <c r="M60" s="32"/>
      <c r="N60" s="6"/>
    </row>
    <row r="61" spans="1:14" x14ac:dyDescent="0.25">
      <c r="A61" s="4" t="s">
        <v>56</v>
      </c>
      <c r="B61" s="14" t="s">
        <v>141</v>
      </c>
      <c r="C61" s="166">
        <v>16.396494698116779</v>
      </c>
      <c r="D61" s="166">
        <v>19.215638579663228</v>
      </c>
      <c r="E61" s="166">
        <v>-4.7969899452110374</v>
      </c>
      <c r="F61" s="166">
        <v>3.4182191481293103</v>
      </c>
      <c r="G61" s="166">
        <v>60.112818289614026</v>
      </c>
      <c r="H61" s="166">
        <v>1.0287917567796978</v>
      </c>
      <c r="I61" s="169">
        <f t="shared" ref="I61" si="14">AVERAGE(C61:H61)</f>
        <v>15.895828754515334</v>
      </c>
      <c r="J61" s="170">
        <f t="shared" ref="J61" si="15">STDEV(C61:H61)/SQRT(K61)</f>
        <v>9.6113236055714015</v>
      </c>
      <c r="K61" s="17">
        <f t="shared" ref="K61" si="16">COUNT(C61:H61)</f>
        <v>6</v>
      </c>
      <c r="L61" s="19" t="s">
        <v>1</v>
      </c>
      <c r="M61" s="33" t="s">
        <v>21</v>
      </c>
      <c r="N61" s="6" t="s">
        <v>47</v>
      </c>
    </row>
    <row r="62" spans="1:14" x14ac:dyDescent="0.25">
      <c r="A62" s="4"/>
      <c r="B62" s="14" t="s">
        <v>142</v>
      </c>
      <c r="C62" s="166">
        <v>9.0950782972239139</v>
      </c>
      <c r="D62" s="166">
        <v>18.858512777939552</v>
      </c>
      <c r="E62" s="166">
        <v>21.789296768936605</v>
      </c>
      <c r="F62" s="166">
        <v>-8.1917950054774984</v>
      </c>
      <c r="G62" s="166">
        <v>26.653908241038877</v>
      </c>
      <c r="H62" s="166">
        <v>29.235602043083038</v>
      </c>
      <c r="I62" s="169">
        <f t="shared" ref="I62:I67" si="17">AVERAGE(C62:H62)</f>
        <v>16.240100520457414</v>
      </c>
      <c r="J62" s="170">
        <f t="shared" ref="J62:J67" si="18">STDEV(C62:H62)/SQRT(K62)</f>
        <v>5.6655360863757478</v>
      </c>
      <c r="K62" s="17">
        <f t="shared" ref="K62:K67" si="19">COUNT(C62:H62)</f>
        <v>6</v>
      </c>
      <c r="L62" s="19" t="s">
        <v>1</v>
      </c>
      <c r="M62" s="33" t="s">
        <v>21</v>
      </c>
      <c r="N62" s="6" t="s">
        <v>47</v>
      </c>
    </row>
    <row r="63" spans="1:14" x14ac:dyDescent="0.25">
      <c r="A63" s="4"/>
      <c r="B63" s="14" t="s">
        <v>143</v>
      </c>
      <c r="C63" s="166">
        <v>-27.544164775965648</v>
      </c>
      <c r="D63" s="166">
        <v>3.9695531982070076</v>
      </c>
      <c r="E63" s="166">
        <v>4.0667263024862388</v>
      </c>
      <c r="F63" s="166">
        <v>-39.333428560093964</v>
      </c>
      <c r="G63" s="166">
        <v>-5.0834028963477564</v>
      </c>
      <c r="H63" s="166">
        <v>18.213359436705616</v>
      </c>
      <c r="I63" s="169">
        <f t="shared" si="17"/>
        <v>-7.6185595491680838</v>
      </c>
      <c r="J63" s="170">
        <f t="shared" si="18"/>
        <v>8.8457296293413066</v>
      </c>
      <c r="K63" s="17">
        <f t="shared" si="19"/>
        <v>6</v>
      </c>
      <c r="L63" s="19" t="s">
        <v>1</v>
      </c>
      <c r="M63" s="33" t="s">
        <v>21</v>
      </c>
      <c r="N63" s="6" t="s">
        <v>47</v>
      </c>
    </row>
    <row r="64" spans="1:14" x14ac:dyDescent="0.25">
      <c r="A64" s="4"/>
      <c r="B64" s="14" t="s">
        <v>144</v>
      </c>
      <c r="C64" s="166">
        <v>8.9419996908016088</v>
      </c>
      <c r="D64" s="166">
        <v>10.758464432041336</v>
      </c>
      <c r="E64" s="166">
        <v>10.349799771505161</v>
      </c>
      <c r="F64" s="166">
        <v>91.774657656798098</v>
      </c>
      <c r="G64" s="166">
        <v>54.864066433884048</v>
      </c>
      <c r="H64" s="166">
        <v>240.61358579524875</v>
      </c>
      <c r="I64" s="169">
        <f t="shared" si="17"/>
        <v>69.550428963379829</v>
      </c>
      <c r="J64" s="170">
        <f t="shared" si="18"/>
        <v>36.790759935843873</v>
      </c>
      <c r="K64" s="17">
        <f t="shared" si="19"/>
        <v>6</v>
      </c>
      <c r="L64" s="19" t="s">
        <v>1</v>
      </c>
      <c r="M64" s="33" t="s">
        <v>21</v>
      </c>
      <c r="N64" s="6" t="s">
        <v>47</v>
      </c>
    </row>
    <row r="65" spans="1:19" x14ac:dyDescent="0.25">
      <c r="A65" s="4"/>
      <c r="B65" s="14" t="s">
        <v>145</v>
      </c>
      <c r="C65" s="166">
        <v>-253.91675420804731</v>
      </c>
      <c r="D65" s="166">
        <v>-286.00439320851621</v>
      </c>
      <c r="E65" s="166">
        <v>-116.11614901523575</v>
      </c>
      <c r="F65" s="166">
        <v>-2.3172909755375599</v>
      </c>
      <c r="G65" s="166">
        <v>-157.05848103600601</v>
      </c>
      <c r="H65" s="166">
        <v>222.74864630023293</v>
      </c>
      <c r="I65" s="169">
        <f t="shared" si="17"/>
        <v>-98.777403690518312</v>
      </c>
      <c r="J65" s="170">
        <f t="shared" si="18"/>
        <v>76.485953812143663</v>
      </c>
      <c r="K65" s="17">
        <f t="shared" si="19"/>
        <v>6</v>
      </c>
      <c r="L65" s="19" t="s">
        <v>1</v>
      </c>
      <c r="M65" s="33">
        <v>0.5141</v>
      </c>
      <c r="N65" s="6" t="s">
        <v>47</v>
      </c>
    </row>
    <row r="66" spans="1:19" x14ac:dyDescent="0.25">
      <c r="A66" s="4"/>
      <c r="B66" s="14" t="s">
        <v>146</v>
      </c>
      <c r="C66" s="166">
        <v>-277.57955781253827</v>
      </c>
      <c r="D66" s="166">
        <v>-258.03303762856854</v>
      </c>
      <c r="E66" s="166">
        <v>163.41376381564555</v>
      </c>
      <c r="F66" s="166">
        <v>292.70508748638053</v>
      </c>
      <c r="G66" s="166">
        <v>641.0648720956824</v>
      </c>
      <c r="H66" s="166">
        <v>68.59657455777824</v>
      </c>
      <c r="I66" s="169">
        <f t="shared" si="17"/>
        <v>105.02795041906332</v>
      </c>
      <c r="J66" s="170">
        <f t="shared" si="18"/>
        <v>142.06761581828738</v>
      </c>
      <c r="K66" s="17">
        <f t="shared" si="19"/>
        <v>6</v>
      </c>
      <c r="L66" s="19" t="s">
        <v>3</v>
      </c>
      <c r="M66" s="33">
        <v>3.8800000000000001E-2</v>
      </c>
      <c r="N66" s="6" t="s">
        <v>47</v>
      </c>
    </row>
    <row r="67" spans="1:19" ht="15.75" thickBot="1" x14ac:dyDescent="0.3">
      <c r="A67" s="7"/>
      <c r="B67" s="43" t="s">
        <v>147</v>
      </c>
      <c r="C67" s="171">
        <v>12.981819082883703</v>
      </c>
      <c r="D67" s="171">
        <v>833.89292997077621</v>
      </c>
      <c r="E67" s="171">
        <v>60.096484645954206</v>
      </c>
      <c r="F67" s="171">
        <v>920.20273921516218</v>
      </c>
      <c r="G67" s="171">
        <v>1274.3489767587146</v>
      </c>
      <c r="H67" s="171">
        <v>2484.5479089070736</v>
      </c>
      <c r="I67" s="172">
        <f t="shared" si="17"/>
        <v>931.01180976342732</v>
      </c>
      <c r="J67" s="173">
        <f t="shared" si="18"/>
        <v>371.58113971309587</v>
      </c>
      <c r="K67" s="18">
        <f t="shared" si="19"/>
        <v>6</v>
      </c>
      <c r="L67" s="21" t="s">
        <v>1</v>
      </c>
      <c r="M67" s="46" t="s">
        <v>21</v>
      </c>
      <c r="N67" s="9" t="s">
        <v>47</v>
      </c>
    </row>
    <row r="69" spans="1:19" x14ac:dyDescent="0.25">
      <c r="A69" s="58" t="s">
        <v>150</v>
      </c>
    </row>
    <row r="71" spans="1:19" ht="15.75" thickBot="1" x14ac:dyDescent="0.3">
      <c r="A71" s="5"/>
      <c r="B71" s="32"/>
      <c r="C71" s="5" t="s">
        <v>50</v>
      </c>
      <c r="D71" s="5"/>
      <c r="E71" s="5"/>
      <c r="F71" s="5"/>
      <c r="G71" s="5"/>
      <c r="H71" s="5"/>
      <c r="I71" s="5"/>
      <c r="J71" s="5"/>
      <c r="K71" s="5"/>
      <c r="L71" s="5"/>
      <c r="M71" s="32"/>
      <c r="N71" s="5" t="s">
        <v>45</v>
      </c>
      <c r="O71" s="5" t="s">
        <v>5</v>
      </c>
      <c r="P71" s="5" t="s">
        <v>6</v>
      </c>
      <c r="Q71" s="5" t="s">
        <v>61</v>
      </c>
      <c r="R71" s="5"/>
      <c r="S71" s="5"/>
    </row>
    <row r="72" spans="1:19" x14ac:dyDescent="0.25">
      <c r="A72" s="175" t="s">
        <v>66</v>
      </c>
      <c r="B72" s="13" t="s">
        <v>51</v>
      </c>
      <c r="C72" s="2">
        <v>0.83199999999999996</v>
      </c>
      <c r="D72" s="2">
        <v>1.036</v>
      </c>
      <c r="E72" s="2">
        <v>0.84</v>
      </c>
      <c r="F72" s="2">
        <v>1.1160000000000001</v>
      </c>
      <c r="G72" s="2">
        <v>0.7466666666666667</v>
      </c>
      <c r="H72" s="2">
        <v>0.88</v>
      </c>
      <c r="I72" s="2">
        <v>1.1279999999999999</v>
      </c>
      <c r="J72" s="2">
        <v>0.746</v>
      </c>
      <c r="K72" s="2">
        <v>0.80600000000000005</v>
      </c>
      <c r="L72" s="2">
        <v>0.98599999999999999</v>
      </c>
      <c r="M72" s="40">
        <v>1.3919999999999999</v>
      </c>
      <c r="N72" s="24">
        <f>AVERAGE(C72:M72)</f>
        <v>0.95533333333333337</v>
      </c>
      <c r="O72" s="25">
        <f>STDEV(C72:M72)/SQRT(P72)</f>
        <v>6.0121358748599432E-2</v>
      </c>
      <c r="P72" s="165">
        <f>COUNT(C72:M72)</f>
        <v>11</v>
      </c>
      <c r="Q72" s="2"/>
      <c r="R72" s="2"/>
      <c r="S72" s="3"/>
    </row>
    <row r="73" spans="1:19" x14ac:dyDescent="0.25">
      <c r="A73" s="176"/>
      <c r="B73" s="14" t="s">
        <v>52</v>
      </c>
      <c r="C73" s="5">
        <v>0.74311111111111117</v>
      </c>
      <c r="D73" s="5">
        <v>0.75143347639484981</v>
      </c>
      <c r="E73" s="5">
        <v>0.73371428571428576</v>
      </c>
      <c r="F73" s="5">
        <v>1.0184854368932039</v>
      </c>
      <c r="G73" s="5">
        <v>0.57116809116809131</v>
      </c>
      <c r="H73" s="5">
        <v>0.60579710144927523</v>
      </c>
      <c r="I73" s="5">
        <v>0.95665822784810139</v>
      </c>
      <c r="J73" s="5">
        <v>0.49864210526315789</v>
      </c>
      <c r="K73" s="5">
        <v>0.6302234042553192</v>
      </c>
      <c r="L73" s="5">
        <v>0.71413991769547325</v>
      </c>
      <c r="M73" s="32">
        <v>1.0956831683168315</v>
      </c>
      <c r="N73" s="22">
        <f>AVERAGE(C73:M73)</f>
        <v>0.75627784782815466</v>
      </c>
      <c r="O73" s="23">
        <f>STDEV(C73:M73)/SQRT(P73)</f>
        <v>5.766349199928885E-2</v>
      </c>
      <c r="P73" s="36">
        <f>COUNT(C73:M73)</f>
        <v>11</v>
      </c>
      <c r="Q73" s="5"/>
      <c r="R73" s="5"/>
      <c r="S73" s="6"/>
    </row>
    <row r="74" spans="1:19" x14ac:dyDescent="0.25">
      <c r="A74" s="176"/>
      <c r="B74" s="14" t="s">
        <v>53</v>
      </c>
      <c r="C74" s="5">
        <v>5.3333333333333344E-2</v>
      </c>
      <c r="D74" s="5">
        <v>0.2089785407725322</v>
      </c>
      <c r="E74" s="5">
        <v>4.4571428571428574E-2</v>
      </c>
      <c r="F74" s="5">
        <v>5.4174757281553403E-2</v>
      </c>
      <c r="G74" s="5">
        <v>4.7863247863247874E-2</v>
      </c>
      <c r="H74" s="5">
        <v>0.16898550724637681</v>
      </c>
      <c r="I74" s="5">
        <v>8.5670886075949373E-2</v>
      </c>
      <c r="J74" s="5">
        <v>0.18846315789473686</v>
      </c>
      <c r="K74" s="5">
        <v>0.12861702127659574</v>
      </c>
      <c r="L74" s="5">
        <v>0.23128395061728396</v>
      </c>
      <c r="M74" s="32">
        <v>0.22051485148514852</v>
      </c>
      <c r="N74" s="22">
        <f>AVERAGE(C74:M74)</f>
        <v>0.13022333476528969</v>
      </c>
      <c r="O74" s="23">
        <f>STDEV(C74:M74)/SQRT(P74)</f>
        <v>2.2816454168130357E-2</v>
      </c>
      <c r="P74" s="36">
        <f>COUNT(C74:M74)</f>
        <v>11</v>
      </c>
      <c r="Q74" s="5"/>
      <c r="R74" s="5"/>
      <c r="S74" s="6"/>
    </row>
    <row r="75" spans="1:19" x14ac:dyDescent="0.25">
      <c r="A75" s="176"/>
      <c r="B75" s="14" t="s">
        <v>54</v>
      </c>
      <c r="C75" s="5">
        <v>1.4222222222222221E-2</v>
      </c>
      <c r="D75" s="5">
        <v>2.6678111587982833E-2</v>
      </c>
      <c r="E75" s="5">
        <v>1.3714285714285715E-2</v>
      </c>
      <c r="F75" s="5">
        <v>2.1669902912621362E-2</v>
      </c>
      <c r="G75" s="5">
        <v>2.2336182336182342E-2</v>
      </c>
      <c r="H75" s="5">
        <v>6.3768115942028991E-3</v>
      </c>
      <c r="I75" s="5">
        <v>4.2835443037974687E-2</v>
      </c>
      <c r="J75" s="5">
        <v>3.9263157894736847E-2</v>
      </c>
      <c r="K75" s="5">
        <v>1.7148936170212764E-2</v>
      </c>
      <c r="L75" s="5">
        <v>0</v>
      </c>
      <c r="M75" s="32">
        <v>6.8910891089108911E-3</v>
      </c>
      <c r="N75" s="22">
        <f>AVERAGE(C75:M75)</f>
        <v>1.9194194779939326E-2</v>
      </c>
      <c r="O75" s="23">
        <f>STDEV(C75:M75)/SQRT(P75)</f>
        <v>4.0189143247316064E-3</v>
      </c>
      <c r="P75" s="36">
        <f>COUNT(C75:M75)</f>
        <v>11</v>
      </c>
      <c r="Q75" s="5"/>
      <c r="R75" s="5"/>
      <c r="S75" s="6"/>
    </row>
    <row r="76" spans="1:19" x14ac:dyDescent="0.25">
      <c r="A76" s="176"/>
      <c r="B76" s="14" t="s">
        <v>55</v>
      </c>
      <c r="C76" s="5">
        <v>2.1333333333333336E-2</v>
      </c>
      <c r="D76" s="5">
        <v>4.8909871244635202E-2</v>
      </c>
      <c r="E76" s="5">
        <v>4.8000000000000001E-2</v>
      </c>
      <c r="F76" s="5">
        <v>2.1669902912621362E-2</v>
      </c>
      <c r="G76" s="5">
        <v>0.10529914529914532</v>
      </c>
      <c r="H76" s="5">
        <v>9.8840579710144927E-2</v>
      </c>
      <c r="I76" s="5">
        <v>4.2835443037974687E-2</v>
      </c>
      <c r="J76" s="5">
        <v>1.9631578947368424E-2</v>
      </c>
      <c r="K76" s="5">
        <v>3.0010638297872337E-2</v>
      </c>
      <c r="L76" s="5">
        <v>4.0576131687242799E-2</v>
      </c>
      <c r="M76" s="32">
        <v>6.8910891089108917E-2</v>
      </c>
      <c r="N76" s="22">
        <f>AVERAGE(C76:M76)</f>
        <v>4.9637955959949756E-2</v>
      </c>
      <c r="O76" s="23">
        <f>STDEV(C76:M76)/SQRT(P76)</f>
        <v>8.9904464307472218E-3</v>
      </c>
      <c r="P76" s="36">
        <f>COUNT(C76:M76)</f>
        <v>11</v>
      </c>
      <c r="Q76" s="5"/>
      <c r="R76" s="5"/>
      <c r="S76" s="6"/>
    </row>
    <row r="77" spans="1:19" x14ac:dyDescent="0.25">
      <c r="A77" s="176"/>
      <c r="B77" s="14"/>
      <c r="C77" s="5"/>
      <c r="D77" s="5"/>
      <c r="E77" s="5"/>
      <c r="F77" s="5"/>
      <c r="G77" s="5"/>
      <c r="H77" s="5"/>
      <c r="I77" s="5"/>
      <c r="J77" s="5"/>
      <c r="K77" s="5"/>
      <c r="L77" s="5"/>
      <c r="M77" s="32"/>
      <c r="N77" s="15"/>
      <c r="O77" s="11"/>
      <c r="P77" s="38"/>
      <c r="Q77" s="5"/>
      <c r="R77" s="32"/>
      <c r="S77" s="6"/>
    </row>
    <row r="78" spans="1:19" x14ac:dyDescent="0.25">
      <c r="A78" s="176" t="s">
        <v>56</v>
      </c>
      <c r="B78" s="14" t="s">
        <v>51</v>
      </c>
      <c r="C78" s="5">
        <v>0.94333333333333325</v>
      </c>
      <c r="D78" s="5">
        <v>0.61142857142857143</v>
      </c>
      <c r="E78" s="5">
        <v>0.63428571428571434</v>
      </c>
      <c r="F78" s="5">
        <v>0.34833333333333338</v>
      </c>
      <c r="G78" s="5">
        <v>0.27833333333333332</v>
      </c>
      <c r="H78" s="5">
        <v>0.754</v>
      </c>
      <c r="I78" s="5">
        <v>0.67200000000000004</v>
      </c>
      <c r="J78" s="5">
        <v>0.90400000000000003</v>
      </c>
      <c r="K78" s="5">
        <v>0.79200000000000004</v>
      </c>
      <c r="L78" s="5">
        <v>0.61</v>
      </c>
      <c r="M78" s="32">
        <v>0.69399999999999995</v>
      </c>
      <c r="N78" s="22">
        <f>AVERAGE(C78:M78)</f>
        <v>0.65833766233766233</v>
      </c>
      <c r="O78" s="23">
        <f>STDEV(C78:M78)/SQRT(P78)</f>
        <v>6.1472044234835842E-2</v>
      </c>
      <c r="P78" s="36">
        <f>COUNT(C78:M78)</f>
        <v>11</v>
      </c>
      <c r="Q78" s="39" t="s">
        <v>2</v>
      </c>
      <c r="R78" s="49">
        <f>TTEST(C72:M72,C78:M78,2,2)</f>
        <v>2.508047351181516E-3</v>
      </c>
      <c r="S78" s="6" t="s">
        <v>31</v>
      </c>
    </row>
    <row r="79" spans="1:19" x14ac:dyDescent="0.25">
      <c r="A79" s="11"/>
      <c r="B79" s="14" t="s">
        <v>52</v>
      </c>
      <c r="C79" s="5">
        <v>0.8128092243186581</v>
      </c>
      <c r="D79" s="5">
        <v>0.58494069107787516</v>
      </c>
      <c r="E79" s="5">
        <v>0.56324571428571435</v>
      </c>
      <c r="F79" s="5">
        <v>0.32511111111111113</v>
      </c>
      <c r="G79" s="5">
        <v>0.2351808785529716</v>
      </c>
      <c r="H79" s="5">
        <v>0.54836363636363639</v>
      </c>
      <c r="I79" s="5">
        <v>0.44170786516853933</v>
      </c>
      <c r="J79" s="5">
        <v>0.76729756097560975</v>
      </c>
      <c r="K79" s="5">
        <v>0.63982532751091703</v>
      </c>
      <c r="L79" s="5">
        <v>0.50280334728033471</v>
      </c>
      <c r="M79" s="32">
        <v>0.62773869346733668</v>
      </c>
      <c r="N79" s="22">
        <f>AVERAGE(C79:M79)</f>
        <v>0.54991127728297318</v>
      </c>
      <c r="O79" s="23">
        <f>STDEV(C79:M79)/SQRT(P79)</f>
        <v>5.1824748942337281E-2</v>
      </c>
      <c r="P79" s="36">
        <f>COUNT(C79:M79)</f>
        <v>11</v>
      </c>
      <c r="Q79" s="39" t="s">
        <v>3</v>
      </c>
      <c r="R79" s="49">
        <f>TTEST(C73:M73,C79:M79,2,2)</f>
        <v>1.4977601721283672E-2</v>
      </c>
      <c r="S79" s="6" t="s">
        <v>31</v>
      </c>
    </row>
    <row r="80" spans="1:19" x14ac:dyDescent="0.25">
      <c r="A80" s="11"/>
      <c r="B80" s="14" t="s">
        <v>53</v>
      </c>
      <c r="C80" s="5">
        <v>7.7127882599580713E-2</v>
      </c>
      <c r="D80" s="5">
        <v>1.3243940175348119E-2</v>
      </c>
      <c r="E80" s="5">
        <v>2.5371428571428573E-2</v>
      </c>
      <c r="F80" s="5">
        <v>1.7416666666666667E-2</v>
      </c>
      <c r="G80" s="5">
        <v>2.5891472868217053E-2</v>
      </c>
      <c r="H80" s="5">
        <v>0.16176727272727273</v>
      </c>
      <c r="I80" s="5">
        <v>6.0404494382022479E-2</v>
      </c>
      <c r="J80" s="5">
        <v>6.1736585365853663E-2</v>
      </c>
      <c r="K80" s="5">
        <v>0.10029694323144106</v>
      </c>
      <c r="L80" s="5">
        <v>5.6150627615062752E-2</v>
      </c>
      <c r="M80" s="32">
        <v>2.4412060301507537E-2</v>
      </c>
      <c r="N80" s="22">
        <f>AVERAGE(C80:M80)</f>
        <v>5.6710852227672845E-2</v>
      </c>
      <c r="O80" s="23">
        <f>STDEV(C80:M80)/SQRT(P80)</f>
        <v>1.3416841460474819E-2</v>
      </c>
      <c r="P80" s="36">
        <f>COUNT(C80:M80)</f>
        <v>11</v>
      </c>
      <c r="Q80" s="39" t="s">
        <v>3</v>
      </c>
      <c r="R80" s="49">
        <f>TTEST(C74:M74,C80:M80,2,2)</f>
        <v>1.1625204098571641E-2</v>
      </c>
      <c r="S80" s="6" t="s">
        <v>31</v>
      </c>
    </row>
    <row r="81" spans="1:21" x14ac:dyDescent="0.25">
      <c r="A81" s="11"/>
      <c r="B81" s="14" t="s">
        <v>54</v>
      </c>
      <c r="C81" s="5">
        <v>2.9664570230607964E-2</v>
      </c>
      <c r="D81" s="5">
        <v>4.4146467251160396E-3</v>
      </c>
      <c r="E81" s="5">
        <v>1.2685714285714286E-2</v>
      </c>
      <c r="F81" s="5">
        <v>0</v>
      </c>
      <c r="G81" s="5">
        <v>0</v>
      </c>
      <c r="H81" s="5">
        <v>1.0967272727272728E-2</v>
      </c>
      <c r="I81" s="5">
        <v>3.7752808988764049E-3</v>
      </c>
      <c r="J81" s="5">
        <v>1.3229268292682925E-2</v>
      </c>
      <c r="K81" s="5">
        <v>6.9170305676855889E-3</v>
      </c>
      <c r="L81" s="5">
        <v>1.02092050209205E-2</v>
      </c>
      <c r="M81" s="32">
        <v>6.9748743718592949E-3</v>
      </c>
      <c r="N81" s="22">
        <f>AVERAGE(C81:M81)</f>
        <v>8.9852602837032485E-3</v>
      </c>
      <c r="O81" s="23">
        <f>STDEV(C81:M81)/SQRT(P81)</f>
        <v>2.4910542887125902E-3</v>
      </c>
      <c r="P81" s="36">
        <f>COUNT(C81:M81)</f>
        <v>11</v>
      </c>
      <c r="Q81" s="39" t="s">
        <v>3</v>
      </c>
      <c r="R81" s="49">
        <f>TTEST(C75:M75,C81:M81,2,2)</f>
        <v>4.3167990164376363E-2</v>
      </c>
      <c r="S81" s="6" t="s">
        <v>31</v>
      </c>
    </row>
    <row r="82" spans="1:21" ht="15.75" thickBot="1" x14ac:dyDescent="0.3">
      <c r="A82" s="12"/>
      <c r="B82" s="43" t="s">
        <v>55</v>
      </c>
      <c r="C82" s="8">
        <v>2.3731656184486367E-2</v>
      </c>
      <c r="D82" s="8">
        <v>8.8292934502320793E-3</v>
      </c>
      <c r="E82" s="8">
        <v>3.2982857142857147E-2</v>
      </c>
      <c r="F82" s="8">
        <v>5.8055555555555569E-3</v>
      </c>
      <c r="G82" s="8">
        <v>1.2945736434108526E-2</v>
      </c>
      <c r="H82" s="8">
        <v>3.2901818181818178E-2</v>
      </c>
      <c r="I82" s="8">
        <v>0.16611235955056181</v>
      </c>
      <c r="J82" s="8">
        <v>6.1736585365853663E-2</v>
      </c>
      <c r="K82" s="8">
        <v>4.4960698689956335E-2</v>
      </c>
      <c r="L82" s="8">
        <v>4.0836820083682002E-2</v>
      </c>
      <c r="M82" s="34">
        <v>3.4874371859296489E-2</v>
      </c>
      <c r="N82" s="26">
        <f>AVERAGE(C82:M82)</f>
        <v>4.2337977499855288E-2</v>
      </c>
      <c r="O82" s="27">
        <f>STDEV(C82:M82)/SQRT(P82)</f>
        <v>1.3350297700303708E-2</v>
      </c>
      <c r="P82" s="37">
        <f>COUNT(C82:M82)</f>
        <v>11</v>
      </c>
      <c r="Q82" s="21" t="s">
        <v>1</v>
      </c>
      <c r="R82" s="50">
        <f>TTEST(C76:M76,C82:M82,2,2)</f>
        <v>0.6550374553048246</v>
      </c>
      <c r="S82" s="9" t="s">
        <v>31</v>
      </c>
    </row>
    <row r="83" spans="1:21" x14ac:dyDescent="0.25">
      <c r="U83" s="30"/>
    </row>
    <row r="84" spans="1:21" x14ac:dyDescent="0.25">
      <c r="A84" s="55" t="s">
        <v>151</v>
      </c>
    </row>
    <row r="85" spans="1:21" x14ac:dyDescent="0.25">
      <c r="A85" s="55"/>
      <c r="B85" s="32"/>
      <c r="C85" s="5"/>
      <c r="D85" s="5"/>
      <c r="E85" s="5"/>
      <c r="F85" s="5"/>
      <c r="G85" s="5"/>
      <c r="H85" s="5"/>
      <c r="I85" s="5"/>
      <c r="J85" s="5"/>
      <c r="K85" s="5"/>
      <c r="L85" s="5"/>
      <c r="M85" s="32"/>
      <c r="N85" s="5"/>
      <c r="O85" s="5"/>
      <c r="P85" s="5"/>
      <c r="Q85" s="5"/>
      <c r="R85" s="5"/>
    </row>
    <row r="86" spans="1:21" ht="15.75" thickBot="1" x14ac:dyDescent="0.3">
      <c r="B86" s="32"/>
      <c r="C86" s="5"/>
      <c r="D86" s="5"/>
      <c r="E86" s="5"/>
      <c r="F86" s="5"/>
      <c r="G86" s="5"/>
      <c r="H86" s="5"/>
      <c r="I86" s="5"/>
      <c r="J86" s="5"/>
      <c r="K86" s="5"/>
      <c r="L86" s="5"/>
      <c r="M86" s="32"/>
      <c r="N86" s="5" t="s">
        <v>45</v>
      </c>
      <c r="O86" s="5" t="s">
        <v>5</v>
      </c>
      <c r="P86" s="5" t="s">
        <v>6</v>
      </c>
      <c r="Q86" s="5" t="s">
        <v>61</v>
      </c>
      <c r="R86" s="5"/>
    </row>
    <row r="87" spans="1:21" x14ac:dyDescent="0.25">
      <c r="A87" s="10" t="s">
        <v>8</v>
      </c>
      <c r="B87" s="13" t="s">
        <v>46</v>
      </c>
      <c r="C87" s="2">
        <v>23.20711</v>
      </c>
      <c r="D87" s="2">
        <v>20.178979999999999</v>
      </c>
      <c r="E87" s="2">
        <v>33.928890000000003</v>
      </c>
      <c r="F87" s="2">
        <v>44.92942</v>
      </c>
      <c r="G87" s="2">
        <v>59.993510000000001</v>
      </c>
      <c r="H87" s="2">
        <v>30.558229999999998</v>
      </c>
      <c r="I87" s="2">
        <v>15.25573</v>
      </c>
      <c r="J87" s="2">
        <v>26.656770000000002</v>
      </c>
      <c r="K87" s="2">
        <v>26.60295</v>
      </c>
      <c r="L87" s="2">
        <v>16.790310000000002</v>
      </c>
      <c r="M87" s="40">
        <v>36.1447</v>
      </c>
      <c r="N87" s="24">
        <f>AVERAGE(C87:M87)</f>
        <v>30.386054545454545</v>
      </c>
      <c r="O87" s="25">
        <f>STDEV(C87:M87)/SQRT(P87)</f>
        <v>3.9675573794735723</v>
      </c>
      <c r="P87" s="35">
        <f>COUNT(C87:M87)</f>
        <v>11</v>
      </c>
      <c r="Q87" s="2"/>
      <c r="R87" s="61"/>
    </row>
    <row r="88" spans="1:21" x14ac:dyDescent="0.25">
      <c r="A88" s="11"/>
      <c r="B88" s="14" t="s">
        <v>56</v>
      </c>
      <c r="C88" s="5">
        <v>18.257259999999999</v>
      </c>
      <c r="D88" s="5">
        <v>1.5633589999999999</v>
      </c>
      <c r="E88" s="5">
        <v>6.3107430000000004</v>
      </c>
      <c r="F88" s="5">
        <v>23.522310000000001</v>
      </c>
      <c r="G88" s="5">
        <v>8.2848570000000006</v>
      </c>
      <c r="H88" s="5">
        <v>15.193910000000001</v>
      </c>
      <c r="I88" s="5">
        <v>4.2319310000000003</v>
      </c>
      <c r="J88" s="5">
        <v>1.3094079999999999</v>
      </c>
      <c r="K88" s="5">
        <v>7.9557830000000003</v>
      </c>
      <c r="L88" s="5">
        <v>2.3032539999999999</v>
      </c>
      <c r="M88" s="32">
        <v>5.8583410000000002</v>
      </c>
      <c r="N88" s="22">
        <f t="shared" ref="N88:N97" si="20">AVERAGE(C88:M88)</f>
        <v>8.6173778181818186</v>
      </c>
      <c r="O88" s="23">
        <f t="shared" ref="O88:O97" si="21">STDEV(C88:M88)/SQRT(P88)</f>
        <v>2.2034727575230337</v>
      </c>
      <c r="P88" s="17">
        <f t="shared" ref="P88:P97" si="22">COUNT(C88:M88)</f>
        <v>11</v>
      </c>
      <c r="Q88" s="19" t="s">
        <v>13</v>
      </c>
      <c r="R88" s="47">
        <f>TTEST(C87:M87,C88:M88,2,2)</f>
        <v>1.098713122669163E-4</v>
      </c>
    </row>
    <row r="89" spans="1:21" x14ac:dyDescent="0.25">
      <c r="A89" s="11"/>
      <c r="B89" s="14"/>
      <c r="C89" s="5"/>
      <c r="D89" s="5"/>
      <c r="E89" s="5"/>
      <c r="F89" s="5"/>
      <c r="G89" s="5"/>
      <c r="H89" s="5"/>
      <c r="I89" s="5"/>
      <c r="J89" s="5"/>
      <c r="K89" s="5"/>
      <c r="L89" s="5"/>
      <c r="M89" s="32"/>
      <c r="N89" s="22"/>
      <c r="O89" s="23"/>
      <c r="P89" s="17"/>
      <c r="Q89" s="5"/>
      <c r="R89" s="45"/>
    </row>
    <row r="90" spans="1:21" x14ac:dyDescent="0.25">
      <c r="A90" s="11" t="s">
        <v>57</v>
      </c>
      <c r="B90" s="14" t="s">
        <v>46</v>
      </c>
      <c r="C90" s="5">
        <v>14.16764</v>
      </c>
      <c r="D90" s="5">
        <v>27.410630000000001</v>
      </c>
      <c r="E90" s="5">
        <v>18.11581</v>
      </c>
      <c r="F90" s="5">
        <v>10.796749999999999</v>
      </c>
      <c r="G90" s="5">
        <v>14.65804</v>
      </c>
      <c r="H90" s="5">
        <v>16.49869</v>
      </c>
      <c r="I90" s="5">
        <v>41.67163</v>
      </c>
      <c r="J90" s="5">
        <v>7.5264430000000004</v>
      </c>
      <c r="K90" s="5">
        <v>12.64629</v>
      </c>
      <c r="L90" s="5">
        <v>20.428280000000001</v>
      </c>
      <c r="M90" s="32"/>
      <c r="N90" s="22">
        <f t="shared" si="20"/>
        <v>18.392020299999999</v>
      </c>
      <c r="O90" s="23">
        <f t="shared" si="21"/>
        <v>3.1120432900058299</v>
      </c>
      <c r="P90" s="17">
        <f t="shared" si="22"/>
        <v>10</v>
      </c>
      <c r="Q90" s="5"/>
      <c r="R90" s="45"/>
    </row>
    <row r="91" spans="1:21" x14ac:dyDescent="0.25">
      <c r="A91" s="11"/>
      <c r="B91" s="14" t="s">
        <v>56</v>
      </c>
      <c r="C91" s="5">
        <v>5.8548309999999999</v>
      </c>
      <c r="D91" s="5">
        <v>3.2367309999999998</v>
      </c>
      <c r="E91" s="5">
        <v>7.026732</v>
      </c>
      <c r="F91" s="5">
        <v>10.57352</v>
      </c>
      <c r="G91" s="5">
        <v>8.6096020000000006</v>
      </c>
      <c r="H91" s="5">
        <v>9.4230699999999992</v>
      </c>
      <c r="I91" s="5">
        <v>12.7545</v>
      </c>
      <c r="J91" s="5">
        <v>5.2220180000000003</v>
      </c>
      <c r="K91" s="5">
        <v>11.34911</v>
      </c>
      <c r="L91" s="5">
        <v>9.0851459999999999</v>
      </c>
      <c r="M91" s="32">
        <v>13.133380000000001</v>
      </c>
      <c r="N91" s="22">
        <f t="shared" si="20"/>
        <v>8.7516945454545443</v>
      </c>
      <c r="O91" s="23">
        <f t="shared" si="21"/>
        <v>0.95398738667220428</v>
      </c>
      <c r="P91" s="17">
        <f t="shared" si="22"/>
        <v>11</v>
      </c>
      <c r="Q91" s="19" t="s">
        <v>2</v>
      </c>
      <c r="R91" s="47">
        <f>TTEST(C90:M90,C91:M91,2,2)</f>
        <v>6.0931150318231063E-3</v>
      </c>
    </row>
    <row r="92" spans="1:21" x14ac:dyDescent="0.25">
      <c r="A92" s="11"/>
      <c r="B92" s="14"/>
      <c r="C92" s="5"/>
      <c r="D92" s="5"/>
      <c r="E92" s="5"/>
      <c r="F92" s="5"/>
      <c r="G92" s="5"/>
      <c r="H92" s="5"/>
      <c r="I92" s="5"/>
      <c r="J92" s="5"/>
      <c r="K92" s="5"/>
      <c r="L92" s="5"/>
      <c r="M92" s="32"/>
      <c r="N92" s="22"/>
      <c r="O92" s="23"/>
      <c r="P92" s="17"/>
      <c r="Q92" s="5"/>
      <c r="R92" s="45"/>
    </row>
    <row r="93" spans="1:21" x14ac:dyDescent="0.25">
      <c r="A93" s="11" t="s">
        <v>58</v>
      </c>
      <c r="B93" s="14" t="s">
        <v>66</v>
      </c>
      <c r="C93" s="5">
        <v>17.450990000000001</v>
      </c>
      <c r="D93" s="5">
        <v>37.34843</v>
      </c>
      <c r="E93" s="5">
        <v>14.007720000000001</v>
      </c>
      <c r="F93" s="5">
        <v>9.1383910000000004</v>
      </c>
      <c r="G93" s="5">
        <v>17.020309999999998</v>
      </c>
      <c r="H93" s="5">
        <v>26.988980000000002</v>
      </c>
      <c r="I93" s="5">
        <v>35.756100000000004</v>
      </c>
      <c r="J93" s="5">
        <v>12.03331</v>
      </c>
      <c r="K93" s="5">
        <v>15.987109999999999</v>
      </c>
      <c r="L93" s="5">
        <v>19.081379999999999</v>
      </c>
      <c r="M93" s="32"/>
      <c r="N93" s="22">
        <f t="shared" si="20"/>
        <v>20.481272099999998</v>
      </c>
      <c r="O93" s="23">
        <f t="shared" si="21"/>
        <v>3.0649009342862739</v>
      </c>
      <c r="P93" s="17">
        <f t="shared" si="22"/>
        <v>10</v>
      </c>
      <c r="Q93" s="5"/>
      <c r="R93" s="45"/>
    </row>
    <row r="94" spans="1:21" x14ac:dyDescent="0.25">
      <c r="A94" s="11"/>
      <c r="B94" s="14" t="s">
        <v>152</v>
      </c>
      <c r="C94" s="5">
        <v>8.5661950000000004</v>
      </c>
      <c r="D94" s="5">
        <v>6.4217029999999999</v>
      </c>
      <c r="E94" s="5">
        <v>11.85824</v>
      </c>
      <c r="F94" s="5">
        <v>7.565188</v>
      </c>
      <c r="G94" s="5">
        <v>2.7092339999999999</v>
      </c>
      <c r="H94" s="5">
        <v>10.85582</v>
      </c>
      <c r="I94" s="5">
        <v>12.72092</v>
      </c>
      <c r="J94" s="5">
        <v>14.096159999999999</v>
      </c>
      <c r="K94" s="5">
        <v>14.61187</v>
      </c>
      <c r="L94" s="5">
        <v>9.1109290000000005</v>
      </c>
      <c r="M94" s="32">
        <v>16.846630000000001</v>
      </c>
      <c r="N94" s="22">
        <f t="shared" si="20"/>
        <v>10.487535363636365</v>
      </c>
      <c r="O94" s="23">
        <f t="shared" si="21"/>
        <v>1.2381530862921228</v>
      </c>
      <c r="P94" s="17">
        <f t="shared" si="22"/>
        <v>11</v>
      </c>
      <c r="Q94" s="19" t="s">
        <v>2</v>
      </c>
      <c r="R94" s="47">
        <f>TTEST(C93:M93,C94:M94,2,2)</f>
        <v>5.5032305039029832E-3</v>
      </c>
    </row>
    <row r="95" spans="1:21" x14ac:dyDescent="0.25">
      <c r="A95" s="11"/>
      <c r="B95" s="14"/>
      <c r="C95" s="5"/>
      <c r="D95" s="5"/>
      <c r="E95" s="5"/>
      <c r="F95" s="5"/>
      <c r="G95" s="5"/>
      <c r="H95" s="5"/>
      <c r="I95" s="5"/>
      <c r="J95" s="5"/>
      <c r="K95" s="5"/>
      <c r="L95" s="5"/>
      <c r="M95" s="32"/>
      <c r="N95" s="22"/>
      <c r="O95" s="23"/>
      <c r="P95" s="17"/>
      <c r="Q95" s="5"/>
      <c r="R95" s="45"/>
    </row>
    <row r="96" spans="1:21" x14ac:dyDescent="0.25">
      <c r="A96" s="11" t="s">
        <v>59</v>
      </c>
      <c r="B96" s="14" t="s">
        <v>46</v>
      </c>
      <c r="C96" s="5">
        <v>8.5015940000000008</v>
      </c>
      <c r="D96" s="5">
        <v>12.10356</v>
      </c>
      <c r="E96" s="5">
        <v>5.9057680000000001</v>
      </c>
      <c r="F96" s="5">
        <v>3.1004999999999998</v>
      </c>
      <c r="G96" s="5">
        <v>2.2038929999999999</v>
      </c>
      <c r="H96" s="5">
        <v>4.2692740000000002</v>
      </c>
      <c r="I96" s="5">
        <v>19.980799999999999</v>
      </c>
      <c r="J96" s="5">
        <v>5.4881010000000003</v>
      </c>
      <c r="K96" s="5">
        <v>3.691052</v>
      </c>
      <c r="L96" s="5">
        <v>2.1600359999999998</v>
      </c>
      <c r="M96" s="32"/>
      <c r="N96" s="22">
        <f t="shared" si="20"/>
        <v>6.7404577999999997</v>
      </c>
      <c r="O96" s="23">
        <f t="shared" si="21"/>
        <v>1.7627372466176245</v>
      </c>
      <c r="P96" s="17">
        <f t="shared" si="22"/>
        <v>10</v>
      </c>
      <c r="Q96" s="5"/>
      <c r="R96" s="45"/>
    </row>
    <row r="97" spans="1:18" ht="15.75" thickBot="1" x14ac:dyDescent="0.3">
      <c r="A97" s="12"/>
      <c r="B97" s="43" t="s">
        <v>56</v>
      </c>
      <c r="C97" s="8">
        <v>3.5737209999999999</v>
      </c>
      <c r="D97" s="8">
        <v>1.5923130000000001</v>
      </c>
      <c r="E97" s="8">
        <v>2.9587129999999999</v>
      </c>
      <c r="F97" s="8">
        <v>2.6753819999999999</v>
      </c>
      <c r="G97" s="8">
        <v>0</v>
      </c>
      <c r="H97" s="8">
        <v>4.4753600000000002</v>
      </c>
      <c r="I97" s="8">
        <v>1.779741</v>
      </c>
      <c r="J97" s="8">
        <v>4.5730490000000001</v>
      </c>
      <c r="K97" s="8">
        <v>6.4927619999999999</v>
      </c>
      <c r="L97" s="8">
        <v>4.7113329999999998</v>
      </c>
      <c r="M97" s="34">
        <v>5.5715659999999998</v>
      </c>
      <c r="N97" s="26">
        <f t="shared" si="20"/>
        <v>3.4912672727272724</v>
      </c>
      <c r="O97" s="27">
        <f t="shared" si="21"/>
        <v>0.57717369453769507</v>
      </c>
      <c r="P97" s="18">
        <f t="shared" si="22"/>
        <v>11</v>
      </c>
      <c r="Q97" s="21" t="s">
        <v>1</v>
      </c>
      <c r="R97" s="48">
        <f>TTEST(C96:M96,C97:M97,2,2)</f>
        <v>8.4141142960997686E-2</v>
      </c>
    </row>
    <row r="98" spans="1:18" x14ac:dyDescent="0.25">
      <c r="R98" s="30"/>
    </row>
    <row r="99" spans="1:18" x14ac:dyDescent="0.25">
      <c r="R99" s="30"/>
    </row>
  </sheetData>
  <pageMargins left="0.7" right="0.7" top="0.75" bottom="0.75" header="0.3" footer="0.3"/>
  <pageSetup paperSize="9" scale="64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V52"/>
  <sheetViews>
    <sheetView workbookViewId="0"/>
  </sheetViews>
  <sheetFormatPr defaultColWidth="8.85546875" defaultRowHeight="15" x14ac:dyDescent="0.25"/>
  <cols>
    <col min="1" max="1" width="8.85546875" style="31"/>
    <col min="2" max="2" width="18.5703125" style="31" customWidth="1"/>
    <col min="3" max="3" width="29.28515625" style="31" customWidth="1"/>
    <col min="4" max="4" width="11.140625" style="31" customWidth="1"/>
    <col min="5" max="5" width="11" style="31" customWidth="1"/>
    <col min="6" max="6" width="10.7109375" style="31" customWidth="1"/>
    <col min="7" max="7" width="10.42578125" style="31" customWidth="1"/>
    <col min="8" max="8" width="10.85546875" style="31" customWidth="1"/>
    <col min="9" max="9" width="11.42578125" style="31" customWidth="1"/>
    <col min="10" max="10" width="12" style="31" customWidth="1"/>
    <col min="11" max="11" width="11.7109375" style="31" customWidth="1"/>
    <col min="12" max="12" width="8.85546875" style="31"/>
    <col min="13" max="13" width="8.85546875" style="63"/>
    <col min="14" max="14" width="36.140625" style="31" customWidth="1"/>
    <col min="15" max="15" width="8.85546875" style="31"/>
    <col min="16" max="16" width="9.140625" style="31" customWidth="1"/>
    <col min="17" max="17" width="34.140625" style="31" customWidth="1"/>
    <col min="18" max="16384" width="8.85546875" style="31"/>
  </cols>
  <sheetData>
    <row r="2" spans="1:19" x14ac:dyDescent="0.25">
      <c r="A2" s="58" t="s">
        <v>185</v>
      </c>
      <c r="B2" s="268"/>
    </row>
    <row r="3" spans="1:19" ht="15.75" thickBot="1" x14ac:dyDescent="0.3">
      <c r="C3" s="64" t="s">
        <v>153</v>
      </c>
      <c r="I3" s="29" t="s">
        <v>45</v>
      </c>
      <c r="J3" s="29" t="s">
        <v>5</v>
      </c>
      <c r="K3" s="29" t="s">
        <v>6</v>
      </c>
      <c r="L3" s="29" t="s">
        <v>65</v>
      </c>
      <c r="O3" s="29" t="s">
        <v>65</v>
      </c>
      <c r="R3" s="29"/>
      <c r="S3" s="29"/>
    </row>
    <row r="4" spans="1:19" x14ac:dyDescent="0.25">
      <c r="B4" s="65" t="s">
        <v>26</v>
      </c>
      <c r="C4" s="66" t="s">
        <v>73</v>
      </c>
      <c r="D4" s="177">
        <v>44.851100000000002</v>
      </c>
      <c r="E4" s="177">
        <v>43.027000000000001</v>
      </c>
      <c r="F4" s="177">
        <v>44.369799999999998</v>
      </c>
      <c r="G4" s="177">
        <v>22.563099999999999</v>
      </c>
      <c r="H4" s="177">
        <v>38.005699999999997</v>
      </c>
      <c r="I4" s="178">
        <f>AVERAGE(D4:H4)</f>
        <v>38.563339999999997</v>
      </c>
      <c r="J4" s="179">
        <f>STDEV(D4:H4)/SQRT(K4)</f>
        <v>4.1802739537738427</v>
      </c>
      <c r="K4" s="188">
        <f>COUNT(D4:H4)</f>
        <v>5</v>
      </c>
      <c r="L4" s="161" t="s">
        <v>1</v>
      </c>
      <c r="M4" s="161" t="s">
        <v>21</v>
      </c>
      <c r="N4" s="189" t="s">
        <v>160</v>
      </c>
      <c r="O4" s="161" t="s">
        <v>13</v>
      </c>
      <c r="P4" s="161">
        <v>4.0000000000000002E-4</v>
      </c>
      <c r="Q4" s="194" t="s">
        <v>166</v>
      </c>
      <c r="R4" s="29"/>
      <c r="S4" s="29"/>
    </row>
    <row r="5" spans="1:19" x14ac:dyDescent="0.25">
      <c r="B5" s="73" t="s">
        <v>24</v>
      </c>
      <c r="C5" s="74" t="s">
        <v>73</v>
      </c>
      <c r="D5" s="29">
        <v>104.21939999999999</v>
      </c>
      <c r="E5" s="29">
        <v>59.831299999999999</v>
      </c>
      <c r="F5" s="29">
        <v>79.957700000000003</v>
      </c>
      <c r="G5" s="29">
        <v>70.165899999999993</v>
      </c>
      <c r="H5" s="29"/>
      <c r="I5" s="180">
        <f t="shared" ref="I5:I7" si="0">AVERAGE(D5:H5)</f>
        <v>78.543575000000004</v>
      </c>
      <c r="J5" s="181">
        <f t="shared" ref="J5:J7" si="1">STDEV(D5:H5)/SQRT(K5)</f>
        <v>9.4937804773594294</v>
      </c>
      <c r="K5" s="190">
        <f t="shared" ref="K5:K7" si="2">COUNT(D5:H5)</f>
        <v>4</v>
      </c>
      <c r="L5" s="113" t="s">
        <v>1</v>
      </c>
      <c r="M5" s="113" t="s">
        <v>21</v>
      </c>
      <c r="N5" s="29" t="s">
        <v>161</v>
      </c>
      <c r="O5" s="113" t="s">
        <v>14</v>
      </c>
      <c r="P5" s="113" t="s">
        <v>15</v>
      </c>
      <c r="Q5" s="195" t="s">
        <v>164</v>
      </c>
      <c r="R5" s="29"/>
      <c r="S5" s="29"/>
    </row>
    <row r="6" spans="1:19" x14ac:dyDescent="0.25">
      <c r="B6" s="73" t="s">
        <v>26</v>
      </c>
      <c r="C6" s="74" t="s">
        <v>154</v>
      </c>
      <c r="D6" s="29">
        <v>30.939900000000002</v>
      </c>
      <c r="E6" s="29">
        <v>40.376800000000003</v>
      </c>
      <c r="F6" s="29">
        <v>33.2744</v>
      </c>
      <c r="G6" s="29">
        <v>48.408099999999997</v>
      </c>
      <c r="H6" s="29"/>
      <c r="I6" s="180">
        <f t="shared" si="0"/>
        <v>38.2498</v>
      </c>
      <c r="J6" s="181">
        <f t="shared" si="1"/>
        <v>3.9359923680905027</v>
      </c>
      <c r="K6" s="190">
        <f t="shared" si="2"/>
        <v>4</v>
      </c>
      <c r="L6" s="113" t="s">
        <v>1</v>
      </c>
      <c r="M6" s="113" t="s">
        <v>21</v>
      </c>
      <c r="N6" s="29" t="s">
        <v>162</v>
      </c>
      <c r="O6" s="113" t="s">
        <v>1</v>
      </c>
      <c r="P6" s="113">
        <v>0.58499999999999996</v>
      </c>
      <c r="Q6" s="195" t="s">
        <v>167</v>
      </c>
      <c r="R6" s="29"/>
      <c r="S6" s="29"/>
    </row>
    <row r="7" spans="1:19" x14ac:dyDescent="0.25">
      <c r="B7" s="73" t="s">
        <v>24</v>
      </c>
      <c r="C7" s="74" t="s">
        <v>154</v>
      </c>
      <c r="D7" s="29">
        <v>55.743099999999998</v>
      </c>
      <c r="E7" s="29">
        <v>41.676299999999998</v>
      </c>
      <c r="F7" s="29">
        <v>38.295400000000001</v>
      </c>
      <c r="G7" s="29">
        <v>55.931399999999996</v>
      </c>
      <c r="H7" s="29"/>
      <c r="I7" s="180">
        <f t="shared" si="0"/>
        <v>47.911549999999998</v>
      </c>
      <c r="J7" s="181">
        <f t="shared" si="1"/>
        <v>4.6278131337418289</v>
      </c>
      <c r="K7" s="190">
        <f t="shared" si="2"/>
        <v>4</v>
      </c>
      <c r="L7" s="113" t="s">
        <v>1</v>
      </c>
      <c r="M7" s="113" t="s">
        <v>21</v>
      </c>
      <c r="N7" s="29" t="s">
        <v>163</v>
      </c>
      <c r="O7" s="113" t="s">
        <v>1</v>
      </c>
      <c r="P7" s="113">
        <v>8.8800000000000004E-2</v>
      </c>
      <c r="Q7" s="195" t="s">
        <v>165</v>
      </c>
      <c r="R7" s="29"/>
      <c r="S7" s="29"/>
    </row>
    <row r="8" spans="1:19" x14ac:dyDescent="0.25">
      <c r="B8" s="28"/>
      <c r="C8" s="176"/>
      <c r="D8" s="29"/>
      <c r="E8" s="29"/>
      <c r="F8" s="29"/>
      <c r="G8" s="29"/>
      <c r="H8" s="29"/>
      <c r="I8" s="183"/>
      <c r="J8" s="176"/>
      <c r="K8" s="184"/>
      <c r="L8" s="29"/>
      <c r="M8" s="80"/>
      <c r="N8" s="29"/>
      <c r="O8" s="29"/>
      <c r="P8" s="29"/>
      <c r="Q8" s="182"/>
      <c r="R8" s="29"/>
      <c r="S8" s="29"/>
    </row>
    <row r="9" spans="1:19" x14ac:dyDescent="0.25">
      <c r="B9" s="73" t="s">
        <v>26</v>
      </c>
      <c r="C9" s="74" t="s">
        <v>155</v>
      </c>
      <c r="D9" s="29">
        <v>176.63579999999999</v>
      </c>
      <c r="E9" s="29">
        <v>157.4614</v>
      </c>
      <c r="F9" s="29">
        <v>128.01570000000001</v>
      </c>
      <c r="G9" s="29">
        <v>209.3082</v>
      </c>
      <c r="H9" s="29"/>
      <c r="I9" s="180">
        <f t="shared" ref="I9:I12" si="3">AVERAGE(D9:H9)</f>
        <v>167.85527500000001</v>
      </c>
      <c r="J9" s="181">
        <f t="shared" ref="J9:J12" si="4">STDEV(D9:H9)/SQRT(K9)</f>
        <v>17.055465849270249</v>
      </c>
      <c r="K9" s="190">
        <f t="shared" ref="K9:K12" si="5">COUNT(D9:H9)</f>
        <v>4</v>
      </c>
      <c r="L9" s="113" t="s">
        <v>13</v>
      </c>
      <c r="M9" s="113">
        <v>8.9999999999999998E-4</v>
      </c>
      <c r="N9" s="191" t="s">
        <v>164</v>
      </c>
      <c r="O9" s="113" t="s">
        <v>1</v>
      </c>
      <c r="P9" s="113" t="s">
        <v>21</v>
      </c>
      <c r="Q9" s="195" t="s">
        <v>170</v>
      </c>
      <c r="R9" s="29"/>
      <c r="S9" s="29"/>
    </row>
    <row r="10" spans="1:19" x14ac:dyDescent="0.25">
      <c r="B10" s="73" t="s">
        <v>24</v>
      </c>
      <c r="C10" s="74" t="s">
        <v>155</v>
      </c>
      <c r="D10" s="29">
        <v>250.48849999999999</v>
      </c>
      <c r="E10" s="29">
        <v>383.38459999999998</v>
      </c>
      <c r="F10" s="29">
        <v>330.04910000000001</v>
      </c>
      <c r="G10" s="29">
        <v>245.1866</v>
      </c>
      <c r="H10" s="29"/>
      <c r="I10" s="180">
        <f t="shared" si="3"/>
        <v>302.27719999999999</v>
      </c>
      <c r="J10" s="181">
        <f t="shared" si="4"/>
        <v>33.28049331117257</v>
      </c>
      <c r="K10" s="190">
        <f t="shared" si="5"/>
        <v>4</v>
      </c>
      <c r="L10" s="113" t="s">
        <v>14</v>
      </c>
      <c r="M10" s="113" t="s">
        <v>15</v>
      </c>
      <c r="N10" s="29" t="s">
        <v>165</v>
      </c>
      <c r="O10" s="113" t="s">
        <v>13</v>
      </c>
      <c r="P10" s="113">
        <v>1E-4</v>
      </c>
      <c r="Q10" s="195" t="s">
        <v>168</v>
      </c>
      <c r="R10" s="29"/>
      <c r="S10" s="29"/>
    </row>
    <row r="11" spans="1:19" x14ac:dyDescent="0.25">
      <c r="B11" s="73" t="s">
        <v>26</v>
      </c>
      <c r="C11" s="74" t="s">
        <v>156</v>
      </c>
      <c r="D11" s="29">
        <v>63.917200000000001</v>
      </c>
      <c r="E11" s="29">
        <v>69.997299999999996</v>
      </c>
      <c r="F11" s="29">
        <v>87.401600000000002</v>
      </c>
      <c r="G11" s="29">
        <v>96.1631</v>
      </c>
      <c r="H11" s="29">
        <v>73.300299999999993</v>
      </c>
      <c r="I11" s="180">
        <f t="shared" si="3"/>
        <v>78.155900000000003</v>
      </c>
      <c r="J11" s="181">
        <f t="shared" si="4"/>
        <v>5.9271511004022965</v>
      </c>
      <c r="K11" s="190">
        <f t="shared" si="5"/>
        <v>5</v>
      </c>
      <c r="L11" s="113" t="s">
        <v>3</v>
      </c>
      <c r="M11" s="113">
        <v>3.1E-2</v>
      </c>
      <c r="N11" s="29" t="s">
        <v>166</v>
      </c>
      <c r="O11" s="113" t="s">
        <v>1</v>
      </c>
      <c r="P11" s="113" t="s">
        <v>21</v>
      </c>
      <c r="Q11" s="195" t="s">
        <v>171</v>
      </c>
      <c r="R11" s="29"/>
      <c r="S11" s="29"/>
    </row>
    <row r="12" spans="1:19" x14ac:dyDescent="0.25">
      <c r="B12" s="73" t="s">
        <v>24</v>
      </c>
      <c r="C12" s="74" t="s">
        <v>156</v>
      </c>
      <c r="D12" s="29">
        <v>89.524100000000004</v>
      </c>
      <c r="E12" s="29">
        <v>181.2056</v>
      </c>
      <c r="F12" s="29">
        <v>130.8305</v>
      </c>
      <c r="G12" s="29">
        <v>78.2928</v>
      </c>
      <c r="H12" s="29"/>
      <c r="I12" s="180">
        <f t="shared" si="3"/>
        <v>119.96325</v>
      </c>
      <c r="J12" s="181">
        <f t="shared" si="4"/>
        <v>23.330400075170171</v>
      </c>
      <c r="K12" s="190">
        <f t="shared" si="5"/>
        <v>4</v>
      </c>
      <c r="L12" s="113" t="s">
        <v>1</v>
      </c>
      <c r="M12" s="113" t="s">
        <v>21</v>
      </c>
      <c r="N12" s="29" t="s">
        <v>167</v>
      </c>
      <c r="O12" s="113" t="s">
        <v>2</v>
      </c>
      <c r="P12" s="113">
        <v>1E-3</v>
      </c>
      <c r="Q12" s="195" t="s">
        <v>169</v>
      </c>
      <c r="R12" s="29"/>
      <c r="S12" s="29"/>
    </row>
    <row r="13" spans="1:19" x14ac:dyDescent="0.25">
      <c r="B13" s="28"/>
      <c r="C13" s="176"/>
      <c r="D13" s="29"/>
      <c r="E13" s="29"/>
      <c r="F13" s="29"/>
      <c r="G13" s="29"/>
      <c r="H13" s="29"/>
      <c r="I13" s="183"/>
      <c r="J13" s="176"/>
      <c r="K13" s="184"/>
      <c r="L13" s="29"/>
      <c r="M13" s="80"/>
      <c r="N13" s="29"/>
      <c r="O13" s="29"/>
      <c r="P13" s="29"/>
      <c r="Q13" s="182"/>
      <c r="R13" s="29"/>
      <c r="S13" s="29"/>
    </row>
    <row r="14" spans="1:19" x14ac:dyDescent="0.25">
      <c r="B14" s="73" t="s">
        <v>26</v>
      </c>
      <c r="C14" s="74" t="s">
        <v>157</v>
      </c>
      <c r="D14" s="29">
        <v>213.24100000000001</v>
      </c>
      <c r="E14" s="29">
        <v>232.55770000000001</v>
      </c>
      <c r="F14" s="29">
        <v>130.6643</v>
      </c>
      <c r="G14" s="29">
        <v>59.0822</v>
      </c>
      <c r="H14" s="29"/>
      <c r="I14" s="180">
        <f t="shared" ref="I14:I17" si="6">AVERAGE(D14:H14)</f>
        <v>158.88630000000001</v>
      </c>
      <c r="J14" s="181">
        <f t="shared" ref="J14:J17" si="7">STDEV(D14:H14)/SQRT(K14)</f>
        <v>39.936666789284445</v>
      </c>
      <c r="K14" s="190">
        <f t="shared" ref="K14:K17" si="8">COUNT(D14:H14)</f>
        <v>4</v>
      </c>
      <c r="L14" s="113" t="s">
        <v>14</v>
      </c>
      <c r="M14" s="113" t="s">
        <v>15</v>
      </c>
      <c r="N14" s="29" t="s">
        <v>168</v>
      </c>
      <c r="O14" s="113" t="s">
        <v>13</v>
      </c>
      <c r="P14" s="113">
        <v>8.9999999999999998E-4</v>
      </c>
      <c r="Q14" s="195" t="s">
        <v>172</v>
      </c>
      <c r="R14" s="29"/>
      <c r="S14" s="29"/>
    </row>
    <row r="15" spans="1:19" x14ac:dyDescent="0.25">
      <c r="B15" s="73" t="s">
        <v>24</v>
      </c>
      <c r="C15" s="74" t="s">
        <v>157</v>
      </c>
      <c r="D15" s="29">
        <v>429.92809999999997</v>
      </c>
      <c r="E15" s="29">
        <v>359.77850000000001</v>
      </c>
      <c r="F15" s="29">
        <v>509.589</v>
      </c>
      <c r="G15" s="29">
        <v>501.16329999999999</v>
      </c>
      <c r="H15" s="29"/>
      <c r="I15" s="180">
        <f>AVERAGE(D15:H15)</f>
        <v>450.11472499999996</v>
      </c>
      <c r="J15" s="181">
        <f>STDEV(D15:H15)/SQRT(K15)</f>
        <v>35.01342572553127</v>
      </c>
      <c r="K15" s="190">
        <f>COUNT(D15:H15)</f>
        <v>4</v>
      </c>
      <c r="L15" s="113" t="s">
        <v>14</v>
      </c>
      <c r="M15" s="113" t="s">
        <v>15</v>
      </c>
      <c r="N15" s="29" t="s">
        <v>169</v>
      </c>
      <c r="O15" s="113" t="s">
        <v>14</v>
      </c>
      <c r="P15" s="113" t="s">
        <v>15</v>
      </c>
      <c r="Q15" s="195" t="s">
        <v>160</v>
      </c>
      <c r="R15" s="29"/>
      <c r="S15" s="29"/>
    </row>
    <row r="16" spans="1:19" x14ac:dyDescent="0.25">
      <c r="B16" s="73" t="s">
        <v>26</v>
      </c>
      <c r="C16" s="74" t="s">
        <v>158</v>
      </c>
      <c r="D16" s="29">
        <v>122.1973</v>
      </c>
      <c r="E16" s="29">
        <v>126.1564</v>
      </c>
      <c r="F16" s="29">
        <v>121.11660000000001</v>
      </c>
      <c r="G16" s="29">
        <v>71.384399999999999</v>
      </c>
      <c r="H16" s="29">
        <v>84.337500000000006</v>
      </c>
      <c r="I16" s="180">
        <f t="shared" si="6"/>
        <v>105.03843999999999</v>
      </c>
      <c r="J16" s="181">
        <f t="shared" si="7"/>
        <v>11.313764327693942</v>
      </c>
      <c r="K16" s="190">
        <f t="shared" si="8"/>
        <v>5</v>
      </c>
      <c r="L16" s="113" t="s">
        <v>1</v>
      </c>
      <c r="M16" s="113">
        <v>0.498</v>
      </c>
      <c r="N16" s="29" t="s">
        <v>170</v>
      </c>
      <c r="O16" s="113" t="s">
        <v>1</v>
      </c>
      <c r="P16" s="113">
        <v>9.9900000000000003E-2</v>
      </c>
      <c r="Q16" s="195" t="s">
        <v>163</v>
      </c>
      <c r="R16" s="29"/>
      <c r="S16" s="29"/>
    </row>
    <row r="17" spans="1:22" ht="15.75" thickBot="1" x14ac:dyDescent="0.3">
      <c r="B17" s="81" t="s">
        <v>24</v>
      </c>
      <c r="C17" s="82" t="s">
        <v>159</v>
      </c>
      <c r="D17" s="185">
        <v>265.29079999999999</v>
      </c>
      <c r="E17" s="185">
        <v>223.63149999999999</v>
      </c>
      <c r="F17" s="185">
        <v>336.41699999999997</v>
      </c>
      <c r="G17" s="185">
        <v>156.28399999999999</v>
      </c>
      <c r="H17" s="185"/>
      <c r="I17" s="186">
        <f t="shared" si="6"/>
        <v>245.40582499999996</v>
      </c>
      <c r="J17" s="187">
        <f t="shared" si="7"/>
        <v>37.743947777720571</v>
      </c>
      <c r="K17" s="192">
        <f t="shared" si="8"/>
        <v>4</v>
      </c>
      <c r="L17" s="193" t="s">
        <v>13</v>
      </c>
      <c r="M17" s="193">
        <v>2.0000000000000001E-4</v>
      </c>
      <c r="N17" s="185" t="s">
        <v>171</v>
      </c>
      <c r="O17" s="193" t="s">
        <v>14</v>
      </c>
      <c r="P17" s="193" t="s">
        <v>15</v>
      </c>
      <c r="Q17" s="196" t="s">
        <v>161</v>
      </c>
      <c r="R17" s="29"/>
      <c r="S17" s="29"/>
    </row>
    <row r="18" spans="1:22" x14ac:dyDescent="0.25">
      <c r="R18" s="29"/>
      <c r="S18" s="29"/>
    </row>
    <row r="19" spans="1:22" x14ac:dyDescent="0.25">
      <c r="R19" s="29"/>
      <c r="S19" s="29"/>
    </row>
    <row r="20" spans="1:22" x14ac:dyDescent="0.25">
      <c r="A20" s="302" t="s">
        <v>186</v>
      </c>
    </row>
    <row r="21" spans="1:22" ht="15.75" thickBot="1" x14ac:dyDescent="0.3">
      <c r="C21"/>
      <c r="D21"/>
      <c r="E21"/>
      <c r="F21"/>
      <c r="G21"/>
      <c r="H21"/>
      <c r="I21" s="29" t="s">
        <v>45</v>
      </c>
      <c r="J21" s="29" t="s">
        <v>5</v>
      </c>
      <c r="K21" s="29" t="s">
        <v>6</v>
      </c>
      <c r="L21" s="31" t="s">
        <v>65</v>
      </c>
    </row>
    <row r="22" spans="1:22" x14ac:dyDescent="0.25">
      <c r="B22" s="245" t="s">
        <v>9</v>
      </c>
      <c r="C22" s="245" t="s">
        <v>26</v>
      </c>
      <c r="D22" s="1">
        <v>83.574038198177988</v>
      </c>
      <c r="E22" s="2">
        <v>88.594274587446407</v>
      </c>
      <c r="F22" s="2">
        <v>96.271442717477612</v>
      </c>
      <c r="G22" s="2">
        <v>104.29681383143188</v>
      </c>
      <c r="H22" s="285"/>
      <c r="I22" s="248">
        <f>AVERAGE(D22:G22)</f>
        <v>93.184142333633474</v>
      </c>
      <c r="J22" s="179">
        <f>STDEV(D22:G22)/SQRT(K22)</f>
        <v>4.5317755800923125</v>
      </c>
      <c r="K22" s="249">
        <f>COUNT(D22:G22)</f>
        <v>4</v>
      </c>
      <c r="L22" s="298" t="s">
        <v>13</v>
      </c>
      <c r="M22" s="299">
        <v>8.9999999999999998E-4</v>
      </c>
      <c r="N22" s="239" t="s">
        <v>22</v>
      </c>
      <c r="P22"/>
      <c r="Q22"/>
      <c r="R22"/>
      <c r="S22"/>
      <c r="T22"/>
      <c r="U22"/>
      <c r="V22" s="284"/>
    </row>
    <row r="23" spans="1:22" ht="17.25" x14ac:dyDescent="0.25">
      <c r="B23" s="246" t="s">
        <v>9</v>
      </c>
      <c r="C23" s="246" t="s">
        <v>24</v>
      </c>
      <c r="D23" s="4">
        <v>112.67504451348965</v>
      </c>
      <c r="E23" s="5">
        <v>113.84056211838106</v>
      </c>
      <c r="F23" s="5">
        <v>112.05311285103971</v>
      </c>
      <c r="G23" s="5"/>
      <c r="H23" s="286"/>
      <c r="I23" s="250">
        <f>AVERAGE(D23:G23)</f>
        <v>112.8562398276368</v>
      </c>
      <c r="J23" s="181">
        <f>STDEV(D23:G23)/SQRT(K23)</f>
        <v>0.52388533326528686</v>
      </c>
      <c r="K23" s="184">
        <f>COUNT(D23:G23)</f>
        <v>3</v>
      </c>
      <c r="L23" s="295" t="s">
        <v>1</v>
      </c>
      <c r="M23" s="39" t="s">
        <v>21</v>
      </c>
      <c r="N23" s="182" t="s">
        <v>205</v>
      </c>
      <c r="P23"/>
      <c r="Q23"/>
      <c r="R23"/>
      <c r="S23"/>
      <c r="T23"/>
      <c r="U23"/>
    </row>
    <row r="24" spans="1:22" ht="17.25" x14ac:dyDescent="0.25">
      <c r="B24" s="240" t="s">
        <v>203</v>
      </c>
      <c r="C24" s="246" t="s">
        <v>26</v>
      </c>
      <c r="D24" s="4">
        <v>109.15352571376104</v>
      </c>
      <c r="E24" s="5">
        <v>111.52781208221887</v>
      </c>
      <c r="F24" s="5">
        <v>115.60701579745421</v>
      </c>
      <c r="G24" s="5">
        <v>116.88157938501165</v>
      </c>
      <c r="H24" s="286"/>
      <c r="I24" s="250">
        <f>AVERAGE(D24:G24)</f>
        <v>113.29248324461145</v>
      </c>
      <c r="J24" s="181">
        <f>STDEV(D24:G24)/SQRT(K24)</f>
        <v>1.790803027433217</v>
      </c>
      <c r="K24" s="184">
        <f>COUNT(D24:G24)</f>
        <v>4</v>
      </c>
      <c r="L24" s="295" t="s">
        <v>2</v>
      </c>
      <c r="M24" s="39">
        <v>1.9E-3</v>
      </c>
      <c r="N24" s="182" t="s">
        <v>20</v>
      </c>
      <c r="P24"/>
      <c r="Q24"/>
      <c r="R24"/>
      <c r="S24"/>
      <c r="T24"/>
      <c r="U24"/>
    </row>
    <row r="25" spans="1:22" ht="18" thickBot="1" x14ac:dyDescent="0.3">
      <c r="B25" s="247" t="s">
        <v>203</v>
      </c>
      <c r="C25" s="247" t="s">
        <v>24</v>
      </c>
      <c r="D25" s="7">
        <v>112.62719504245474</v>
      </c>
      <c r="E25" s="8">
        <v>114.77869490686716</v>
      </c>
      <c r="F25" s="301">
        <v>119.24667635241654</v>
      </c>
      <c r="G25" s="185"/>
      <c r="H25" s="288"/>
      <c r="I25" s="251">
        <f>AVERAGE(D25:G25)</f>
        <v>115.55085543391282</v>
      </c>
      <c r="J25" s="187">
        <f>STDEV(D25:G25)/SQRT(K25)</f>
        <v>1.9494919947582041</v>
      </c>
      <c r="K25" s="252">
        <f>COUNT(D25:G25)</f>
        <v>3</v>
      </c>
      <c r="L25" s="296" t="s">
        <v>1</v>
      </c>
      <c r="M25" s="264" t="s">
        <v>21</v>
      </c>
      <c r="N25" s="297" t="s">
        <v>206</v>
      </c>
      <c r="P25"/>
      <c r="Q25"/>
      <c r="R25"/>
      <c r="S25"/>
      <c r="T25"/>
      <c r="U25"/>
    </row>
    <row r="26" spans="1:22" x14ac:dyDescent="0.25">
      <c r="C26" s="237"/>
      <c r="D26" s="237"/>
      <c r="E26" s="237"/>
      <c r="F26" s="237"/>
      <c r="G26" s="237"/>
      <c r="H26" s="237"/>
      <c r="I26" s="237"/>
      <c r="J26" s="237"/>
      <c r="M26" s="234"/>
      <c r="P26"/>
      <c r="Q26"/>
      <c r="R26"/>
      <c r="S26"/>
      <c r="T26"/>
      <c r="U26"/>
    </row>
    <row r="27" spans="1:22" x14ac:dyDescent="0.25">
      <c r="M27" s="234"/>
      <c r="P27"/>
      <c r="Q27"/>
      <c r="R27"/>
      <c r="S27"/>
      <c r="T27"/>
      <c r="U27"/>
    </row>
    <row r="28" spans="1:22" x14ac:dyDescent="0.25">
      <c r="A28" s="302" t="s">
        <v>188</v>
      </c>
      <c r="M28" s="234"/>
      <c r="P28"/>
      <c r="Q28"/>
      <c r="R28"/>
      <c r="S28"/>
      <c r="T28"/>
      <c r="U28"/>
    </row>
    <row r="29" spans="1:22" ht="15.75" thickBot="1" x14ac:dyDescent="0.3">
      <c r="B29"/>
      <c r="C29"/>
      <c r="D29"/>
      <c r="E29"/>
      <c r="F29"/>
      <c r="G29"/>
      <c r="H29"/>
      <c r="I29" s="29" t="s">
        <v>45</v>
      </c>
      <c r="J29" s="29" t="s">
        <v>5</v>
      </c>
      <c r="K29" s="29" t="s">
        <v>6</v>
      </c>
      <c r="L29" s="31" t="s">
        <v>65</v>
      </c>
      <c r="M29" s="234"/>
      <c r="P29"/>
      <c r="Q29"/>
      <c r="R29"/>
      <c r="S29"/>
      <c r="T29"/>
      <c r="U29"/>
    </row>
    <row r="30" spans="1:22" x14ac:dyDescent="0.25">
      <c r="B30" s="245" t="s">
        <v>202</v>
      </c>
      <c r="C30" s="245" t="s">
        <v>26</v>
      </c>
      <c r="D30" s="289">
        <v>311.43672060714744</v>
      </c>
      <c r="E30" s="290">
        <v>306.74208756968579</v>
      </c>
      <c r="F30" s="290">
        <v>299.73099904483001</v>
      </c>
      <c r="G30" s="290">
        <v>273.8131572467471</v>
      </c>
      <c r="H30" s="285"/>
      <c r="I30" s="248">
        <f>AVERAGE(D30:G30)</f>
        <v>297.93074111710257</v>
      </c>
      <c r="J30" s="179">
        <f>STDEV(D30:G30)/SQRT(K30)</f>
        <v>8.3912160851042099</v>
      </c>
      <c r="K30" s="249">
        <f>COUNT(D30:G30)</f>
        <v>4</v>
      </c>
      <c r="L30" s="298" t="s">
        <v>3</v>
      </c>
      <c r="M30" s="299">
        <v>2.9899999999999999E-2</v>
      </c>
      <c r="N30" s="239" t="s">
        <v>22</v>
      </c>
      <c r="P30"/>
      <c r="Q30"/>
      <c r="R30"/>
      <c r="S30"/>
      <c r="T30"/>
      <c r="U30"/>
    </row>
    <row r="31" spans="1:22" ht="17.25" x14ac:dyDescent="0.25">
      <c r="B31" s="246" t="s">
        <v>202</v>
      </c>
      <c r="C31" s="246" t="s">
        <v>24</v>
      </c>
      <c r="D31" s="28">
        <v>389.04007206648339</v>
      </c>
      <c r="E31" s="29">
        <v>365.98017623315008</v>
      </c>
      <c r="F31" s="29">
        <v>475.60812759182295</v>
      </c>
      <c r="G31" s="29"/>
      <c r="H31" s="286"/>
      <c r="I31" s="250">
        <f>AVERAGE(D31:G31)</f>
        <v>410.20945863048547</v>
      </c>
      <c r="J31" s="181">
        <f>STDEV(D31:G31)/SQRT(K31)</f>
        <v>33.370042080669705</v>
      </c>
      <c r="K31" s="184">
        <f>COUNT(D31:G31)</f>
        <v>3</v>
      </c>
      <c r="L31" s="295" t="s">
        <v>13</v>
      </c>
      <c r="M31" s="213">
        <v>2.9999999999999997E-4</v>
      </c>
      <c r="N31" s="182" t="s">
        <v>205</v>
      </c>
      <c r="P31"/>
      <c r="Q31"/>
      <c r="R31"/>
      <c r="S31" s="300"/>
      <c r="T31"/>
      <c r="U31"/>
    </row>
    <row r="32" spans="1:22" ht="17.25" x14ac:dyDescent="0.25">
      <c r="B32" s="246" t="s">
        <v>204</v>
      </c>
      <c r="C32" s="246" t="s">
        <v>26</v>
      </c>
      <c r="D32" s="28">
        <v>538.39409017585876</v>
      </c>
      <c r="E32" s="29">
        <v>538.6071905381508</v>
      </c>
      <c r="F32" s="29">
        <v>567.6861201584926</v>
      </c>
      <c r="G32" s="29">
        <v>683.53690972046388</v>
      </c>
      <c r="H32" s="286"/>
      <c r="I32" s="250">
        <f>AVERAGE(D32:G32)</f>
        <v>582.05607764824151</v>
      </c>
      <c r="J32" s="181">
        <f>STDEV(D32:G32)/SQRT(K32)</f>
        <v>34.519354350701647</v>
      </c>
      <c r="K32" s="184">
        <f>COUNT(D32:G32)</f>
        <v>4</v>
      </c>
      <c r="L32" s="254" t="s">
        <v>14</v>
      </c>
      <c r="M32" s="258" t="s">
        <v>15</v>
      </c>
      <c r="N32" s="182" t="s">
        <v>20</v>
      </c>
    </row>
    <row r="33" spans="1:14" ht="18" thickBot="1" x14ac:dyDescent="0.3">
      <c r="B33" s="247" t="s">
        <v>204</v>
      </c>
      <c r="C33" s="247" t="s">
        <v>24</v>
      </c>
      <c r="D33" s="287">
        <v>643.58312655787665</v>
      </c>
      <c r="E33" s="185">
        <v>616.46412133292961</v>
      </c>
      <c r="F33" s="185">
        <v>696.14932723238496</v>
      </c>
      <c r="G33" s="185"/>
      <c r="H33" s="288"/>
      <c r="I33" s="251">
        <f>AVERAGE(D33:G33)</f>
        <v>652.06552504106378</v>
      </c>
      <c r="J33" s="187">
        <f>STDEV(D33:G33)/SQRT(K33)</f>
        <v>23.390855213311674</v>
      </c>
      <c r="K33" s="252">
        <f>COUNT(D33:G33)</f>
        <v>3</v>
      </c>
      <c r="L33" s="296" t="s">
        <v>1</v>
      </c>
      <c r="M33" s="264">
        <v>0.1946</v>
      </c>
      <c r="N33" s="297" t="s">
        <v>206</v>
      </c>
    </row>
    <row r="34" spans="1:14" x14ac:dyDescent="0.25">
      <c r="B34"/>
      <c r="C34" s="236"/>
      <c r="D34" s="236"/>
      <c r="E34" s="236"/>
      <c r="F34" s="236"/>
      <c r="G34" s="236"/>
      <c r="H34" s="236"/>
    </row>
    <row r="35" spans="1:14" x14ac:dyDescent="0.25">
      <c r="B35"/>
      <c r="C35" s="236"/>
      <c r="D35" s="236"/>
      <c r="E35" s="236"/>
      <c r="F35" s="236"/>
      <c r="G35" s="236"/>
      <c r="H35" s="236"/>
    </row>
    <row r="36" spans="1:14" x14ac:dyDescent="0.25">
      <c r="A36" s="58" t="s">
        <v>200</v>
      </c>
      <c r="M36" s="269"/>
    </row>
    <row r="37" spans="1:14" x14ac:dyDescent="0.25">
      <c r="B37" t="s">
        <v>187</v>
      </c>
      <c r="M37" s="269"/>
    </row>
    <row r="38" spans="1:14" ht="15.75" thickBot="1" x14ac:dyDescent="0.3">
      <c r="C38"/>
      <c r="D38"/>
      <c r="E38"/>
      <c r="F38"/>
      <c r="G38"/>
      <c r="H38"/>
      <c r="I38" s="29" t="s">
        <v>45</v>
      </c>
      <c r="J38" s="29" t="s">
        <v>5</v>
      </c>
      <c r="K38" s="29" t="s">
        <v>6</v>
      </c>
      <c r="L38" s="31" t="s">
        <v>65</v>
      </c>
      <c r="M38" s="269"/>
    </row>
    <row r="39" spans="1:14" x14ac:dyDescent="0.25">
      <c r="B39" s="238" t="s">
        <v>9</v>
      </c>
      <c r="C39" s="245" t="s">
        <v>26</v>
      </c>
      <c r="D39" s="211">
        <v>3.9830000000000001</v>
      </c>
      <c r="E39" s="211">
        <v>5.532</v>
      </c>
      <c r="F39" s="211">
        <v>4.1440000000000001</v>
      </c>
      <c r="G39" s="211">
        <v>6.343</v>
      </c>
      <c r="H39" s="211"/>
      <c r="I39" s="248">
        <f>AVERAGE(D39:G39)</f>
        <v>5.0005000000000006</v>
      </c>
      <c r="J39" s="179">
        <f>STDEV(D39:G39)/SQRT(K39)</f>
        <v>0.5666934062318576</v>
      </c>
      <c r="K39" s="249">
        <f>COUNT(D39:G39)</f>
        <v>4</v>
      </c>
      <c r="L39" s="253" t="s">
        <v>1</v>
      </c>
      <c r="M39" s="293">
        <v>0.1371</v>
      </c>
      <c r="N39" s="239" t="s">
        <v>22</v>
      </c>
    </row>
    <row r="40" spans="1:14" x14ac:dyDescent="0.25">
      <c r="B40" s="240" t="s">
        <v>9</v>
      </c>
      <c r="C40" s="246" t="s">
        <v>24</v>
      </c>
      <c r="D40" s="241">
        <v>0.67100000000000004</v>
      </c>
      <c r="E40" s="241">
        <v>2.452</v>
      </c>
      <c r="F40" s="241">
        <v>1.8720000000000001</v>
      </c>
      <c r="G40" s="241"/>
      <c r="H40" s="241"/>
      <c r="I40" s="250">
        <f>AVERAGE(D40:G40)</f>
        <v>1.665</v>
      </c>
      <c r="J40" s="181">
        <f>STDEV(D40:G40)/SQRT(K40)</f>
        <v>0.52444478578143328</v>
      </c>
      <c r="K40" s="184">
        <f>COUNT(D40:G40)</f>
        <v>3</v>
      </c>
      <c r="L40" s="254" t="s">
        <v>14</v>
      </c>
      <c r="M40" s="255" t="s">
        <v>15</v>
      </c>
      <c r="N40" s="182" t="s">
        <v>190</v>
      </c>
    </row>
    <row r="41" spans="1:14" x14ac:dyDescent="0.25">
      <c r="B41" s="240" t="s">
        <v>56</v>
      </c>
      <c r="C41" s="246" t="s">
        <v>26</v>
      </c>
      <c r="D41" s="241">
        <v>7.8209999999999997</v>
      </c>
      <c r="E41" s="241">
        <v>9.1310000000000002</v>
      </c>
      <c r="F41" s="241">
        <v>8.2309999999999999</v>
      </c>
      <c r="G41" s="241">
        <v>14.211</v>
      </c>
      <c r="H41" s="241"/>
      <c r="I41" s="250">
        <f>AVERAGE(D41:G41)</f>
        <v>9.8484999999999996</v>
      </c>
      <c r="J41" s="181">
        <f>STDEV(D41:G41)/SQRT(K41)</f>
        <v>1.4796754993353574</v>
      </c>
      <c r="K41" s="184">
        <f>COUNT(D41:G41)</f>
        <v>4</v>
      </c>
      <c r="L41" s="254" t="s">
        <v>3</v>
      </c>
      <c r="M41" s="255">
        <v>1.89E-2</v>
      </c>
      <c r="N41" s="182" t="s">
        <v>20</v>
      </c>
    </row>
    <row r="42" spans="1:14" ht="15.75" thickBot="1" x14ac:dyDescent="0.3">
      <c r="B42" s="242" t="s">
        <v>56</v>
      </c>
      <c r="C42" s="247" t="s">
        <v>24</v>
      </c>
      <c r="D42" s="243">
        <v>16.823</v>
      </c>
      <c r="E42" s="243">
        <v>19.22</v>
      </c>
      <c r="F42" s="243">
        <v>22.11</v>
      </c>
      <c r="G42" s="243"/>
      <c r="H42" s="243"/>
      <c r="I42" s="251">
        <f>AVERAGE(D42:G42)</f>
        <v>19.384333333333334</v>
      </c>
      <c r="J42" s="187">
        <f>STDEV(D42:G42)/SQRT(K42)</f>
        <v>1.528435619986787</v>
      </c>
      <c r="K42" s="252">
        <f>COUNT(D42:G42)</f>
        <v>3</v>
      </c>
      <c r="L42" s="256" t="s">
        <v>13</v>
      </c>
      <c r="M42" s="257">
        <v>2.9999999999999997E-4</v>
      </c>
      <c r="N42" s="244" t="s">
        <v>189</v>
      </c>
    </row>
    <row r="43" spans="1:14" x14ac:dyDescent="0.25">
      <c r="B43"/>
      <c r="C43" s="237"/>
      <c r="D43" s="237"/>
      <c r="E43" s="237"/>
      <c r="F43" s="237"/>
      <c r="G43" s="237"/>
      <c r="H43" s="237"/>
      <c r="I43" s="237"/>
      <c r="J43" s="237"/>
      <c r="M43" s="269"/>
    </row>
    <row r="44" spans="1:14" x14ac:dyDescent="0.25">
      <c r="M44" s="269"/>
    </row>
    <row r="45" spans="1:14" x14ac:dyDescent="0.25">
      <c r="A45" s="58" t="s">
        <v>201</v>
      </c>
      <c r="M45" s="269"/>
    </row>
    <row r="46" spans="1:14" ht="18" x14ac:dyDescent="0.35">
      <c r="B46" t="s">
        <v>199</v>
      </c>
      <c r="C46"/>
      <c r="D46"/>
      <c r="E46"/>
      <c r="F46"/>
      <c r="G46"/>
      <c r="H46"/>
      <c r="M46" s="269"/>
    </row>
    <row r="47" spans="1:14" ht="15.75" thickBot="1" x14ac:dyDescent="0.3">
      <c r="B47"/>
      <c r="C47"/>
      <c r="D47"/>
      <c r="E47"/>
      <c r="F47"/>
      <c r="G47"/>
      <c r="H47"/>
      <c r="I47" s="29" t="s">
        <v>45</v>
      </c>
      <c r="J47" s="29" t="s">
        <v>5</v>
      </c>
      <c r="K47" s="29" t="s">
        <v>6</v>
      </c>
      <c r="L47" s="31" t="s">
        <v>65</v>
      </c>
      <c r="M47" s="269"/>
    </row>
    <row r="48" spans="1:14" x14ac:dyDescent="0.25">
      <c r="B48" s="238" t="s">
        <v>9</v>
      </c>
      <c r="C48" s="245" t="s">
        <v>26</v>
      </c>
      <c r="D48" s="211">
        <v>845.24</v>
      </c>
      <c r="E48" s="211">
        <v>768.38</v>
      </c>
      <c r="F48" s="211">
        <v>710.27</v>
      </c>
      <c r="G48" s="211">
        <v>851.39</v>
      </c>
      <c r="H48" s="211"/>
      <c r="I48" s="248">
        <f>AVERAGE(D48:G48)</f>
        <v>793.81999999999994</v>
      </c>
      <c r="J48" s="179">
        <f>STDEV(D48:G48)/SQRT(K48)</f>
        <v>33.647829796288498</v>
      </c>
      <c r="K48" s="249">
        <f>COUNT(D48:G48)</f>
        <v>4</v>
      </c>
      <c r="L48" s="253" t="s">
        <v>14</v>
      </c>
      <c r="M48" s="293" t="s">
        <v>15</v>
      </c>
      <c r="N48" s="239" t="s">
        <v>22</v>
      </c>
    </row>
    <row r="49" spans="2:14" x14ac:dyDescent="0.25">
      <c r="B49" s="240" t="s">
        <v>9</v>
      </c>
      <c r="C49" s="246" t="s">
        <v>24</v>
      </c>
      <c r="D49" s="241">
        <v>1403.12</v>
      </c>
      <c r="E49" s="241">
        <v>1138.93</v>
      </c>
      <c r="F49" s="241">
        <v>1273.28</v>
      </c>
      <c r="G49" s="241"/>
      <c r="H49" s="241"/>
      <c r="I49" s="250">
        <f>AVERAGE(D49:G49)</f>
        <v>1271.7766666666666</v>
      </c>
      <c r="J49" s="181">
        <f>STDEV(D49:G49)/SQRT(K49)</f>
        <v>76.268787922131708</v>
      </c>
      <c r="K49" s="184">
        <f>COUNT(D49:G49)</f>
        <v>3</v>
      </c>
      <c r="L49" s="254" t="s">
        <v>14</v>
      </c>
      <c r="M49" s="255" t="s">
        <v>15</v>
      </c>
      <c r="N49" s="182" t="s">
        <v>190</v>
      </c>
    </row>
    <row r="50" spans="2:14" x14ac:dyDescent="0.25">
      <c r="B50" s="240" t="s">
        <v>56</v>
      </c>
      <c r="C50" s="246" t="s">
        <v>26</v>
      </c>
      <c r="D50" s="241">
        <v>534.20000000000005</v>
      </c>
      <c r="E50" s="241">
        <v>631.24</v>
      </c>
      <c r="F50" s="241">
        <v>603.52</v>
      </c>
      <c r="G50" s="241">
        <v>740.28</v>
      </c>
      <c r="H50" s="241"/>
      <c r="I50" s="250">
        <f>AVERAGE(D50:G50)</f>
        <v>627.30999999999995</v>
      </c>
      <c r="J50" s="181">
        <f>STDEV(D50:G50)/SQRT(K50)</f>
        <v>42.830189897625743</v>
      </c>
      <c r="K50" s="184">
        <f>COUNT(D50:G50)</f>
        <v>4</v>
      </c>
      <c r="L50" s="254" t="s">
        <v>1</v>
      </c>
      <c r="M50" s="255">
        <v>5.4399999999999997E-2</v>
      </c>
      <c r="N50" s="182" t="s">
        <v>20</v>
      </c>
    </row>
    <row r="51" spans="2:14" ht="15.75" thickBot="1" x14ac:dyDescent="0.3">
      <c r="B51" s="242" t="s">
        <v>56</v>
      </c>
      <c r="C51" s="247" t="s">
        <v>24</v>
      </c>
      <c r="D51" s="243">
        <v>481.3</v>
      </c>
      <c r="E51" s="243">
        <v>562.80999999999995</v>
      </c>
      <c r="F51" s="243">
        <v>404.71</v>
      </c>
      <c r="G51" s="243"/>
      <c r="H51" s="243"/>
      <c r="I51" s="251">
        <f>AVERAGE(D51:G51)</f>
        <v>482.94</v>
      </c>
      <c r="J51" s="187">
        <f>STDEV(D51:G51)/SQRT(K51)</f>
        <v>45.646904604803048</v>
      </c>
      <c r="K51" s="252">
        <f>COUNT(D51:G51)</f>
        <v>3</v>
      </c>
      <c r="L51" s="256" t="s">
        <v>1</v>
      </c>
      <c r="M51" s="257">
        <v>0.1295</v>
      </c>
      <c r="N51" s="244" t="s">
        <v>189</v>
      </c>
    </row>
    <row r="52" spans="2:14" x14ac:dyDescent="0.25">
      <c r="B52"/>
      <c r="C52" s="236"/>
      <c r="D52" s="236"/>
      <c r="E52" s="236"/>
      <c r="F52" s="236"/>
      <c r="G52" s="236"/>
      <c r="H52" s="236"/>
      <c r="M52" s="269"/>
    </row>
  </sheetData>
  <pageMargins left="0.7" right="0.7" top="0.75" bottom="0.75" header="0.3" footer="0.3"/>
  <pageSetup paperSize="9" scale="57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I113"/>
  <sheetViews>
    <sheetView workbookViewId="0">
      <selection activeCell="M12" sqref="M12"/>
    </sheetView>
  </sheetViews>
  <sheetFormatPr defaultColWidth="10.85546875" defaultRowHeight="15" x14ac:dyDescent="0.25"/>
  <cols>
    <col min="1" max="1" width="10.140625" style="198" bestFit="1" customWidth="1"/>
    <col min="2" max="2" width="13" style="198" bestFit="1" customWidth="1"/>
    <col min="3" max="81" width="6.42578125" style="198" customWidth="1"/>
    <col min="82" max="87" width="10" style="198" customWidth="1"/>
    <col min="88" max="16384" width="10.85546875" style="198"/>
  </cols>
  <sheetData>
    <row r="2" spans="1:87" x14ac:dyDescent="0.25">
      <c r="A2" s="57" t="s">
        <v>195</v>
      </c>
      <c r="C2" s="80"/>
      <c r="D2" s="80"/>
      <c r="E2" s="80"/>
      <c r="F2" s="80"/>
    </row>
    <row r="3" spans="1:87" ht="15.75" thickBot="1" x14ac:dyDescent="0.3">
      <c r="B3" s="64" t="s">
        <v>180</v>
      </c>
      <c r="C3" s="117" t="s">
        <v>181</v>
      </c>
      <c r="D3" s="80"/>
      <c r="E3" s="80"/>
      <c r="F3" s="80"/>
      <c r="G3" s="80"/>
      <c r="L3" s="198" t="s">
        <v>4</v>
      </c>
      <c r="M3" s="198" t="s">
        <v>5</v>
      </c>
      <c r="N3" s="198" t="s">
        <v>6</v>
      </c>
      <c r="O3" s="64" t="s">
        <v>184</v>
      </c>
    </row>
    <row r="4" spans="1:87" x14ac:dyDescent="0.25">
      <c r="B4" s="66" t="s">
        <v>176</v>
      </c>
      <c r="C4" s="161">
        <v>6</v>
      </c>
      <c r="D4" s="161">
        <v>2</v>
      </c>
      <c r="E4" s="161">
        <v>10</v>
      </c>
      <c r="F4" s="161">
        <v>10</v>
      </c>
      <c r="G4" s="161">
        <v>11</v>
      </c>
      <c r="H4" s="161">
        <v>11</v>
      </c>
      <c r="I4" s="161">
        <v>10</v>
      </c>
      <c r="J4" s="161"/>
      <c r="K4" s="161"/>
      <c r="L4" s="218">
        <f>AVERAGE(C4:K4)</f>
        <v>8.5714285714285712</v>
      </c>
      <c r="M4" s="219">
        <f>STDEV(C4:K4)/N4</f>
        <v>0.47991738842060583</v>
      </c>
      <c r="N4" s="306">
        <f>COUNT(C4:K4)</f>
        <v>7</v>
      </c>
      <c r="O4" s="93"/>
      <c r="P4" s="93"/>
      <c r="Q4" s="93"/>
      <c r="R4" s="93"/>
      <c r="S4" s="303"/>
    </row>
    <row r="5" spans="1:87" x14ac:dyDescent="0.25">
      <c r="B5" s="74" t="s">
        <v>178</v>
      </c>
      <c r="C5" s="113">
        <v>4</v>
      </c>
      <c r="D5" s="113">
        <v>5</v>
      </c>
      <c r="E5" s="113">
        <v>9</v>
      </c>
      <c r="F5" s="113">
        <v>5</v>
      </c>
      <c r="G5" s="113">
        <v>7</v>
      </c>
      <c r="H5" s="113">
        <v>9</v>
      </c>
      <c r="I5" s="113">
        <v>9</v>
      </c>
      <c r="J5" s="113">
        <v>8</v>
      </c>
      <c r="K5" s="113">
        <v>10</v>
      </c>
      <c r="L5" s="220">
        <f>AVERAGE(C5:K5)</f>
        <v>7.333333333333333</v>
      </c>
      <c r="M5" s="221">
        <f>STDEV(C5:K5)/N5</f>
        <v>0.24216105241892633</v>
      </c>
      <c r="N5" s="307">
        <f>COUNT(C5:K5)</f>
        <v>9</v>
      </c>
      <c r="O5" s="113" t="s">
        <v>1</v>
      </c>
      <c r="P5" s="113">
        <v>0.62219999999999998</v>
      </c>
      <c r="Q5" s="113"/>
      <c r="R5" s="80" t="s">
        <v>182</v>
      </c>
      <c r="S5" s="146"/>
    </row>
    <row r="6" spans="1:87" ht="15.75" thickBot="1" x14ac:dyDescent="0.3">
      <c r="B6" s="82" t="s">
        <v>177</v>
      </c>
      <c r="C6" s="193">
        <v>8</v>
      </c>
      <c r="D6" s="193">
        <v>12</v>
      </c>
      <c r="E6" s="193">
        <v>10</v>
      </c>
      <c r="F6" s="193">
        <v>10</v>
      </c>
      <c r="G6" s="193">
        <v>11</v>
      </c>
      <c r="H6" s="193">
        <v>8</v>
      </c>
      <c r="I6" s="193">
        <v>9</v>
      </c>
      <c r="J6" s="193">
        <v>1</v>
      </c>
      <c r="K6" s="193">
        <v>6</v>
      </c>
      <c r="L6" s="222">
        <f>AVERAGE(C6:K6)</f>
        <v>8.3333333333333339</v>
      </c>
      <c r="M6" s="223">
        <f>STDEV(C6:K6)/N6</f>
        <v>0.36430214023900004</v>
      </c>
      <c r="N6" s="308">
        <f>COUNT(C6:K6)</f>
        <v>9</v>
      </c>
      <c r="O6" s="193" t="s">
        <v>1</v>
      </c>
      <c r="P6" s="193">
        <v>0.98140000000000005</v>
      </c>
      <c r="Q6" s="193"/>
      <c r="R6" s="102" t="s">
        <v>182</v>
      </c>
      <c r="S6" s="305"/>
    </row>
    <row r="7" spans="1:87" x14ac:dyDescent="0.25">
      <c r="B7" s="80"/>
      <c r="C7" s="113"/>
      <c r="D7" s="113"/>
      <c r="E7" s="113"/>
      <c r="F7" s="113"/>
    </row>
    <row r="8" spans="1:87" x14ac:dyDescent="0.25">
      <c r="B8" s="163"/>
      <c r="C8" s="163"/>
      <c r="D8" s="163"/>
      <c r="E8" s="163"/>
    </row>
    <row r="9" spans="1:87" x14ac:dyDescent="0.25">
      <c r="A9" s="57" t="s">
        <v>193</v>
      </c>
      <c r="B9" s="217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</row>
    <row r="10" spans="1:87" x14ac:dyDescent="0.25"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</row>
    <row r="11" spans="1:87" ht="15.75" thickBot="1" x14ac:dyDescent="0.3">
      <c r="A11" s="64" t="s">
        <v>128</v>
      </c>
      <c r="B11" s="117" t="s">
        <v>179</v>
      </c>
      <c r="C11" s="117" t="s">
        <v>183</v>
      </c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CD11" s="198" t="s">
        <v>4</v>
      </c>
      <c r="CE11" s="198" t="s">
        <v>175</v>
      </c>
      <c r="CF11" s="198" t="s">
        <v>6</v>
      </c>
      <c r="CG11" s="64" t="s">
        <v>60</v>
      </c>
    </row>
    <row r="12" spans="1:87" x14ac:dyDescent="0.25">
      <c r="A12" s="66" t="s">
        <v>35</v>
      </c>
      <c r="B12" s="66">
        <v>1</v>
      </c>
      <c r="C12" s="224">
        <v>16.2515</v>
      </c>
      <c r="D12" s="224">
        <v>14.295249999999999</v>
      </c>
      <c r="E12" s="224">
        <v>13.025749999999999</v>
      </c>
      <c r="F12" s="224">
        <v>11.538</v>
      </c>
      <c r="G12" s="224">
        <v>14.682499999999999</v>
      </c>
      <c r="H12" s="224">
        <v>14.416666666666666</v>
      </c>
      <c r="I12" s="224">
        <v>10.7338</v>
      </c>
      <c r="J12" s="224">
        <v>13.027800000000003</v>
      </c>
      <c r="K12" s="224">
        <v>21.272500000000001</v>
      </c>
      <c r="L12" s="224">
        <v>13.668749999999999</v>
      </c>
      <c r="M12" s="224">
        <v>16.669333333333331</v>
      </c>
      <c r="N12" s="224">
        <v>17.36</v>
      </c>
      <c r="O12" s="224">
        <v>13.073250000000002</v>
      </c>
      <c r="P12" s="224">
        <v>14.164750000000002</v>
      </c>
      <c r="Q12" s="224">
        <v>15.7546</v>
      </c>
      <c r="R12" s="224">
        <v>16.286999999999999</v>
      </c>
      <c r="S12" s="224">
        <v>17.363199999999999</v>
      </c>
      <c r="T12" s="224">
        <v>15.096714285714286</v>
      </c>
      <c r="U12" s="224">
        <v>14.5578</v>
      </c>
      <c r="V12" s="224">
        <v>12.6912</v>
      </c>
      <c r="W12" s="224">
        <v>15.53575</v>
      </c>
      <c r="X12" s="224">
        <v>10.988800000000001</v>
      </c>
      <c r="Y12" s="224">
        <v>10.754</v>
      </c>
      <c r="Z12" s="224">
        <v>13.243166666666667</v>
      </c>
      <c r="AA12" s="224">
        <v>12.476400000000002</v>
      </c>
      <c r="AB12" s="224">
        <v>17.782400000000003</v>
      </c>
      <c r="AC12" s="224">
        <v>13.983000000000001</v>
      </c>
      <c r="AD12" s="224">
        <v>12.228750000000002</v>
      </c>
      <c r="AE12" s="224">
        <v>12.955833333333333</v>
      </c>
      <c r="AF12" s="224">
        <v>9.1460000000000008</v>
      </c>
      <c r="AG12" s="224">
        <v>13.455624999999998</v>
      </c>
      <c r="AH12" s="224">
        <v>18.636199999999995</v>
      </c>
      <c r="AI12" s="224">
        <v>22.006999999999998</v>
      </c>
      <c r="AJ12" s="224">
        <v>20.192142857142859</v>
      </c>
      <c r="AK12" s="224">
        <v>20.0305</v>
      </c>
      <c r="AL12" s="224">
        <v>22.122857142857139</v>
      </c>
      <c r="AM12" s="224">
        <v>20.073499999999999</v>
      </c>
      <c r="AN12" s="224">
        <v>21.997857142857146</v>
      </c>
      <c r="AO12" s="224">
        <v>22.465166666666665</v>
      </c>
      <c r="AP12" s="224">
        <v>20.488714285714284</v>
      </c>
      <c r="AQ12" s="224">
        <v>15.159333333333334</v>
      </c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31">
        <f>AVERAGE(C12:CC12)</f>
        <v>15.650081968641114</v>
      </c>
      <c r="CE12" s="229">
        <f>STDEV(C12:CC12)</f>
        <v>3.5966583397499616</v>
      </c>
      <c r="CF12" s="124">
        <f>COUNT(C12:CC12)</f>
        <v>41</v>
      </c>
      <c r="CG12" s="71"/>
      <c r="CH12" s="72"/>
      <c r="CI12" s="70"/>
    </row>
    <row r="13" spans="1:87" x14ac:dyDescent="0.25">
      <c r="A13" s="74"/>
      <c r="B13" s="74">
        <v>2</v>
      </c>
      <c r="C13" s="109">
        <v>24.569666666666667</v>
      </c>
      <c r="D13" s="109">
        <v>26.748833333333334</v>
      </c>
      <c r="E13" s="109">
        <v>26.227999999999998</v>
      </c>
      <c r="F13" s="109">
        <v>24.180333333333333</v>
      </c>
      <c r="G13" s="109">
        <v>23.586333333333332</v>
      </c>
      <c r="H13" s="109">
        <v>23.342833333333331</v>
      </c>
      <c r="I13" s="109">
        <v>27.059333333333338</v>
      </c>
      <c r="J13" s="109">
        <v>24.36066666666667</v>
      </c>
      <c r="K13" s="109">
        <v>25.692428571428572</v>
      </c>
      <c r="L13" s="109">
        <v>23.324999999999999</v>
      </c>
      <c r="M13" s="109">
        <v>26.646333333333335</v>
      </c>
      <c r="N13" s="109">
        <v>28.717333333333332</v>
      </c>
      <c r="O13" s="109">
        <v>26.699833333333334</v>
      </c>
      <c r="P13" s="109">
        <v>26.850000000000005</v>
      </c>
      <c r="Q13" s="109">
        <v>23.667666666666666</v>
      </c>
      <c r="R13" s="109">
        <v>24.690333333333331</v>
      </c>
      <c r="S13" s="109">
        <v>23.035166666666665</v>
      </c>
      <c r="T13" s="109">
        <v>25.632000000000001</v>
      </c>
      <c r="U13" s="109">
        <v>24.834666666666664</v>
      </c>
      <c r="V13" s="109">
        <v>25.901285714285713</v>
      </c>
      <c r="W13" s="109">
        <v>26.036833333333334</v>
      </c>
      <c r="X13" s="109">
        <v>24.406666666666666</v>
      </c>
      <c r="Y13" s="109">
        <v>24.4785</v>
      </c>
      <c r="Z13" s="109">
        <v>21.079666666666665</v>
      </c>
      <c r="AA13" s="109">
        <v>19.728833333333334</v>
      </c>
      <c r="AB13" s="109">
        <v>17.500333333333334</v>
      </c>
      <c r="AC13" s="109">
        <v>24.259599999999999</v>
      </c>
      <c r="AD13" s="109">
        <v>26.596666666666664</v>
      </c>
      <c r="AE13" s="109">
        <v>28.040374999999997</v>
      </c>
      <c r="AF13" s="109">
        <v>24.797555555555558</v>
      </c>
      <c r="AG13" s="109">
        <v>25.680499999999999</v>
      </c>
      <c r="AH13" s="109">
        <v>26.783000000000005</v>
      </c>
      <c r="AI13" s="109">
        <v>28.600000000000005</v>
      </c>
      <c r="AJ13" s="109">
        <v>27.378125000000004</v>
      </c>
      <c r="AK13" s="109">
        <v>27.79388888888889</v>
      </c>
      <c r="AL13" s="109">
        <v>26.986375000000002</v>
      </c>
      <c r="AM13" s="109">
        <v>25.545999999999999</v>
      </c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232">
        <f t="shared" ref="CD13:CD28" si="0">AVERAGE(C13:CC13)</f>
        <v>25.174620731445732</v>
      </c>
      <c r="CE13" s="109">
        <f t="shared" ref="CE13:CE28" si="1">STDEV(C13:CC13)</f>
        <v>2.3248299381838877</v>
      </c>
      <c r="CF13" s="126">
        <f t="shared" ref="CF13:CF28" si="2">COUNT(C13:CC13)</f>
        <v>37</v>
      </c>
      <c r="CG13" s="79"/>
      <c r="CH13" s="80"/>
      <c r="CI13" s="78"/>
    </row>
    <row r="14" spans="1:87" x14ac:dyDescent="0.25">
      <c r="A14" s="74"/>
      <c r="B14" s="74">
        <v>3</v>
      </c>
      <c r="C14" s="109">
        <v>28</v>
      </c>
      <c r="D14" s="109">
        <v>27</v>
      </c>
      <c r="E14" s="109">
        <v>23.7</v>
      </c>
      <c r="F14" s="109">
        <v>22.3</v>
      </c>
      <c r="G14" s="109">
        <v>25.1</v>
      </c>
      <c r="H14" s="109">
        <v>28.5</v>
      </c>
      <c r="I14" s="109">
        <v>27.6</v>
      </c>
      <c r="J14" s="109">
        <v>25.3</v>
      </c>
      <c r="K14" s="109">
        <v>23.7</v>
      </c>
      <c r="L14" s="109">
        <v>23.2</v>
      </c>
      <c r="M14" s="109">
        <v>25.3</v>
      </c>
      <c r="N14" s="109">
        <v>18.2</v>
      </c>
      <c r="O14" s="109">
        <v>25.1</v>
      </c>
      <c r="P14" s="109">
        <v>24.7</v>
      </c>
      <c r="Q14" s="109">
        <v>29.44</v>
      </c>
      <c r="R14" s="109">
        <v>25.77</v>
      </c>
      <c r="S14" s="109">
        <v>31.63</v>
      </c>
      <c r="T14" s="109">
        <v>32.68</v>
      </c>
      <c r="U14" s="109">
        <v>30.96</v>
      </c>
      <c r="V14" s="109">
        <v>31.59</v>
      </c>
      <c r="W14" s="109">
        <v>31.662666666666667</v>
      </c>
      <c r="X14" s="109">
        <v>32.2575</v>
      </c>
      <c r="Y14" s="109">
        <v>27.899799999999999</v>
      </c>
      <c r="Z14" s="109">
        <v>30.726166666666668</v>
      </c>
      <c r="AA14" s="109">
        <v>31.736714285714282</v>
      </c>
      <c r="AB14" s="109">
        <v>27.400857142857145</v>
      </c>
      <c r="AC14" s="109">
        <v>26.352</v>
      </c>
      <c r="AD14" s="109">
        <v>29.058999999999997</v>
      </c>
      <c r="AE14" s="109">
        <v>27.16525</v>
      </c>
      <c r="AF14" s="109">
        <v>30.920571428571431</v>
      </c>
      <c r="AG14" s="109">
        <v>27.410571428571426</v>
      </c>
      <c r="AH14" s="109">
        <v>30.142571428571426</v>
      </c>
      <c r="AI14" s="109">
        <v>27.030500000000004</v>
      </c>
      <c r="AJ14" s="109">
        <v>28.638333333333332</v>
      </c>
      <c r="AK14" s="109">
        <v>30.45783333333333</v>
      </c>
      <c r="AL14" s="109">
        <v>31.375166666666669</v>
      </c>
      <c r="AM14" s="109">
        <v>33.265999999999998</v>
      </c>
      <c r="AN14" s="109">
        <v>27.481999999999999</v>
      </c>
      <c r="AO14" s="109">
        <v>28.370125000000002</v>
      </c>
      <c r="AP14" s="109">
        <v>28.406142857142861</v>
      </c>
      <c r="AQ14" s="109">
        <v>25.143285714285714</v>
      </c>
      <c r="AR14" s="109">
        <v>28.07057142857143</v>
      </c>
      <c r="AS14" s="109">
        <v>25.981714285714286</v>
      </c>
      <c r="AT14" s="109">
        <v>25.560500000000001</v>
      </c>
      <c r="AU14" s="109">
        <v>28.39171428571429</v>
      </c>
      <c r="AV14" s="109">
        <v>31.131142857142859</v>
      </c>
      <c r="AW14" s="109">
        <v>27.861857142857144</v>
      </c>
      <c r="AX14" s="109">
        <v>29.051142857142857</v>
      </c>
      <c r="AY14" s="109">
        <v>25.468714285714288</v>
      </c>
      <c r="AZ14" s="109">
        <v>25.928833333333333</v>
      </c>
      <c r="BA14" s="109">
        <v>25.242833333333333</v>
      </c>
      <c r="BB14" s="109">
        <v>27.337875000000004</v>
      </c>
      <c r="BC14" s="109">
        <v>27.706166666666665</v>
      </c>
      <c r="BD14" s="109">
        <v>29.218</v>
      </c>
      <c r="BE14" s="109">
        <v>28.323124999999997</v>
      </c>
      <c r="BF14" s="109">
        <v>27.532250000000001</v>
      </c>
      <c r="BG14" s="109">
        <v>21.248857142857144</v>
      </c>
      <c r="BH14" s="109">
        <v>22.16414285714286</v>
      </c>
      <c r="BI14" s="109">
        <v>21.053714285714285</v>
      </c>
      <c r="BJ14" s="109">
        <v>18.00375</v>
      </c>
      <c r="BK14" s="109">
        <v>23.564999999999998</v>
      </c>
      <c r="BL14" s="109">
        <v>30.479714285714287</v>
      </c>
      <c r="BM14" s="109">
        <v>29.777142857142852</v>
      </c>
      <c r="BN14" s="109">
        <v>27.965</v>
      </c>
      <c r="BO14" s="109">
        <v>27.398428571428571</v>
      </c>
      <c r="BP14" s="109">
        <v>28.443571428571424</v>
      </c>
      <c r="BQ14" s="109">
        <v>30.998999999999999</v>
      </c>
      <c r="BR14" s="109">
        <v>30.266285714285715</v>
      </c>
      <c r="BS14" s="109">
        <v>29.290285714285716</v>
      </c>
      <c r="BT14" s="109">
        <v>28.004333333333335</v>
      </c>
      <c r="BU14" s="109">
        <v>28.390428571428572</v>
      </c>
      <c r="BV14" s="109">
        <v>27.204000000000001</v>
      </c>
      <c r="BW14" s="109">
        <v>29.101999999999997</v>
      </c>
      <c r="BX14" s="109">
        <v>29.498625000000001</v>
      </c>
      <c r="BY14" s="109">
        <v>29.358714285714289</v>
      </c>
      <c r="BZ14" s="109">
        <v>29.443400000000004</v>
      </c>
      <c r="CA14" s="109">
        <v>27.193999999999999</v>
      </c>
      <c r="CB14" s="109">
        <v>25.751500000000004</v>
      </c>
      <c r="CC14" s="109">
        <v>25.66375</v>
      </c>
      <c r="CD14" s="232">
        <f t="shared" si="0"/>
        <v>27.54107772754671</v>
      </c>
      <c r="CE14" s="109">
        <f t="shared" si="1"/>
        <v>3.0804594073811287</v>
      </c>
      <c r="CF14" s="126">
        <f t="shared" si="2"/>
        <v>79</v>
      </c>
      <c r="CG14" s="79"/>
      <c r="CH14" s="80"/>
      <c r="CI14" s="78"/>
    </row>
    <row r="15" spans="1:87" x14ac:dyDescent="0.25">
      <c r="A15" s="74"/>
      <c r="B15" s="74">
        <v>4</v>
      </c>
      <c r="C15" s="109">
        <v>29.204333333333334</v>
      </c>
      <c r="D15" s="109">
        <v>33.936500000000002</v>
      </c>
      <c r="E15" s="109">
        <v>34.515999999999998</v>
      </c>
      <c r="F15" s="109">
        <v>29.68416666666667</v>
      </c>
      <c r="G15" s="109">
        <v>31.548833333333331</v>
      </c>
      <c r="H15" s="109">
        <v>32.685142857142857</v>
      </c>
      <c r="I15" s="109">
        <v>29.093833333333336</v>
      </c>
      <c r="J15" s="109">
        <v>30.205166666666667</v>
      </c>
      <c r="K15" s="109">
        <v>30.817333333333337</v>
      </c>
      <c r="L15" s="109">
        <v>27.424000000000003</v>
      </c>
      <c r="M15" s="109">
        <v>29.419666666666668</v>
      </c>
      <c r="N15" s="109">
        <v>30.500250000000001</v>
      </c>
      <c r="O15" s="109">
        <v>28.582333333333331</v>
      </c>
      <c r="P15" s="109">
        <v>28.525571428571428</v>
      </c>
      <c r="Q15" s="109">
        <v>30.158666666666665</v>
      </c>
      <c r="R15" s="109">
        <v>29.407714285714285</v>
      </c>
      <c r="S15" s="109">
        <v>28.547666666666668</v>
      </c>
      <c r="T15" s="109">
        <v>26.654624999999999</v>
      </c>
      <c r="U15" s="109">
        <v>29.673500000000004</v>
      </c>
      <c r="V15" s="109">
        <v>30.361571428571427</v>
      </c>
      <c r="W15" s="109">
        <v>29.539285714285711</v>
      </c>
      <c r="X15" s="109">
        <v>32.945599999999999</v>
      </c>
      <c r="Y15" s="109">
        <v>26.546666666666667</v>
      </c>
      <c r="Z15" s="109">
        <v>27.678142857142859</v>
      </c>
      <c r="AA15" s="109">
        <v>31.294714285714285</v>
      </c>
      <c r="AB15" s="109">
        <v>29.733444444444444</v>
      </c>
      <c r="AC15" s="109">
        <v>28.651499999999999</v>
      </c>
      <c r="AD15" s="109">
        <v>25.861571428571427</v>
      </c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  <c r="BN15" s="109"/>
      <c r="BO15" s="109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232">
        <f t="shared" si="0"/>
        <v>29.757064299886618</v>
      </c>
      <c r="CE15" s="109">
        <f t="shared" si="1"/>
        <v>2.0934567293909119</v>
      </c>
      <c r="CF15" s="126">
        <f t="shared" si="2"/>
        <v>28</v>
      </c>
      <c r="CG15" s="79"/>
      <c r="CH15" s="80"/>
      <c r="CI15" s="78"/>
    </row>
    <row r="16" spans="1:87" x14ac:dyDescent="0.25">
      <c r="A16" s="74"/>
      <c r="B16" s="74">
        <v>5</v>
      </c>
      <c r="C16" s="109">
        <v>34.256999999999998</v>
      </c>
      <c r="D16" s="109">
        <v>29.099666666666668</v>
      </c>
      <c r="E16" s="109">
        <v>34.457142857142863</v>
      </c>
      <c r="F16" s="109">
        <v>35.5655</v>
      </c>
      <c r="G16" s="109">
        <v>30.851428571428574</v>
      </c>
      <c r="H16" s="109">
        <v>31.613124999999997</v>
      </c>
      <c r="I16" s="109">
        <v>34.769571428571432</v>
      </c>
      <c r="J16" s="109">
        <v>29.198714285714289</v>
      </c>
      <c r="K16" s="109">
        <v>33.44177777777778</v>
      </c>
      <c r="L16" s="109">
        <v>30.052857142857139</v>
      </c>
      <c r="M16" s="109">
        <v>30.813124999999999</v>
      </c>
      <c r="N16" s="109">
        <v>32.869</v>
      </c>
      <c r="O16" s="109">
        <v>36.832333333333338</v>
      </c>
      <c r="P16" s="109">
        <v>32.829499999999996</v>
      </c>
      <c r="Q16" s="109">
        <v>28.986333333333334</v>
      </c>
      <c r="R16" s="109">
        <v>33.179111111111105</v>
      </c>
      <c r="S16" s="109">
        <v>32.704750000000004</v>
      </c>
      <c r="T16" s="109">
        <v>33.412499999999994</v>
      </c>
      <c r="U16" s="109">
        <v>35.657249999999998</v>
      </c>
      <c r="V16" s="109">
        <v>31.297777777777778</v>
      </c>
      <c r="W16" s="109">
        <v>36.203875000000004</v>
      </c>
      <c r="X16" s="109">
        <v>32.811500000000002</v>
      </c>
      <c r="Y16" s="109">
        <v>32.415666666666667</v>
      </c>
      <c r="Z16" s="109">
        <v>31.354166666666668</v>
      </c>
      <c r="AA16" s="109">
        <v>31.529428571428575</v>
      </c>
      <c r="AB16" s="109">
        <v>32.99777777777777</v>
      </c>
      <c r="AC16" s="109">
        <v>33.697166666666668</v>
      </c>
      <c r="AD16" s="109">
        <v>28.64244444444445</v>
      </c>
      <c r="AE16" s="109">
        <v>32.261571428571429</v>
      </c>
      <c r="AF16" s="109">
        <v>28.368142857142857</v>
      </c>
      <c r="AG16" s="109">
        <v>29.159500000000001</v>
      </c>
      <c r="AH16" s="109">
        <v>29.206125000000004</v>
      </c>
      <c r="AI16" s="109">
        <v>31.013624999999998</v>
      </c>
      <c r="AJ16" s="109">
        <v>24.608000000000001</v>
      </c>
      <c r="AK16" s="109">
        <v>27.99133333333333</v>
      </c>
      <c r="AL16" s="109">
        <v>32.513333333333328</v>
      </c>
      <c r="AM16" s="109">
        <v>30.2926</v>
      </c>
      <c r="AN16" s="109">
        <v>31.54325</v>
      </c>
      <c r="AO16" s="109">
        <v>30.001166666666666</v>
      </c>
      <c r="AP16" s="109">
        <v>32.846499999999999</v>
      </c>
      <c r="AQ16" s="109">
        <v>29.58475</v>
      </c>
      <c r="AR16" s="109">
        <v>33.024625</v>
      </c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232">
        <f t="shared" si="0"/>
        <v>31.760833635676494</v>
      </c>
      <c r="CE16" s="109">
        <f t="shared" si="1"/>
        <v>2.4979890410186241</v>
      </c>
      <c r="CF16" s="126">
        <f t="shared" si="2"/>
        <v>42</v>
      </c>
      <c r="CG16" s="79"/>
      <c r="CH16" s="80"/>
      <c r="CI16" s="78"/>
    </row>
    <row r="17" spans="1:87" x14ac:dyDescent="0.25">
      <c r="A17" s="74"/>
      <c r="B17" s="74">
        <v>6</v>
      </c>
      <c r="C17" s="109">
        <v>30.179999999999996</v>
      </c>
      <c r="D17" s="109">
        <v>34.065374999999996</v>
      </c>
      <c r="E17" s="109">
        <v>32.590375000000002</v>
      </c>
      <c r="F17" s="109">
        <v>32.074666666666666</v>
      </c>
      <c r="G17" s="109">
        <v>33.580333333333336</v>
      </c>
      <c r="H17" s="109">
        <v>30.809333333333331</v>
      </c>
      <c r="I17" s="109">
        <v>28.960249999999998</v>
      </c>
      <c r="J17" s="109">
        <v>39.656750000000002</v>
      </c>
      <c r="K17" s="109">
        <v>33.7575</v>
      </c>
      <c r="L17" s="109">
        <v>35.000714285714288</v>
      </c>
      <c r="M17" s="109">
        <v>39.799124999999997</v>
      </c>
      <c r="N17" s="109">
        <v>34.144833333333338</v>
      </c>
      <c r="O17" s="109">
        <v>29.923571428571432</v>
      </c>
      <c r="P17" s="109">
        <v>34.231166666666667</v>
      </c>
      <c r="Q17" s="109">
        <v>33.339714285714287</v>
      </c>
      <c r="R17" s="109">
        <v>33.636142857142858</v>
      </c>
      <c r="S17" s="109">
        <v>33.71</v>
      </c>
      <c r="T17" s="109">
        <v>31.487714285714283</v>
      </c>
      <c r="U17" s="109">
        <v>37.458250000000007</v>
      </c>
      <c r="V17" s="109">
        <v>36.044499999999999</v>
      </c>
      <c r="W17" s="109">
        <v>32.162124999999996</v>
      </c>
      <c r="X17" s="109">
        <v>33.935714285714283</v>
      </c>
      <c r="Y17" s="109">
        <v>34.70928571428572</v>
      </c>
      <c r="Z17" s="109">
        <v>30.139428571428571</v>
      </c>
      <c r="AA17" s="109">
        <v>36.846249999999998</v>
      </c>
      <c r="AB17" s="109">
        <v>30.857874999999996</v>
      </c>
      <c r="AC17" s="109">
        <v>32.846000000000004</v>
      </c>
      <c r="AD17" s="109">
        <v>30.710999999999999</v>
      </c>
      <c r="AE17" s="109">
        <v>32.186875000000001</v>
      </c>
      <c r="AF17" s="109">
        <v>31.421500000000005</v>
      </c>
      <c r="AG17" s="109">
        <v>32.924875000000007</v>
      </c>
      <c r="AH17" s="109">
        <v>29.162285714285712</v>
      </c>
      <c r="AI17" s="109">
        <v>30.775857142857145</v>
      </c>
      <c r="AJ17" s="109">
        <v>32.117249999999999</v>
      </c>
      <c r="AK17" s="109">
        <v>24.193249999999999</v>
      </c>
      <c r="AL17" s="109">
        <v>28.990857142857141</v>
      </c>
      <c r="AM17" s="109">
        <v>32.683428571428571</v>
      </c>
      <c r="AN17" s="109">
        <v>31.843857142857143</v>
      </c>
      <c r="AO17" s="109">
        <v>30.746285714285712</v>
      </c>
      <c r="AP17" s="109">
        <v>29.977625</v>
      </c>
      <c r="AQ17" s="109">
        <v>33.918333333333329</v>
      </c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232">
        <f t="shared" si="0"/>
        <v>32.624396922183507</v>
      </c>
      <c r="CE17" s="109">
        <f t="shared" si="1"/>
        <v>2.9013500969094341</v>
      </c>
      <c r="CF17" s="126">
        <f t="shared" si="2"/>
        <v>41</v>
      </c>
      <c r="CG17" s="79"/>
      <c r="CH17" s="80"/>
      <c r="CI17" s="78"/>
    </row>
    <row r="18" spans="1:87" x14ac:dyDescent="0.25">
      <c r="A18" s="74"/>
      <c r="B18" s="74">
        <v>12</v>
      </c>
      <c r="C18" s="151">
        <v>41.5</v>
      </c>
      <c r="D18" s="151">
        <v>35.6</v>
      </c>
      <c r="E18" s="151">
        <v>41.6</v>
      </c>
      <c r="F18" s="109">
        <v>39.717374999999997</v>
      </c>
      <c r="G18" s="109">
        <v>36.55477777777778</v>
      </c>
      <c r="H18" s="109">
        <v>34.772714285714287</v>
      </c>
      <c r="I18" s="109">
        <v>40.202125000000002</v>
      </c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BY18" s="109"/>
      <c r="BZ18" s="109"/>
      <c r="CA18" s="109"/>
      <c r="CB18" s="109"/>
      <c r="CC18" s="109"/>
      <c r="CD18" s="232">
        <f t="shared" si="0"/>
        <v>38.5638560090703</v>
      </c>
      <c r="CE18" s="109">
        <f t="shared" si="1"/>
        <v>2.8591151476967722</v>
      </c>
      <c r="CF18" s="126">
        <f t="shared" si="2"/>
        <v>7</v>
      </c>
      <c r="CG18" s="79"/>
      <c r="CH18" s="80"/>
      <c r="CI18" s="78"/>
    </row>
    <row r="19" spans="1:87" x14ac:dyDescent="0.25">
      <c r="A19" s="74"/>
      <c r="B19" s="74">
        <v>18</v>
      </c>
      <c r="C19" s="151">
        <v>31.9</v>
      </c>
      <c r="D19" s="151">
        <v>38.299999999999997</v>
      </c>
      <c r="E19" s="151">
        <v>38.700000000000003</v>
      </c>
      <c r="F19" s="225">
        <v>28.85</v>
      </c>
      <c r="G19" s="225">
        <v>31.9</v>
      </c>
      <c r="H19" s="225">
        <v>39.9</v>
      </c>
      <c r="I19" s="109">
        <v>37.200000000000003</v>
      </c>
      <c r="J19" s="109">
        <v>35.200000000000003</v>
      </c>
      <c r="K19" s="109">
        <v>46.592166666666664</v>
      </c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  <c r="CD19" s="232">
        <f t="shared" si="0"/>
        <v>36.504685185185188</v>
      </c>
      <c r="CE19" s="109">
        <f t="shared" si="1"/>
        <v>5.2975717369981776</v>
      </c>
      <c r="CF19" s="126">
        <f t="shared" si="2"/>
        <v>9</v>
      </c>
      <c r="CG19" s="79"/>
      <c r="CH19" s="80"/>
      <c r="CI19" s="78"/>
    </row>
    <row r="20" spans="1:87" x14ac:dyDescent="0.25">
      <c r="A20" s="74"/>
      <c r="B20" s="74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225"/>
      <c r="T20" s="151"/>
      <c r="U20" s="151"/>
      <c r="V20" s="151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232"/>
      <c r="CE20" s="109"/>
      <c r="CF20" s="126"/>
      <c r="CG20" s="79"/>
      <c r="CH20" s="80"/>
      <c r="CI20" s="78"/>
    </row>
    <row r="21" spans="1:87" x14ac:dyDescent="0.25">
      <c r="A21" s="74" t="s">
        <v>36</v>
      </c>
      <c r="B21" s="74">
        <v>1</v>
      </c>
      <c r="C21" s="109">
        <v>20.644666666666666</v>
      </c>
      <c r="D21" s="109">
        <v>19.802499999999998</v>
      </c>
      <c r="E21" s="109">
        <v>13.1952</v>
      </c>
      <c r="F21" s="109">
        <v>15.961400000000001</v>
      </c>
      <c r="G21" s="109">
        <v>13.104800000000001</v>
      </c>
      <c r="H21" s="109">
        <v>13.503857142857141</v>
      </c>
      <c r="I21" s="109">
        <v>11.926250000000001</v>
      </c>
      <c r="J21" s="109">
        <v>10.469600000000002</v>
      </c>
      <c r="K21" s="109">
        <v>20.465999999999998</v>
      </c>
      <c r="L21" s="109">
        <v>13.189833333333333</v>
      </c>
      <c r="M21" s="109">
        <v>11.3375</v>
      </c>
      <c r="N21" s="109">
        <v>15.703750000000003</v>
      </c>
      <c r="O21" s="109">
        <v>16.0015</v>
      </c>
      <c r="P21" s="109">
        <v>12.399857142857144</v>
      </c>
      <c r="Q21" s="109">
        <v>15.872250000000001</v>
      </c>
      <c r="R21" s="109">
        <v>16.1555</v>
      </c>
      <c r="S21" s="109">
        <v>6.1588000000000003</v>
      </c>
      <c r="T21" s="109">
        <v>17.155000000000001</v>
      </c>
      <c r="U21" s="109">
        <v>17.070999999999998</v>
      </c>
      <c r="V21" s="109">
        <v>14.016749999999998</v>
      </c>
      <c r="W21" s="109">
        <v>16.505000000000003</v>
      </c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232">
        <f t="shared" si="0"/>
        <v>14.79242925170068</v>
      </c>
      <c r="CE21" s="109">
        <f t="shared" si="1"/>
        <v>3.4731845396471472</v>
      </c>
      <c r="CF21" s="126">
        <f t="shared" si="2"/>
        <v>21</v>
      </c>
      <c r="CG21" s="79" t="s">
        <v>1</v>
      </c>
      <c r="CH21" s="80">
        <v>0.90149999999999997</v>
      </c>
      <c r="CI21" s="78" t="s">
        <v>41</v>
      </c>
    </row>
    <row r="22" spans="1:87" x14ac:dyDescent="0.25">
      <c r="A22" s="74"/>
      <c r="B22" s="74">
        <v>2</v>
      </c>
      <c r="C22" s="109">
        <v>27.605833333333337</v>
      </c>
      <c r="D22" s="109">
        <v>27.520333333333337</v>
      </c>
      <c r="E22" s="109">
        <v>23.712</v>
      </c>
      <c r="F22" s="109">
        <v>24.926833333333335</v>
      </c>
      <c r="G22" s="109">
        <v>29.528000000000002</v>
      </c>
      <c r="H22" s="109">
        <v>24.342257142857143</v>
      </c>
      <c r="I22" s="109">
        <v>27.121833333333331</v>
      </c>
      <c r="J22" s="109">
        <v>25.380166666666668</v>
      </c>
      <c r="K22" s="109">
        <v>22.880200000000002</v>
      </c>
      <c r="L22" s="109">
        <v>24.900000000000002</v>
      </c>
      <c r="M22" s="109">
        <v>23.520833333333332</v>
      </c>
      <c r="N22" s="109">
        <v>24.702833333333334</v>
      </c>
      <c r="O22" s="109">
        <v>22.821333333333332</v>
      </c>
      <c r="P22" s="109">
        <v>24.880166666666668</v>
      </c>
      <c r="Q22" s="109">
        <v>25.623222222222225</v>
      </c>
      <c r="R22" s="109">
        <v>26.396000000000001</v>
      </c>
      <c r="S22" s="109">
        <v>27.101333333333333</v>
      </c>
      <c r="T22" s="109">
        <v>26.241111111111106</v>
      </c>
      <c r="U22" s="109">
        <v>25.615999999999996</v>
      </c>
      <c r="V22" s="109">
        <v>23.078555555555553</v>
      </c>
      <c r="W22" s="109">
        <v>32.177374999999998</v>
      </c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232">
        <f t="shared" si="0"/>
        <v>25.717915287225999</v>
      </c>
      <c r="CE22" s="109">
        <f t="shared" si="1"/>
        <v>2.2911290672255684</v>
      </c>
      <c r="CF22" s="126">
        <f t="shared" si="2"/>
        <v>21</v>
      </c>
      <c r="CG22" s="79" t="s">
        <v>1</v>
      </c>
      <c r="CH22" s="80">
        <v>0.99770000000000003</v>
      </c>
      <c r="CI22" s="78" t="s">
        <v>41</v>
      </c>
    </row>
    <row r="23" spans="1:87" x14ac:dyDescent="0.25">
      <c r="A23" s="74"/>
      <c r="B23" s="74">
        <v>3</v>
      </c>
      <c r="C23" s="109">
        <v>29.7</v>
      </c>
      <c r="D23" s="109">
        <v>28.8</v>
      </c>
      <c r="E23" s="109">
        <v>28.5</v>
      </c>
      <c r="F23" s="109">
        <v>27.9</v>
      </c>
      <c r="G23" s="109">
        <v>28.2</v>
      </c>
      <c r="H23" s="109">
        <v>28.3</v>
      </c>
      <c r="I23" s="109">
        <v>25.1</v>
      </c>
      <c r="J23" s="109">
        <v>25.4</v>
      </c>
      <c r="K23" s="109">
        <v>25.4</v>
      </c>
      <c r="L23" s="109">
        <v>25.2</v>
      </c>
      <c r="M23" s="109">
        <v>26.2</v>
      </c>
      <c r="N23" s="109">
        <v>25.2</v>
      </c>
      <c r="O23" s="109">
        <v>28.3</v>
      </c>
      <c r="P23" s="109">
        <v>29.2</v>
      </c>
      <c r="Q23" s="109">
        <v>23.8</v>
      </c>
      <c r="R23" s="109">
        <v>29.5</v>
      </c>
      <c r="S23" s="109">
        <v>23.1</v>
      </c>
      <c r="T23" s="109">
        <v>30.8</v>
      </c>
      <c r="U23" s="109">
        <v>28.4</v>
      </c>
      <c r="V23" s="109">
        <v>26.371400000000001</v>
      </c>
      <c r="W23" s="109">
        <v>30.741714285714288</v>
      </c>
      <c r="X23" s="109">
        <v>27.412142857142861</v>
      </c>
      <c r="Y23" s="109">
        <v>27.068428571428573</v>
      </c>
      <c r="Z23" s="109">
        <v>24.879833333333334</v>
      </c>
      <c r="AA23" s="109">
        <v>25.889714285714287</v>
      </c>
      <c r="AB23" s="109">
        <v>26.252714285714287</v>
      </c>
      <c r="AC23" s="109">
        <v>26.86</v>
      </c>
      <c r="AD23" s="109">
        <v>33.06366666666667</v>
      </c>
      <c r="AE23" s="109">
        <v>27.330333333333328</v>
      </c>
      <c r="AF23" s="109">
        <v>26.088833333333337</v>
      </c>
      <c r="AG23" s="109">
        <v>25.895285714285713</v>
      </c>
      <c r="AH23" s="109">
        <v>29.798857142857141</v>
      </c>
      <c r="AI23" s="109">
        <v>27.417714285714283</v>
      </c>
      <c r="AJ23" s="109">
        <v>23.414142857142856</v>
      </c>
      <c r="AK23" s="109">
        <v>28.513999999999996</v>
      </c>
      <c r="AL23" s="109">
        <v>29.06883333333333</v>
      </c>
      <c r="AM23" s="109">
        <v>27.891666666666669</v>
      </c>
      <c r="AN23" s="109">
        <v>26.746333333333336</v>
      </c>
      <c r="AO23" s="109">
        <v>28.457666666666665</v>
      </c>
      <c r="AP23" s="109">
        <v>25.81</v>
      </c>
      <c r="AQ23" s="109">
        <v>28.27</v>
      </c>
      <c r="AR23" s="109">
        <v>26.23</v>
      </c>
      <c r="AS23" s="109">
        <v>27.42</v>
      </c>
      <c r="AT23" s="109">
        <v>27.93</v>
      </c>
      <c r="AU23" s="109">
        <v>29.16</v>
      </c>
      <c r="AV23" s="109">
        <v>32.178428571428569</v>
      </c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232">
        <f t="shared" si="0"/>
        <v>27.460037163561083</v>
      </c>
      <c r="CE23" s="109">
        <f t="shared" si="1"/>
        <v>2.1283089801875592</v>
      </c>
      <c r="CF23" s="126">
        <f t="shared" si="2"/>
        <v>46</v>
      </c>
      <c r="CG23" s="79" t="s">
        <v>1</v>
      </c>
      <c r="CH23" s="80" t="s">
        <v>21</v>
      </c>
      <c r="CI23" s="78" t="s">
        <v>41</v>
      </c>
    </row>
    <row r="24" spans="1:87" x14ac:dyDescent="0.25">
      <c r="A24" s="74"/>
      <c r="B24" s="74">
        <v>4</v>
      </c>
      <c r="C24" s="109">
        <v>26.72728571428571</v>
      </c>
      <c r="D24" s="109">
        <v>28.312249999999999</v>
      </c>
      <c r="E24" s="109">
        <v>32.717000000000006</v>
      </c>
      <c r="F24" s="109">
        <v>28.834857142857143</v>
      </c>
      <c r="G24" s="109">
        <v>28.149000000000001</v>
      </c>
      <c r="H24" s="109">
        <v>29.937428571428569</v>
      </c>
      <c r="I24" s="109">
        <v>27.410571428571426</v>
      </c>
      <c r="J24" s="109">
        <v>27.716714285714286</v>
      </c>
      <c r="K24" s="109">
        <v>29.066166666666671</v>
      </c>
      <c r="L24" s="109">
        <v>30.374333333333336</v>
      </c>
      <c r="M24" s="109">
        <v>28.769000000000005</v>
      </c>
      <c r="N24" s="109">
        <v>29.653750000000002</v>
      </c>
      <c r="O24" s="109">
        <v>26.520571428571429</v>
      </c>
      <c r="P24" s="109">
        <v>27.786444444444449</v>
      </c>
      <c r="Q24" s="109">
        <v>31.344142857142856</v>
      </c>
      <c r="R24" s="109">
        <v>30.624833333333331</v>
      </c>
      <c r="S24" s="109">
        <v>31.258888888888887</v>
      </c>
      <c r="T24" s="109">
        <v>27.31042857142857</v>
      </c>
      <c r="U24" s="109">
        <v>28.122999999999998</v>
      </c>
      <c r="V24" s="109">
        <v>26.390750000000001</v>
      </c>
      <c r="W24" s="109">
        <v>27.914857142857148</v>
      </c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232">
        <f t="shared" si="0"/>
        <v>28.806774943310661</v>
      </c>
      <c r="CE24" s="109">
        <f t="shared" si="1"/>
        <v>1.7221351347047815</v>
      </c>
      <c r="CF24" s="126">
        <f t="shared" si="2"/>
        <v>21</v>
      </c>
      <c r="CG24" s="79" t="s">
        <v>1</v>
      </c>
      <c r="CH24" s="80">
        <v>0.88429999999999997</v>
      </c>
      <c r="CI24" s="78" t="s">
        <v>41</v>
      </c>
    </row>
    <row r="25" spans="1:87" x14ac:dyDescent="0.25">
      <c r="A25" s="74"/>
      <c r="B25" s="74">
        <v>5</v>
      </c>
      <c r="C25" s="109">
        <v>26.557428571428574</v>
      </c>
      <c r="D25" s="109">
        <v>32.163666666666671</v>
      </c>
      <c r="E25" s="109">
        <v>29.993499999999997</v>
      </c>
      <c r="F25" s="109">
        <v>35.414888888888896</v>
      </c>
      <c r="G25" s="109">
        <v>29.414499999999997</v>
      </c>
      <c r="H25" s="109">
        <v>30.794874999999998</v>
      </c>
      <c r="I25" s="109">
        <v>27.788285714285713</v>
      </c>
      <c r="J25" s="109">
        <v>28.081333333333333</v>
      </c>
      <c r="K25" s="109">
        <v>28.882285714285711</v>
      </c>
      <c r="L25" s="109">
        <v>33.718333333333334</v>
      </c>
      <c r="M25" s="109">
        <v>28.159857142857142</v>
      </c>
      <c r="N25" s="109">
        <v>31.272999999999996</v>
      </c>
      <c r="O25" s="109">
        <v>31.855</v>
      </c>
      <c r="P25" s="109">
        <v>32.128</v>
      </c>
      <c r="Q25" s="109">
        <v>28.693285714285715</v>
      </c>
      <c r="R25" s="109">
        <v>28.013999999999996</v>
      </c>
      <c r="S25" s="109">
        <v>30.205499999999997</v>
      </c>
      <c r="T25" s="109">
        <v>28.203571428571429</v>
      </c>
      <c r="U25" s="109">
        <v>27.892999999999997</v>
      </c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232">
        <f t="shared" si="0"/>
        <v>29.959700605680872</v>
      </c>
      <c r="CE25" s="109">
        <f t="shared" si="1"/>
        <v>2.3187932904678568</v>
      </c>
      <c r="CF25" s="126">
        <f t="shared" si="2"/>
        <v>19</v>
      </c>
      <c r="CG25" s="79" t="s">
        <v>1</v>
      </c>
      <c r="CH25" s="80">
        <v>0.1923</v>
      </c>
      <c r="CI25" s="78" t="s">
        <v>41</v>
      </c>
    </row>
    <row r="26" spans="1:87" x14ac:dyDescent="0.25">
      <c r="A26" s="74"/>
      <c r="B26" s="74">
        <v>6</v>
      </c>
      <c r="C26" s="109">
        <v>31.09566666666667</v>
      </c>
      <c r="D26" s="109">
        <v>26.404285714285713</v>
      </c>
      <c r="E26" s="109">
        <v>36.9985</v>
      </c>
      <c r="F26" s="109">
        <v>35.003500000000003</v>
      </c>
      <c r="G26" s="109">
        <v>36.312142857142859</v>
      </c>
      <c r="H26" s="109">
        <v>32.330833333333331</v>
      </c>
      <c r="I26" s="109">
        <v>31.114166666666666</v>
      </c>
      <c r="J26" s="109">
        <v>34.191428571428567</v>
      </c>
      <c r="K26" s="109">
        <v>28.953874999999996</v>
      </c>
      <c r="L26" s="109">
        <v>30.015249999999998</v>
      </c>
      <c r="M26" s="109">
        <v>34.350200000000001</v>
      </c>
      <c r="N26" s="109">
        <v>29.858750000000001</v>
      </c>
      <c r="O26" s="109">
        <v>29.7925</v>
      </c>
      <c r="P26" s="109">
        <v>28.411666666666672</v>
      </c>
      <c r="Q26" s="109">
        <v>27.549166666666668</v>
      </c>
      <c r="R26" s="109">
        <v>28.387571428571427</v>
      </c>
      <c r="S26" s="109">
        <v>30.746000000000006</v>
      </c>
      <c r="T26" s="109">
        <v>27.502028571428571</v>
      </c>
      <c r="U26" s="109">
        <v>28.007750000000001</v>
      </c>
      <c r="V26" s="109">
        <v>27.324333333333332</v>
      </c>
      <c r="W26" s="109">
        <v>33.297874999999998</v>
      </c>
      <c r="X26" s="109">
        <v>31.919142857142862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232">
        <f t="shared" si="0"/>
        <v>30.889392424242427</v>
      </c>
      <c r="CE26" s="109">
        <f t="shared" si="1"/>
        <v>3.0746390179836136</v>
      </c>
      <c r="CF26" s="126">
        <f t="shared" si="2"/>
        <v>22</v>
      </c>
      <c r="CG26" s="79" t="s">
        <v>1</v>
      </c>
      <c r="CH26" s="80">
        <v>0.20449999999999999</v>
      </c>
      <c r="CI26" s="78" t="s">
        <v>41</v>
      </c>
    </row>
    <row r="27" spans="1:87" x14ac:dyDescent="0.25">
      <c r="A27" s="74"/>
      <c r="B27" s="74">
        <v>12</v>
      </c>
      <c r="C27" s="151">
        <v>39.97</v>
      </c>
      <c r="D27" s="151">
        <v>33.200000000000003</v>
      </c>
      <c r="E27" s="151">
        <v>39.4</v>
      </c>
      <c r="F27" s="109">
        <v>35.787833333333332</v>
      </c>
      <c r="G27" s="109">
        <v>32.527166666666666</v>
      </c>
      <c r="H27" s="109">
        <v>34.957666666666668</v>
      </c>
      <c r="I27" s="109">
        <v>33.218857142857139</v>
      </c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232">
        <f t="shared" si="0"/>
        <v>35.580217687074828</v>
      </c>
      <c r="CE27" s="109">
        <f t="shared" si="1"/>
        <v>3.0236341294722484</v>
      </c>
      <c r="CF27" s="126">
        <f t="shared" si="2"/>
        <v>7</v>
      </c>
      <c r="CG27" s="79" t="s">
        <v>1</v>
      </c>
      <c r="CH27" s="80">
        <v>0.3659</v>
      </c>
      <c r="CI27" s="78" t="s">
        <v>41</v>
      </c>
    </row>
    <row r="28" spans="1:87" ht="15.75" thickBot="1" x14ac:dyDescent="0.3">
      <c r="A28" s="82"/>
      <c r="B28" s="82">
        <v>18</v>
      </c>
      <c r="C28" s="226">
        <v>37.799999999999997</v>
      </c>
      <c r="D28" s="226">
        <v>36.75</v>
      </c>
      <c r="E28" s="226">
        <v>32.799999999999997</v>
      </c>
      <c r="F28" s="227">
        <v>30.6</v>
      </c>
      <c r="G28" s="227">
        <v>25.98</v>
      </c>
      <c r="H28" s="227">
        <v>33.94</v>
      </c>
      <c r="I28" s="227">
        <v>36.700000000000003</v>
      </c>
      <c r="J28" s="227">
        <v>42.21</v>
      </c>
      <c r="K28" s="227">
        <v>29.4</v>
      </c>
      <c r="L28" s="227">
        <v>36.19</v>
      </c>
      <c r="M28" s="227">
        <v>34.590000000000003</v>
      </c>
      <c r="N28" s="227">
        <v>46.91</v>
      </c>
      <c r="O28" s="227">
        <v>33.25</v>
      </c>
      <c r="P28" s="227">
        <v>36.97</v>
      </c>
      <c r="Q28" s="227">
        <v>34.69</v>
      </c>
      <c r="R28" s="227">
        <v>35.75</v>
      </c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233">
        <f t="shared" si="0"/>
        <v>35.283124999999998</v>
      </c>
      <c r="CE28" s="230">
        <f t="shared" si="1"/>
        <v>4.8550478456276513</v>
      </c>
      <c r="CF28" s="134">
        <f t="shared" si="2"/>
        <v>16</v>
      </c>
      <c r="CG28" s="149" t="s">
        <v>1</v>
      </c>
      <c r="CH28" s="107">
        <v>0.95679999999999998</v>
      </c>
      <c r="CI28" s="86" t="s">
        <v>41</v>
      </c>
    </row>
    <row r="29" spans="1:87" s="235" customFormat="1" x14ac:dyDescent="0.25">
      <c r="A29" s="80"/>
      <c r="B29" s="80"/>
      <c r="C29" s="151"/>
      <c r="D29" s="151"/>
      <c r="E29" s="151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109"/>
      <c r="CE29" s="109"/>
      <c r="CF29" s="80"/>
      <c r="CG29" s="80"/>
      <c r="CH29" s="80"/>
      <c r="CI29" s="80"/>
    </row>
    <row r="30" spans="1:87" x14ac:dyDescent="0.25">
      <c r="B30" s="80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225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</row>
    <row r="31" spans="1:87" customFormat="1" x14ac:dyDescent="0.25">
      <c r="A31" s="58" t="s">
        <v>196</v>
      </c>
      <c r="P31" s="30"/>
      <c r="Q31" s="30"/>
      <c r="R31" s="30"/>
      <c r="S31" s="30"/>
      <c r="T31" s="30"/>
    </row>
    <row r="32" spans="1:87" customFormat="1" ht="15.75" thickBot="1" x14ac:dyDescent="0.3">
      <c r="B32" t="s">
        <v>191</v>
      </c>
      <c r="M32" s="30" t="s">
        <v>4</v>
      </c>
      <c r="N32" s="30" t="s">
        <v>5</v>
      </c>
      <c r="O32" s="30" t="s">
        <v>6</v>
      </c>
      <c r="P32" s="30"/>
      <c r="Q32" s="30"/>
      <c r="R32" s="30"/>
      <c r="S32" s="30"/>
      <c r="T32" s="30"/>
    </row>
    <row r="33" spans="1:81" customFormat="1" x14ac:dyDescent="0.25">
      <c r="B33" s="1" t="s">
        <v>35</v>
      </c>
      <c r="C33" s="2">
        <v>3.59</v>
      </c>
      <c r="D33" s="2">
        <v>2.4599999999999991</v>
      </c>
      <c r="E33" s="2">
        <v>7.77</v>
      </c>
      <c r="F33" s="2">
        <v>5.19</v>
      </c>
      <c r="G33" s="2"/>
      <c r="H33" s="2"/>
      <c r="I33" s="2"/>
      <c r="J33" s="2"/>
      <c r="K33" s="2"/>
      <c r="L33" s="259"/>
      <c r="M33" s="51">
        <f>AVERAGE(C33:L33)</f>
        <v>4.7524999999999995</v>
      </c>
      <c r="N33" s="52">
        <f>STDEV(C33:L33)/SQRT(O33)</f>
        <v>1.1512194621356957</v>
      </c>
      <c r="O33" s="41">
        <f>COUNTA(C33:L33)</f>
        <v>4</v>
      </c>
      <c r="P33" s="215"/>
      <c r="Q33" s="216"/>
      <c r="R33" s="61"/>
      <c r="S33" s="30"/>
      <c r="T33" s="30"/>
    </row>
    <row r="34" spans="1:81" customFormat="1" x14ac:dyDescent="0.25">
      <c r="B34" s="4"/>
      <c r="C34" s="5"/>
      <c r="D34" s="5"/>
      <c r="E34" s="5"/>
      <c r="F34" s="5"/>
      <c r="G34" s="5"/>
      <c r="H34" s="5"/>
      <c r="I34" s="5"/>
      <c r="J34" s="5"/>
      <c r="K34" s="5"/>
      <c r="L34" s="16"/>
      <c r="M34" s="200"/>
      <c r="N34" s="201"/>
      <c r="O34" s="202"/>
      <c r="P34" s="212"/>
      <c r="Q34" s="213"/>
      <c r="R34" s="45"/>
      <c r="S34" s="30"/>
      <c r="T34" s="30"/>
    </row>
    <row r="35" spans="1:81" customFormat="1" ht="15.75" thickBot="1" x14ac:dyDescent="0.3">
      <c r="B35" s="7" t="s">
        <v>36</v>
      </c>
      <c r="C35" s="8">
        <v>7.0000000000000018</v>
      </c>
      <c r="D35" s="8">
        <v>3.6999999999999993</v>
      </c>
      <c r="E35" s="8">
        <v>1.1599999999999997</v>
      </c>
      <c r="F35" s="8">
        <v>2.9000000000000004</v>
      </c>
      <c r="G35" s="8"/>
      <c r="H35" s="8"/>
      <c r="I35" s="8"/>
      <c r="J35" s="8"/>
      <c r="K35" s="8"/>
      <c r="L35" s="260"/>
      <c r="M35" s="53">
        <f t="shared" ref="M35" si="3">AVERAGE(C35:L35)</f>
        <v>3.6900000000000004</v>
      </c>
      <c r="N35" s="54">
        <f t="shared" ref="N35" si="4">STDEV(C35:L35)/SQRT(O35)</f>
        <v>1.2241051153121347</v>
      </c>
      <c r="O35" s="44">
        <f t="shared" ref="O35" si="5">COUNTA(C35:L35)</f>
        <v>4</v>
      </c>
      <c r="P35" s="214" t="s">
        <v>1</v>
      </c>
      <c r="Q35" s="264">
        <v>0.55049999999999999</v>
      </c>
      <c r="R35" s="62" t="s">
        <v>41</v>
      </c>
      <c r="S35" s="30"/>
      <c r="T35" s="30"/>
    </row>
    <row r="36" spans="1:81" customFormat="1" x14ac:dyDescent="0.25">
      <c r="P36" s="30"/>
      <c r="Q36" s="30"/>
      <c r="R36" s="30"/>
      <c r="S36" s="30"/>
      <c r="T36" s="30"/>
    </row>
    <row r="37" spans="1:81" customFormat="1" ht="15.75" thickBot="1" x14ac:dyDescent="0.3">
      <c r="B37" t="s">
        <v>192</v>
      </c>
      <c r="M37" s="30" t="s">
        <v>4</v>
      </c>
      <c r="N37" s="30" t="s">
        <v>5</v>
      </c>
      <c r="O37" s="30" t="s">
        <v>6</v>
      </c>
      <c r="P37" s="30"/>
      <c r="Q37" s="30"/>
      <c r="R37" s="30"/>
      <c r="S37" s="30"/>
      <c r="T37" s="30"/>
    </row>
    <row r="38" spans="1:81" customFormat="1" x14ac:dyDescent="0.25">
      <c r="B38" s="1" t="s">
        <v>35</v>
      </c>
      <c r="C38" s="174">
        <v>122.65446224256293</v>
      </c>
      <c r="D38" s="174">
        <v>69.199084668192228</v>
      </c>
      <c r="E38" s="174">
        <v>154.14187643020597</v>
      </c>
      <c r="F38" s="174">
        <v>54.004576659038904</v>
      </c>
      <c r="G38" s="174"/>
      <c r="H38" s="174"/>
      <c r="I38" s="174"/>
      <c r="J38" s="174"/>
      <c r="K38" s="174"/>
      <c r="L38" s="261"/>
      <c r="M38" s="51">
        <f>AVERAGE(C38:L38)</f>
        <v>100</v>
      </c>
      <c r="N38" s="52">
        <f>STDEV(C38:L38)/SQRT(O38)</f>
        <v>23.289559170858134</v>
      </c>
      <c r="O38" s="41">
        <f>COUNTA(C38:L38)</f>
        <v>4</v>
      </c>
      <c r="P38" s="215"/>
      <c r="Q38" s="216"/>
      <c r="R38" s="61"/>
      <c r="S38" s="30"/>
      <c r="T38" s="30"/>
    </row>
    <row r="39" spans="1:81" customFormat="1" x14ac:dyDescent="0.25">
      <c r="B39" s="4"/>
      <c r="C39" s="166"/>
      <c r="D39" s="166"/>
      <c r="E39" s="166"/>
      <c r="F39" s="166"/>
      <c r="G39" s="166"/>
      <c r="H39" s="166"/>
      <c r="I39" s="166"/>
      <c r="J39" s="166"/>
      <c r="K39" s="166"/>
      <c r="L39" s="262"/>
      <c r="M39" s="200"/>
      <c r="N39" s="201"/>
      <c r="O39" s="202"/>
      <c r="P39" s="212"/>
      <c r="Q39" s="213"/>
      <c r="R39" s="45"/>
      <c r="S39" s="30"/>
      <c r="T39" s="30"/>
    </row>
    <row r="40" spans="1:81" customFormat="1" ht="15.75" thickBot="1" x14ac:dyDescent="0.3">
      <c r="B40" s="7" t="s">
        <v>36</v>
      </c>
      <c r="C40" s="171">
        <v>62.059496567505732</v>
      </c>
      <c r="D40" s="171">
        <v>30.938215102974819</v>
      </c>
      <c r="E40" s="171">
        <v>5.1258581235697953</v>
      </c>
      <c r="F40" s="171">
        <v>9.8855835240274583</v>
      </c>
      <c r="G40" s="171"/>
      <c r="H40" s="171"/>
      <c r="I40" s="171"/>
      <c r="J40" s="171"/>
      <c r="K40" s="171"/>
      <c r="L40" s="263"/>
      <c r="M40" s="53">
        <f t="shared" ref="M40" si="6">AVERAGE(C40:L40)</f>
        <v>27.002288329519452</v>
      </c>
      <c r="N40" s="54">
        <f t="shared" ref="N40" si="7">STDEV(C40:L40)/SQRT(O40)</f>
        <v>12.961671545244704</v>
      </c>
      <c r="O40" s="44">
        <f t="shared" ref="O40" si="8">COUNTA(C40:L40)</f>
        <v>4</v>
      </c>
      <c r="P40" s="214" t="s">
        <v>3</v>
      </c>
      <c r="Q40" s="264">
        <v>3.3799999999999997E-2</v>
      </c>
      <c r="R40" s="62" t="s">
        <v>41</v>
      </c>
      <c r="S40" s="30"/>
      <c r="T40" s="30"/>
    </row>
    <row r="41" spans="1:81" customFormat="1" x14ac:dyDescent="0.25">
      <c r="B41" s="5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99"/>
      <c r="N41" s="199"/>
      <c r="O41" s="32"/>
      <c r="P41" s="213"/>
      <c r="Q41" s="39"/>
      <c r="R41" s="32"/>
      <c r="S41" s="30"/>
      <c r="T41" s="30"/>
    </row>
    <row r="42" spans="1:81" s="235" customFormat="1" x14ac:dyDescent="0.25">
      <c r="A42" s="266"/>
      <c r="B42" s="267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</row>
    <row r="43" spans="1:81" customFormat="1" x14ac:dyDescent="0.25">
      <c r="A43" s="58" t="s">
        <v>194</v>
      </c>
      <c r="B43" s="59"/>
      <c r="P43" s="30"/>
      <c r="Q43" s="30"/>
      <c r="R43" s="30"/>
      <c r="S43" s="30"/>
      <c r="T43" s="30"/>
    </row>
    <row r="44" spans="1:81" customFormat="1" ht="18" thickBot="1" x14ac:dyDescent="0.3">
      <c r="B44" s="55" t="s">
        <v>174</v>
      </c>
      <c r="M44" s="30" t="s">
        <v>4</v>
      </c>
      <c r="N44" s="30" t="s">
        <v>5</v>
      </c>
      <c r="O44" s="30" t="s">
        <v>6</v>
      </c>
      <c r="P44" s="29" t="s">
        <v>65</v>
      </c>
      <c r="Q44" s="30"/>
      <c r="R44" s="30"/>
      <c r="S44" s="30"/>
      <c r="T44" s="30"/>
    </row>
    <row r="45" spans="1:81" customFormat="1" x14ac:dyDescent="0.25">
      <c r="B45" s="10" t="s">
        <v>35</v>
      </c>
      <c r="C45" s="209">
        <v>1.0000000000000009E-2</v>
      </c>
      <c r="D45" s="210">
        <v>2.0000000000000018E-2</v>
      </c>
      <c r="E45" s="210">
        <v>9.9999999999999978E-2</v>
      </c>
      <c r="F45" s="2"/>
      <c r="G45" s="2"/>
      <c r="H45" s="2"/>
      <c r="I45" s="2"/>
      <c r="J45" s="2"/>
      <c r="K45" s="2"/>
      <c r="L45" s="2"/>
      <c r="M45" s="51">
        <f>AVERAGE(C45:L45)</f>
        <v>4.3333333333333335E-2</v>
      </c>
      <c r="N45" s="52">
        <f>STDEV(C45:L45)/SQRT(O45)</f>
        <v>2.8480012484391758E-2</v>
      </c>
      <c r="O45" s="41">
        <f>COUNTA(C45:L45)</f>
        <v>3</v>
      </c>
      <c r="P45" s="40"/>
      <c r="Q45" s="40"/>
      <c r="R45" s="61"/>
      <c r="S45" s="30"/>
      <c r="T45" s="30"/>
    </row>
    <row r="46" spans="1:81" customFormat="1" x14ac:dyDescent="0.25">
      <c r="B46" s="11"/>
      <c r="C46" s="206">
        <v>7.0000000000000062E-2</v>
      </c>
      <c r="D46" s="205">
        <v>7.999999999999996E-2</v>
      </c>
      <c r="E46" s="205">
        <v>9.9999999999999978E-2</v>
      </c>
      <c r="F46" s="5"/>
      <c r="G46" s="5"/>
      <c r="H46" s="5"/>
      <c r="I46" s="5"/>
      <c r="J46" s="5"/>
      <c r="K46" s="5"/>
      <c r="L46" s="5"/>
      <c r="M46" s="200">
        <f t="shared" ref="M46:M47" si="9">AVERAGE(C46:L46)</f>
        <v>8.3333333333333329E-2</v>
      </c>
      <c r="N46" s="201">
        <f t="shared" ref="N46:N47" si="10">STDEV(C46:L46)/SQRT(O46)</f>
        <v>8.8191710368819426E-3</v>
      </c>
      <c r="O46" s="202">
        <f t="shared" ref="O46:O47" si="11">COUNTA(C46:L46)</f>
        <v>3</v>
      </c>
      <c r="P46" s="32"/>
      <c r="Q46" s="32"/>
      <c r="R46" s="45"/>
      <c r="S46" s="30"/>
      <c r="T46" s="30"/>
    </row>
    <row r="47" spans="1:81" customFormat="1" ht="15.75" thickBot="1" x14ac:dyDescent="0.3">
      <c r="B47" s="12"/>
      <c r="C47" s="207">
        <v>0.13000000000000012</v>
      </c>
      <c r="D47" s="208">
        <v>0.19000000000000006</v>
      </c>
      <c r="E47" s="208">
        <v>0.19000000000000006</v>
      </c>
      <c r="F47" s="8"/>
      <c r="G47" s="8"/>
      <c r="H47" s="8"/>
      <c r="I47" s="8"/>
      <c r="J47" s="8"/>
      <c r="K47" s="8"/>
      <c r="L47" s="8"/>
      <c r="M47" s="53">
        <f t="shared" si="9"/>
        <v>0.17000000000000007</v>
      </c>
      <c r="N47" s="54">
        <f t="shared" si="10"/>
        <v>1.9999999999999997E-2</v>
      </c>
      <c r="O47" s="44">
        <f t="shared" si="11"/>
        <v>3</v>
      </c>
      <c r="P47" s="34"/>
      <c r="Q47" s="34"/>
      <c r="R47" s="62"/>
      <c r="S47" s="30"/>
      <c r="T47" s="30"/>
    </row>
    <row r="48" spans="1:81" customFormat="1" ht="15.75" thickBot="1" x14ac:dyDescent="0.3">
      <c r="B48" s="5"/>
      <c r="C48" s="203"/>
      <c r="D48" s="203"/>
      <c r="E48" s="203"/>
      <c r="F48" s="5"/>
      <c r="G48" s="5"/>
      <c r="H48" s="5"/>
      <c r="I48" s="5"/>
      <c r="J48" s="5"/>
      <c r="K48" s="5"/>
      <c r="L48" s="5"/>
      <c r="M48" s="199"/>
      <c r="N48" s="199"/>
      <c r="O48" s="32"/>
      <c r="P48" s="32"/>
      <c r="Q48" s="32"/>
      <c r="R48" s="32"/>
      <c r="S48" s="30"/>
      <c r="T48" s="30"/>
    </row>
    <row r="49" spans="1:20" customFormat="1" x14ac:dyDescent="0.25">
      <c r="B49" s="10" t="s">
        <v>36</v>
      </c>
      <c r="C49" s="209">
        <v>1.0000000000000009E-2</v>
      </c>
      <c r="D49" s="210">
        <v>1.0000000000000009E-2</v>
      </c>
      <c r="E49" s="210">
        <v>0</v>
      </c>
      <c r="F49" s="2"/>
      <c r="G49" s="2"/>
      <c r="H49" s="2"/>
      <c r="I49" s="2"/>
      <c r="J49" s="2"/>
      <c r="K49" s="2"/>
      <c r="L49" s="2"/>
      <c r="M49" s="51">
        <f>AVERAGE(C49:L49)</f>
        <v>6.6666666666666723E-3</v>
      </c>
      <c r="N49" s="52">
        <f>STDEV(C49:L49)/SQRT(O49)</f>
        <v>3.3333333333333361E-3</v>
      </c>
      <c r="O49" s="41">
        <f>COUNTA(C49:L49)</f>
        <v>3</v>
      </c>
      <c r="P49" s="215" t="s">
        <v>1</v>
      </c>
      <c r="Q49" s="216">
        <v>0.75449999999999995</v>
      </c>
      <c r="R49" s="61"/>
      <c r="S49" s="30"/>
      <c r="T49" s="30"/>
    </row>
    <row r="50" spans="1:20" customFormat="1" x14ac:dyDescent="0.25">
      <c r="B50" s="11"/>
      <c r="C50" s="206">
        <v>2.0000000000000018E-2</v>
      </c>
      <c r="D50" s="205">
        <v>7.0000000000000062E-2</v>
      </c>
      <c r="E50" s="205">
        <v>5.0000000000000044E-3</v>
      </c>
      <c r="F50" s="5"/>
      <c r="G50" s="5"/>
      <c r="H50" s="5"/>
      <c r="I50" s="5"/>
      <c r="J50" s="5"/>
      <c r="K50" s="5"/>
      <c r="L50" s="5"/>
      <c r="M50" s="200">
        <f t="shared" ref="M50:M51" si="12">AVERAGE(C50:L50)</f>
        <v>3.1666666666666697E-2</v>
      </c>
      <c r="N50" s="201">
        <f t="shared" ref="N50:N51" si="13">STDEV(C50:L50)/SQRT(O50)</f>
        <v>1.9649710204252682E-2</v>
      </c>
      <c r="O50" s="202">
        <f t="shared" ref="O50:O51" si="14">COUNTA(C50:L50)</f>
        <v>3</v>
      </c>
      <c r="P50" s="212" t="s">
        <v>1</v>
      </c>
      <c r="Q50" s="213">
        <v>0.38500000000000001</v>
      </c>
      <c r="R50" s="45"/>
      <c r="S50" s="30"/>
      <c r="T50" s="30"/>
    </row>
    <row r="51" spans="1:20" customFormat="1" ht="15.75" thickBot="1" x14ac:dyDescent="0.3">
      <c r="B51" s="12"/>
      <c r="C51" s="207">
        <v>3.0000000000000027E-2</v>
      </c>
      <c r="D51" s="208">
        <v>0.14000000000000012</v>
      </c>
      <c r="E51" s="208">
        <v>2.0000000000000018E-2</v>
      </c>
      <c r="F51" s="8"/>
      <c r="G51" s="8"/>
      <c r="H51" s="8"/>
      <c r="I51" s="8"/>
      <c r="J51" s="8"/>
      <c r="K51" s="8"/>
      <c r="L51" s="8"/>
      <c r="M51" s="53">
        <f t="shared" si="12"/>
        <v>6.3333333333333394E-2</v>
      </c>
      <c r="N51" s="54">
        <f t="shared" si="13"/>
        <v>3.8441875315569356E-2</v>
      </c>
      <c r="O51" s="44">
        <f t="shared" si="14"/>
        <v>3</v>
      </c>
      <c r="P51" s="214" t="s">
        <v>3</v>
      </c>
      <c r="Q51" s="197">
        <v>1.61E-2</v>
      </c>
      <c r="R51" s="62" t="s">
        <v>41</v>
      </c>
      <c r="S51" s="30"/>
      <c r="T51" s="30"/>
    </row>
    <row r="52" spans="1:20" customFormat="1" x14ac:dyDescent="0.25">
      <c r="C52" s="204"/>
      <c r="D52" s="204"/>
      <c r="E52" s="204"/>
      <c r="P52" s="30"/>
      <c r="Q52" s="30"/>
      <c r="R52" s="30"/>
      <c r="S52" s="30"/>
      <c r="T52" s="30"/>
    </row>
    <row r="53" spans="1:20" customFormat="1" ht="18" thickBot="1" x14ac:dyDescent="0.3">
      <c r="B53" s="55" t="s">
        <v>173</v>
      </c>
      <c r="C53" s="204"/>
      <c r="D53" s="204"/>
      <c r="E53" s="204"/>
      <c r="M53" s="30" t="s">
        <v>4</v>
      </c>
      <c r="N53" s="30" t="s">
        <v>5</v>
      </c>
      <c r="O53" s="30" t="s">
        <v>6</v>
      </c>
      <c r="P53" s="29" t="s">
        <v>65</v>
      </c>
      <c r="Q53" s="30"/>
      <c r="R53" s="30"/>
      <c r="S53" s="30"/>
      <c r="T53" s="30"/>
    </row>
    <row r="54" spans="1:20" customFormat="1" x14ac:dyDescent="0.25">
      <c r="B54" s="10" t="s">
        <v>35</v>
      </c>
      <c r="C54" s="209">
        <v>2.0000000000000018E-2</v>
      </c>
      <c r="D54" s="210">
        <v>1.5000000000000013E-2</v>
      </c>
      <c r="E54" s="210">
        <v>6.0000000000000053E-2</v>
      </c>
      <c r="F54" s="2"/>
      <c r="G54" s="2"/>
      <c r="H54" s="2"/>
      <c r="I54" s="2"/>
      <c r="J54" s="2"/>
      <c r="K54" s="2"/>
      <c r="L54" s="2"/>
      <c r="M54" s="51">
        <f>AVERAGE(C54:L54)</f>
        <v>3.1666666666666697E-2</v>
      </c>
      <c r="N54" s="52">
        <f>STDEV(C54:L54)/SQRT(O54)</f>
        <v>1.42400062421959E-2</v>
      </c>
      <c r="O54" s="41">
        <f>COUNTA(C54:L54)</f>
        <v>3</v>
      </c>
      <c r="P54" s="40"/>
      <c r="Q54" s="40"/>
      <c r="R54" s="61"/>
      <c r="S54" s="30"/>
      <c r="T54" s="30"/>
    </row>
    <row r="55" spans="1:20" customFormat="1" x14ac:dyDescent="0.25">
      <c r="B55" s="11"/>
      <c r="C55" s="206">
        <v>6.0000000000000053E-2</v>
      </c>
      <c r="D55" s="205">
        <v>4.0000000000000036E-2</v>
      </c>
      <c r="E55" s="205">
        <v>8.0000000000000071E-2</v>
      </c>
      <c r="F55" s="5"/>
      <c r="G55" s="5"/>
      <c r="H55" s="5"/>
      <c r="I55" s="5"/>
      <c r="J55" s="5"/>
      <c r="K55" s="5"/>
      <c r="L55" s="5"/>
      <c r="M55" s="200">
        <f t="shared" ref="M55:M56" si="15">AVERAGE(C55:L55)</f>
        <v>6.0000000000000053E-2</v>
      </c>
      <c r="N55" s="201">
        <f t="shared" ref="N55:N56" si="16">STDEV(C55:L55)/SQRT(O55)</f>
        <v>1.1547005383792518E-2</v>
      </c>
      <c r="O55" s="202">
        <f t="shared" ref="O55:O56" si="17">COUNTA(C55:L55)</f>
        <v>3</v>
      </c>
      <c r="P55" s="32"/>
      <c r="Q55" s="32"/>
      <c r="R55" s="45"/>
      <c r="S55" s="30"/>
      <c r="T55" s="30"/>
    </row>
    <row r="56" spans="1:20" customFormat="1" ht="15.75" thickBot="1" x14ac:dyDescent="0.3">
      <c r="B56" s="12"/>
      <c r="C56" s="207">
        <v>0.10000000000000009</v>
      </c>
      <c r="D56" s="208">
        <v>6.5000000000000058E-2</v>
      </c>
      <c r="E56" s="208">
        <v>8.0000000000000071E-2</v>
      </c>
      <c r="F56" s="8"/>
      <c r="G56" s="8"/>
      <c r="H56" s="8"/>
      <c r="I56" s="8"/>
      <c r="J56" s="8"/>
      <c r="K56" s="8"/>
      <c r="L56" s="8"/>
      <c r="M56" s="53">
        <f t="shared" si="15"/>
        <v>8.1666666666666735E-2</v>
      </c>
      <c r="N56" s="54">
        <f t="shared" si="16"/>
        <v>1.0137937550497075E-2</v>
      </c>
      <c r="O56" s="44">
        <f t="shared" si="17"/>
        <v>3</v>
      </c>
      <c r="P56" s="34"/>
      <c r="Q56" s="34"/>
      <c r="R56" s="62"/>
      <c r="S56" s="30"/>
      <c r="T56" s="30"/>
    </row>
    <row r="57" spans="1:20" customFormat="1" ht="15.75" thickBot="1" x14ac:dyDescent="0.3">
      <c r="B57" s="5"/>
      <c r="C57" s="203"/>
      <c r="D57" s="203"/>
      <c r="E57" s="203"/>
      <c r="F57" s="5"/>
      <c r="G57" s="5"/>
      <c r="H57" s="5"/>
      <c r="I57" s="5"/>
      <c r="J57" s="5"/>
      <c r="K57" s="5"/>
      <c r="L57" s="5"/>
      <c r="M57" s="199"/>
      <c r="N57" s="199"/>
      <c r="O57" s="32"/>
      <c r="P57" s="32"/>
      <c r="Q57" s="32"/>
      <c r="R57" s="32"/>
      <c r="S57" s="30"/>
      <c r="T57" s="30"/>
    </row>
    <row r="58" spans="1:20" customFormat="1" x14ac:dyDescent="0.25">
      <c r="B58" s="10" t="s">
        <v>36</v>
      </c>
      <c r="C58" s="209">
        <v>-2.5000000000000022E-3</v>
      </c>
      <c r="D58" s="210">
        <v>0</v>
      </c>
      <c r="E58" s="210">
        <v>0</v>
      </c>
      <c r="F58" s="2"/>
      <c r="G58" s="2"/>
      <c r="H58" s="2"/>
      <c r="I58" s="2"/>
      <c r="J58" s="2"/>
      <c r="K58" s="2"/>
      <c r="L58" s="2"/>
      <c r="M58" s="51">
        <f>AVERAGE(C58:L58)</f>
        <v>-8.3333333333333404E-4</v>
      </c>
      <c r="N58" s="52">
        <f>STDEV(C58:L58)/SQRT(O58)</f>
        <v>8.3333333333333404E-4</v>
      </c>
      <c r="O58" s="41">
        <f>COUNTA(C58:L58)</f>
        <v>3</v>
      </c>
      <c r="P58" s="215" t="s">
        <v>1</v>
      </c>
      <c r="Q58" s="216">
        <v>0.104</v>
      </c>
      <c r="R58" s="61"/>
      <c r="S58" s="30"/>
      <c r="T58" s="30"/>
    </row>
    <row r="59" spans="1:20" customFormat="1" x14ac:dyDescent="0.25">
      <c r="B59" s="11"/>
      <c r="C59" s="206">
        <v>5.0000000000000044E-3</v>
      </c>
      <c r="D59" s="205">
        <v>0</v>
      </c>
      <c r="E59" s="205">
        <v>1.0000000000000009E-2</v>
      </c>
      <c r="F59" s="5"/>
      <c r="G59" s="5"/>
      <c r="H59" s="5"/>
      <c r="I59" s="5"/>
      <c r="J59" s="5"/>
      <c r="K59" s="5"/>
      <c r="L59" s="5"/>
      <c r="M59" s="200">
        <f t="shared" ref="M59:M60" si="18">AVERAGE(C59:L59)</f>
        <v>5.0000000000000044E-3</v>
      </c>
      <c r="N59" s="201">
        <f t="shared" ref="N59:N60" si="19">STDEV(C59:L59)/SQRT(O59)</f>
        <v>2.8867513459481316E-3</v>
      </c>
      <c r="O59" s="202">
        <f t="shared" ref="O59:O60" si="20">COUNTA(C59:L59)</f>
        <v>3</v>
      </c>
      <c r="P59" s="212" t="s">
        <v>2</v>
      </c>
      <c r="Q59" s="213">
        <v>5.8999999999999999E-3</v>
      </c>
      <c r="R59" s="45"/>
      <c r="S59" s="30"/>
      <c r="T59" s="30"/>
    </row>
    <row r="60" spans="1:20" customFormat="1" ht="15.75" thickBot="1" x14ac:dyDescent="0.3">
      <c r="B60" s="12"/>
      <c r="C60" s="207">
        <v>1.5000000000000013E-2</v>
      </c>
      <c r="D60" s="208">
        <v>1.0000000000000009E-2</v>
      </c>
      <c r="E60" s="208">
        <v>3.0000000000000027E-2</v>
      </c>
      <c r="F60" s="8"/>
      <c r="G60" s="8"/>
      <c r="H60" s="8"/>
      <c r="I60" s="8"/>
      <c r="J60" s="8"/>
      <c r="K60" s="8"/>
      <c r="L60" s="8"/>
      <c r="M60" s="53">
        <f t="shared" si="18"/>
        <v>1.8333333333333351E-2</v>
      </c>
      <c r="N60" s="54">
        <f t="shared" si="19"/>
        <v>6.0092521257733185E-3</v>
      </c>
      <c r="O60" s="44">
        <f t="shared" si="20"/>
        <v>3</v>
      </c>
      <c r="P60" s="214" t="s">
        <v>2</v>
      </c>
      <c r="Q60" s="197">
        <v>1.5E-3</v>
      </c>
      <c r="R60" s="62" t="s">
        <v>41</v>
      </c>
      <c r="S60" s="30"/>
      <c r="T60" s="30"/>
    </row>
    <row r="61" spans="1:20" customFormat="1" x14ac:dyDescent="0.25">
      <c r="P61" s="30"/>
      <c r="Q61" s="30"/>
      <c r="R61" s="30"/>
      <c r="S61" s="30"/>
      <c r="T61" s="30"/>
    </row>
    <row r="62" spans="1:20" customFormat="1" x14ac:dyDescent="0.25">
      <c r="B62" s="59"/>
      <c r="P62" s="30"/>
      <c r="Q62" s="30"/>
      <c r="R62" s="30"/>
      <c r="S62" s="30"/>
      <c r="T62" s="30"/>
    </row>
    <row r="63" spans="1:20" customFormat="1" x14ac:dyDescent="0.25">
      <c r="A63" s="58" t="s">
        <v>197</v>
      </c>
      <c r="B63" s="59"/>
      <c r="P63" s="30"/>
      <c r="Q63" s="30"/>
      <c r="R63" s="30"/>
      <c r="S63" s="30"/>
      <c r="T63" s="30"/>
    </row>
    <row r="64" spans="1:20" customFormat="1" ht="15.75" thickBot="1" x14ac:dyDescent="0.3">
      <c r="A64" s="59"/>
      <c r="B64" s="59"/>
      <c r="M64" s="30" t="s">
        <v>4</v>
      </c>
      <c r="N64" s="30" t="s">
        <v>5</v>
      </c>
      <c r="O64" s="30" t="s">
        <v>6</v>
      </c>
      <c r="P64" t="s">
        <v>61</v>
      </c>
      <c r="Q64" s="30"/>
      <c r="R64" s="30"/>
      <c r="S64" s="30"/>
      <c r="T64" s="30"/>
    </row>
    <row r="65" spans="1:22" customFormat="1" x14ac:dyDescent="0.25">
      <c r="A65" s="59"/>
      <c r="B65" s="10" t="s">
        <v>35</v>
      </c>
      <c r="C65" s="1">
        <v>450</v>
      </c>
      <c r="D65" s="2">
        <v>330</v>
      </c>
      <c r="E65" s="2">
        <v>410</v>
      </c>
      <c r="F65" s="2">
        <v>220</v>
      </c>
      <c r="G65" s="2">
        <v>280</v>
      </c>
      <c r="H65" s="2">
        <v>190</v>
      </c>
      <c r="I65" s="2">
        <v>320</v>
      </c>
      <c r="J65" s="2">
        <v>230</v>
      </c>
      <c r="K65" s="2">
        <v>200</v>
      </c>
      <c r="L65" s="2">
        <v>230</v>
      </c>
      <c r="M65" s="51">
        <f>AVERAGE(C65:L65)</f>
        <v>286</v>
      </c>
      <c r="N65" s="52">
        <f>STDEV(C65:L65)/SQRT(O65)</f>
        <v>28.409701003550023</v>
      </c>
      <c r="O65" s="41">
        <f>COUNTA(C65:L65)</f>
        <v>10</v>
      </c>
      <c r="P65" s="40"/>
      <c r="Q65" s="40"/>
      <c r="R65" s="61"/>
      <c r="S65" s="30"/>
      <c r="T65" s="30"/>
    </row>
    <row r="66" spans="1:22" customFormat="1" ht="15.75" thickBot="1" x14ac:dyDescent="0.3">
      <c r="A66" s="59"/>
      <c r="B66" s="12" t="s">
        <v>36</v>
      </c>
      <c r="C66" s="7">
        <v>70</v>
      </c>
      <c r="D66" s="8">
        <v>230</v>
      </c>
      <c r="E66" s="8">
        <v>530</v>
      </c>
      <c r="F66" s="8">
        <v>370</v>
      </c>
      <c r="G66" s="8">
        <v>160</v>
      </c>
      <c r="H66" s="8">
        <v>440</v>
      </c>
      <c r="I66" s="8">
        <v>250</v>
      </c>
      <c r="J66" s="8">
        <v>200</v>
      </c>
      <c r="K66" s="8"/>
      <c r="L66" s="8"/>
      <c r="M66" s="53">
        <f>AVERAGE(C66:L66)</f>
        <v>281.25</v>
      </c>
      <c r="N66" s="54">
        <f>STDEV(C66:L66)/SQRT(O66)</f>
        <v>54.196649211130065</v>
      </c>
      <c r="O66" s="44">
        <f>COUNTA(C66:L66)</f>
        <v>8</v>
      </c>
      <c r="P66" s="34" t="s">
        <v>1</v>
      </c>
      <c r="Q66" s="34">
        <v>0.9355</v>
      </c>
      <c r="R66" s="62" t="s">
        <v>41</v>
      </c>
      <c r="S66" s="30"/>
      <c r="T66" s="30"/>
      <c r="V66" s="198"/>
    </row>
    <row r="67" spans="1:22" customFormat="1" x14ac:dyDescent="0.25">
      <c r="A67" s="59"/>
      <c r="P67" s="30"/>
      <c r="Q67" s="30"/>
      <c r="R67" s="30"/>
      <c r="S67" s="30"/>
      <c r="T67" s="30"/>
    </row>
    <row r="68" spans="1:22" customFormat="1" x14ac:dyDescent="0.25">
      <c r="A68" s="59"/>
      <c r="B68" s="59"/>
      <c r="P68" s="30"/>
      <c r="Q68" s="30"/>
      <c r="R68" s="30"/>
      <c r="S68" s="30"/>
      <c r="T68" s="30"/>
    </row>
    <row r="69" spans="1:22" customFormat="1" x14ac:dyDescent="0.25">
      <c r="A69" s="58" t="s">
        <v>198</v>
      </c>
      <c r="B69" s="59"/>
      <c r="P69" s="30"/>
      <c r="Q69" s="30"/>
      <c r="R69" s="30"/>
      <c r="S69" s="30"/>
      <c r="T69" s="30"/>
    </row>
    <row r="70" spans="1:22" customFormat="1" ht="15.75" thickBot="1" x14ac:dyDescent="0.3">
      <c r="B70" s="59"/>
      <c r="P70" s="30"/>
      <c r="Q70" s="30" t="s">
        <v>4</v>
      </c>
      <c r="R70" s="30" t="s">
        <v>5</v>
      </c>
      <c r="S70" s="30" t="s">
        <v>6</v>
      </c>
      <c r="T70" t="s">
        <v>61</v>
      </c>
    </row>
    <row r="71" spans="1:22" customFormat="1" x14ac:dyDescent="0.25">
      <c r="B71" s="10" t="s">
        <v>35</v>
      </c>
      <c r="C71" s="1">
        <v>1.28</v>
      </c>
      <c r="D71" s="2">
        <v>0.26</v>
      </c>
      <c r="E71" s="2">
        <v>0.2</v>
      </c>
      <c r="F71" s="2">
        <v>0.38</v>
      </c>
      <c r="G71" s="2">
        <v>0.3</v>
      </c>
      <c r="H71" s="2">
        <v>1.04</v>
      </c>
      <c r="I71" s="2">
        <v>0.67</v>
      </c>
      <c r="J71" s="2">
        <v>1.2</v>
      </c>
      <c r="K71" s="2">
        <v>0.5</v>
      </c>
      <c r="L71" s="2">
        <v>1.5</v>
      </c>
      <c r="M71" s="2">
        <v>1.64</v>
      </c>
      <c r="N71" s="2">
        <v>2.0299999999999998</v>
      </c>
      <c r="O71" s="2">
        <v>2.02</v>
      </c>
      <c r="P71" s="211">
        <v>1.89</v>
      </c>
      <c r="Q71" s="51">
        <f>AVERAGE(C71:P71)</f>
        <v>1.0649999999999999</v>
      </c>
      <c r="R71" s="52">
        <f>STDEV(C71:P71)/SQRT(S71)</f>
        <v>0.18209329211414416</v>
      </c>
      <c r="S71" s="41">
        <f>COUNTA(C71:P71)</f>
        <v>14</v>
      </c>
      <c r="T71" s="40"/>
      <c r="U71" s="2"/>
      <c r="V71" s="3"/>
    </row>
    <row r="72" spans="1:22" customFormat="1" ht="15.75" thickBot="1" x14ac:dyDescent="0.3">
      <c r="B72" s="12" t="s">
        <v>36</v>
      </c>
      <c r="C72" s="7">
        <v>0.31</v>
      </c>
      <c r="D72" s="8">
        <v>0.44</v>
      </c>
      <c r="E72" s="8">
        <v>0.42</v>
      </c>
      <c r="F72" s="8">
        <v>0.57999999999999996</v>
      </c>
      <c r="G72" s="8">
        <v>1.83</v>
      </c>
      <c r="H72" s="8">
        <v>0.62</v>
      </c>
      <c r="I72" s="8">
        <v>0.5</v>
      </c>
      <c r="J72" s="8">
        <v>1.03</v>
      </c>
      <c r="K72" s="8">
        <v>1.64</v>
      </c>
      <c r="L72" s="8">
        <v>0.03</v>
      </c>
      <c r="M72" s="8">
        <v>1.36</v>
      </c>
      <c r="N72" s="8">
        <v>0.2</v>
      </c>
      <c r="O72" s="8"/>
      <c r="P72" s="34"/>
      <c r="Q72" s="53">
        <f>AVERAGE(C72:P72)</f>
        <v>0.74666666666666659</v>
      </c>
      <c r="R72" s="54">
        <f>STDEV(C72:P72)/SQRT(S72)</f>
        <v>0.16825005440736363</v>
      </c>
      <c r="S72" s="44">
        <f>COUNTA(C72:P72)</f>
        <v>12</v>
      </c>
      <c r="T72" s="197" t="s">
        <v>1</v>
      </c>
      <c r="U72" s="197">
        <v>0.2137</v>
      </c>
      <c r="V72" s="62" t="s">
        <v>41</v>
      </c>
    </row>
    <row r="73" spans="1:22" customFormat="1" x14ac:dyDescent="0.25">
      <c r="P73" s="30"/>
      <c r="Q73" s="30"/>
      <c r="R73" s="30"/>
      <c r="S73" s="30"/>
      <c r="T73" s="30"/>
    </row>
    <row r="74" spans="1:22" customFormat="1" x14ac:dyDescent="0.25">
      <c r="P74" s="30"/>
      <c r="Q74" s="30"/>
      <c r="R74" s="30"/>
      <c r="S74" s="30"/>
      <c r="T74" s="30"/>
    </row>
    <row r="75" spans="1:22" customFormat="1" x14ac:dyDescent="0.25">
      <c r="P75" s="30"/>
      <c r="Q75" s="30"/>
      <c r="R75" s="30"/>
      <c r="S75" s="30"/>
      <c r="T75" s="30"/>
    </row>
    <row r="76" spans="1:22" x14ac:dyDescent="0.25">
      <c r="B76" s="80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</row>
    <row r="77" spans="1:22" x14ac:dyDescent="0.25">
      <c r="B77" s="80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</row>
    <row r="78" spans="1:22" x14ac:dyDescent="0.25">
      <c r="B78" s="80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</row>
    <row r="79" spans="1:22" x14ac:dyDescent="0.25">
      <c r="B79" s="80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</row>
    <row r="80" spans="1:22" x14ac:dyDescent="0.25">
      <c r="B80" s="80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</row>
    <row r="81" spans="2:19" x14ac:dyDescent="0.25">
      <c r="B81" s="80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</row>
    <row r="82" spans="2:19" x14ac:dyDescent="0.25">
      <c r="B82" s="80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</row>
    <row r="83" spans="2:19" x14ac:dyDescent="0.25">
      <c r="B83" s="80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</row>
    <row r="84" spans="2:19" x14ac:dyDescent="0.25">
      <c r="B84" s="80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</row>
    <row r="85" spans="2:19" x14ac:dyDescent="0.25">
      <c r="B85" s="80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</row>
    <row r="86" spans="2:19" x14ac:dyDescent="0.25">
      <c r="B86" s="80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</row>
    <row r="87" spans="2:19" x14ac:dyDescent="0.25">
      <c r="B87" s="80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</row>
    <row r="88" spans="2:19" x14ac:dyDescent="0.25">
      <c r="B88" s="80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</row>
    <row r="89" spans="2:19" x14ac:dyDescent="0.25">
      <c r="B89" s="80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</row>
    <row r="90" spans="2:19" x14ac:dyDescent="0.25">
      <c r="B90" s="80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</row>
    <row r="91" spans="2:19" x14ac:dyDescent="0.25">
      <c r="B91" s="80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</row>
    <row r="92" spans="2:19" x14ac:dyDescent="0.25"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</row>
    <row r="93" spans="2:19" x14ac:dyDescent="0.25"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</row>
    <row r="94" spans="2:19" x14ac:dyDescent="0.25"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</row>
    <row r="95" spans="2:19" x14ac:dyDescent="0.25"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</row>
    <row r="96" spans="2:19" x14ac:dyDescent="0.25"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</row>
    <row r="97" spans="3:19" x14ac:dyDescent="0.25"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</row>
    <row r="98" spans="3:19" x14ac:dyDescent="0.25"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</row>
    <row r="99" spans="3:19" x14ac:dyDescent="0.25"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</row>
    <row r="100" spans="3:19" x14ac:dyDescent="0.25"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</row>
    <row r="101" spans="3:19" x14ac:dyDescent="0.25"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</row>
    <row r="102" spans="3:19" x14ac:dyDescent="0.25"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</row>
    <row r="103" spans="3:19" x14ac:dyDescent="0.25"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</row>
    <row r="104" spans="3:19" x14ac:dyDescent="0.25"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</row>
    <row r="105" spans="3:19" x14ac:dyDescent="0.25"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</row>
    <row r="106" spans="3:19" x14ac:dyDescent="0.25"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</row>
    <row r="107" spans="3:19" x14ac:dyDescent="0.25"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</row>
    <row r="108" spans="3:19" x14ac:dyDescent="0.25"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</row>
    <row r="109" spans="3:19" x14ac:dyDescent="0.25"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</row>
    <row r="110" spans="3:19" x14ac:dyDescent="0.25"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</row>
    <row r="111" spans="3:19" x14ac:dyDescent="0.25"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</row>
    <row r="112" spans="3:19" x14ac:dyDescent="0.25"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</row>
    <row r="113" spans="3:19" x14ac:dyDescent="0.25"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S3</vt:lpstr>
      <vt:lpstr>Figure S5</vt:lpstr>
    </vt:vector>
  </TitlesOfParts>
  <Company>Cardiff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insrv</dc:creator>
  <cp:lastModifiedBy>insrv</cp:lastModifiedBy>
  <cp:lastPrinted>2015-01-14T16:16:16Z</cp:lastPrinted>
  <dcterms:created xsi:type="dcterms:W3CDTF">2015-01-06T15:09:58Z</dcterms:created>
  <dcterms:modified xsi:type="dcterms:W3CDTF">2015-02-19T17:08:29Z</dcterms:modified>
</cp:coreProperties>
</file>